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U187" i="2"/>
  <c r="AA187" i="2" s="1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E187" i="2"/>
  <c r="F187" i="2"/>
  <c r="G187" i="2"/>
  <c r="H187" i="2"/>
  <c r="I187" i="2"/>
  <c r="J187" i="2"/>
  <c r="K187" i="2"/>
  <c r="L187" i="2"/>
  <c r="M187" i="2"/>
  <c r="N187" i="2"/>
  <c r="O187" i="2"/>
  <c r="E188" i="2"/>
  <c r="N188" i="2" s="1"/>
  <c r="F188" i="2"/>
  <c r="G188" i="2"/>
  <c r="H188" i="2"/>
  <c r="I188" i="2"/>
  <c r="J188" i="2"/>
  <c r="K188" i="2"/>
  <c r="L188" i="2"/>
  <c r="M188" i="2"/>
  <c r="O188" i="2"/>
  <c r="E189" i="2"/>
  <c r="F189" i="2"/>
  <c r="O189" i="2" s="1"/>
  <c r="G189" i="2"/>
  <c r="H189" i="2"/>
  <c r="I189" i="2"/>
  <c r="J189" i="2"/>
  <c r="K189" i="2"/>
  <c r="L189" i="2"/>
  <c r="M189" i="2"/>
  <c r="N189" i="2"/>
  <c r="E190" i="2"/>
  <c r="F190" i="2"/>
  <c r="G190" i="2"/>
  <c r="H190" i="2"/>
  <c r="I190" i="2"/>
  <c r="J190" i="2"/>
  <c r="K190" i="2"/>
  <c r="L190" i="2"/>
  <c r="M190" i="2"/>
  <c r="N190" i="2"/>
  <c r="O190" i="2"/>
  <c r="E191" i="2"/>
  <c r="F191" i="2"/>
  <c r="G191" i="2"/>
  <c r="H191" i="2"/>
  <c r="I191" i="2"/>
  <c r="J191" i="2"/>
  <c r="K191" i="2"/>
  <c r="L191" i="2"/>
  <c r="M191" i="2"/>
  <c r="N191" i="2"/>
  <c r="O191" i="2"/>
  <c r="E192" i="2"/>
  <c r="N192" i="2" s="1"/>
  <c r="F192" i="2"/>
  <c r="G192" i="2"/>
  <c r="H192" i="2"/>
  <c r="I192" i="2"/>
  <c r="J192" i="2"/>
  <c r="K192" i="2"/>
  <c r="L192" i="2"/>
  <c r="M192" i="2"/>
  <c r="O192" i="2"/>
  <c r="E193" i="2"/>
  <c r="F193" i="2"/>
  <c r="O193" i="2" s="1"/>
  <c r="G193" i="2"/>
  <c r="H193" i="2"/>
  <c r="I193" i="2"/>
  <c r="J193" i="2"/>
  <c r="K193" i="2"/>
  <c r="L193" i="2"/>
  <c r="M193" i="2"/>
  <c r="N193" i="2"/>
  <c r="E194" i="2"/>
  <c r="F194" i="2"/>
  <c r="G194" i="2"/>
  <c r="H194" i="2"/>
  <c r="I194" i="2"/>
  <c r="J194" i="2"/>
  <c r="K194" i="2"/>
  <c r="L194" i="2"/>
  <c r="M194" i="2"/>
  <c r="N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E196" i="2"/>
  <c r="N196" i="2" s="1"/>
  <c r="F196" i="2"/>
  <c r="G196" i="2"/>
  <c r="H196" i="2"/>
  <c r="I196" i="2"/>
  <c r="J196" i="2"/>
  <c r="K196" i="2"/>
  <c r="L196" i="2"/>
  <c r="M196" i="2"/>
  <c r="O196" i="2"/>
  <c r="E197" i="2"/>
  <c r="F197" i="2"/>
  <c r="O197" i="2" s="1"/>
  <c r="G197" i="2"/>
  <c r="H197" i="2"/>
  <c r="I197" i="2"/>
  <c r="J197" i="2"/>
  <c r="K197" i="2"/>
  <c r="L197" i="2"/>
  <c r="M197" i="2"/>
  <c r="N197" i="2"/>
  <c r="E198" i="2"/>
  <c r="F198" i="2"/>
  <c r="G198" i="2"/>
  <c r="H198" i="2"/>
  <c r="I198" i="2"/>
  <c r="J198" i="2"/>
  <c r="K198" i="2"/>
  <c r="L198" i="2"/>
  <c r="M198" i="2"/>
  <c r="N198" i="2"/>
  <c r="O198" i="2"/>
  <c r="E199" i="2"/>
  <c r="F199" i="2"/>
  <c r="G199" i="2"/>
  <c r="H199" i="2"/>
  <c r="I199" i="2"/>
  <c r="J199" i="2"/>
  <c r="K199" i="2"/>
  <c r="L199" i="2"/>
  <c r="M199" i="2"/>
  <c r="N199" i="2"/>
  <c r="O199" i="2"/>
  <c r="E200" i="2"/>
  <c r="N200" i="2" s="1"/>
  <c r="F200" i="2"/>
  <c r="G200" i="2"/>
  <c r="H200" i="2"/>
  <c r="I200" i="2"/>
  <c r="J200" i="2"/>
  <c r="K200" i="2"/>
  <c r="L200" i="2"/>
  <c r="M200" i="2"/>
  <c r="O200" i="2"/>
  <c r="E201" i="2"/>
  <c r="F201" i="2"/>
  <c r="O201" i="2" s="1"/>
  <c r="G201" i="2"/>
  <c r="H201" i="2"/>
  <c r="I201" i="2"/>
  <c r="J201" i="2"/>
  <c r="K201" i="2"/>
  <c r="L201" i="2"/>
  <c r="M201" i="2"/>
  <c r="N201" i="2"/>
  <c r="E202" i="2"/>
  <c r="F202" i="2"/>
  <c r="G202" i="2"/>
  <c r="H202" i="2"/>
  <c r="I202" i="2"/>
  <c r="J202" i="2"/>
  <c r="K202" i="2"/>
  <c r="L202" i="2"/>
  <c r="M202" i="2"/>
  <c r="N202" i="2"/>
  <c r="O202" i="2"/>
  <c r="E203" i="2"/>
  <c r="F203" i="2"/>
  <c r="G203" i="2"/>
  <c r="H203" i="2"/>
  <c r="I203" i="2"/>
  <c r="J203" i="2"/>
  <c r="K203" i="2"/>
  <c r="L203" i="2"/>
  <c r="M203" i="2"/>
  <c r="N203" i="2"/>
  <c r="O203" i="2"/>
  <c r="E204" i="2"/>
  <c r="N204" i="2" s="1"/>
  <c r="F204" i="2"/>
  <c r="G204" i="2"/>
  <c r="H204" i="2"/>
  <c r="I204" i="2"/>
  <c r="J204" i="2"/>
  <c r="K204" i="2"/>
  <c r="L204" i="2"/>
  <c r="M204" i="2"/>
  <c r="O204" i="2"/>
  <c r="E205" i="2"/>
  <c r="F205" i="2"/>
  <c r="O205" i="2" s="1"/>
  <c r="G205" i="2"/>
  <c r="H205" i="2"/>
  <c r="I205" i="2"/>
  <c r="J205" i="2"/>
  <c r="K205" i="2"/>
  <c r="L205" i="2"/>
  <c r="M205" i="2"/>
  <c r="N205" i="2"/>
  <c r="E206" i="2"/>
  <c r="F206" i="2"/>
  <c r="G206" i="2"/>
  <c r="H206" i="2"/>
  <c r="I206" i="2"/>
  <c r="J206" i="2"/>
  <c r="K206" i="2"/>
  <c r="L206" i="2"/>
  <c r="M206" i="2"/>
  <c r="N206" i="2"/>
  <c r="O206" i="2"/>
  <c r="E207" i="2"/>
  <c r="F207" i="2"/>
  <c r="G207" i="2"/>
  <c r="H207" i="2"/>
  <c r="I207" i="2"/>
  <c r="J207" i="2"/>
  <c r="K207" i="2"/>
  <c r="L207" i="2"/>
  <c r="M207" i="2"/>
  <c r="N207" i="2"/>
  <c r="O207" i="2"/>
  <c r="E208" i="2"/>
  <c r="N208" i="2" s="1"/>
  <c r="F208" i="2"/>
  <c r="G208" i="2"/>
  <c r="H208" i="2"/>
  <c r="I208" i="2"/>
  <c r="J208" i="2"/>
  <c r="K208" i="2"/>
  <c r="L208" i="2"/>
  <c r="M208" i="2"/>
  <c r="O208" i="2"/>
  <c r="E209" i="2"/>
  <c r="F209" i="2"/>
  <c r="O209" i="2" s="1"/>
  <c r="G209" i="2"/>
  <c r="H209" i="2"/>
  <c r="I209" i="2"/>
  <c r="J209" i="2"/>
  <c r="K209" i="2"/>
  <c r="L209" i="2"/>
  <c r="M209" i="2"/>
  <c r="N209" i="2"/>
  <c r="E210" i="2"/>
  <c r="F210" i="2"/>
  <c r="G210" i="2"/>
  <c r="H210" i="2"/>
  <c r="I210" i="2"/>
  <c r="J210" i="2"/>
  <c r="K210" i="2"/>
  <c r="L210" i="2"/>
  <c r="M210" i="2"/>
  <c r="N210" i="2"/>
  <c r="O210" i="2"/>
  <c r="E211" i="2"/>
  <c r="F211" i="2"/>
  <c r="G211" i="2"/>
  <c r="H211" i="2"/>
  <c r="I211" i="2"/>
  <c r="J211" i="2"/>
  <c r="K211" i="2"/>
  <c r="L211" i="2"/>
  <c r="M211" i="2"/>
  <c r="N211" i="2"/>
  <c r="O211" i="2"/>
  <c r="E212" i="2"/>
  <c r="N212" i="2" s="1"/>
  <c r="F212" i="2"/>
  <c r="G212" i="2"/>
  <c r="H212" i="2"/>
  <c r="I212" i="2"/>
  <c r="J212" i="2"/>
  <c r="K212" i="2"/>
  <c r="L212" i="2"/>
  <c r="M212" i="2"/>
  <c r="O212" i="2"/>
  <c r="E213" i="2"/>
  <c r="F213" i="2"/>
  <c r="O213" i="2" s="1"/>
  <c r="G213" i="2"/>
  <c r="H213" i="2"/>
  <c r="I213" i="2"/>
  <c r="J213" i="2"/>
  <c r="K213" i="2"/>
  <c r="L213" i="2"/>
  <c r="M213" i="2"/>
  <c r="N213" i="2"/>
  <c r="E214" i="2"/>
  <c r="F214" i="2"/>
  <c r="G214" i="2"/>
  <c r="H214" i="2"/>
  <c r="I214" i="2"/>
  <c r="J214" i="2"/>
  <c r="K214" i="2"/>
  <c r="L214" i="2"/>
  <c r="M214" i="2"/>
  <c r="N214" i="2"/>
  <c r="O214" i="2"/>
  <c r="E215" i="2"/>
  <c r="F215" i="2"/>
  <c r="G215" i="2"/>
  <c r="H215" i="2"/>
  <c r="I215" i="2"/>
  <c r="J215" i="2"/>
  <c r="K215" i="2"/>
  <c r="L215" i="2"/>
  <c r="M215" i="2"/>
  <c r="N215" i="2"/>
  <c r="O215" i="2"/>
  <c r="E216" i="2"/>
  <c r="N216" i="2" s="1"/>
  <c r="F216" i="2"/>
  <c r="G216" i="2"/>
  <c r="H216" i="2"/>
  <c r="I216" i="2"/>
  <c r="J216" i="2"/>
  <c r="K216" i="2"/>
  <c r="L216" i="2"/>
  <c r="M216" i="2"/>
  <c r="O216" i="2"/>
  <c r="E217" i="2"/>
  <c r="F217" i="2"/>
  <c r="O217" i="2" s="1"/>
  <c r="G217" i="2"/>
  <c r="H217" i="2"/>
  <c r="I217" i="2"/>
  <c r="J217" i="2"/>
  <c r="K217" i="2"/>
  <c r="L217" i="2"/>
  <c r="M217" i="2"/>
  <c r="N217" i="2"/>
  <c r="E218" i="2"/>
  <c r="F218" i="2"/>
  <c r="G218" i="2"/>
  <c r="H218" i="2"/>
  <c r="I218" i="2"/>
  <c r="J218" i="2"/>
  <c r="K218" i="2"/>
  <c r="L218" i="2"/>
  <c r="M218" i="2"/>
  <c r="N218" i="2"/>
  <c r="O218" i="2"/>
  <c r="E219" i="2"/>
  <c r="F219" i="2"/>
  <c r="G219" i="2"/>
  <c r="H219" i="2"/>
  <c r="I219" i="2"/>
  <c r="J219" i="2"/>
  <c r="K219" i="2"/>
  <c r="L219" i="2"/>
  <c r="M219" i="2"/>
  <c r="N219" i="2"/>
  <c r="O219" i="2"/>
  <c r="E220" i="2"/>
  <c r="N220" i="2" s="1"/>
  <c r="F220" i="2"/>
  <c r="G220" i="2"/>
  <c r="H220" i="2"/>
  <c r="I220" i="2"/>
  <c r="J220" i="2"/>
  <c r="K220" i="2"/>
  <c r="L220" i="2"/>
  <c r="M220" i="2"/>
  <c r="O220" i="2"/>
  <c r="E221" i="2"/>
  <c r="F221" i="2"/>
  <c r="O221" i="2" s="1"/>
  <c r="G221" i="2"/>
  <c r="H221" i="2"/>
  <c r="I221" i="2"/>
  <c r="J221" i="2"/>
  <c r="K221" i="2"/>
  <c r="L221" i="2"/>
  <c r="M221" i="2"/>
  <c r="N221" i="2"/>
  <c r="E222" i="2"/>
  <c r="F222" i="2"/>
  <c r="G222" i="2"/>
  <c r="H222" i="2"/>
  <c r="I222" i="2"/>
  <c r="J222" i="2"/>
  <c r="K222" i="2"/>
  <c r="L222" i="2"/>
  <c r="M222" i="2"/>
  <c r="N222" i="2"/>
  <c r="O222" i="2"/>
  <c r="E223" i="2"/>
  <c r="F223" i="2"/>
  <c r="G223" i="2"/>
  <c r="H223" i="2"/>
  <c r="I223" i="2"/>
  <c r="J223" i="2"/>
  <c r="K223" i="2"/>
  <c r="L223" i="2"/>
  <c r="M223" i="2"/>
  <c r="N223" i="2"/>
  <c r="O223" i="2"/>
  <c r="E224" i="2"/>
  <c r="N224" i="2" s="1"/>
  <c r="F224" i="2"/>
  <c r="G224" i="2"/>
  <c r="H224" i="2"/>
  <c r="I224" i="2"/>
  <c r="J224" i="2"/>
  <c r="K224" i="2"/>
  <c r="L224" i="2"/>
  <c r="M224" i="2"/>
  <c r="O22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47" i="10"/>
  <c r="D349" i="10"/>
  <c r="D346" i="10"/>
  <c r="D351" i="10"/>
  <c r="D355" i="10"/>
  <c r="D350" i="10"/>
  <c r="D345" i="10"/>
  <c r="D352" i="10"/>
  <c r="D344" i="10"/>
  <c r="D348" i="10"/>
  <c r="D343" i="10"/>
  <c r="D347" i="3"/>
  <c r="D355" i="3"/>
  <c r="D345" i="3"/>
  <c r="D352" i="3"/>
  <c r="D353" i="3"/>
  <c r="D343" i="3"/>
  <c r="D344" i="3"/>
  <c r="D350" i="3"/>
  <c r="D349" i="3"/>
  <c r="D348" i="3"/>
  <c r="D351" i="3"/>
  <c r="D354" i="3"/>
  <c r="D346" i="3"/>
  <c r="D309" i="10"/>
  <c r="D274" i="10"/>
  <c r="D292" i="10"/>
  <c r="D253" i="10"/>
  <c r="D287" i="10"/>
  <c r="D250" i="10"/>
  <c r="D306" i="10"/>
  <c r="D283" i="10"/>
  <c r="D252" i="10"/>
  <c r="D336" i="10"/>
  <c r="D313" i="10"/>
  <c r="D237" i="10"/>
  <c r="D298" i="10"/>
  <c r="D261" i="10"/>
  <c r="D236" i="10"/>
  <c r="D284" i="10"/>
  <c r="D262" i="10"/>
  <c r="D310" i="10"/>
  <c r="D320" i="10"/>
  <c r="D235" i="10"/>
  <c r="D270" i="10"/>
  <c r="D333" i="10"/>
  <c r="D293" i="10"/>
  <c r="D339" i="10"/>
  <c r="D340" i="10"/>
  <c r="D332" i="10"/>
  <c r="D302" i="10"/>
  <c r="D223" i="10"/>
  <c r="D193" i="10"/>
  <c r="D201" i="10"/>
  <c r="D217" i="10"/>
  <c r="D200" i="10"/>
  <c r="D234" i="10"/>
  <c r="D196" i="10"/>
  <c r="D229" i="10"/>
  <c r="D203" i="10"/>
  <c r="D211" i="10"/>
  <c r="D227" i="10"/>
  <c r="D208" i="10"/>
  <c r="D318" i="10"/>
  <c r="D331" i="10"/>
  <c r="D277" i="10"/>
  <c r="D286" i="10"/>
  <c r="D248" i="10"/>
  <c r="D256" i="10"/>
  <c r="D308" i="10"/>
  <c r="D260" i="10"/>
  <c r="D299" i="10"/>
  <c r="D294" i="10"/>
  <c r="D330" i="10"/>
  <c r="D315" i="10"/>
  <c r="D246" i="10"/>
  <c r="D192" i="10"/>
  <c r="D190" i="10"/>
  <c r="D220" i="10"/>
  <c r="D199" i="10"/>
  <c r="D188" i="10"/>
  <c r="D191" i="10"/>
  <c r="D230" i="10"/>
  <c r="D296" i="10"/>
  <c r="D257" i="10"/>
  <c r="D271" i="10"/>
  <c r="D249" i="10"/>
  <c r="D240" i="10"/>
  <c r="D289" i="10"/>
  <c r="D334" i="10"/>
  <c r="D328" i="10"/>
  <c r="D321" i="10"/>
  <c r="D305" i="10"/>
  <c r="D323" i="10"/>
  <c r="D247" i="10"/>
  <c r="D304" i="10"/>
  <c r="D232" i="10"/>
  <c r="D215" i="10"/>
  <c r="D197" i="10"/>
  <c r="D224" i="10"/>
  <c r="D218" i="10"/>
  <c r="D228" i="10"/>
  <c r="D202" i="10"/>
  <c r="D297" i="10"/>
  <c r="D288" i="10"/>
  <c r="D337" i="10"/>
  <c r="D342" i="10"/>
  <c r="D312" i="10"/>
  <c r="D245" i="10"/>
  <c r="D307" i="10"/>
  <c r="D244" i="10"/>
  <c r="D280" i="10"/>
  <c r="D273" i="10"/>
  <c r="D316" i="10"/>
  <c r="D327" i="10"/>
  <c r="D238" i="10"/>
  <c r="D335" i="10"/>
  <c r="D278" i="10"/>
  <c r="D264" i="10"/>
  <c r="D268" i="10"/>
  <c r="D281" i="10"/>
  <c r="D325" i="10"/>
  <c r="D317" i="10"/>
  <c r="D266" i="10"/>
  <c r="D324" i="10"/>
  <c r="D276" i="10"/>
  <c r="D291" i="10"/>
  <c r="D322" i="10"/>
  <c r="D258" i="10"/>
  <c r="D254" i="10"/>
  <c r="D210" i="10"/>
  <c r="D186" i="10"/>
  <c r="D206" i="10"/>
  <c r="D222" i="10"/>
  <c r="D212" i="10"/>
  <c r="D225" i="10"/>
  <c r="D207" i="10"/>
  <c r="D216" i="10"/>
  <c r="D221" i="10"/>
  <c r="D209" i="10"/>
  <c r="D205" i="10"/>
  <c r="D214" i="10"/>
  <c r="D272" i="10"/>
  <c r="D285" i="10"/>
  <c r="D290" i="10"/>
  <c r="D251" i="10"/>
  <c r="D241" i="10"/>
  <c r="D255" i="10"/>
  <c r="D267" i="10"/>
  <c r="D319" i="10"/>
  <c r="D265" i="10"/>
  <c r="D295" i="10"/>
  <c r="D239" i="10"/>
  <c r="D314" i="10"/>
  <c r="D243" i="10"/>
  <c r="D259" i="10"/>
  <c r="D226" i="10"/>
  <c r="D204" i="10"/>
  <c r="D189" i="10"/>
  <c r="D187" i="10"/>
  <c r="D198" i="10"/>
  <c r="D195" i="10"/>
  <c r="D263" i="10"/>
  <c r="D301" i="10"/>
  <c r="D326" i="10"/>
  <c r="D282" i="10"/>
  <c r="D279" i="10"/>
  <c r="D338" i="10"/>
  <c r="D303" i="10"/>
  <c r="D242" i="10"/>
  <c r="D269" i="10"/>
  <c r="D311" i="10"/>
  <c r="D341" i="10"/>
  <c r="D329" i="10"/>
  <c r="D275" i="10"/>
  <c r="D300" i="10"/>
  <c r="D219" i="10"/>
  <c r="D213" i="10"/>
  <c r="D233" i="10"/>
  <c r="D231" i="10"/>
  <c r="D194" i="10"/>
  <c r="D267" i="3"/>
  <c r="D266" i="3"/>
  <c r="D336" i="3"/>
  <c r="D283" i="3"/>
  <c r="D236" i="3"/>
  <c r="D337" i="3"/>
  <c r="D248" i="3"/>
  <c r="D254" i="3"/>
  <c r="D316" i="3"/>
  <c r="D321" i="3"/>
  <c r="D238" i="3"/>
  <c r="D319" i="3"/>
  <c r="D246" i="3"/>
  <c r="D269" i="3"/>
  <c r="D288" i="3"/>
  <c r="D253" i="3"/>
  <c r="D249" i="3"/>
  <c r="D281" i="3"/>
  <c r="D293" i="3"/>
  <c r="D326" i="3"/>
  <c r="D235" i="3"/>
  <c r="D264" i="3"/>
  <c r="D250" i="3"/>
  <c r="D227" i="3"/>
  <c r="D232" i="3"/>
  <c r="D217" i="3"/>
  <c r="D213" i="3"/>
  <c r="D191" i="3"/>
  <c r="D270" i="3"/>
  <c r="D290" i="3"/>
  <c r="D260" i="3"/>
  <c r="D301" i="3"/>
  <c r="D287" i="3"/>
  <c r="D237" i="3"/>
  <c r="D297" i="3"/>
  <c r="D339" i="3"/>
  <c r="D320" i="3"/>
  <c r="D192" i="3"/>
  <c r="D234" i="3"/>
  <c r="D204" i="3"/>
  <c r="D199" i="3"/>
  <c r="D333" i="3"/>
  <c r="D335" i="3"/>
  <c r="D282" i="3"/>
  <c r="D263" i="3"/>
  <c r="D325" i="3"/>
  <c r="D274" i="3"/>
  <c r="D304" i="3"/>
  <c r="D315" i="3"/>
  <c r="D280" i="3"/>
  <c r="D194" i="3"/>
  <c r="D206" i="3"/>
  <c r="D233" i="3"/>
  <c r="D203" i="3"/>
  <c r="D276" i="3"/>
  <c r="D258" i="3"/>
  <c r="D341" i="3"/>
  <c r="D329" i="3"/>
  <c r="D311" i="3"/>
  <c r="D300" i="3"/>
  <c r="D330" i="3"/>
  <c r="D314" i="3"/>
  <c r="D259" i="3"/>
  <c r="D218" i="3"/>
  <c r="D187" i="3"/>
  <c r="D226" i="3"/>
  <c r="D216" i="3"/>
  <c r="D306" i="3"/>
  <c r="D251" i="3"/>
  <c r="D289" i="3"/>
  <c r="D277" i="3"/>
  <c r="D322" i="3"/>
  <c r="D342" i="3"/>
  <c r="D324" i="3"/>
  <c r="D338" i="3"/>
  <c r="D279" i="3"/>
  <c r="D228" i="3"/>
  <c r="D202" i="3"/>
  <c r="D186" i="3"/>
  <c r="D205" i="3"/>
  <c r="D323" i="3"/>
  <c r="D298" i="3"/>
  <c r="D340" i="3"/>
  <c r="D256" i="3"/>
  <c r="D262" i="3"/>
  <c r="D334" i="3"/>
  <c r="D286" i="3"/>
  <c r="D245" i="3"/>
  <c r="D307" i="3"/>
  <c r="D252" i="3"/>
  <c r="D272" i="3"/>
  <c r="D294" i="3"/>
  <c r="D305" i="3"/>
  <c r="D313" i="3"/>
  <c r="D296" i="3"/>
  <c r="D242" i="3"/>
  <c r="D295" i="3"/>
  <c r="D309" i="3"/>
  <c r="D331" i="3"/>
  <c r="D273" i="3"/>
  <c r="D312" i="3"/>
  <c r="D278" i="3"/>
  <c r="D271" i="3"/>
  <c r="D310" i="3"/>
  <c r="D302" i="3"/>
  <c r="D318" i="3"/>
  <c r="D332" i="3"/>
  <c r="D188" i="3"/>
  <c r="D212" i="3"/>
  <c r="D225" i="3"/>
  <c r="D198" i="3"/>
  <c r="D195" i="3"/>
  <c r="D220" i="3"/>
  <c r="D219" i="3"/>
  <c r="D230" i="3"/>
  <c r="D223" i="3"/>
  <c r="D196" i="3"/>
  <c r="D201" i="3"/>
  <c r="D197" i="3"/>
  <c r="D229" i="3"/>
  <c r="D291" i="3"/>
  <c r="D285" i="3"/>
  <c r="D241" i="3"/>
  <c r="D239" i="3"/>
  <c r="D200" i="3"/>
  <c r="D215" i="3"/>
  <c r="D224" i="3"/>
  <c r="D193" i="3"/>
  <c r="D231" i="3"/>
  <c r="D210" i="3"/>
  <c r="D221" i="3"/>
  <c r="D257" i="3"/>
  <c r="D327" i="3"/>
  <c r="D261" i="3"/>
  <c r="D303" i="3"/>
  <c r="D240" i="3"/>
  <c r="D247" i="3"/>
  <c r="D243" i="3"/>
  <c r="D299" i="3"/>
  <c r="D255" i="3"/>
  <c r="D189" i="3"/>
  <c r="D190" i="3"/>
  <c r="D214" i="3"/>
  <c r="D209" i="3"/>
  <c r="D265" i="3"/>
  <c r="D268" i="3"/>
  <c r="D292" i="3"/>
  <c r="D275" i="3"/>
  <c r="D308" i="3"/>
  <c r="D284" i="3"/>
  <c r="D328" i="3"/>
  <c r="D244" i="3"/>
  <c r="D317" i="3"/>
  <c r="D207" i="3"/>
  <c r="D211" i="3"/>
  <c r="D208" i="3"/>
  <c r="D222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233" i="11" l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329" i="4" l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AL241" i="4" s="1"/>
  <c r="AR241" i="4" s="1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78" i="4"/>
  <c r="Y278" i="4" s="1"/>
  <c r="Z191" i="4"/>
  <c r="X236" i="4"/>
  <c r="Y236" i="4" s="1"/>
  <c r="AD290" i="4"/>
  <c r="AC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AE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231" i="4" l="1"/>
  <c r="X231" i="4" s="1"/>
  <c r="AG255" i="4"/>
  <c r="AI338" i="4"/>
  <c r="Z336" i="4"/>
  <c r="Z255" i="4"/>
  <c r="AL255" i="4" s="1"/>
  <c r="AR255" i="4" s="1"/>
  <c r="AD255" i="4"/>
  <c r="AF255" i="4"/>
  <c r="W301" i="4"/>
  <c r="AH255" i="4"/>
  <c r="AN255" i="4" s="1"/>
  <c r="AT255" i="4" s="1"/>
  <c r="AA255" i="4"/>
  <c r="Z338" i="4"/>
  <c r="AB255" i="4"/>
  <c r="AE255" i="4"/>
  <c r="AQ255" i="4" s="1"/>
  <c r="AW255" i="4" s="1"/>
  <c r="AI255" i="4"/>
  <c r="AK255" i="4"/>
  <c r="AG334" i="4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M334" i="4"/>
  <c r="AS334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A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Z253" i="4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J192" i="4"/>
  <c r="AE187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E250" i="4"/>
  <c r="I250" i="4" s="1"/>
  <c r="F258" i="4"/>
  <c r="J258" i="4" s="1"/>
  <c r="E258" i="4"/>
  <c r="I258" i="4" s="1"/>
  <c r="D258" i="4"/>
  <c r="H258" i="4" s="1"/>
  <c r="G258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J318" i="4"/>
  <c r="AH318" i="4"/>
  <c r="Z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202" i="4" l="1"/>
  <c r="E207" i="4"/>
  <c r="I207" i="4" s="1"/>
  <c r="Z203" i="4"/>
  <c r="AF187" i="4"/>
  <c r="AL187" i="4" s="1"/>
  <c r="AR187" i="4" s="1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G255" i="4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O253" i="4"/>
  <c r="AU253" i="4" s="1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M187" i="4" s="1"/>
  <c r="AS187" i="4" s="1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AL222" i="4" s="1"/>
  <c r="AR222" i="4" s="1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A193" i="4"/>
  <c r="AE193" i="4"/>
  <c r="AA202" i="4"/>
  <c r="AJ202" i="4"/>
  <c r="AK202" i="4"/>
  <c r="AQ202" i="4" s="1"/>
  <c r="AW202" i="4" s="1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187" i="4" l="1"/>
  <c r="J187" i="4" s="1"/>
  <c r="D187" i="4"/>
  <c r="H187" i="4" s="1"/>
  <c r="G187" i="4"/>
  <c r="E187" i="4"/>
  <c r="I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001" i="4" l="1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2" i="4" l="1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<sst xmlns="http://schemas.openxmlformats.org/spreadsheetml/2006/main" count="1614" uniqueCount="520">
  <si>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</si>
  <si>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</si>
  <si>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</si>
  <si>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</si>
  <si>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</si>
  <si>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</si>
  <si>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</si>
  <si>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</si>
  <si>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</si>
  <si>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</si>
  <si>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</si>
  <si>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</si>
  <si>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</si>
  <si>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</si>
  <si>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</si>
  <si>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</si>
  <si>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</si>
  <si>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</si>
  <si>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</si>
  <si>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</si>
  <si>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</si>
  <si>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</si>
  <si>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</si>
  <si>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</si>
  <si>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</si>
  <si>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</si>
  <si>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</si>
  <si>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</si>
  <si>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</si>
  <si>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</si>
  <si>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</si>
  <si>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</si>
  <si>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</si>
  <si>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</si>
  <si>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</si>
  <si>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</si>
  <si>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</si>
  <si>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</si>
  <si>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</si>
  <si>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</si>
  <si>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</si>
  <si>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</si>
  <si>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</si>
  <si>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</si>
  <si>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</si>
  <si>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</si>
  <si>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</si>
  <si>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</si>
  <si>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</si>
  <si>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</si>
  <si>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</si>
  <si>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</si>
  <si>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</si>
  <si>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</si>
  <si>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</si>
  <si>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</si>
  <si>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</si>
  <si>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</si>
  <si>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</si>
  <si>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</si>
  <si>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</si>
  <si>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</si>
  <si>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</si>
  <si>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</si>
  <si>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</si>
  <si>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</si>
  <si>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</si>
  <si>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</si>
  <si>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</si>
  <si>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</si>
  <si>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</si>
  <si>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</si>
  <si>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</si>
  <si>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</si>
  <si>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</si>
  <si>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</si>
  <si>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</si>
  <si>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</si>
  <si>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</si>
  <si>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</si>
  <si>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</si>
  <si>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</si>
  <si>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</si>
  <si>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</si>
  <si>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</si>
  <si>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</si>
  <si>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</si>
  <si>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</si>
  <si>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</si>
  <si>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</si>
  <si>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</si>
  <si>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</si>
  <si>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</si>
  <si>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</si>
  <si>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</si>
  <si>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</si>
  <si>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</si>
  <si>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</si>
  <si>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</si>
  <si>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</si>
  <si>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</si>
  <si>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</si>
  <si>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</si>
  <si>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</si>
  <si>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</si>
  <si>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</si>
  <si>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</si>
  <si>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</si>
  <si>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</si>
  <si>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</si>
  <si>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</si>
  <si>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</si>
  <si>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</si>
  <si>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</si>
  <si>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</si>
  <si>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</si>
  <si>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</si>
  <si>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</si>
  <si>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</si>
  <si>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</si>
  <si>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</si>
  <si>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</si>
  <si>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</si>
  <si>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</si>
  <si>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</si>
  <si>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</si>
  <si>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</si>
  <si>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</si>
  <si>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</si>
  <si>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</si>
  <si>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</si>
  <si>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</si>
  <si>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</si>
  <si>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</si>
  <si>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</si>
  <si>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</si>
  <si>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</si>
  <si>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</si>
  <si>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</si>
  <si>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</si>
  <si>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</si>
  <si>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</si>
  <si>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</si>
  <si>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</si>
  <si>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</si>
  <si>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</si>
  <si>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</si>
  <si>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</si>
  <si>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</si>
  <si>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</si>
  <si>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</si>
  <si>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</si>
  <si>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</si>
  <si>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</si>
  <si>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</si>
  <si>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</si>
  <si>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</si>
  <si>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</si>
  <si>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</si>
  <si>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</si>
  <si>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</si>
  <si>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</si>
  <si>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</si>
  <si>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</si>
  <si>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</si>
  <si>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</si>
  <si>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</si>
  <si>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</si>
  <si>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</si>
  <si>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</si>
  <si>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</si>
  <si>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</si>
  <si>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</si>
  <si>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</si>
  <si>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</si>
  <si>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</si>
  <si>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</si>
  <si>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</si>
  <si>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</si>
  <si>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</si>
  <si>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</si>
  <si>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</si>
  <si>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</si>
  <si>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</si>
  <si>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</si>
  <si>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</si>
  <si>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</si>
  <si>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</si>
  <si>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</si>
  <si>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</si>
  <si>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</si>
  <si>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</si>
  <si>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</si>
  <si>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</si>
  <si>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</si>
  <si>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</si>
  <si>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</si>
  <si>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</si>
  <si>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</si>
  <si>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</si>
  <si>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</si>
  <si>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</si>
  <si>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</si>
  <si>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</si>
  <si>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</si>
  <si>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</si>
  <si>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</si>
  <si>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</si>
  <si>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</si>
  <si>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</si>
  <si>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</si>
  <si>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</si>
  <si>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</si>
  <si>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</si>
  <si>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</si>
  <si>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</si>
  <si>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</si>
  <si>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</si>
  <si>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</si>
  <si>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</si>
  <si>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</si>
  <si>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</si>
  <si>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</si>
  <si>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</si>
  <si>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</si>
  <si>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</si>
  <si>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</si>
  <si>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</si>
  <si>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</si>
  <si>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</si>
  <si>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</si>
  <si>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</si>
  <si>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</si>
  <si>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</si>
  <si>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</si>
  <si>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</si>
  <si>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</si>
  <si>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</si>
  <si>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</si>
  <si>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</si>
  <si>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</si>
  <si>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</si>
  <si>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</si>
  <si>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</si>
  <si>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</si>
  <si>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</si>
  <si>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</si>
  <si>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</si>
  <si>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</si>
  <si>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</si>
  <si>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</si>
  <si>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</si>
  <si>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</si>
  <si>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</si>
  <si>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</si>
  <si>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</si>
  <si>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</si>
  <si>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</si>
  <si>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</si>
  <si>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</si>
  <si>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</si>
  <si>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</si>
  <si>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</si>
  <si>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</si>
  <si>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</si>
  <si>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</si>
  <si>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</si>
  <si>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</si>
  <si>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</si>
  <si>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</si>
  <si>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</si>
  <si>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</si>
  <si>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</si>
  <si>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</si>
  <si>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</si>
  <si>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</si>
  <si>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</si>
  <si>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</si>
  <si>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</si>
  <si>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</si>
  <si>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</si>
  <si>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</si>
  <si>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</si>
  <si>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</si>
  <si>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</si>
  <si>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</si>
  <si>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</si>
  <si>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</si>
  <si>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</si>
  <si>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</si>
  <si>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</si>
  <si>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</si>
  <si>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</si>
  <si>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</si>
  <si>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</si>
  <si>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</si>
  <si>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</si>
  <si>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</si>
  <si>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</si>
  <si>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</si>
  <si>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</si>
  <si>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</si>
  <si>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</si>
  <si>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</si>
  <si>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</si>
  <si>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</si>
  <si>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</si>
  <si>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</si>
  <si>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</si>
  <si>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</si>
  <si>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</si>
  <si>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</si>
  <si>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</si>
  <si>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</si>
  <si>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</si>
  <si>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</si>
  <si>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</si>
  <si>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</si>
  <si>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</si>
  <si>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</si>
  <si>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</si>
  <si>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</si>
  <si>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</si>
  <si>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</si>
  <si>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</si>
  <si>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</si>
  <si>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</si>
  <si>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</si>
  <si>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</si>
  <si>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</si>
  <si>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</si>
  <si>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</si>
  <si>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</si>
  <si>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</si>
  <si>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</si>
  <si>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</si>
  <si>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</si>
  <si>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</si>
  <si>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</si>
  <si>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</si>
  <si>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</si>
  <si>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</si>
  <si>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</si>
  <si>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</si>
  <si>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</si>
  <si>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</si>
  <si>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</si>
  <si>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</si>
  <si>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</si>
  <si>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</si>
  <si>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</si>
  <si>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</si>
  <si>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</si>
  <si>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</si>
  <si>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</si>
  <si>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</si>
  <si>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</si>
  <si>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</si>
  <si>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</si>
  <si>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</si>
  <si>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</si>
  <si>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</si>
  <si>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</si>
  <si>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</si>
  <si>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</si>
  <si>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</si>
  <si>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</si>
  <si>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</si>
  <si>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</si>
  <si>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</si>
  <si>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</si>
  <si>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</si>
  <si>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</si>
  <si>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</si>
  <si>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</si>
  <si>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</si>
  <si>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</si>
  <si>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</si>
  <si>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</si>
  <si>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</si>
  <si>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</si>
  <si>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</si>
  <si>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</si>
  <si>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</si>
  <si>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</si>
  <si>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</si>
  <si>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</si>
  <si>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</si>
  <si>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</si>
  <si>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</si>
  <si>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</si>
  <si>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</si>
  <si>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</si>
  <si>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</si>
  <si>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</si>
  <si>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</si>
  <si>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</si>
  <si>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</si>
  <si>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</si>
  <si>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</si>
  <si>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</si>
  <si>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</si>
  <si>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</si>
  <si>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</si>
  <si>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</si>
  <si>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</si>
  <si>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</si>
  <si>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</si>
  <si>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</si>
  <si>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</si>
  <si>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</si>
  <si>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</si>
  <si>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</si>
  <si>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</si>
  <si>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</si>
  <si>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</si>
  <si>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</si>
  <si>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</si>
  <si>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</si>
  <si>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</si>
  <si>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</si>
  <si>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</si>
  <si>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</si>
  <si>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</si>
  <si>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</si>
  <si>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</si>
  <si>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</si>
  <si>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</si>
  <si>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</si>
  <si>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</si>
  <si>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</si>
  <si>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</si>
  <si>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</si>
  <si>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</si>
  <si>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</si>
  <si>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</si>
  <si>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</si>
  <si>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</si>
  <si>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</si>
  <si>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</si>
  <si>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</si>
  <si>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</si>
  <si>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</si>
  <si>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</si>
  <si>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</si>
  <si>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</si>
  <si>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</si>
  <si>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</si>
  <si>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</si>
  <si>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</si>
  <si>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</si>
  <si>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</si>
  <si>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</si>
  <si>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</si>
  <si>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</si>
  <si>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</si>
  <si>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</si>
  <si>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</si>
  <si>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</si>
  <si>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</si>
  <si>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</si>
  <si>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</si>
  <si>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</si>
  <si>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</si>
  <si>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</si>
  <si>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</si>
  <si>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</si>
  <si>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</si>
  <si>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</si>
  <si>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</si>
  <si>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</si>
  <si>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</si>
  <si>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</si>
  <si>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</si>
  <si>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</si>
  <si>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</si>
  <si>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</si>
  <si>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</si>
  <si>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</si>
  <si>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</si>
  <si>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</si>
  <si>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</si>
  <si>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</si>
  <si>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</si>
  <si>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</si>
  <si>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</si>
  <si>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</si>
  <si>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</si>
  <si>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</si>
  <si>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</si>
  <si>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</si>
  <si>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</si>
  <si>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</si>
  <si>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</si>
  <si>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</si>
  <si>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</si>
  <si>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</si>
  <si>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</si>
  <si>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</si>
  <si>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</si>
  <si>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Notts County</t>
  </si>
  <si>
    <t>Sutton</t>
  </si>
  <si>
    <t>Airdrie Utd</t>
  </si>
  <si>
    <t>Falkirk</t>
  </si>
  <si>
    <t>Dumbarton</t>
  </si>
  <si>
    <t>Peterhead</t>
  </si>
  <si>
    <t>Forfar</t>
  </si>
  <si>
    <t>East Fife</t>
  </si>
  <si>
    <t>Montrose</t>
  </si>
  <si>
    <t>Partick</t>
  </si>
  <si>
    <t>Brechin</t>
  </si>
  <si>
    <t>Stenhousemuir</t>
  </si>
  <si>
    <t>Cowdenbeath</t>
  </si>
  <si>
    <t>Albion Rvs</t>
  </si>
  <si>
    <t>Elgin</t>
  </si>
  <si>
    <t>Queens Park</t>
  </si>
  <si>
    <t>Stranraer</t>
  </si>
  <si>
    <t>Edinburgh City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</si>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</sst>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1.0629662593791851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1.0503245504598744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1.0586373210952964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1.0533067630678474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1.0608381246291672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1.0571615895212632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1.0614462748260522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1.0611367580726192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1.057702745646198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1.0522085198267568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1.0826905435708807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1.0460060256260135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1.0500631329117833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1.0513726059103246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1.0593065045417684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1.056895036351561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1.0538644213740753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1.0708425290899795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1.0760544219039903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1.0725753995856002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1.0744841031203913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1.0774464451295942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1.0743649055710818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1.0716502370068346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1.0669478732554383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1.1087026083651013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1.0999591357965557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1.099234069337681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1.0431976029859278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1.0524787177592045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1.0518428764688503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1.038953678663225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1.0586849130942018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1.0450375961866025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1.0522559150967761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1.0538644213740753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1.0581003177923753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1.055162882031925</v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1.0307482697451504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18.300005088713231</v>
      </c>
      <c r="I186" s="6">
        <f>IF('Log_working_3-way'!$D186="","",'True_Odds_Calculator_3-way'!O187/'True_Odds_Calculator_3-way'!B187-1)</f>
        <v>7.8388847795408516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3.2634284144858139E-2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1.0519695135842984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48.013064470320927</v>
      </c>
      <c r="I187" s="6">
        <f>IF('Log_working_3-way'!$D187="","",'True_Odds_Calculator_3-way'!O188/'True_Odds_Calculator_3-way'!B188-1)</f>
        <v>3.3860767021800822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4.095527824341394E-2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1.0442217986976461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44.899873906271239</v>
      </c>
      <c r="I188" s="6">
        <f>IF('Log_working_3-way'!$D188="","",'True_Odds_Calculator_3-way'!O189/'True_Odds_Calculator_3-way'!B189-1)</f>
        <v>4.1950885755317477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3.6221271126661625E-2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1.0293056855716272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13.675955848440305</v>
      </c>
      <c r="I189" s="6">
        <f>IF('Log_working_3-way'!$D189="","",'True_Odds_Calculator_3-way'!O190/'True_Odds_Calculator_3-way'!B190-1)</f>
        <v>9.5581392655799942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3.1638061666088735E-2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1.0311194051919645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13.313855093690039</v>
      </c>
      <c r="I190" s="6">
        <f>IF('Log_working_3-way'!$D190="","",'True_Odds_Calculator_3-way'!O191/'True_Odds_Calculator_3-way'!B191-1)</f>
        <v>6.9442418726730191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3.3467176484493155E-2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1.0301294454169914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9.9047557045496646</v>
      </c>
      <c r="I191" s="6">
        <f>IF('Log_working_3-way'!$D191="","",'True_Odds_Calculator_3-way'!O192/'True_Odds_Calculator_3-way'!B192-1)</f>
        <v>10.357500534655053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3.2646152301329501E-2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1.0296839588169082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11.626812172489791</v>
      </c>
      <c r="I192" s="6">
        <f>IF('Log_working_3-way'!$D192="","",'True_Odds_Calculator_3-way'!O193/'True_Odds_Calculator_3-way'!B193-1)</f>
        <v>9.8370451245843906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3.2159327560363549E-2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1.0320923992440088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18.624255340280396</v>
      </c>
      <c r="I193" s="6">
        <f>IF('Log_working_3-way'!$D193="","",'True_Odds_Calculator_3-way'!O194/'True_Odds_Calculator_3-way'!B194-1)</f>
        <v>8.444939454984171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3.3953160477550703E-2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1.0324479436612928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17.114322032010985</v>
      </c>
      <c r="I194" s="6">
        <f>IF('Log_working_3-way'!$D194="","",'True_Odds_Calculator_3-way'!O195/'True_Odds_Calculator_3-way'!B195-1)</f>
        <v>8.9936760160682638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3.4555886078488696E-2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1.031245765675221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13.646803866612938</v>
      </c>
      <c r="I195" s="6">
        <f>IF('Log_working_3-way'!$D195="","",'True_Odds_Calculator_3-way'!O196/'True_Odds_Calculator_3-way'!B196-1)</f>
        <v>8.1027771894493394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3.369136246126514E-2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1.0461244754848178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9.8028605437931855</v>
      </c>
      <c r="I196" s="6">
        <f>IF('Log_working_3-way'!$D196="","",'True_Odds_Calculator_3-way'!O197/'True_Odds_Calculator_3-way'!B197-1)</f>
        <v>8.6035225568904323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4.9417571156701534E-2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1.0251662668597266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11.418831168831172</v>
      </c>
      <c r="I197" s="6">
        <f>IF('Log_working_3-way'!$D197="","",'True_Odds_Calculator_3-way'!O198/'True_Odds_Calculator_3-way'!B198-1)</f>
        <v>6.5126262626262621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2.7077497665732864E-2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1.0415624831989967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39.670110558586401</v>
      </c>
      <c r="I198" s="6">
        <f>IF('Log_working_3-way'!$D198="","",'True_Odds_Calculator_3-way'!O199/'True_Odds_Calculator_3-way'!B199-1)</f>
        <v>4.2408557984766171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3.677187010520333E-2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1.0326626778485026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21.351596973722891</v>
      </c>
      <c r="I199" s="6">
        <f>IF('Log_working_3-way'!$D199="","",'True_Odds_Calculator_3-way'!O200/'True_Odds_Calculator_3-way'!B200-1)</f>
        <v>6.5875016004138702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3.4105319303004755E-2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1.0311914666737505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13.201351751285987</v>
      </c>
      <c r="I200" s="6">
        <f>IF('Log_working_3-way'!$D200="","",'True_Odds_Calculator_3-way'!O201/'True_Odds_Calculator_3-way'!B201-1)</f>
        <v>8.9380576373413092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3.3687586265257696E-2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1.0346763337261269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4.3968183879703462</v>
      </c>
      <c r="I201" s="6">
        <f>IF('Log_working_3-way'!$D201="","",'True_Odds_Calculator_3-way'!O202/'True_Odds_Calculator_3-way'!B202-1)</f>
        <v>7.3533504960306786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3.5574771494671253E-2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1.0294197186849945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28.008059853580395</v>
      </c>
      <c r="I202" s="6">
        <f>IF('Log_working_3-way'!$D202="","",'True_Odds_Calculator_3-way'!O203/'True_Odds_Calculator_3-way'!B203-1)</f>
        <v>5.1948456562886047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2.9388086500725219E-2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1.0408114707194391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13.066196583742299</v>
      </c>
      <c r="I203" s="6">
        <f>IF('Log_working_3-way'!$D203="","",'True_Odds_Calculator_3-way'!O204/'True_Odds_Calculator_3-way'!B204-1)</f>
        <v>6.6032801228415723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4.3619782085056347E-2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1.0421989354332148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13.82951931070563</v>
      </c>
      <c r="I204" s="6">
        <f>IF('Log_working_3-way'!$D204="","",'True_Odds_Calculator_3-way'!O205/'True_Odds_Calculator_3-way'!B205-1)</f>
        <v>7.5763317782054251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4.5214661062703332E-2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1.0446665387652834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6.9843953943688231</v>
      </c>
      <c r="I205" s="6">
        <f>IF('Log_working_3-way'!$D205="","",'True_Odds_Calculator_3-way'!O206/'True_Odds_Calculator_3-way'!B206-1)</f>
        <v>5.6897614780679291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4.6178443029150751E-2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1.041558632369799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10.158120627987175</v>
      </c>
      <c r="I206" s="6">
        <f>IF('Log_working_3-way'!$D206="","",'True_Odds_Calculator_3-way'!O207/'True_Odds_Calculator_3-way'!B207-1)</f>
        <v>5.7756443653241796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4.3935597843579366E-2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1.0435607286662989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6.4669490920256436</v>
      </c>
      <c r="I207" s="6">
        <f>IF('Log_working_3-way'!$D207="","",'True_Odds_Calculator_3-way'!O208/'True_Odds_Calculator_3-way'!B208-1)</f>
        <v>5.8784657650840213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4.4938561494801021E-2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1.0420721391880201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16.6318541275337</v>
      </c>
      <c r="I208" s="6">
        <f>IF('Log_working_3-way'!$D208="","",'True_Odds_Calculator_3-way'!O209/'True_Odds_Calculator_3-way'!B209-1)</f>
        <v>6.6817543574675735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4.469658195765569E-2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1.0428263893105376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6.7246509458632469</v>
      </c>
      <c r="I209" s="6">
        <f>IF('Log_working_3-way'!$D209="","",'True_Odds_Calculator_3-way'!O210/'True_Odds_Calculator_3-way'!B210-1)</f>
        <v>6.9948808078806497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4.4806363338918631E-2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1.0440304512133629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21.317803814747922</v>
      </c>
      <c r="I210" s="6">
        <f>IF('Log_working_3-way'!$D210="","",'True_Odds_Calculator_3-way'!O211/'True_Odds_Calculator_3-way'!B211-1)</f>
        <v>7.8888271086605233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4.5701794982987876E-2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1.0497089047831827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12.024013024013025</v>
      </c>
      <c r="I211" s="6">
        <f>IF('Log_working_3-way'!$D211="","",'True_Odds_Calculator_3-way'!O212/'True_Odds_Calculator_3-way'!B212-1)</f>
        <v>8.2719780219780219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5.32407407407407E-2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1.0511028782755567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20.530459030459028</v>
      </c>
      <c r="I212" s="6">
        <f>IF('Log_working_3-way'!$D212="","",'True_Odds_Calculator_3-way'!O213/'True_Odds_Calculator_3-way'!B213-1)</f>
        <v>6.1269900037023337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5.319338196050527E-2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1.0545548526772845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31.899725344162299</v>
      </c>
      <c r="I213" s="6">
        <f>IF('Log_working_3-way'!$D213="","",'True_Odds_Calculator_3-way'!O214/'True_Odds_Calculator_3-way'!B214-1)</f>
        <v>6.5445511798951834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5.1743616780899337E-2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1.03892849206213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40.870858780090998</v>
      </c>
      <c r="I214" s="6">
        <f>IF('Log_working_3-way'!$D214="","",'True_Odds_Calculator_3-way'!O215/'True_Odds_Calculator_3-way'!B215-1)</f>
        <v>4.6715131193547634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3.3715327019624652E-2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1.0257193211755338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12.149654599502298</v>
      </c>
      <c r="I215" s="6">
        <f>IF('Log_working_3-way'!$D215="","",'True_Odds_Calculator_3-way'!O216/'True_Odds_Calculator_3-way'!B216-1)</f>
        <v>9.9551827157512989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2.7892853297511788E-2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1.0301361493772654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2.4451263982512921</v>
      </c>
      <c r="I216" s="6">
        <f>IF('Log_working_3-way'!$D216="","",'True_Odds_Calculator_3-way'!O217/'True_Odds_Calculator_3-way'!B217-1)</f>
        <v>6.5792834522746828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2.9451278885012755E-2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1.0226049366691081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21.798974662328703</v>
      </c>
      <c r="I217" s="6">
        <f>IF('Log_working_3-way'!$D217="","",'True_Odds_Calculator_3-way'!O218/'True_Odds_Calculator_3-way'!B218-1)</f>
        <v>6.1359624931053514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2.3632327980154022E-2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1.0256109720235338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7.3195852086745106</v>
      </c>
      <c r="I218" s="6">
        <f>IF('Log_working_3-way'!$D218="","",'True_Odds_Calculator_3-way'!O219/'True_Odds_Calculator_3-way'!B219-1)</f>
        <v>13.284757480768128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2.765209932715873E-2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1.0263383817189122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15.744013040117068</v>
      </c>
      <c r="I219" s="6">
        <f>IF('Log_working_3-way'!$D219="","",'True_Odds_Calculator_3-way'!O220/'True_Odds_Calculator_3-way'!B220-1)</f>
        <v>6.9844091705572158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2.8268096246412799E-2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1.0269788187344699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17.535871690695952</v>
      </c>
      <c r="I220" s="6">
        <f>IF('Log_working_3-way'!$D220="","",'True_Odds_Calculator_3-way'!O221/'True_Odds_Calculator_3-way'!B221-1)</f>
        <v>6.7567082202734419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2.8764621633452503E-2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1.0274544841654329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20.025290519487637</v>
      </c>
      <c r="I221" s="6">
        <f>IF('Log_working_3-way'!$D221="","",'True_Odds_Calculator_3-way'!O222/'True_Odds_Calculator_3-way'!B222-1)</f>
        <v>7.457062279855867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2.8918734108305699E-2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1.0357397507854511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27.834656750052105</v>
      </c>
      <c r="I222" s="6">
        <f>IF('Log_working_3-way'!$D222="","",'True_Odds_Calculator_3-way'!O223/'True_Odds_Calculator_3-way'!B223-1)</f>
        <v>6.1305220633159179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3.5578522214302577E-2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1.0320253423057679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18.448769722970408</v>
      </c>
      <c r="I223" s="6">
        <f>IF('Log_working_3-way'!$D223="","",'True_Odds_Calculator_3-way'!O224/'True_Odds_Calculator_3-way'!B224-1)</f>
        <v>7.8812476543029888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3.3946672010060297E-2</v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2.2400000000000002</v>
      </c>
      <c r="B186" s="4">
        <f>IF('True_Odds_Calculator_3-way'!B187="","",'True_Odds_Calculator_3-way'!B187)</f>
        <v>3.31</v>
      </c>
      <c r="C186" s="4">
        <f>IF('True_Odds_Calculator_3-way'!C187="","",'True_Odds_Calculator_3-way'!C187)</f>
        <v>3.52</v>
      </c>
      <c r="D186" s="9">
        <f t="shared" si="39"/>
        <v>0.43417620433173826</v>
      </c>
      <c r="E186" s="9">
        <f t="shared" si="40"/>
        <v>0.29173583773906425</v>
      </c>
      <c r="F186" s="9">
        <f t="shared" si="41"/>
        <v>0.27408795792919749</v>
      </c>
      <c r="G186" s="9">
        <f t="shared" si="42"/>
        <v>1.0509777092413968</v>
      </c>
      <c r="H186" s="9">
        <f t="shared" si="43"/>
        <v>2.3032123594593323</v>
      </c>
      <c r="I186" s="9">
        <f t="shared" si="44"/>
        <v>3.4277585083476261</v>
      </c>
      <c r="J186" s="9">
        <f t="shared" si="45"/>
        <v>3.6484638272883205</v>
      </c>
      <c r="K186" s="11">
        <f t="shared" si="46"/>
        <v>0.4464285714285714</v>
      </c>
      <c r="L186" s="11">
        <f t="shared" si="47"/>
        <v>0.30211480362537763</v>
      </c>
      <c r="M186" s="11">
        <f t="shared" si="48"/>
        <v>0.28409090909090912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-0.27657666163141992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0.2325787411229254</v>
      </c>
      <c r="Q186" s="11">
        <f>2*'OddsRatio_working_3-way'!K186*'OddsRatio_working_3-way'!L186*'OddsRatio_working_3-way'!M186</f>
        <v>7.6632204653352687E-2</v>
      </c>
      <c r="R186" s="11">
        <f t="shared" si="49"/>
        <v>0</v>
      </c>
      <c r="S186" s="11">
        <f t="shared" si="50"/>
        <v>-0.84091961972146301</v>
      </c>
      <c r="T186" s="11">
        <f t="shared" si="51"/>
        <v>-0.27707400979290381</v>
      </c>
      <c r="U186" s="11">
        <f>'OddsRatio_working_3-way'!S186-'OddsRatio_working_3-way'!R186^2/3</f>
        <v>-0.84091961972146301</v>
      </c>
      <c r="V186" s="11">
        <f>'OddsRatio_working_3-way'!S186*'OddsRatio_working_3-way'!R186/3-2*'OddsRatio_working_3-way'!R186^3/27-'OddsRatio_working_3-way'!T186</f>
        <v>0.27707400979290381</v>
      </c>
      <c r="W186" s="11">
        <f>'OddsRatio_working_3-way'!V186^2+4*'OddsRatio_working_3-way'!U186^3/27</f>
        <v>-1.1326701685312149E-2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0.14840544850849505</v>
      </c>
      <c r="Y186" s="11">
        <f>IF('OddsRatio_working_3-way'!W186&gt;=0,IF('OddsRatio_working_3-way'!V186+SQRT('OddsRatio_working_3-way'!W186)&gt;0,0,PI()),ACOS('OddsRatio_working_3-way'!V186/(2*'OddsRatio_working_3-way'!X186)))</f>
        <v>0.36673375404963937</v>
      </c>
      <c r="Z186" s="11">
        <f>'OddsRatio_working_3-way'!X186^(1/3)*COS('OddsRatio_working_3-way'!Y186/3)</f>
        <v>0.52548885462069839</v>
      </c>
      <c r="AA186" s="11">
        <f>'OddsRatio_working_3-way'!X186^(1/3)*COS(('OddsRatio_working_3-way'!Y186+2*PI())/3)</f>
        <v>-0.31865509429291705</v>
      </c>
      <c r="AB186" s="11">
        <f>'OddsRatio_working_3-way'!X186^(1/3)*COS(('OddsRatio_working_3-way'!Y186+4*PI())/3)</f>
        <v>-0.20683376032778147</v>
      </c>
      <c r="AC186" s="11">
        <f>'OddsRatio_working_3-way'!X186^(1/3)*SIN('OddsRatio_working_3-way'!Y186/3)</f>
        <v>6.4560077265914229E-2</v>
      </c>
      <c r="AD186" s="11">
        <f>'OddsRatio_working_3-way'!X186^(1/3)*SIN(('OddsRatio_working_3-way'!Y186+2*PI())/3)</f>
        <v>0.42280665887415542</v>
      </c>
      <c r="AE186" s="11">
        <f>'OddsRatio_working_3-way'!X186^(1/3)*SIN(('OddsRatio_working_3-way'!Y186+4*PI())/3)</f>
        <v>-0.48736673614006953</v>
      </c>
      <c r="AF186" s="11">
        <f>-'OddsRatio_working_3-way'!U186/(3*'OddsRatio_working_3-way'!X186^(1/3))*COS(('OddsRatio_working_3-way'!Y186)/3)</f>
        <v>0.52548885462069839</v>
      </c>
      <c r="AG186" s="11">
        <f>-'OddsRatio_working_3-way'!U186/(3*'OddsRatio_working_3-way'!X186^(1/3))*COS(('OddsRatio_working_3-way'!Y186+2*PI())/3)</f>
        <v>-0.31865509429291705</v>
      </c>
      <c r="AH186" s="11">
        <f>-'OddsRatio_working_3-way'!U186/(3*'OddsRatio_working_3-way'!X186^(1/3))*COS(('OddsRatio_working_3-way'!Y186+4*PI())/3)</f>
        <v>-0.20683376032778147</v>
      </c>
      <c r="AI186" s="11">
        <f>'OddsRatio_working_3-way'!U186/(3*'OddsRatio_working_3-way'!X186^(1/3))*SIN(('OddsRatio_working_3-way'!Y186)/3)</f>
        <v>-6.4560077265914229E-2</v>
      </c>
      <c r="AJ186" s="11">
        <f>'OddsRatio_working_3-way'!U186/(3*'OddsRatio_working_3-way'!X186^(1/3))*SIN(('OddsRatio_working_3-way'!Y186+2*PI())/3)</f>
        <v>-0.42280665887415542</v>
      </c>
      <c r="AK186" s="11">
        <f>'OddsRatio_working_3-way'!U186/(3*'OddsRatio_working_3-way'!X186^(1/3))*SIN(('OddsRatio_working_3-way'!Y186+4*PI())/3)</f>
        <v>0.48736673614006953</v>
      </c>
      <c r="AL186" s="11">
        <f>'OddsRatio_working_3-way'!Z186+'OddsRatio_working_3-way'!AF186</f>
        <v>1.0509777092413968</v>
      </c>
      <c r="AM186" s="11">
        <f>'OddsRatio_working_3-way'!AA186+'OddsRatio_working_3-way'!AG186</f>
        <v>-0.6373101885858341</v>
      </c>
      <c r="AN186" s="11">
        <f>'OddsRatio_working_3-way'!AB186+'OddsRatio_working_3-way'!AH186</f>
        <v>-0.41366752065556295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1.0509777092413968</v>
      </c>
      <c r="AS186" s="11">
        <f>IF(('OddsRatio_working_3-way'!X186=0),IF(Q186&gt;0,-Q186^(1/3),(-Q186)^(1/3)),'OddsRatio_working_3-way'!AM186-'OddsRatio_working_3-way'!R186/3)</f>
        <v>-0.6373101885858341</v>
      </c>
      <c r="AT186" s="11">
        <f>IF(('OddsRatio_working_3-way'!X186=0),IF(Q186&gt;0,-Q186^(1/3),(-Q186)^(1/3)),'OddsRatio_working_3-way'!AN186-'OddsRatio_working_3-way'!R186/3)</f>
        <v>-0.41366752065556295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1.4</v>
      </c>
      <c r="B187" s="4">
        <f>IF('True_Odds_Calculator_3-way'!B188="","",'True_Odds_Calculator_3-way'!B188)</f>
        <v>4.68</v>
      </c>
      <c r="C187" s="4">
        <f>IF('True_Odds_Calculator_3-way'!C188="","",'True_Odds_Calculator_3-way'!C188)</f>
        <v>8.85</v>
      </c>
      <c r="D187" s="9">
        <f t="shared" si="39"/>
        <v>0.69611827296777395</v>
      </c>
      <c r="E187" s="9">
        <f t="shared" si="40"/>
        <v>0.19935628044291673</v>
      </c>
      <c r="F187" s="9">
        <f t="shared" si="41"/>
        <v>0.10452544658930915</v>
      </c>
      <c r="G187" s="9">
        <f t="shared" si="42"/>
        <v>1.0913437372383621</v>
      </c>
      <c r="H187" s="9">
        <f t="shared" si="43"/>
        <v>1.4365374948953451</v>
      </c>
      <c r="I187" s="9">
        <f t="shared" si="44"/>
        <v>5.0161449530371733</v>
      </c>
      <c r="J187" s="9">
        <f t="shared" si="45"/>
        <v>9.5670483373211432</v>
      </c>
      <c r="K187" s="11">
        <f t="shared" si="46"/>
        <v>0.7142857142857143</v>
      </c>
      <c r="L187" s="11">
        <f t="shared" si="47"/>
        <v>0.21367521367521369</v>
      </c>
      <c r="M187" s="11">
        <f t="shared" si="48"/>
        <v>0.11299435028248588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-0.19927843656657207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0.20574215489469727</v>
      </c>
      <c r="Q187" s="11">
        <f>2*'OddsRatio_working_3-way'!K187*'OddsRatio_working_3-way'!L187*'OddsRatio_working_3-way'!M187</f>
        <v>3.4491559915288732E-2</v>
      </c>
      <c r="R187" s="11">
        <f t="shared" si="49"/>
        <v>0</v>
      </c>
      <c r="S187" s="11">
        <f t="shared" si="50"/>
        <v>-1.0324356134034898</v>
      </c>
      <c r="T187" s="11">
        <f t="shared" si="51"/>
        <v>-0.173082248684575</v>
      </c>
      <c r="U187" s="11">
        <f>'OddsRatio_working_3-way'!S187-'OddsRatio_working_3-way'!R187^2/3</f>
        <v>-1.0324356134034898</v>
      </c>
      <c r="V187" s="11">
        <f>'OddsRatio_working_3-way'!S187*'OddsRatio_working_3-way'!R187/3-2*'OddsRatio_working_3-way'!R187^3/27-'OddsRatio_working_3-way'!T187</f>
        <v>0.173082248684575</v>
      </c>
      <c r="W187" s="11">
        <f>'OddsRatio_working_3-way'!V187^2+4*'OddsRatio_working_3-way'!U187^3/27</f>
        <v>-0.1330791532295437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0.20188896579509538</v>
      </c>
      <c r="Y187" s="11">
        <f>IF('OddsRatio_working_3-way'!W187&gt;=0,IF('OddsRatio_working_3-way'!V187+SQRT('OddsRatio_working_3-way'!W187)&gt;0,0,PI()),ACOS('OddsRatio_working_3-way'!V187/(2*'OddsRatio_working_3-way'!X187)))</f>
        <v>1.1277905378587187</v>
      </c>
      <c r="Z187" s="11">
        <f>'OddsRatio_working_3-way'!X187^(1/3)*COS('OddsRatio_working_3-way'!Y187/3)</f>
        <v>0.54567186861918116</v>
      </c>
      <c r="AA187" s="11">
        <f>'OddsRatio_working_3-way'!X187^(1/3)*COS(('OddsRatio_working_3-way'!Y187+2*PI())/3)</f>
        <v>-0.45935821769447405</v>
      </c>
      <c r="AB187" s="11">
        <f>'OddsRatio_working_3-way'!X187^(1/3)*COS(('OddsRatio_working_3-way'!Y187+4*PI())/3)</f>
        <v>-8.6313650924707344E-2</v>
      </c>
      <c r="AC187" s="11">
        <f>'OddsRatio_working_3-way'!X187^(1/3)*SIN('OddsRatio_working_3-way'!Y187/3)</f>
        <v>0.21537738104425236</v>
      </c>
      <c r="AD187" s="11">
        <f>'OddsRatio_working_3-way'!X187^(1/3)*SIN(('OddsRatio_working_3-way'!Y187+2*PI())/3)</f>
        <v>0.36487700983260946</v>
      </c>
      <c r="AE187" s="11">
        <f>'OddsRatio_working_3-way'!X187^(1/3)*SIN(('OddsRatio_working_3-way'!Y187+4*PI())/3)</f>
        <v>-0.5802543908768617</v>
      </c>
      <c r="AF187" s="11">
        <f>-'OddsRatio_working_3-way'!U187/(3*'OddsRatio_working_3-way'!X187^(1/3))*COS(('OddsRatio_working_3-way'!Y187)/3)</f>
        <v>0.54567186861918104</v>
      </c>
      <c r="AG187" s="11">
        <f>-'OddsRatio_working_3-way'!U187/(3*'OddsRatio_working_3-way'!X187^(1/3))*COS(('OddsRatio_working_3-way'!Y187+2*PI())/3)</f>
        <v>-0.45935821769447399</v>
      </c>
      <c r="AH187" s="11">
        <f>-'OddsRatio_working_3-way'!U187/(3*'OddsRatio_working_3-way'!X187^(1/3))*COS(('OddsRatio_working_3-way'!Y187+4*PI())/3)</f>
        <v>-8.631365092470733E-2</v>
      </c>
      <c r="AI187" s="11">
        <f>'OddsRatio_working_3-way'!U187/(3*'OddsRatio_working_3-way'!X187^(1/3))*SIN(('OddsRatio_working_3-way'!Y187)/3)</f>
        <v>-0.2153773810442523</v>
      </c>
      <c r="AJ187" s="11">
        <f>'OddsRatio_working_3-way'!U187/(3*'OddsRatio_working_3-way'!X187^(1/3))*SIN(('OddsRatio_working_3-way'!Y187+2*PI())/3)</f>
        <v>-0.3648770098326094</v>
      </c>
      <c r="AK187" s="11">
        <f>'OddsRatio_working_3-way'!U187/(3*'OddsRatio_working_3-way'!X187^(1/3))*SIN(('OddsRatio_working_3-way'!Y187+4*PI())/3)</f>
        <v>0.58025439087686159</v>
      </c>
      <c r="AL187" s="11">
        <f>'OddsRatio_working_3-way'!Z187+'OddsRatio_working_3-way'!AF187</f>
        <v>1.0913437372383621</v>
      </c>
      <c r="AM187" s="11">
        <f>'OddsRatio_working_3-way'!AA187+'OddsRatio_working_3-way'!AG187</f>
        <v>-0.91871643538894809</v>
      </c>
      <c r="AN187" s="11">
        <f>'OddsRatio_working_3-way'!AB187+'OddsRatio_working_3-way'!AH187</f>
        <v>-0.17262730184941466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1.0913437372383621</v>
      </c>
      <c r="AS187" s="11">
        <f>IF(('OddsRatio_working_3-way'!X187=0),IF(Q187&gt;0,-Q187^(1/3),(-Q187)^(1/3)),'OddsRatio_working_3-way'!AM187-'OddsRatio_working_3-way'!R187/3)</f>
        <v>-0.91871643538894809</v>
      </c>
      <c r="AT187" s="11">
        <f>IF(('OddsRatio_working_3-way'!X187=0),IF(Q187&gt;0,-Q187^(1/3),(-Q187)^(1/3)),'OddsRatio_working_3-way'!AN187-'OddsRatio_working_3-way'!R187/3)</f>
        <v>-0.17262730184941466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1.45</v>
      </c>
      <c r="B188" s="4">
        <f>IF('True_Odds_Calculator_3-way'!B189="","",'True_Odds_Calculator_3-way'!B189)</f>
        <v>4.3099999999999996</v>
      </c>
      <c r="C188" s="4">
        <f>IF('True_Odds_Calculator_3-way'!C189="","",'True_Odds_Calculator_3-way'!C189)</f>
        <v>8.73</v>
      </c>
      <c r="D188" s="9">
        <f t="shared" si="39"/>
        <v>0.67362271242492822</v>
      </c>
      <c r="E188" s="9">
        <f t="shared" si="40"/>
        <v>0.21911353611299525</v>
      </c>
      <c r="F188" s="9">
        <f t="shared" si="41"/>
        <v>0.10726375146207641</v>
      </c>
      <c r="G188" s="9">
        <f t="shared" si="42"/>
        <v>1.0766900341988783</v>
      </c>
      <c r="H188" s="9">
        <f t="shared" si="43"/>
        <v>1.4845105153894953</v>
      </c>
      <c r="I188" s="9">
        <f t="shared" si="44"/>
        <v>4.5638440131982865</v>
      </c>
      <c r="J188" s="9">
        <f t="shared" si="45"/>
        <v>9.32281396435733</v>
      </c>
      <c r="K188" s="11">
        <f t="shared" si="46"/>
        <v>0.68965517241379315</v>
      </c>
      <c r="L188" s="11">
        <f t="shared" si="47"/>
        <v>0.23201856148491881</v>
      </c>
      <c r="M188" s="11">
        <f t="shared" si="48"/>
        <v>0.11454753722794959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-0.21103791396095184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0.21060104052310441</v>
      </c>
      <c r="Q188" s="11">
        <f>2*'OddsRatio_working_3-way'!K188*'OddsRatio_working_3-way'!L188*'OddsRatio_working_3-way'!M188</f>
        <v>3.6658144564509033E-2</v>
      </c>
      <c r="R188" s="11">
        <f t="shared" si="49"/>
        <v>0</v>
      </c>
      <c r="S188" s="11">
        <f t="shared" si="50"/>
        <v>-0.99792988174661235</v>
      </c>
      <c r="T188" s="11">
        <f t="shared" si="51"/>
        <v>-0.17370406992978454</v>
      </c>
      <c r="U188" s="11">
        <f>'OddsRatio_working_3-way'!S188-'OddsRatio_working_3-way'!R188^2/3</f>
        <v>-0.99792988174661235</v>
      </c>
      <c r="V188" s="11">
        <f>'OddsRatio_working_3-way'!S188*'OddsRatio_working_3-way'!R188/3-2*'OddsRatio_working_3-way'!R188^3/27-'OddsRatio_working_3-way'!T188</f>
        <v>0.17370406992978454</v>
      </c>
      <c r="W188" s="11">
        <f>'OddsRatio_working_3-way'!V188^2+4*'OddsRatio_working_3-way'!U188^3/27</f>
        <v>-0.11705689498424671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0.19185280744259267</v>
      </c>
      <c r="Y188" s="11">
        <f>IF('OddsRatio_working_3-way'!W188&gt;=0,IF('OddsRatio_working_3-way'!V188+SQRT('OddsRatio_working_3-way'!W188)&gt;0,0,PI()),ACOS('OddsRatio_working_3-way'!V188/(2*'OddsRatio_working_3-way'!X188)))</f>
        <v>1.101003684261679</v>
      </c>
      <c r="Z188" s="11">
        <f>'OddsRatio_working_3-way'!X188^(1/3)*COS('OddsRatio_working_3-way'!Y188/3)</f>
        <v>0.53834501709943916</v>
      </c>
      <c r="AA188" s="11">
        <f>'OddsRatio_working_3-way'!X188^(1/3)*COS(('OddsRatio_working_3-way'!Y188+2*PI())/3)</f>
        <v>-0.44839570001724832</v>
      </c>
      <c r="AB188" s="11">
        <f>'OddsRatio_working_3-way'!X188^(1/3)*COS(('OddsRatio_working_3-way'!Y188+4*PI())/3)</f>
        <v>-8.9949317082191019E-2</v>
      </c>
      <c r="AC188" s="11">
        <f>'OddsRatio_working_3-way'!X188^(1/3)*SIN('OddsRatio_working_3-way'!Y188/3)</f>
        <v>0.20694911567760307</v>
      </c>
      <c r="AD188" s="11">
        <f>'OddsRatio_working_3-way'!X188^(1/3)*SIN(('OddsRatio_working_3-way'!Y188+2*PI())/3)</f>
        <v>0.36274590297008086</v>
      </c>
      <c r="AE188" s="11">
        <f>'OddsRatio_working_3-way'!X188^(1/3)*SIN(('OddsRatio_working_3-way'!Y188+4*PI())/3)</f>
        <v>-0.5696950186476839</v>
      </c>
      <c r="AF188" s="11">
        <f>-'OddsRatio_working_3-way'!U188/(3*'OddsRatio_working_3-way'!X188^(1/3))*COS(('OddsRatio_working_3-way'!Y188)/3)</f>
        <v>0.53834501709943916</v>
      </c>
      <c r="AG188" s="11">
        <f>-'OddsRatio_working_3-way'!U188/(3*'OddsRatio_working_3-way'!X188^(1/3))*COS(('OddsRatio_working_3-way'!Y188+2*PI())/3)</f>
        <v>-0.44839570001724832</v>
      </c>
      <c r="AH188" s="11">
        <f>-'OddsRatio_working_3-way'!U188/(3*'OddsRatio_working_3-way'!X188^(1/3))*COS(('OddsRatio_working_3-way'!Y188+4*PI())/3)</f>
        <v>-8.9949317082191019E-2</v>
      </c>
      <c r="AI188" s="11">
        <f>'OddsRatio_working_3-way'!U188/(3*'OddsRatio_working_3-way'!X188^(1/3))*SIN(('OddsRatio_working_3-way'!Y188)/3)</f>
        <v>-0.20694911567760307</v>
      </c>
      <c r="AJ188" s="11">
        <f>'OddsRatio_working_3-way'!U188/(3*'OddsRatio_working_3-way'!X188^(1/3))*SIN(('OddsRatio_working_3-way'!Y188+2*PI())/3)</f>
        <v>-0.36274590297008086</v>
      </c>
      <c r="AK188" s="11">
        <f>'OddsRatio_working_3-way'!U188/(3*'OddsRatio_working_3-way'!X188^(1/3))*SIN(('OddsRatio_working_3-way'!Y188+4*PI())/3)</f>
        <v>0.5696950186476839</v>
      </c>
      <c r="AL188" s="11">
        <f>'OddsRatio_working_3-way'!Z188+'OddsRatio_working_3-way'!AF188</f>
        <v>1.0766900341988783</v>
      </c>
      <c r="AM188" s="11">
        <f>'OddsRatio_working_3-way'!AA188+'OddsRatio_working_3-way'!AG188</f>
        <v>-0.89679140003449664</v>
      </c>
      <c r="AN188" s="11">
        <f>'OddsRatio_working_3-way'!AB188+'OddsRatio_working_3-way'!AH188</f>
        <v>-0.17989863416438204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1.0766900341988783</v>
      </c>
      <c r="AS188" s="11">
        <f>IF(('OddsRatio_working_3-way'!X188=0),IF(Q188&gt;0,-Q188^(1/3),(-Q188)^(1/3)),'OddsRatio_working_3-way'!AM188-'OddsRatio_working_3-way'!R188/3)</f>
        <v>-0.89679140003449664</v>
      </c>
      <c r="AT188" s="11">
        <f>IF(('OddsRatio_working_3-way'!X188=0),IF(Q188&gt;0,-Q188^(1/3),(-Q188)^(1/3)),'OddsRatio_working_3-way'!AN188-'OddsRatio_working_3-way'!R188/3)</f>
        <v>-0.17989863416438204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2.57</v>
      </c>
      <c r="B189" s="4">
        <f>IF('True_Odds_Calculator_3-way'!B190="","",'True_Odds_Calculator_3-way'!B190)</f>
        <v>3.03</v>
      </c>
      <c r="C189" s="4">
        <f>IF('True_Odds_Calculator_3-way'!C190="","",'True_Odds_Calculator_3-way'!C190)</f>
        <v>3.2</v>
      </c>
      <c r="D189" s="9">
        <f t="shared" si="39"/>
        <v>0.37791846363061854</v>
      </c>
      <c r="E189" s="9">
        <f t="shared" si="40"/>
        <v>0.31965605599137614</v>
      </c>
      <c r="F189" s="9">
        <f t="shared" si="41"/>
        <v>0.30242548037800537</v>
      </c>
      <c r="G189" s="9">
        <f t="shared" si="42"/>
        <v>1.048454405047436</v>
      </c>
      <c r="H189" s="9">
        <f t="shared" si="43"/>
        <v>2.6460734159244743</v>
      </c>
      <c r="I189" s="9">
        <f t="shared" si="44"/>
        <v>3.1283624422462952</v>
      </c>
      <c r="J189" s="9">
        <f t="shared" si="45"/>
        <v>3.3065996911043594</v>
      </c>
      <c r="K189" s="11">
        <f t="shared" si="46"/>
        <v>0.38910505836575876</v>
      </c>
      <c r="L189" s="11">
        <f t="shared" si="47"/>
        <v>0.33003300330033003</v>
      </c>
      <c r="M189" s="11">
        <f t="shared" si="48"/>
        <v>0.3125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-0.28137962142517747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0.23275673870889033</v>
      </c>
      <c r="Q189" s="11">
        <f>2*'OddsRatio_working_3-way'!K189*'OddsRatio_working_3-way'!L189*'OddsRatio_working_3-way'!M189</f>
        <v>8.0260944382375979E-2</v>
      </c>
      <c r="R189" s="11">
        <f t="shared" si="49"/>
        <v>0</v>
      </c>
      <c r="S189" s="11">
        <f t="shared" si="50"/>
        <v>-0.82719827942757895</v>
      </c>
      <c r="T189" s="11">
        <f t="shared" si="51"/>
        <v>-0.28524078600950997</v>
      </c>
      <c r="U189" s="11">
        <f>'OddsRatio_working_3-way'!S189-'OddsRatio_working_3-way'!R189^2/3</f>
        <v>-0.82719827942757895</v>
      </c>
      <c r="V189" s="11">
        <f>'OddsRatio_working_3-way'!S189*'OddsRatio_working_3-way'!R189/3-2*'OddsRatio_working_3-way'!R189^3/27-'OddsRatio_working_3-way'!T189</f>
        <v>0.28524078600950997</v>
      </c>
      <c r="W189" s="11">
        <f>'OddsRatio_working_3-way'!V189^2+4*'OddsRatio_working_3-way'!U189^3/27</f>
        <v>-2.4919469891981072E-3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0.14478799414361085</v>
      </c>
      <c r="Y189" s="11">
        <f>IF('OddsRatio_working_3-way'!W189&gt;=0,IF('OddsRatio_working_3-way'!V189+SQRT('OddsRatio_working_3-way'!W189)&gt;0,0,PI()),ACOS('OddsRatio_working_3-way'!V189/(2*'OddsRatio_working_3-way'!X189)))</f>
        <v>0.17325337925686135</v>
      </c>
      <c r="Z189" s="11">
        <f>'OddsRatio_working_3-way'!X189^(1/3)*COS('OddsRatio_working_3-way'!Y189/3)</f>
        <v>0.52422720252371802</v>
      </c>
      <c r="AA189" s="11">
        <f>'OddsRatio_working_3-way'!X189^(1/3)*COS(('OddsRatio_working_3-way'!Y189+2*PI())/3)</f>
        <v>-0.28836145750788872</v>
      </c>
      <c r="AB189" s="11">
        <f>'OddsRatio_working_3-way'!X189^(1/3)*COS(('OddsRatio_working_3-way'!Y189+4*PI())/3)</f>
        <v>-0.23586574501582944</v>
      </c>
      <c r="AC189" s="11">
        <f>'OddsRatio_working_3-way'!X189^(1/3)*SIN('OddsRatio_working_3-way'!Y189/3)</f>
        <v>3.0308413738591628E-2</v>
      </c>
      <c r="AD189" s="11">
        <f>'OddsRatio_working_3-way'!X189^(1/3)*SIN(('OddsRatio_working_3-way'!Y189+2*PI())/3)</f>
        <v>0.4388398678710938</v>
      </c>
      <c r="AE189" s="11">
        <f>'OddsRatio_working_3-way'!X189^(1/3)*SIN(('OddsRatio_working_3-way'!Y189+4*PI())/3)</f>
        <v>-0.46914828160968536</v>
      </c>
      <c r="AF189" s="11">
        <f>-'OddsRatio_working_3-way'!U189/(3*'OddsRatio_working_3-way'!X189^(1/3))*COS(('OddsRatio_working_3-way'!Y189)/3)</f>
        <v>0.52422720252371813</v>
      </c>
      <c r="AG189" s="11">
        <f>-'OddsRatio_working_3-way'!U189/(3*'OddsRatio_working_3-way'!X189^(1/3))*COS(('OddsRatio_working_3-way'!Y189+2*PI())/3)</f>
        <v>-0.28836145750788877</v>
      </c>
      <c r="AH189" s="11">
        <f>-'OddsRatio_working_3-way'!U189/(3*'OddsRatio_working_3-way'!X189^(1/3))*COS(('OddsRatio_working_3-way'!Y189+4*PI())/3)</f>
        <v>-0.23586574501582949</v>
      </c>
      <c r="AI189" s="11">
        <f>'OddsRatio_working_3-way'!U189/(3*'OddsRatio_working_3-way'!X189^(1/3))*SIN(('OddsRatio_working_3-way'!Y189)/3)</f>
        <v>-3.0308413738591635E-2</v>
      </c>
      <c r="AJ189" s="11">
        <f>'OddsRatio_working_3-way'!U189/(3*'OddsRatio_working_3-way'!X189^(1/3))*SIN(('OddsRatio_working_3-way'!Y189+2*PI())/3)</f>
        <v>-0.43883986787109386</v>
      </c>
      <c r="AK189" s="11">
        <f>'OddsRatio_working_3-way'!U189/(3*'OddsRatio_working_3-way'!X189^(1/3))*SIN(('OddsRatio_working_3-way'!Y189+4*PI())/3)</f>
        <v>0.46914828160968547</v>
      </c>
      <c r="AL189" s="11">
        <f>'OddsRatio_working_3-way'!Z189+'OddsRatio_working_3-way'!AF189</f>
        <v>1.048454405047436</v>
      </c>
      <c r="AM189" s="11">
        <f>'OddsRatio_working_3-way'!AA189+'OddsRatio_working_3-way'!AG189</f>
        <v>-0.57672291501577755</v>
      </c>
      <c r="AN189" s="11">
        <f>'OddsRatio_working_3-way'!AB189+'OddsRatio_working_3-way'!AH189</f>
        <v>-0.47173149003165893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1.048454405047436</v>
      </c>
      <c r="AS189" s="11">
        <f>IF(('OddsRatio_working_3-way'!X189=0),IF(Q189&gt;0,-Q189^(1/3),(-Q189)^(1/3)),'OddsRatio_working_3-way'!AM189-'OddsRatio_working_3-way'!R189/3)</f>
        <v>-0.57672291501577755</v>
      </c>
      <c r="AT189" s="11">
        <f>IF(('OddsRatio_working_3-way'!X189=0),IF(Q189&gt;0,-Q189^(1/3),(-Q189)^(1/3)),'OddsRatio_working_3-way'!AN189-'OddsRatio_working_3-way'!R189/3)</f>
        <v>-0.47173149003165893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2.6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2.76</v>
      </c>
      <c r="D190" s="9">
        <f t="shared" si="39"/>
        <v>0.37280869766910285</v>
      </c>
      <c r="E190" s="9">
        <f t="shared" si="40"/>
        <v>0.27638487844791537</v>
      </c>
      <c r="F190" s="9">
        <f t="shared" si="41"/>
        <v>0.35080642388298178</v>
      </c>
      <c r="G190" s="9">
        <f t="shared" si="42"/>
        <v>1.0514630329379728</v>
      </c>
      <c r="H190" s="9">
        <f t="shared" si="43"/>
        <v>2.6823408527007571</v>
      </c>
      <c r="I190" s="9">
        <f t="shared" si="44"/>
        <v>3.6181429520155519</v>
      </c>
      <c r="J190" s="9">
        <f t="shared" si="45"/>
        <v>2.8505749379708316</v>
      </c>
      <c r="K190" s="11">
        <f t="shared" si="46"/>
        <v>0.38461538461538458</v>
      </c>
      <c r="L190" s="11">
        <f t="shared" si="47"/>
        <v>0.28653295128939826</v>
      </c>
      <c r="M190" s="11">
        <f t="shared" si="48"/>
        <v>0.3623188405797102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-0.27997815066458387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0.23358664507287899</v>
      </c>
      <c r="Q190" s="11">
        <f>2*'OddsRatio_working_3-way'!K190*'OddsRatio_working_3-way'!L190*'OddsRatio_working_3-way'!M190</f>
        <v>7.9858682076197965E-2</v>
      </c>
      <c r="R190" s="11">
        <f t="shared" si="49"/>
        <v>0</v>
      </c>
      <c r="S190" s="11">
        <f t="shared" si="50"/>
        <v>-0.83430312157721809</v>
      </c>
      <c r="T190" s="11">
        <f t="shared" si="51"/>
        <v>-0.28523183643665584</v>
      </c>
      <c r="U190" s="11">
        <f>'OddsRatio_working_3-way'!S190-'OddsRatio_working_3-way'!R190^2/3</f>
        <v>-0.83430312157721809</v>
      </c>
      <c r="V190" s="11">
        <f>'OddsRatio_working_3-way'!S190*'OddsRatio_working_3-way'!R190/3-2*'OddsRatio_working_3-way'!R190^3/27-'OddsRatio_working_3-way'!T190</f>
        <v>0.28523183643665584</v>
      </c>
      <c r="W190" s="11">
        <f>'OddsRatio_working_3-way'!V190^2+4*'OddsRatio_working_3-way'!U190^3/27</f>
        <v>-4.676347336844508E-3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0.14665737950566254</v>
      </c>
      <c r="Y190" s="11">
        <f>IF('OddsRatio_working_3-way'!W190&gt;=0,IF('OddsRatio_working_3-way'!V190+SQRT('OddsRatio_working_3-way'!W190)&gt;0,0,PI()),ACOS('OddsRatio_working_3-way'!V190/(2*'OddsRatio_working_3-way'!X190)))</f>
        <v>0.23530689507864677</v>
      </c>
      <c r="Z190" s="11">
        <f>'OddsRatio_working_3-way'!X190^(1/3)*COS('OddsRatio_working_3-way'!Y190/3)</f>
        <v>0.52573151646898642</v>
      </c>
      <c r="AA190" s="11">
        <f>'OddsRatio_working_3-way'!X190^(1/3)*COS(('OddsRatio_working_3-way'!Y190+2*PI())/3)</f>
        <v>-0.2986506689891596</v>
      </c>
      <c r="AB190" s="11">
        <f>'OddsRatio_working_3-way'!X190^(1/3)*COS(('OddsRatio_working_3-way'!Y190+4*PI())/3)</f>
        <v>-0.22708084747982693</v>
      </c>
      <c r="AC190" s="11">
        <f>'OddsRatio_working_3-way'!X190^(1/3)*SIN('OddsRatio_working_3-way'!Y190/3)</f>
        <v>4.1320855714266642E-2</v>
      </c>
      <c r="AD190" s="11">
        <f>'OddsRatio_working_3-way'!X190^(1/3)*SIN(('OddsRatio_working_3-way'!Y190+2*PI())/3)</f>
        <v>0.43463642097512584</v>
      </c>
      <c r="AE190" s="11">
        <f>'OddsRatio_working_3-way'!X190^(1/3)*SIN(('OddsRatio_working_3-way'!Y190+4*PI())/3)</f>
        <v>-0.47595727668939258</v>
      </c>
      <c r="AF190" s="11">
        <f>-'OddsRatio_working_3-way'!U190/(3*'OddsRatio_working_3-way'!X190^(1/3))*COS(('OddsRatio_working_3-way'!Y190)/3)</f>
        <v>0.5257315164689863</v>
      </c>
      <c r="AG190" s="11">
        <f>-'OddsRatio_working_3-way'!U190/(3*'OddsRatio_working_3-way'!X190^(1/3))*COS(('OddsRatio_working_3-way'!Y190+2*PI())/3)</f>
        <v>-0.29865066898915954</v>
      </c>
      <c r="AH190" s="11">
        <f>-'OddsRatio_working_3-way'!U190/(3*'OddsRatio_working_3-way'!X190^(1/3))*COS(('OddsRatio_working_3-way'!Y190+4*PI())/3)</f>
        <v>-0.2270808474798269</v>
      </c>
      <c r="AI190" s="11">
        <f>'OddsRatio_working_3-way'!U190/(3*'OddsRatio_working_3-way'!X190^(1/3))*SIN(('OddsRatio_working_3-way'!Y190)/3)</f>
        <v>-4.1320855714266636E-2</v>
      </c>
      <c r="AJ190" s="11">
        <f>'OddsRatio_working_3-way'!U190/(3*'OddsRatio_working_3-way'!X190^(1/3))*SIN(('OddsRatio_working_3-way'!Y190+2*PI())/3)</f>
        <v>-0.43463642097512578</v>
      </c>
      <c r="AK190" s="11">
        <f>'OddsRatio_working_3-way'!U190/(3*'OddsRatio_working_3-way'!X190^(1/3))*SIN(('OddsRatio_working_3-way'!Y190+4*PI())/3)</f>
        <v>0.47595727668939247</v>
      </c>
      <c r="AL190" s="11">
        <f>'OddsRatio_working_3-way'!Z190+'OddsRatio_working_3-way'!AF190</f>
        <v>1.0514630329379728</v>
      </c>
      <c r="AM190" s="11">
        <f>'OddsRatio_working_3-way'!AA190+'OddsRatio_working_3-way'!AG190</f>
        <v>-0.59730133797831919</v>
      </c>
      <c r="AN190" s="11">
        <f>'OddsRatio_working_3-way'!AB190+'OddsRatio_working_3-way'!AH190</f>
        <v>-0.45416169495965386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1.0514630329379728</v>
      </c>
      <c r="AS190" s="11">
        <f>IF(('OddsRatio_working_3-way'!X190=0),IF(Q190&gt;0,-Q190^(1/3),(-Q190)^(1/3)),'OddsRatio_working_3-way'!AM190-'OddsRatio_working_3-way'!R190/3)</f>
        <v>-0.59730133797831919</v>
      </c>
      <c r="AT190" s="11">
        <f>IF(('OddsRatio_working_3-way'!X190=0),IF(Q190&gt;0,-Q190^(1/3),(-Q190)^(1/3)),'OddsRatio_working_3-way'!AN190-'OddsRatio_working_3-way'!R190/3)</f>
        <v>-0.45416169495965386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2.98</v>
      </c>
      <c r="B191" s="4">
        <f>IF('True_Odds_Calculator_3-way'!B192="","",'True_Odds_Calculator_3-way'!B192)</f>
        <v>2.92</v>
      </c>
      <c r="C191" s="4">
        <f>IF('True_Odds_Calculator_3-way'!C192="","",'True_Odds_Calculator_3-way'!C192)</f>
        <v>2.82</v>
      </c>
      <c r="D191" s="9">
        <f t="shared" si="39"/>
        <v>0.32482344467022095</v>
      </c>
      <c r="E191" s="9">
        <f t="shared" si="40"/>
        <v>0.33160811202774526</v>
      </c>
      <c r="F191" s="9">
        <f t="shared" si="41"/>
        <v>0.34356844330203357</v>
      </c>
      <c r="G191" s="9">
        <f t="shared" si="42"/>
        <v>1.0497957147574919</v>
      </c>
      <c r="H191" s="9">
        <f t="shared" si="43"/>
        <v>3.0785955152198339</v>
      </c>
      <c r="I191" s="9">
        <f t="shared" si="44"/>
        <v>3.0156077723343846</v>
      </c>
      <c r="J191" s="9">
        <f t="shared" si="45"/>
        <v>2.9106282008586355</v>
      </c>
      <c r="K191" s="11">
        <f t="shared" si="46"/>
        <v>0.33557046979865773</v>
      </c>
      <c r="L191" s="11">
        <f t="shared" si="47"/>
        <v>0.34246575342465752</v>
      </c>
      <c r="M191" s="11">
        <f t="shared" si="48"/>
        <v>0.3546099290780142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-0.28196135120173538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0.23310296891677862</v>
      </c>
      <c r="Q191" s="11">
        <f>2*'OddsRatio_working_3-way'!K191*'OddsRatio_working_3-way'!L191*'OddsRatio_working_3-way'!M191</f>
        <v>8.1504534586286245E-2</v>
      </c>
      <c r="R191" s="11">
        <f t="shared" si="49"/>
        <v>0</v>
      </c>
      <c r="S191" s="11">
        <f t="shared" si="50"/>
        <v>-0.82671957671957685</v>
      </c>
      <c r="T191" s="11">
        <f t="shared" si="51"/>
        <v>-0.28906278906278915</v>
      </c>
      <c r="U191" s="11">
        <f>'OddsRatio_working_3-way'!S191-'OddsRatio_working_3-way'!R191^2/3</f>
        <v>-0.82671957671957685</v>
      </c>
      <c r="V191" s="11">
        <f>'OddsRatio_working_3-way'!S191*'OddsRatio_working_3-way'!R191/3-2*'OddsRatio_working_3-way'!R191^3/27-'OddsRatio_working_3-way'!T191</f>
        <v>0.28906278906278915</v>
      </c>
      <c r="W191" s="11">
        <f>'OddsRatio_working_3-way'!V191^2+4*'OddsRatio_working_3-way'!U191^3/27</f>
        <v>-1.5146090303586046E-4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0.1446623283061233</v>
      </c>
      <c r="Y191" s="11">
        <f>IF('OddsRatio_working_3-way'!W191&gt;=0,IF('OddsRatio_working_3-way'!V191+SQRT('OddsRatio_working_3-way'!W191)&gt;0,0,PI()),ACOS('OddsRatio_working_3-way'!V191/(2*'OddsRatio_working_3-way'!X191)))</f>
        <v>4.2549638902329212E-2</v>
      </c>
      <c r="Z191" s="11">
        <f>'OddsRatio_working_3-way'!X191^(1/3)*COS('OddsRatio_working_3-way'!Y191/3)</f>
        <v>0.52489785737874584</v>
      </c>
      <c r="AA191" s="11">
        <f>'OddsRatio_working_3-way'!X191^(1/3)*COS(('OddsRatio_working_3-way'!Y191+2*PI())/3)</f>
        <v>-0.26889669336370547</v>
      </c>
      <c r="AB191" s="11">
        <f>'OddsRatio_working_3-way'!X191^(1/3)*COS(('OddsRatio_working_3-way'!Y191+4*PI())/3)</f>
        <v>-0.25600116401504019</v>
      </c>
      <c r="AC191" s="11">
        <f>'OddsRatio_working_3-way'!X191^(1/3)*SIN('OddsRatio_working_3-way'!Y191/3)</f>
        <v>7.4452373407945726E-3</v>
      </c>
      <c r="AD191" s="11">
        <f>'OddsRatio_working_3-way'!X191^(1/3)*SIN(('OddsRatio_working_3-way'!Y191+2*PI())/3)</f>
        <v>0.45085226021161773</v>
      </c>
      <c r="AE191" s="11">
        <f>'OddsRatio_working_3-way'!X191^(1/3)*SIN(('OddsRatio_working_3-way'!Y191+4*PI())/3)</f>
        <v>-0.45829749755241234</v>
      </c>
      <c r="AF191" s="11">
        <f>-'OddsRatio_working_3-way'!U191/(3*'OddsRatio_working_3-way'!X191^(1/3))*COS(('OddsRatio_working_3-way'!Y191)/3)</f>
        <v>0.52489785737874595</v>
      </c>
      <c r="AG191" s="11">
        <f>-'OddsRatio_working_3-way'!U191/(3*'OddsRatio_working_3-way'!X191^(1/3))*COS(('OddsRatio_working_3-way'!Y191+2*PI())/3)</f>
        <v>-0.26889669336370553</v>
      </c>
      <c r="AH191" s="11">
        <f>-'OddsRatio_working_3-way'!U191/(3*'OddsRatio_working_3-way'!X191^(1/3))*COS(('OddsRatio_working_3-way'!Y191+4*PI())/3)</f>
        <v>-0.25600116401504025</v>
      </c>
      <c r="AI191" s="11">
        <f>'OddsRatio_working_3-way'!U191/(3*'OddsRatio_working_3-way'!X191^(1/3))*SIN(('OddsRatio_working_3-way'!Y191)/3)</f>
        <v>-7.4452373407945744E-3</v>
      </c>
      <c r="AJ191" s="11">
        <f>'OddsRatio_working_3-way'!U191/(3*'OddsRatio_working_3-way'!X191^(1/3))*SIN(('OddsRatio_working_3-way'!Y191+2*PI())/3)</f>
        <v>-0.45085226021161784</v>
      </c>
      <c r="AK191" s="11">
        <f>'OddsRatio_working_3-way'!U191/(3*'OddsRatio_working_3-way'!X191^(1/3))*SIN(('OddsRatio_working_3-way'!Y191+4*PI())/3)</f>
        <v>0.45829749755241245</v>
      </c>
      <c r="AL191" s="11">
        <f>'OddsRatio_working_3-way'!Z191+'OddsRatio_working_3-way'!AF191</f>
        <v>1.0497957147574919</v>
      </c>
      <c r="AM191" s="11">
        <f>'OddsRatio_working_3-way'!AA191+'OddsRatio_working_3-way'!AG191</f>
        <v>-0.53779338672741095</v>
      </c>
      <c r="AN191" s="11">
        <f>'OddsRatio_working_3-way'!AB191+'OddsRatio_working_3-way'!AH191</f>
        <v>-0.5120023280300805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1.0497957147574919</v>
      </c>
      <c r="AS191" s="11">
        <f>IF(('OddsRatio_working_3-way'!X191=0),IF(Q191&gt;0,-Q191^(1/3),(-Q191)^(1/3)),'OddsRatio_working_3-way'!AM191-'OddsRatio_working_3-way'!R191/3)</f>
        <v>-0.53779338672741095</v>
      </c>
      <c r="AT191" s="11">
        <f>IF(('OddsRatio_working_3-way'!X191=0),IF(Q191&gt;0,-Q191^(1/3),(-Q191)^(1/3)),'OddsRatio_working_3-way'!AN191-'OddsRatio_working_3-way'!R191/3)</f>
        <v>-0.5120023280300805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2.77</v>
      </c>
      <c r="B192" s="4">
        <f>IF('True_Odds_Calculator_3-way'!B193="","",'True_Odds_Calculator_3-way'!B193)</f>
        <v>2.99</v>
      </c>
      <c r="C192" s="4">
        <f>IF('True_Odds_Calculator_3-way'!C193="","",'True_Odds_Calculator_3-way'!C193)</f>
        <v>2.97</v>
      </c>
      <c r="D192" s="9">
        <f t="shared" si="39"/>
        <v>0.35003772131083843</v>
      </c>
      <c r="E192" s="9">
        <f t="shared" si="40"/>
        <v>0.32387321194095453</v>
      </c>
      <c r="F192" s="9">
        <f t="shared" si="41"/>
        <v>0.32608906674820715</v>
      </c>
      <c r="G192" s="9">
        <f t="shared" si="42"/>
        <v>1.0490593001459438</v>
      </c>
      <c r="H192" s="9">
        <f t="shared" si="43"/>
        <v>2.8568349612583206</v>
      </c>
      <c r="I192" s="9">
        <f t="shared" si="44"/>
        <v>3.0876280072904283</v>
      </c>
      <c r="J192" s="9">
        <f t="shared" si="45"/>
        <v>3.0666468212875095</v>
      </c>
      <c r="K192" s="11">
        <f t="shared" si="46"/>
        <v>0.36101083032490977</v>
      </c>
      <c r="L192" s="11">
        <f t="shared" si="47"/>
        <v>0.33444816053511706</v>
      </c>
      <c r="M192" s="11">
        <f t="shared" si="48"/>
        <v>0.33670033670033667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-0.28208835758670958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0.23294168640268151</v>
      </c>
      <c r="Q192" s="11">
        <f>2*'OddsRatio_working_3-way'!K192*'OddsRatio_working_3-way'!L192*'OddsRatio_working_3-way'!M192</f>
        <v>8.1305998744391456E-2</v>
      </c>
      <c r="R192" s="11">
        <f t="shared" si="49"/>
        <v>0</v>
      </c>
      <c r="S192" s="11">
        <f t="shared" si="50"/>
        <v>-0.82577561298707214</v>
      </c>
      <c r="T192" s="11">
        <f t="shared" si="51"/>
        <v>-0.28822883524854176</v>
      </c>
      <c r="U192" s="11">
        <f>'OddsRatio_working_3-way'!S192-'OddsRatio_working_3-way'!R192^2/3</f>
        <v>-0.82577561298707214</v>
      </c>
      <c r="V192" s="11">
        <f>'OddsRatio_working_3-way'!S192*'OddsRatio_working_3-way'!R192/3-2*'OddsRatio_working_3-way'!R192^3/27-'OddsRatio_working_3-way'!T192</f>
        <v>0.28822883524854176</v>
      </c>
      <c r="W192" s="11">
        <f>'OddsRatio_working_3-way'!V192^2+4*'OddsRatio_working_3-way'!U192^3/27</f>
        <v>-3.4648210666812784E-4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0.14441463185511982</v>
      </c>
      <c r="Y192" s="11">
        <f>IF('OddsRatio_working_3-way'!W192&gt;=0,IF('OddsRatio_working_3-way'!V192+SQRT('OddsRatio_working_3-way'!W192)&gt;0,0,PI()),ACOS('OddsRatio_working_3-way'!V192/(2*'OddsRatio_working_3-way'!X192)))</f>
        <v>6.4491176657886617E-2</v>
      </c>
      <c r="Z192" s="11">
        <f>'OddsRatio_working_3-way'!X192^(1/3)*COS('OddsRatio_working_3-way'!Y192/3)</f>
        <v>0.52452965007297203</v>
      </c>
      <c r="AA192" s="11">
        <f>'OddsRatio_working_3-way'!X192^(1/3)*COS(('OddsRatio_working_3-way'!Y192+2*PI())/3)</f>
        <v>-0.27203149757692829</v>
      </c>
      <c r="AB192" s="11">
        <f>'OddsRatio_working_3-way'!X192^(1/3)*COS(('OddsRatio_working_3-way'!Y192+4*PI())/3)</f>
        <v>-0.25249815249604368</v>
      </c>
      <c r="AC192" s="11">
        <f>'OddsRatio_working_3-way'!X192^(1/3)*SIN('OddsRatio_working_3-way'!Y192/3)</f>
        <v>1.1277582040622514E-2</v>
      </c>
      <c r="AD192" s="11">
        <f>'OddsRatio_working_3-way'!X192^(1/3)*SIN(('OddsRatio_working_3-way'!Y192+2*PI())/3)</f>
        <v>0.44861721098104462</v>
      </c>
      <c r="AE192" s="11">
        <f>'OddsRatio_working_3-way'!X192^(1/3)*SIN(('OddsRatio_working_3-way'!Y192+4*PI())/3)</f>
        <v>-0.45989479302166719</v>
      </c>
      <c r="AF192" s="11">
        <f>-'OddsRatio_working_3-way'!U192/(3*'OddsRatio_working_3-way'!X192^(1/3))*COS(('OddsRatio_working_3-way'!Y192)/3)</f>
        <v>0.52452965007297192</v>
      </c>
      <c r="AG192" s="11">
        <f>-'OddsRatio_working_3-way'!U192/(3*'OddsRatio_working_3-way'!X192^(1/3))*COS(('OddsRatio_working_3-way'!Y192+2*PI())/3)</f>
        <v>-0.27203149757692818</v>
      </c>
      <c r="AH192" s="11">
        <f>-'OddsRatio_working_3-way'!U192/(3*'OddsRatio_working_3-way'!X192^(1/3))*COS(('OddsRatio_working_3-way'!Y192+4*PI())/3)</f>
        <v>-0.25249815249604363</v>
      </c>
      <c r="AI192" s="11">
        <f>'OddsRatio_working_3-way'!U192/(3*'OddsRatio_working_3-way'!X192^(1/3))*SIN(('OddsRatio_working_3-way'!Y192)/3)</f>
        <v>-1.1277582040622512E-2</v>
      </c>
      <c r="AJ192" s="11">
        <f>'OddsRatio_working_3-way'!U192/(3*'OddsRatio_working_3-way'!X192^(1/3))*SIN(('OddsRatio_working_3-way'!Y192+2*PI())/3)</f>
        <v>-0.44861721098104451</v>
      </c>
      <c r="AK192" s="11">
        <f>'OddsRatio_working_3-way'!U192/(3*'OddsRatio_working_3-way'!X192^(1/3))*SIN(('OddsRatio_working_3-way'!Y192+4*PI())/3)</f>
        <v>0.45989479302166708</v>
      </c>
      <c r="AL192" s="11">
        <f>'OddsRatio_working_3-way'!Z192+'OddsRatio_working_3-way'!AF192</f>
        <v>1.0490593001459438</v>
      </c>
      <c r="AM192" s="11">
        <f>'OddsRatio_working_3-way'!AA192+'OddsRatio_working_3-way'!AG192</f>
        <v>-0.54406299515385648</v>
      </c>
      <c r="AN192" s="11">
        <f>'OddsRatio_working_3-way'!AB192+'OddsRatio_working_3-way'!AH192</f>
        <v>-0.50499630499208736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1.0490593001459438</v>
      </c>
      <c r="AS192" s="11">
        <f>IF(('OddsRatio_working_3-way'!X192=0),IF(Q192&gt;0,-Q192^(1/3),(-Q192)^(1/3)),'OddsRatio_working_3-way'!AM192-'OddsRatio_working_3-way'!R192/3)</f>
        <v>-0.54406299515385648</v>
      </c>
      <c r="AT192" s="11">
        <f>IF(('OddsRatio_working_3-way'!X192=0),IF(Q192&gt;0,-Q192^(1/3),(-Q192)^(1/3)),'OddsRatio_working_3-way'!AN192-'OddsRatio_working_3-way'!R192/3)</f>
        <v>-0.50499630499208736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2.2200000000000002</v>
      </c>
      <c r="B193" s="4">
        <f>IF('True_Odds_Calculator_3-way'!B194="","",'True_Odds_Calculator_3-way'!B194)</f>
        <v>3.2</v>
      </c>
      <c r="C193" s="4">
        <f>IF('True_Odds_Calculator_3-way'!C194="","",'True_Odds_Calculator_3-way'!C194)</f>
        <v>3.69</v>
      </c>
      <c r="D193" s="9">
        <f t="shared" si="39"/>
        <v>0.43764997565718844</v>
      </c>
      <c r="E193" s="9">
        <f t="shared" si="40"/>
        <v>0.30146917661476197</v>
      </c>
      <c r="F193" s="9">
        <f t="shared" si="41"/>
        <v>0.26088084772804954</v>
      </c>
      <c r="G193" s="9">
        <f t="shared" si="42"/>
        <v>1.0532221376495643</v>
      </c>
      <c r="H193" s="9">
        <f t="shared" si="43"/>
        <v>2.2849310079324687</v>
      </c>
      <c r="I193" s="9">
        <f t="shared" si="44"/>
        <v>3.3170887028290417</v>
      </c>
      <c r="J193" s="9">
        <f t="shared" si="45"/>
        <v>3.8331675502773268</v>
      </c>
      <c r="K193" s="11">
        <f t="shared" si="46"/>
        <v>0.4504504504504504</v>
      </c>
      <c r="L193" s="11">
        <f t="shared" si="47"/>
        <v>0.3125</v>
      </c>
      <c r="M193" s="11">
        <f t="shared" si="48"/>
        <v>0.2710027100271003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-0.27542634097512142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0.23308369344954705</v>
      </c>
      <c r="Q193" s="11">
        <f>2*'OddsRatio_working_3-way'!K193*'OddsRatio_working_3-way'!L193*'OddsRatio_working_3-way'!M193</f>
        <v>7.6295808003125076E-2</v>
      </c>
      <c r="R193" s="11">
        <f t="shared" si="49"/>
        <v>0</v>
      </c>
      <c r="S193" s="11">
        <f t="shared" si="50"/>
        <v>-0.84626507626081027</v>
      </c>
      <c r="T193" s="11">
        <f t="shared" si="51"/>
        <v>-0.27700984492988884</v>
      </c>
      <c r="U193" s="11">
        <f>'OddsRatio_working_3-way'!S193-'OddsRatio_working_3-way'!R193^2/3</f>
        <v>-0.84626507626081027</v>
      </c>
      <c r="V193" s="11">
        <f>'OddsRatio_working_3-way'!S193*'OddsRatio_working_3-way'!R193/3-2*'OddsRatio_working_3-way'!R193^3/27-'OddsRatio_working_3-way'!T193</f>
        <v>0.27700984492988884</v>
      </c>
      <c r="W193" s="11">
        <f>'OddsRatio_working_3-way'!V193^2+4*'OddsRatio_working_3-way'!U193^3/27</f>
        <v>-1.3052963932736458E-2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0.14982274370136325</v>
      </c>
      <c r="Y193" s="11">
        <f>IF('OddsRatio_working_3-way'!W193&gt;=0,IF('OddsRatio_working_3-way'!V193+SQRT('OddsRatio_working_3-way'!W193)&gt;0,0,PI()),ACOS('OddsRatio_working_3-way'!V193/(2*'OddsRatio_working_3-way'!X193)))</f>
        <v>0.39118315574002893</v>
      </c>
      <c r="Z193" s="11">
        <f>'OddsRatio_working_3-way'!X193^(1/3)*COS('OddsRatio_working_3-way'!Y193/3)</f>
        <v>0.52661106882478215</v>
      </c>
      <c r="AA193" s="11">
        <f>'OddsRatio_working_3-way'!X193^(1/3)*COS(('OddsRatio_working_3-way'!Y193+2*PI())/3)</f>
        <v>-0.3231123543296715</v>
      </c>
      <c r="AB193" s="11">
        <f>'OddsRatio_working_3-way'!X193^(1/3)*COS(('OddsRatio_working_3-way'!Y193+4*PI())/3)</f>
        <v>-0.2034987144951107</v>
      </c>
      <c r="AC193" s="11">
        <f>'OddsRatio_working_3-way'!X193^(1/3)*SIN('OddsRatio_working_3-way'!Y193/3)</f>
        <v>6.9058967157234835E-2</v>
      </c>
      <c r="AD193" s="11">
        <f>'OddsRatio_working_3-way'!X193^(1/3)*SIN(('OddsRatio_working_3-way'!Y193+2*PI())/3)</f>
        <v>0.42152907993771943</v>
      </c>
      <c r="AE193" s="11">
        <f>'OddsRatio_working_3-way'!X193^(1/3)*SIN(('OddsRatio_working_3-way'!Y193+4*PI())/3)</f>
        <v>-0.49058804709495402</v>
      </c>
      <c r="AF193" s="11">
        <f>-'OddsRatio_working_3-way'!U193/(3*'OddsRatio_working_3-way'!X193^(1/3))*COS(('OddsRatio_working_3-way'!Y193)/3)</f>
        <v>0.52661106882478215</v>
      </c>
      <c r="AG193" s="11">
        <f>-'OddsRatio_working_3-way'!U193/(3*'OddsRatio_working_3-way'!X193^(1/3))*COS(('OddsRatio_working_3-way'!Y193+2*PI())/3)</f>
        <v>-0.3231123543296715</v>
      </c>
      <c r="AH193" s="11">
        <f>-'OddsRatio_working_3-way'!U193/(3*'OddsRatio_working_3-way'!X193^(1/3))*COS(('OddsRatio_working_3-way'!Y193+4*PI())/3)</f>
        <v>-0.2034987144951107</v>
      </c>
      <c r="AI193" s="11">
        <f>'OddsRatio_working_3-way'!U193/(3*'OddsRatio_working_3-way'!X193^(1/3))*SIN(('OddsRatio_working_3-way'!Y193)/3)</f>
        <v>-6.9058967157234835E-2</v>
      </c>
      <c r="AJ193" s="11">
        <f>'OddsRatio_working_3-way'!U193/(3*'OddsRatio_working_3-way'!X193^(1/3))*SIN(('OddsRatio_working_3-way'!Y193+2*PI())/3)</f>
        <v>-0.42152907993771943</v>
      </c>
      <c r="AK193" s="11">
        <f>'OddsRatio_working_3-way'!U193/(3*'OddsRatio_working_3-way'!X193^(1/3))*SIN(('OddsRatio_working_3-way'!Y193+4*PI())/3)</f>
        <v>0.49058804709495402</v>
      </c>
      <c r="AL193" s="11">
        <f>'OddsRatio_working_3-way'!Z193+'OddsRatio_working_3-way'!AF193</f>
        <v>1.0532221376495643</v>
      </c>
      <c r="AM193" s="11">
        <f>'OddsRatio_working_3-way'!AA193+'OddsRatio_working_3-way'!AG193</f>
        <v>-0.64622470865934301</v>
      </c>
      <c r="AN193" s="11">
        <f>'OddsRatio_working_3-way'!AB193+'OddsRatio_working_3-way'!AH193</f>
        <v>-0.4069974289902214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1.0532221376495643</v>
      </c>
      <c r="AS193" s="11">
        <f>IF(('OddsRatio_working_3-way'!X193=0),IF(Q193&gt;0,-Q193^(1/3),(-Q193)^(1/3)),'OddsRatio_working_3-way'!AM193-'OddsRatio_working_3-way'!R193/3)</f>
        <v>-0.64622470865934301</v>
      </c>
      <c r="AT193" s="11">
        <f>IF(('OddsRatio_working_3-way'!X193=0),IF(Q193&gt;0,-Q193^(1/3),(-Q193)^(1/3)),'OddsRatio_working_3-way'!AN193-'OddsRatio_working_3-way'!R193/3)</f>
        <v>-0.4069974289902214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2.31</v>
      </c>
      <c r="B194" s="4">
        <f>IF('True_Odds_Calculator_3-way'!B195="","",'True_Odds_Calculator_3-way'!B195)</f>
        <v>3.11</v>
      </c>
      <c r="C194" s="4">
        <f>IF('True_Odds_Calculator_3-way'!C195="","",'True_Odds_Calculator_3-way'!C195)</f>
        <v>3.57</v>
      </c>
      <c r="D194" s="9">
        <f t="shared" si="39"/>
        <v>0.42009427070505712</v>
      </c>
      <c r="E194" s="9">
        <f t="shared" si="40"/>
        <v>0.31022936361685166</v>
      </c>
      <c r="F194" s="9">
        <f t="shared" si="41"/>
        <v>0.26967636567809111</v>
      </c>
      <c r="G194" s="9">
        <f t="shared" si="42"/>
        <v>1.0537542644650304</v>
      </c>
      <c r="H194" s="9">
        <f t="shared" si="43"/>
        <v>2.3804180864491897</v>
      </c>
      <c r="I194" s="9">
        <f t="shared" si="44"/>
        <v>3.2234214980212146</v>
      </c>
      <c r="J194" s="9">
        <f t="shared" si="45"/>
        <v>3.7081484596751277</v>
      </c>
      <c r="K194" s="11">
        <f t="shared" si="46"/>
        <v>0.4329004329004329</v>
      </c>
      <c r="L194" s="11">
        <f t="shared" si="47"/>
        <v>0.32154340836012862</v>
      </c>
      <c r="M194" s="11">
        <f t="shared" si="48"/>
        <v>0.28011204481792717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-0.2769786468616483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0.23355342331807519</v>
      </c>
      <c r="Q194" s="11">
        <f>2*'OddsRatio_working_3-way'!K194*'OddsRatio_working_3-way'!L194*'OddsRatio_working_3-way'!M194</f>
        <v>7.7981109622061826E-2</v>
      </c>
      <c r="R194" s="11">
        <f t="shared" si="49"/>
        <v>0</v>
      </c>
      <c r="S194" s="11">
        <f t="shared" si="50"/>
        <v>-0.84321815405046674</v>
      </c>
      <c r="T194" s="11">
        <f t="shared" si="51"/>
        <v>-0.28154195460783527</v>
      </c>
      <c r="U194" s="11">
        <f>'OddsRatio_working_3-way'!S194-'OddsRatio_working_3-way'!R194^2/3</f>
        <v>-0.84321815405046674</v>
      </c>
      <c r="V194" s="11">
        <f>'OddsRatio_working_3-way'!S194*'OddsRatio_working_3-way'!R194/3-2*'OddsRatio_working_3-way'!R194^3/27-'OddsRatio_working_3-way'!T194</f>
        <v>0.28154195460783527</v>
      </c>
      <c r="W194" s="11">
        <f>'OddsRatio_working_3-way'!V194^2+4*'OddsRatio_working_3-way'!U194^3/27</f>
        <v>-9.5552122758857799E-3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0.14901433192841398</v>
      </c>
      <c r="Y194" s="11">
        <f>IF('OddsRatio_working_3-way'!W194&gt;=0,IF('OddsRatio_working_3-way'!V194+SQRT('OddsRatio_working_3-way'!W194)&gt;0,0,PI()),ACOS('OddsRatio_working_3-way'!V194/(2*'OddsRatio_working_3-way'!X194)))</f>
        <v>0.3341763093084138</v>
      </c>
      <c r="Z194" s="11">
        <f>'OddsRatio_working_3-way'!X194^(1/3)*COS('OddsRatio_working_3-way'!Y194/3)</f>
        <v>0.5268771322325152</v>
      </c>
      <c r="AA194" s="11">
        <f>'OddsRatio_working_3-way'!X194^(1/3)*COS(('OddsRatio_working_3-way'!Y194+2*PI())/3)</f>
        <v>-0.31447682784652503</v>
      </c>
      <c r="AB194" s="11">
        <f>'OddsRatio_working_3-way'!X194^(1/3)*COS(('OddsRatio_working_3-way'!Y194+4*PI())/3)</f>
        <v>-0.2124003043859902</v>
      </c>
      <c r="AC194" s="11">
        <f>'OddsRatio_working_3-way'!X194^(1/3)*SIN('OddsRatio_working_3-way'!Y194/3)</f>
        <v>5.8933908297880984E-2</v>
      </c>
      <c r="AD194" s="11">
        <f>'OddsRatio_working_3-way'!X194^(1/3)*SIN(('OddsRatio_working_3-way'!Y194+2*PI())/3)</f>
        <v>0.42682202703751049</v>
      </c>
      <c r="AE194" s="11">
        <f>'OddsRatio_working_3-way'!X194^(1/3)*SIN(('OddsRatio_working_3-way'!Y194+4*PI())/3)</f>
        <v>-0.48575593533539146</v>
      </c>
      <c r="AF194" s="11">
        <f>-'OddsRatio_working_3-way'!U194/(3*'OddsRatio_working_3-way'!X194^(1/3))*COS(('OddsRatio_working_3-way'!Y194)/3)</f>
        <v>0.52687713223251509</v>
      </c>
      <c r="AG194" s="11">
        <f>-'OddsRatio_working_3-way'!U194/(3*'OddsRatio_working_3-way'!X194^(1/3))*COS(('OddsRatio_working_3-way'!Y194+2*PI())/3)</f>
        <v>-0.31447682784652498</v>
      </c>
      <c r="AH194" s="11">
        <f>-'OddsRatio_working_3-way'!U194/(3*'OddsRatio_working_3-way'!X194^(1/3))*COS(('OddsRatio_working_3-way'!Y194+4*PI())/3)</f>
        <v>-0.21240030438599014</v>
      </c>
      <c r="AI194" s="11">
        <f>'OddsRatio_working_3-way'!U194/(3*'OddsRatio_working_3-way'!X194^(1/3))*SIN(('OddsRatio_working_3-way'!Y194)/3)</f>
        <v>-5.893390829788097E-2</v>
      </c>
      <c r="AJ194" s="11">
        <f>'OddsRatio_working_3-way'!U194/(3*'OddsRatio_working_3-way'!X194^(1/3))*SIN(('OddsRatio_working_3-way'!Y194+2*PI())/3)</f>
        <v>-0.42682202703751043</v>
      </c>
      <c r="AK194" s="11">
        <f>'OddsRatio_working_3-way'!U194/(3*'OddsRatio_working_3-way'!X194^(1/3))*SIN(('OddsRatio_working_3-way'!Y194+4*PI())/3)</f>
        <v>0.48575593533539135</v>
      </c>
      <c r="AL194" s="11">
        <f>'OddsRatio_working_3-way'!Z194+'OddsRatio_working_3-way'!AF194</f>
        <v>1.0537542644650304</v>
      </c>
      <c r="AM194" s="11">
        <f>'OddsRatio_working_3-way'!AA194+'OddsRatio_working_3-way'!AG194</f>
        <v>-0.62895365569304995</v>
      </c>
      <c r="AN194" s="11">
        <f>'OddsRatio_working_3-way'!AB194+'OddsRatio_working_3-way'!AH194</f>
        <v>-0.42480060877198034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1.0537542644650304</v>
      </c>
      <c r="AS194" s="11">
        <f>IF(('OddsRatio_working_3-way'!X194=0),IF(Q194&gt;0,-Q194^(1/3),(-Q194)^(1/3)),'OddsRatio_working_3-way'!AM194-'OddsRatio_working_3-way'!R194/3)</f>
        <v>-0.62895365569304995</v>
      </c>
      <c r="AT194" s="11">
        <f>IF(('OddsRatio_working_3-way'!X194=0),IF(Q194&gt;0,-Q194^(1/3),(-Q194)^(1/3)),'OddsRatio_working_3-way'!AN194-'OddsRatio_working_3-way'!R194/3)</f>
        <v>-0.42480060877198034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2.57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2.96</v>
      </c>
      <c r="D195" s="9">
        <f t="shared" si="39"/>
        <v>0.37719848591829297</v>
      </c>
      <c r="E195" s="9">
        <f t="shared" si="40"/>
        <v>0.29614033956002955</v>
      </c>
      <c r="F195" s="9">
        <f t="shared" si="41"/>
        <v>0.32666117452167776</v>
      </c>
      <c r="G195" s="9">
        <f t="shared" si="42"/>
        <v>1.0516714071815068</v>
      </c>
      <c r="H195" s="9">
        <f t="shared" si="43"/>
        <v>2.6511241092749653</v>
      </c>
      <c r="I195" s="9">
        <f t="shared" si="44"/>
        <v>3.3767773802302052</v>
      </c>
      <c r="J195" s="9">
        <f t="shared" si="45"/>
        <v>3.0612759580757536</v>
      </c>
      <c r="K195" s="11">
        <f t="shared" si="46"/>
        <v>0.38910505836575876</v>
      </c>
      <c r="L195" s="11">
        <f t="shared" si="47"/>
        <v>0.30674846625766872</v>
      </c>
      <c r="M195" s="11">
        <f t="shared" si="48"/>
        <v>0.33783783783783783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-0.28042822847196125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0.23347271264484981</v>
      </c>
      <c r="Q195" s="11">
        <f>2*'OddsRatio_working_3-way'!K195*'OddsRatio_working_3-way'!L195*'OddsRatio_working_3-way'!M195</f>
        <v>8.0646878288376453E-2</v>
      </c>
      <c r="R195" s="11">
        <f t="shared" si="49"/>
        <v>0</v>
      </c>
      <c r="S195" s="11">
        <f t="shared" si="50"/>
        <v>-0.83255781315964661</v>
      </c>
      <c r="T195" s="11">
        <f t="shared" si="51"/>
        <v>-0.28758473684271041</v>
      </c>
      <c r="U195" s="11">
        <f>'OddsRatio_working_3-way'!S195-'OddsRatio_working_3-way'!R195^2/3</f>
        <v>-0.83255781315964661</v>
      </c>
      <c r="V195" s="11">
        <f>'OddsRatio_working_3-way'!S195*'OddsRatio_working_3-way'!R195/3-2*'OddsRatio_working_3-way'!R195^3/27-'OddsRatio_working_3-way'!T195</f>
        <v>0.28758473684271041</v>
      </c>
      <c r="W195" s="11">
        <f>'OddsRatio_working_3-way'!V195^2+4*'OddsRatio_working_3-way'!U195^3/27</f>
        <v>-2.7897657703114948E-3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0.14619742357100765</v>
      </c>
      <c r="Y195" s="11">
        <f>IF('OddsRatio_working_3-way'!W195&gt;=0,IF('OddsRatio_working_3-way'!V195+SQRT('OddsRatio_working_3-way'!W195)&gt;0,0,PI()),ACOS('OddsRatio_working_3-way'!V195/(2*'OddsRatio_working_3-way'!X195)))</f>
        <v>0.18163721476991368</v>
      </c>
      <c r="Z195" s="11">
        <f>'OddsRatio_working_3-way'!X195^(1/3)*COS('OddsRatio_working_3-way'!Y195/3)</f>
        <v>0.52583570359075338</v>
      </c>
      <c r="AA195" s="11">
        <f>'OddsRatio_working_3-way'!X195^(1/3)*COS(('OddsRatio_working_3-way'!Y195+2*PI())/3)</f>
        <v>-0.29052333878301562</v>
      </c>
      <c r="AB195" s="11">
        <f>'OddsRatio_working_3-way'!X195^(1/3)*COS(('OddsRatio_working_3-way'!Y195+4*PI())/3)</f>
        <v>-0.23531236480773787</v>
      </c>
      <c r="AC195" s="11">
        <f>'OddsRatio_working_3-way'!X195^(1/3)*SIN('OddsRatio_working_3-way'!Y195/3)</f>
        <v>3.1876070686847967E-2</v>
      </c>
      <c r="AD195" s="11">
        <f>'OddsRatio_working_3-way'!X195^(1/3)*SIN(('OddsRatio_working_3-way'!Y195+2*PI())/3)</f>
        <v>0.43944904218303255</v>
      </c>
      <c r="AE195" s="11">
        <f>'OddsRatio_working_3-way'!X195^(1/3)*SIN(('OddsRatio_working_3-way'!Y195+4*PI())/3)</f>
        <v>-0.47132511286988055</v>
      </c>
      <c r="AF195" s="11">
        <f>-'OddsRatio_working_3-way'!U195/(3*'OddsRatio_working_3-way'!X195^(1/3))*COS(('OddsRatio_working_3-way'!Y195)/3)</f>
        <v>0.52583570359075338</v>
      </c>
      <c r="AG195" s="11">
        <f>-'OddsRatio_working_3-way'!U195/(3*'OddsRatio_working_3-way'!X195^(1/3))*COS(('OddsRatio_working_3-way'!Y195+2*PI())/3)</f>
        <v>-0.29052333878301562</v>
      </c>
      <c r="AH195" s="11">
        <f>-'OddsRatio_working_3-way'!U195/(3*'OddsRatio_working_3-way'!X195^(1/3))*COS(('OddsRatio_working_3-way'!Y195+4*PI())/3)</f>
        <v>-0.23531236480773787</v>
      </c>
      <c r="AI195" s="11">
        <f>'OddsRatio_working_3-way'!U195/(3*'OddsRatio_working_3-way'!X195^(1/3))*SIN(('OddsRatio_working_3-way'!Y195)/3)</f>
        <v>-3.1876070686847967E-2</v>
      </c>
      <c r="AJ195" s="11">
        <f>'OddsRatio_working_3-way'!U195/(3*'OddsRatio_working_3-way'!X195^(1/3))*SIN(('OddsRatio_working_3-way'!Y195+2*PI())/3)</f>
        <v>-0.43944904218303255</v>
      </c>
      <c r="AK195" s="11">
        <f>'OddsRatio_working_3-way'!U195/(3*'OddsRatio_working_3-way'!X195^(1/3))*SIN(('OddsRatio_working_3-way'!Y195+4*PI())/3)</f>
        <v>0.47132511286988055</v>
      </c>
      <c r="AL195" s="11">
        <f>'OddsRatio_working_3-way'!Z195+'OddsRatio_working_3-way'!AF195</f>
        <v>1.0516714071815068</v>
      </c>
      <c r="AM195" s="11">
        <f>'OddsRatio_working_3-way'!AA195+'OddsRatio_working_3-way'!AG195</f>
        <v>-0.58104667756603123</v>
      </c>
      <c r="AN195" s="11">
        <f>'OddsRatio_working_3-way'!AB195+'OddsRatio_working_3-way'!AH195</f>
        <v>-0.47062472961547575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1.0516714071815068</v>
      </c>
      <c r="AS195" s="11">
        <f>IF(('OddsRatio_working_3-way'!X195=0),IF(Q195&gt;0,-Q195^(1/3),(-Q195)^(1/3)),'OddsRatio_working_3-way'!AM195-'OddsRatio_working_3-way'!R195/3)</f>
        <v>-0.58104667756603123</v>
      </c>
      <c r="AT195" s="11">
        <f>IF(('OddsRatio_working_3-way'!X195=0),IF(Q195&gt;0,-Q195^(1/3),(-Q195)^(1/3)),'OddsRatio_working_3-way'!AN195-'OddsRatio_working_3-way'!R195/3)</f>
        <v>-0.47062472961547575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2.97</v>
      </c>
      <c r="B196" s="4">
        <f>IF('True_Odds_Calculator_3-way'!B197="","",'True_Odds_Calculator_3-way'!B197)</f>
        <v>3.15</v>
      </c>
      <c r="C196" s="4">
        <f>IF('True_Odds_Calculator_3-way'!C197="","",'True_Odds_Calculator_3-way'!C197)</f>
        <v>2.5299999999999998</v>
      </c>
      <c r="D196" s="9">
        <f t="shared" ref="D196:D259" si="52">(K196/(AR196+K196-(AR196*K196)))</f>
        <v>0.32046434844666138</v>
      </c>
      <c r="E196" s="9">
        <f t="shared" ref="E196:E259" si="53">(L196/(AR196+L196-(AR196*L196)))</f>
        <v>0.30173006397414265</v>
      </c>
      <c r="F196" s="9">
        <f t="shared" ref="F196:F259" si="54">(M196/(AR196+M196-(AR196*M196)))</f>
        <v>0.37780558757919613</v>
      </c>
      <c r="G196" s="9">
        <f t="shared" ref="G196:G259" si="55">AR196</f>
        <v>1.076381684187969</v>
      </c>
      <c r="H196" s="9">
        <f t="shared" ref="H196:H259" si="56">IF(A196="","",1/D196)</f>
        <v>3.1204719178502991</v>
      </c>
      <c r="I196" s="9">
        <f t="shared" ref="I196:I259" si="57">IF(B196="","",1/E196)</f>
        <v>3.3142206210041336</v>
      </c>
      <c r="J196" s="9">
        <f t="shared" ref="J196:J259" si="58">IF(C196="","",1/F196)</f>
        <v>2.6468639768075919</v>
      </c>
      <c r="K196" s="11">
        <f t="shared" ref="K196:K259" si="59">1/A196</f>
        <v>0.33670033670033667</v>
      </c>
      <c r="L196" s="11">
        <f t="shared" ref="L196:L259" si="60">1/B196</f>
        <v>0.31746031746031744</v>
      </c>
      <c r="M196" s="11">
        <f t="shared" ref="M196:M259" si="61">1/C196</f>
        <v>0.39525691699604748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-0.27378433307287076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0.23870467436563181</v>
      </c>
      <c r="Q196" s="11">
        <f>2*'OddsRatio_working_3-way'!K196*'OddsRatio_working_3-way'!L196*'OddsRatio_working_3-way'!M196</f>
        <v>8.449722986394044E-2</v>
      </c>
      <c r="R196" s="11">
        <f t="shared" ref="R196:R259" si="62">O196/N196</f>
        <v>0</v>
      </c>
      <c r="S196" s="11">
        <f t="shared" ref="S196:S259" si="63">P196/N196</f>
        <v>-0.87187119761925125</v>
      </c>
      <c r="T196" s="11">
        <f t="shared" ref="T196:T259" si="64">Q196/N196</f>
        <v>-0.30862697260858446</v>
      </c>
      <c r="U196" s="11">
        <f>'OddsRatio_working_3-way'!S196-'OddsRatio_working_3-way'!R196^2/3</f>
        <v>-0.87187119761925125</v>
      </c>
      <c r="V196" s="11">
        <f>'OddsRatio_working_3-way'!S196*'OddsRatio_working_3-way'!R196/3-2*'OddsRatio_working_3-way'!R196^3/27-'OddsRatio_working_3-way'!T196</f>
        <v>0.30862697260858446</v>
      </c>
      <c r="W196" s="11">
        <f>'OddsRatio_working_3-way'!V196^2+4*'OddsRatio_working_3-way'!U196^3/27</f>
        <v>-2.9362174953478926E-3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0.15667388560070233</v>
      </c>
      <c r="Y196" s="11">
        <f>IF('OddsRatio_working_3-way'!W196&gt;=0,IF('OddsRatio_working_3-way'!V196+SQRT('OddsRatio_working_3-way'!W196)&gt;0,0,PI()),ACOS('OddsRatio_working_3-way'!V196/(2*'OddsRatio_working_3-way'!X196)))</f>
        <v>0.17380256699009067</v>
      </c>
      <c r="Z196" s="11">
        <f>'OddsRatio_working_3-way'!X196^(1/3)*COS('OddsRatio_working_3-way'!Y196/3)</f>
        <v>0.53819084209398449</v>
      </c>
      <c r="AA196" s="11">
        <f>'OddsRatio_working_3-way'!X196^(1/3)*COS(('OddsRatio_working_3-way'!Y196+2*PI())/3)</f>
        <v>-0.29612804059151093</v>
      </c>
      <c r="AB196" s="11">
        <f>'OddsRatio_working_3-way'!X196^(1/3)*COS(('OddsRatio_working_3-way'!Y196+4*PI())/3)</f>
        <v>-0.2420628015024737</v>
      </c>
      <c r="AC196" s="11">
        <f>'OddsRatio_working_3-way'!X196^(1/3)*SIN('OddsRatio_working_3-way'!Y196/3)</f>
        <v>3.1214580341857312E-2</v>
      </c>
      <c r="AD196" s="11">
        <f>'OddsRatio_working_3-way'!X196^(1/3)*SIN(('OddsRatio_working_3-way'!Y196+2*PI())/3)</f>
        <v>0.45047965116660138</v>
      </c>
      <c r="AE196" s="11">
        <f>'OddsRatio_working_3-way'!X196^(1/3)*SIN(('OddsRatio_working_3-way'!Y196+4*PI())/3)</f>
        <v>-0.48169423150845853</v>
      </c>
      <c r="AF196" s="11">
        <f>-'OddsRatio_working_3-way'!U196/(3*'OddsRatio_working_3-way'!X196^(1/3))*COS(('OddsRatio_working_3-way'!Y196)/3)</f>
        <v>0.53819084209398449</v>
      </c>
      <c r="AG196" s="11">
        <f>-'OddsRatio_working_3-way'!U196/(3*'OddsRatio_working_3-way'!X196^(1/3))*COS(('OddsRatio_working_3-way'!Y196+2*PI())/3)</f>
        <v>-0.29612804059151093</v>
      </c>
      <c r="AH196" s="11">
        <f>-'OddsRatio_working_3-way'!U196/(3*'OddsRatio_working_3-way'!X196^(1/3))*COS(('OddsRatio_working_3-way'!Y196+4*PI())/3)</f>
        <v>-0.2420628015024737</v>
      </c>
      <c r="AI196" s="11">
        <f>'OddsRatio_working_3-way'!U196/(3*'OddsRatio_working_3-way'!X196^(1/3))*SIN(('OddsRatio_working_3-way'!Y196)/3)</f>
        <v>-3.1214580341857312E-2</v>
      </c>
      <c r="AJ196" s="11">
        <f>'OddsRatio_working_3-way'!U196/(3*'OddsRatio_working_3-way'!X196^(1/3))*SIN(('OddsRatio_working_3-way'!Y196+2*PI())/3)</f>
        <v>-0.45047965116660138</v>
      </c>
      <c r="AK196" s="11">
        <f>'OddsRatio_working_3-way'!U196/(3*'OddsRatio_working_3-way'!X196^(1/3))*SIN(('OddsRatio_working_3-way'!Y196+4*PI())/3)</f>
        <v>0.48169423150845853</v>
      </c>
      <c r="AL196" s="11">
        <f>'OddsRatio_working_3-way'!Z196+'OddsRatio_working_3-way'!AF196</f>
        <v>1.076381684187969</v>
      </c>
      <c r="AM196" s="11">
        <f>'OddsRatio_working_3-way'!AA196+'OddsRatio_working_3-way'!AG196</f>
        <v>-0.59225608118302187</v>
      </c>
      <c r="AN196" s="11">
        <f>'OddsRatio_working_3-way'!AB196+'OddsRatio_working_3-way'!AH196</f>
        <v>-0.48412560300494739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1.076381684187969</v>
      </c>
      <c r="AS196" s="11">
        <f>IF(('OddsRatio_working_3-way'!X196=0),IF(Q196&gt;0,-Q196^(1/3),(-Q196)^(1/3)),'OddsRatio_working_3-way'!AM196-'OddsRatio_working_3-way'!R196/3)</f>
        <v>-0.59225608118302187</v>
      </c>
      <c r="AT196" s="11">
        <f>IF(('OddsRatio_working_3-way'!X196=0),IF(Q196&gt;0,-Q196^(1/3),(-Q196)^(1/3)),'OddsRatio_working_3-way'!AN196-'OddsRatio_working_3-way'!R196/3)</f>
        <v>-0.48412560300494739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3.6</v>
      </c>
      <c r="C197" s="4">
        <f>IF('True_Odds_Calculator_3-way'!C198="","",'True_Odds_Calculator_3-way'!C198)</f>
        <v>2.5499999999999998</v>
      </c>
      <c r="D197" s="9">
        <f t="shared" si="52"/>
        <v>0.34784013532051755</v>
      </c>
      <c r="E197" s="9">
        <f t="shared" si="53"/>
        <v>0.26967511817533879</v>
      </c>
      <c r="F197" s="9">
        <f t="shared" si="54"/>
        <v>0.38248474650414382</v>
      </c>
      <c r="G197" s="9">
        <f t="shared" si="55"/>
        <v>1.0416021589894853</v>
      </c>
      <c r="H197" s="9">
        <f t="shared" si="56"/>
        <v>2.8748838861810735</v>
      </c>
      <c r="I197" s="9">
        <f t="shared" si="57"/>
        <v>3.7081656133726608</v>
      </c>
      <c r="J197" s="9">
        <f t="shared" si="58"/>
        <v>2.6144833464337016</v>
      </c>
      <c r="K197" s="11">
        <f t="shared" si="59"/>
        <v>0.35714285714285715</v>
      </c>
      <c r="L197" s="11">
        <f t="shared" si="60"/>
        <v>0.27777777777777779</v>
      </c>
      <c r="M197" s="11">
        <f t="shared" si="61"/>
        <v>0.39215686274509809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-0.28221288515406173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0.23148148148148151</v>
      </c>
      <c r="Q197" s="11">
        <f>2*'OddsRatio_working_3-way'!K197*'OddsRatio_working_3-way'!L197*'OddsRatio_working_3-way'!M197</f>
        <v>7.7808901338313113E-2</v>
      </c>
      <c r="R197" s="11">
        <f t="shared" si="62"/>
        <v>0</v>
      </c>
      <c r="S197" s="11">
        <f t="shared" si="63"/>
        <v>-0.82023711055969095</v>
      </c>
      <c r="T197" s="11">
        <f t="shared" si="64"/>
        <v>-0.27570995312930791</v>
      </c>
      <c r="U197" s="11">
        <f>'OddsRatio_working_3-way'!S197-'OddsRatio_working_3-way'!R197^2/3</f>
        <v>-0.82023711055969095</v>
      </c>
      <c r="V197" s="11">
        <f>'OddsRatio_working_3-way'!S197*'OddsRatio_working_3-way'!R197/3-2*'OddsRatio_working_3-way'!R197^3/27-'OddsRatio_working_3-way'!T197</f>
        <v>0.27570995312930791</v>
      </c>
      <c r="W197" s="11">
        <f>'OddsRatio_working_3-way'!V197^2+4*'OddsRatio_working_3-way'!U197^3/27</f>
        <v>-5.7390495586239348E-3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0.14296418066528857</v>
      </c>
      <c r="Y197" s="11">
        <f>IF('OddsRatio_working_3-way'!W197&gt;=0,IF('OddsRatio_working_3-way'!V197+SQRT('OddsRatio_working_3-way'!W197)&gt;0,0,PI()),ACOS('OddsRatio_working_3-way'!V197/(2*'OddsRatio_working_3-way'!X197)))</f>
        <v>0.26815132755870308</v>
      </c>
      <c r="Z197" s="11">
        <f>'OddsRatio_working_3-way'!X197^(1/3)*COS('OddsRatio_working_3-way'!Y197/3)</f>
        <v>0.52080107949474264</v>
      </c>
      <c r="AA197" s="11">
        <f>'OddsRatio_working_3-way'!X197^(1/3)*COS(('OddsRatio_working_3-way'!Y197+2*PI())/3)</f>
        <v>-0.30082274079773264</v>
      </c>
      <c r="AB197" s="11">
        <f>'OddsRatio_working_3-way'!X197^(1/3)*COS(('OddsRatio_working_3-way'!Y197+4*PI())/3)</f>
        <v>-0.21997833869700992</v>
      </c>
      <c r="AC197" s="11">
        <f>'OddsRatio_working_3-way'!X197^(1/3)*SIN('OddsRatio_working_3-way'!Y197/3)</f>
        <v>4.6675537315326567E-2</v>
      </c>
      <c r="AD197" s="11">
        <f>'OddsRatio_working_3-way'!X197^(1/3)*SIN(('OddsRatio_working_3-way'!Y197+2*PI())/3)</f>
        <v>0.42768919650314274</v>
      </c>
      <c r="AE197" s="11">
        <f>'OddsRatio_working_3-way'!X197^(1/3)*SIN(('OddsRatio_working_3-way'!Y197+4*PI())/3)</f>
        <v>-0.47436473381846939</v>
      </c>
      <c r="AF197" s="11">
        <f>-'OddsRatio_working_3-way'!U197/(3*'OddsRatio_working_3-way'!X197^(1/3))*COS(('OddsRatio_working_3-way'!Y197)/3)</f>
        <v>0.52080107949474264</v>
      </c>
      <c r="AG197" s="11">
        <f>-'OddsRatio_working_3-way'!U197/(3*'OddsRatio_working_3-way'!X197^(1/3))*COS(('OddsRatio_working_3-way'!Y197+2*PI())/3)</f>
        <v>-0.30082274079773264</v>
      </c>
      <c r="AH197" s="11">
        <f>-'OddsRatio_working_3-way'!U197/(3*'OddsRatio_working_3-way'!X197^(1/3))*COS(('OddsRatio_working_3-way'!Y197+4*PI())/3)</f>
        <v>-0.21997833869700992</v>
      </c>
      <c r="AI197" s="11">
        <f>'OddsRatio_working_3-way'!U197/(3*'OddsRatio_working_3-way'!X197^(1/3))*SIN(('OddsRatio_working_3-way'!Y197)/3)</f>
        <v>-4.6675537315326567E-2</v>
      </c>
      <c r="AJ197" s="11">
        <f>'OddsRatio_working_3-way'!U197/(3*'OddsRatio_working_3-way'!X197^(1/3))*SIN(('OddsRatio_working_3-way'!Y197+2*PI())/3)</f>
        <v>-0.42768919650314274</v>
      </c>
      <c r="AK197" s="11">
        <f>'OddsRatio_working_3-way'!U197/(3*'OddsRatio_working_3-way'!X197^(1/3))*SIN(('OddsRatio_working_3-way'!Y197+4*PI())/3)</f>
        <v>0.47436473381846939</v>
      </c>
      <c r="AL197" s="11">
        <f>'OddsRatio_working_3-way'!Z197+'OddsRatio_working_3-way'!AF197</f>
        <v>1.0416021589894853</v>
      </c>
      <c r="AM197" s="11">
        <f>'OddsRatio_working_3-way'!AA197+'OddsRatio_working_3-way'!AG197</f>
        <v>-0.60164548159546527</v>
      </c>
      <c r="AN197" s="11">
        <f>'OddsRatio_working_3-way'!AB197+'OddsRatio_working_3-way'!AH197</f>
        <v>-0.43995667739401983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1.0416021589894853</v>
      </c>
      <c r="AS197" s="11">
        <f>IF(('OddsRatio_working_3-way'!X197=0),IF(Q197&gt;0,-Q197^(1/3),(-Q197)^(1/3)),'OddsRatio_working_3-way'!AM197-'OddsRatio_working_3-way'!R197/3)</f>
        <v>-0.60164548159546527</v>
      </c>
      <c r="AT197" s="11">
        <f>IF(('OddsRatio_working_3-way'!X197=0),IF(Q197&gt;0,-Q197^(1/3),(-Q197)^(1/3)),'OddsRatio_working_3-way'!AN197-'OddsRatio_working_3-way'!R197/3)</f>
        <v>-0.43995667739401983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1.54</v>
      </c>
      <c r="B198" s="4">
        <f>IF('True_Odds_Calculator_3-way'!B199="","",'True_Odds_Calculator_3-way'!B199)</f>
        <v>4.29</v>
      </c>
      <c r="C198" s="4">
        <f>IF('True_Odds_Calculator_3-way'!C199="","",'True_Odds_Calculator_3-way'!C199)</f>
        <v>6.48</v>
      </c>
      <c r="D198" s="9">
        <f t="shared" si="52"/>
        <v>0.6334803054415783</v>
      </c>
      <c r="E198" s="9">
        <f t="shared" si="53"/>
        <v>0.22099161497194855</v>
      </c>
      <c r="F198" s="9">
        <f t="shared" si="54"/>
        <v>0.14552807958647321</v>
      </c>
      <c r="G198" s="9">
        <f t="shared" si="55"/>
        <v>1.0714463721726295</v>
      </c>
      <c r="H198" s="9">
        <f t="shared" si="56"/>
        <v>1.5785810409732199</v>
      </c>
      <c r="I198" s="9">
        <f t="shared" si="57"/>
        <v>4.525058564447952</v>
      </c>
      <c r="J198" s="9">
        <f t="shared" si="58"/>
        <v>6.8715261195060098</v>
      </c>
      <c r="K198" s="11">
        <f t="shared" si="59"/>
        <v>0.64935064935064934</v>
      </c>
      <c r="L198" s="11">
        <f t="shared" si="60"/>
        <v>0.23310023310023309</v>
      </c>
      <c r="M198" s="11">
        <f t="shared" si="61"/>
        <v>0.15432098765432098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-0.227414000141273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0.21746865181208619</v>
      </c>
      <c r="Q198" s="11">
        <f>2*'OddsRatio_working_3-way'!K198*'OddsRatio_working_3-way'!L198*'OddsRatio_working_3-way'!M198</f>
        <v>4.6717218434390147E-2</v>
      </c>
      <c r="R198" s="11">
        <f t="shared" si="62"/>
        <v>0</v>
      </c>
      <c r="S198" s="11">
        <f t="shared" si="63"/>
        <v>-0.95626765140664771</v>
      </c>
      <c r="T198" s="11">
        <f t="shared" si="64"/>
        <v>-0.205428066897239</v>
      </c>
      <c r="U198" s="11">
        <f>'OddsRatio_working_3-way'!S198-'OddsRatio_working_3-way'!R198^2/3</f>
        <v>-0.95626765140664771</v>
      </c>
      <c r="V198" s="11">
        <f>'OddsRatio_working_3-way'!S198*'OddsRatio_working_3-way'!R198/3-2*'OddsRatio_working_3-way'!R198^3/27-'OddsRatio_working_3-way'!T198</f>
        <v>0.205428066897239</v>
      </c>
      <c r="W198" s="11">
        <f>'OddsRatio_working_3-way'!V198^2+4*'OddsRatio_working_3-way'!U198^3/27</f>
        <v>-8.7348475292765376E-2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0.17996469512233634</v>
      </c>
      <c r="Y198" s="11">
        <f>IF('OddsRatio_working_3-way'!W198&gt;=0,IF('OddsRatio_working_3-way'!V198+SQRT('OddsRatio_working_3-way'!W198)&gt;0,0,PI()),ACOS('OddsRatio_working_3-way'!V198/(2*'OddsRatio_working_3-way'!X198)))</f>
        <v>0.96338290288345108</v>
      </c>
      <c r="Z198" s="11">
        <f>'OddsRatio_working_3-way'!X198^(1/3)*COS('OddsRatio_working_3-way'!Y198/3)</f>
        <v>0.53572318608631475</v>
      </c>
      <c r="AA198" s="11">
        <f>'OddsRatio_working_3-way'!X198^(1/3)*COS(('OddsRatio_working_3-way'!Y198+2*PI())/3)</f>
        <v>-0.42219050727768359</v>
      </c>
      <c r="AB198" s="11">
        <f>'OddsRatio_working_3-way'!X198^(1/3)*COS(('OddsRatio_working_3-way'!Y198+4*PI())/3)</f>
        <v>-0.11353267880863105</v>
      </c>
      <c r="AC198" s="11">
        <f>'OddsRatio_working_3-way'!X198^(1/3)*SIN('OddsRatio_working_3-way'!Y198/3)</f>
        <v>0.17820368035409284</v>
      </c>
      <c r="AD198" s="11">
        <f>'OddsRatio_working_3-way'!X198^(1/3)*SIN(('OddsRatio_working_3-way'!Y198+2*PI())/3)</f>
        <v>0.37484804837004038</v>
      </c>
      <c r="AE198" s="11">
        <f>'OddsRatio_working_3-way'!X198^(1/3)*SIN(('OddsRatio_working_3-way'!Y198+4*PI())/3)</f>
        <v>-0.55305172872413311</v>
      </c>
      <c r="AF198" s="11">
        <f>-'OddsRatio_working_3-way'!U198/(3*'OddsRatio_working_3-way'!X198^(1/3))*COS(('OddsRatio_working_3-way'!Y198)/3)</f>
        <v>0.53572318608631475</v>
      </c>
      <c r="AG198" s="11">
        <f>-'OddsRatio_working_3-way'!U198/(3*'OddsRatio_working_3-way'!X198^(1/3))*COS(('OddsRatio_working_3-way'!Y198+2*PI())/3)</f>
        <v>-0.42219050727768359</v>
      </c>
      <c r="AH198" s="11">
        <f>-'OddsRatio_working_3-way'!U198/(3*'OddsRatio_working_3-way'!X198^(1/3))*COS(('OddsRatio_working_3-way'!Y198+4*PI())/3)</f>
        <v>-0.11353267880863105</v>
      </c>
      <c r="AI198" s="11">
        <f>'OddsRatio_working_3-way'!U198/(3*'OddsRatio_working_3-way'!X198^(1/3))*SIN(('OddsRatio_working_3-way'!Y198)/3)</f>
        <v>-0.17820368035409284</v>
      </c>
      <c r="AJ198" s="11">
        <f>'OddsRatio_working_3-way'!U198/(3*'OddsRatio_working_3-way'!X198^(1/3))*SIN(('OddsRatio_working_3-way'!Y198+2*PI())/3)</f>
        <v>-0.37484804837004038</v>
      </c>
      <c r="AK198" s="11">
        <f>'OddsRatio_working_3-way'!U198/(3*'OddsRatio_working_3-way'!X198^(1/3))*SIN(('OddsRatio_working_3-way'!Y198+4*PI())/3)</f>
        <v>0.55305172872413311</v>
      </c>
      <c r="AL198" s="11">
        <f>'OddsRatio_working_3-way'!Z198+'OddsRatio_working_3-way'!AF198</f>
        <v>1.0714463721726295</v>
      </c>
      <c r="AM198" s="11">
        <f>'OddsRatio_working_3-way'!AA198+'OddsRatio_working_3-way'!AG198</f>
        <v>-0.84438101455536718</v>
      </c>
      <c r="AN198" s="11">
        <f>'OddsRatio_working_3-way'!AB198+'OddsRatio_working_3-way'!AH198</f>
        <v>-0.2270653576172621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1.0714463721726295</v>
      </c>
      <c r="AS198" s="11">
        <f>IF(('OddsRatio_working_3-way'!X198=0),IF(Q198&gt;0,-Q198^(1/3),(-Q198)^(1/3)),'OddsRatio_working_3-way'!AM198-'OddsRatio_working_3-way'!R198/3)</f>
        <v>-0.84438101455536718</v>
      </c>
      <c r="AT198" s="11">
        <f>IF(('OddsRatio_working_3-way'!X198=0),IF(Q198&gt;0,-Q198^(1/3),(-Q198)^(1/3)),'OddsRatio_working_3-way'!AN198-'OddsRatio_working_3-way'!R198/3)</f>
        <v>-0.2270653576172621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2.08</v>
      </c>
      <c r="B199" s="4">
        <f>IF('True_Odds_Calculator_3-way'!B200="","",'True_Odds_Calculator_3-way'!B200)</f>
        <v>3.57</v>
      </c>
      <c r="C199" s="4">
        <f>IF('True_Odds_Calculator_3-way'!C200="","",'True_Odds_Calculator_3-way'!C200)</f>
        <v>3.66</v>
      </c>
      <c r="D199" s="9">
        <f t="shared" si="52"/>
        <v>0.46758159726889553</v>
      </c>
      <c r="E199" s="9">
        <f t="shared" si="53"/>
        <v>0.26957091928637672</v>
      </c>
      <c r="F199" s="9">
        <f t="shared" si="54"/>
        <v>0.26284748344472769</v>
      </c>
      <c r="G199" s="9">
        <f t="shared" si="55"/>
        <v>1.0543186588357087</v>
      </c>
      <c r="H199" s="9">
        <f t="shared" si="56"/>
        <v>2.1386641515425655</v>
      </c>
      <c r="I199" s="9">
        <f t="shared" si="57"/>
        <v>3.7095989532077724</v>
      </c>
      <c r="J199" s="9">
        <f t="shared" si="58"/>
        <v>3.8044876325029864</v>
      </c>
      <c r="K199" s="11">
        <f t="shared" si="59"/>
        <v>0.48076923076923073</v>
      </c>
      <c r="L199" s="11">
        <f t="shared" si="60"/>
        <v>0.28011204481792717</v>
      </c>
      <c r="M199" s="11">
        <f t="shared" si="61"/>
        <v>0.27322404371584696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-0.27166011423484915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0.23217567817374951</v>
      </c>
      <c r="Q199" s="11">
        <f>2*'OddsRatio_working_3-way'!K199*'OddsRatio_working_3-way'!L199*'OddsRatio_working_3-way'!M199</f>
        <v>7.3589755364104434E-2</v>
      </c>
      <c r="R199" s="11">
        <f t="shared" si="62"/>
        <v>0</v>
      </c>
      <c r="S199" s="11">
        <f t="shared" si="63"/>
        <v>-0.85465501193537197</v>
      </c>
      <c r="T199" s="11">
        <f t="shared" si="64"/>
        <v>-0.27088906875923041</v>
      </c>
      <c r="U199" s="11">
        <f>'OddsRatio_working_3-way'!S199-'OddsRatio_working_3-way'!R199^2/3</f>
        <v>-0.85465501193537197</v>
      </c>
      <c r="V199" s="11">
        <f>'OddsRatio_working_3-way'!S199*'OddsRatio_working_3-way'!R199/3-2*'OddsRatio_working_3-way'!R199^3/27-'OddsRatio_working_3-way'!T199</f>
        <v>0.27088906875923041</v>
      </c>
      <c r="W199" s="11">
        <f>'OddsRatio_working_3-way'!V199^2+4*'OddsRatio_working_3-way'!U199^3/27</f>
        <v>-1.9103571024847027E-2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0.15205628776713748</v>
      </c>
      <c r="Y199" s="11">
        <f>IF('OddsRatio_working_3-way'!W199&gt;=0,IF('OddsRatio_working_3-way'!V199+SQRT('OddsRatio_working_3-way'!W199)&gt;0,0,PI()),ACOS('OddsRatio_working_3-way'!V199/(2*'OddsRatio_working_3-way'!X199)))</f>
        <v>0.47179789730474631</v>
      </c>
      <c r="Z199" s="11">
        <f>'OddsRatio_working_3-way'!X199^(1/3)*COS('OddsRatio_working_3-way'!Y199/3)</f>
        <v>0.52715932941785437</v>
      </c>
      <c r="AA199" s="11">
        <f>'OddsRatio_working_3-way'!X199^(1/3)*COS(('OddsRatio_working_3-way'!Y199+2*PI())/3)</f>
        <v>-0.33597465099687113</v>
      </c>
      <c r="AB199" s="11">
        <f>'OddsRatio_working_3-way'!X199^(1/3)*COS(('OddsRatio_working_3-way'!Y199+4*PI())/3)</f>
        <v>-0.1911846784209833</v>
      </c>
      <c r="AC199" s="11">
        <f>'OddsRatio_working_3-way'!X199^(1/3)*SIN('OddsRatio_working_3-way'!Y199/3)</f>
        <v>8.3594529642647367E-2</v>
      </c>
      <c r="AD199" s="11">
        <f>'OddsRatio_working_3-way'!X199^(1/3)*SIN(('OddsRatio_working_3-way'!Y199+2*PI())/3)</f>
        <v>0.41473610629650753</v>
      </c>
      <c r="AE199" s="11">
        <f>'OddsRatio_working_3-way'!X199^(1/3)*SIN(('OddsRatio_working_3-way'!Y199+4*PI())/3)</f>
        <v>-0.49833063593915489</v>
      </c>
      <c r="AF199" s="11">
        <f>-'OddsRatio_working_3-way'!U199/(3*'OddsRatio_working_3-way'!X199^(1/3))*COS(('OddsRatio_working_3-way'!Y199)/3)</f>
        <v>0.52715932941785437</v>
      </c>
      <c r="AG199" s="11">
        <f>-'OddsRatio_working_3-way'!U199/(3*'OddsRatio_working_3-way'!X199^(1/3))*COS(('OddsRatio_working_3-way'!Y199+2*PI())/3)</f>
        <v>-0.33597465099687113</v>
      </c>
      <c r="AH199" s="11">
        <f>-'OddsRatio_working_3-way'!U199/(3*'OddsRatio_working_3-way'!X199^(1/3))*COS(('OddsRatio_working_3-way'!Y199+4*PI())/3)</f>
        <v>-0.1911846784209833</v>
      </c>
      <c r="AI199" s="11">
        <f>'OddsRatio_working_3-way'!U199/(3*'OddsRatio_working_3-way'!X199^(1/3))*SIN(('OddsRatio_working_3-way'!Y199)/3)</f>
        <v>-8.3594529642647367E-2</v>
      </c>
      <c r="AJ199" s="11">
        <f>'OddsRatio_working_3-way'!U199/(3*'OddsRatio_working_3-way'!X199^(1/3))*SIN(('OddsRatio_working_3-way'!Y199+2*PI())/3)</f>
        <v>-0.41473610629650753</v>
      </c>
      <c r="AK199" s="11">
        <f>'OddsRatio_working_3-way'!U199/(3*'OddsRatio_working_3-way'!X199^(1/3))*SIN(('OddsRatio_working_3-way'!Y199+4*PI())/3)</f>
        <v>0.49833063593915489</v>
      </c>
      <c r="AL199" s="11">
        <f>'OddsRatio_working_3-way'!Z199+'OddsRatio_working_3-way'!AF199</f>
        <v>1.0543186588357087</v>
      </c>
      <c r="AM199" s="11">
        <f>'OddsRatio_working_3-way'!AA199+'OddsRatio_working_3-way'!AG199</f>
        <v>-0.67194930199374225</v>
      </c>
      <c r="AN199" s="11">
        <f>'OddsRatio_working_3-way'!AB199+'OddsRatio_working_3-way'!AH199</f>
        <v>-0.3823693568419666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1.0543186588357087</v>
      </c>
      <c r="AS199" s="11">
        <f>IF(('OddsRatio_working_3-way'!X199=0),IF(Q199&gt;0,-Q199^(1/3),(-Q199)^(1/3)),'OddsRatio_working_3-way'!AM199-'OddsRatio_working_3-way'!R199/3)</f>
        <v>-0.67194930199374225</v>
      </c>
      <c r="AT199" s="11">
        <f>IF(('OddsRatio_working_3-way'!X199=0),IF(Q199&gt;0,-Q199^(1/3),(-Q199)^(1/3)),'OddsRatio_working_3-way'!AN199-'OddsRatio_working_3-way'!R199/3)</f>
        <v>-0.3823693568419666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2.61</v>
      </c>
      <c r="B200" s="4">
        <f>IF('True_Odds_Calculator_3-way'!B201="","",'True_Odds_Calculator_3-way'!B201)</f>
        <v>3.12</v>
      </c>
      <c r="C200" s="4">
        <f>IF('True_Odds_Calculator_3-way'!C201="","",'True_Odds_Calculator_3-way'!C201)</f>
        <v>3.03</v>
      </c>
      <c r="D200" s="9">
        <f t="shared" si="52"/>
        <v>0.37132846436597722</v>
      </c>
      <c r="E200" s="9">
        <f t="shared" si="53"/>
        <v>0.30966117552229033</v>
      </c>
      <c r="F200" s="9">
        <f t="shared" si="54"/>
        <v>0.31901036011173239</v>
      </c>
      <c r="G200" s="9">
        <f t="shared" si="55"/>
        <v>1.0515736124518189</v>
      </c>
      <c r="H200" s="9">
        <f t="shared" si="56"/>
        <v>2.6930335160474286</v>
      </c>
      <c r="I200" s="9">
        <f t="shared" si="57"/>
        <v>3.2293360583978568</v>
      </c>
      <c r="J200" s="9">
        <f t="shared" si="58"/>
        <v>3.1346944332771924</v>
      </c>
      <c r="K200" s="11">
        <f t="shared" si="59"/>
        <v>0.38314176245210729</v>
      </c>
      <c r="L200" s="11">
        <f t="shared" si="60"/>
        <v>0.32051282051282048</v>
      </c>
      <c r="M200" s="11">
        <f t="shared" si="61"/>
        <v>0.33003300330033003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-0.28081483362011428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0.23344509517264728</v>
      </c>
      <c r="Q200" s="11">
        <f>2*'OddsRatio_working_3-way'!K200*'OddsRatio_working_3-way'!L200*'OddsRatio_working_3-way'!M200</f>
        <v>8.1057324712724727E-2</v>
      </c>
      <c r="R200" s="11">
        <f t="shared" si="62"/>
        <v>0</v>
      </c>
      <c r="S200" s="11">
        <f t="shared" si="63"/>
        <v>-0.83131326135161121</v>
      </c>
      <c r="T200" s="11">
        <f t="shared" si="64"/>
        <v>-0.28865043796930934</v>
      </c>
      <c r="U200" s="11">
        <f>'OddsRatio_working_3-way'!S200-'OddsRatio_working_3-way'!R200^2/3</f>
        <v>-0.83131326135161121</v>
      </c>
      <c r="V200" s="11">
        <f>'OddsRatio_working_3-way'!S200*'OddsRatio_working_3-way'!R200/3-2*'OddsRatio_working_3-way'!R200^3/27-'OddsRatio_working_3-way'!T200</f>
        <v>0.28865043796930934</v>
      </c>
      <c r="W200" s="11">
        <f>'OddsRatio_working_3-way'!V200^2+4*'OddsRatio_working_3-way'!U200^3/27</f>
        <v>-1.7928378293390057E-3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0.14586973055539409</v>
      </c>
      <c r="Y200" s="11">
        <f>IF('OddsRatio_working_3-way'!W200&gt;=0,IF('OddsRatio_working_3-way'!V200+SQRT('OddsRatio_working_3-way'!W200)&gt;0,0,PI()),ACOS('OddsRatio_working_3-way'!V200/(2*'OddsRatio_working_3-way'!X200)))</f>
        <v>0.14565048654564472</v>
      </c>
      <c r="Z200" s="11">
        <f>'OddsRatio_working_3-way'!X200^(1/3)*COS('OddsRatio_working_3-way'!Y200/3)</f>
        <v>0.52578680622590945</v>
      </c>
      <c r="AA200" s="11">
        <f>'OddsRatio_working_3-way'!X200^(1/3)*COS(('OddsRatio_working_3-way'!Y200+2*PI())/3)</f>
        <v>-0.28501784970425481</v>
      </c>
      <c r="AB200" s="11">
        <f>'OddsRatio_working_3-way'!X200^(1/3)*COS(('OddsRatio_working_3-way'!Y200+4*PI())/3)</f>
        <v>-0.24076895652165478</v>
      </c>
      <c r="AC200" s="11">
        <f>'OddsRatio_working_3-way'!X200^(1/3)*SIN('OddsRatio_working_3-way'!Y200/3)</f>
        <v>2.5547110390317176E-2</v>
      </c>
      <c r="AD200" s="11">
        <f>'OddsRatio_working_3-way'!X200^(1/3)*SIN(('OddsRatio_working_3-way'!Y200+2*PI())/3)</f>
        <v>0.44257117597116508</v>
      </c>
      <c r="AE200" s="11">
        <f>'OddsRatio_working_3-way'!X200^(1/3)*SIN(('OddsRatio_working_3-way'!Y200+4*PI())/3)</f>
        <v>-0.46811828636148217</v>
      </c>
      <c r="AF200" s="11">
        <f>-'OddsRatio_working_3-way'!U200/(3*'OddsRatio_working_3-way'!X200^(1/3))*COS(('OddsRatio_working_3-way'!Y200)/3)</f>
        <v>0.52578680622590934</v>
      </c>
      <c r="AG200" s="11">
        <f>-'OddsRatio_working_3-way'!U200/(3*'OddsRatio_working_3-way'!X200^(1/3))*COS(('OddsRatio_working_3-way'!Y200+2*PI())/3)</f>
        <v>-0.2850178497042547</v>
      </c>
      <c r="AH200" s="11">
        <f>-'OddsRatio_working_3-way'!U200/(3*'OddsRatio_working_3-way'!X200^(1/3))*COS(('OddsRatio_working_3-way'!Y200+4*PI())/3)</f>
        <v>-0.24076895652165473</v>
      </c>
      <c r="AI200" s="11">
        <f>'OddsRatio_working_3-way'!U200/(3*'OddsRatio_working_3-way'!X200^(1/3))*SIN(('OddsRatio_working_3-way'!Y200)/3)</f>
        <v>-2.5547110390317172E-2</v>
      </c>
      <c r="AJ200" s="11">
        <f>'OddsRatio_working_3-way'!U200/(3*'OddsRatio_working_3-way'!X200^(1/3))*SIN(('OddsRatio_working_3-way'!Y200+2*PI())/3)</f>
        <v>-0.44257117597116497</v>
      </c>
      <c r="AK200" s="11">
        <f>'OddsRatio_working_3-way'!U200/(3*'OddsRatio_working_3-way'!X200^(1/3))*SIN(('OddsRatio_working_3-way'!Y200+4*PI())/3)</f>
        <v>0.46811828636148206</v>
      </c>
      <c r="AL200" s="11">
        <f>'OddsRatio_working_3-way'!Z200+'OddsRatio_working_3-way'!AF200</f>
        <v>1.0515736124518189</v>
      </c>
      <c r="AM200" s="11">
        <f>'OddsRatio_working_3-way'!AA200+'OddsRatio_working_3-way'!AG200</f>
        <v>-0.57003569940850951</v>
      </c>
      <c r="AN200" s="11">
        <f>'OddsRatio_working_3-way'!AB200+'OddsRatio_working_3-way'!AH200</f>
        <v>-0.48153791304330951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1.0515736124518189</v>
      </c>
      <c r="AS200" s="11">
        <f>IF(('OddsRatio_working_3-way'!X200=0),IF(Q200&gt;0,-Q200^(1/3),(-Q200)^(1/3)),'OddsRatio_working_3-way'!AM200-'OddsRatio_working_3-way'!R200/3)</f>
        <v>-0.57003569940850951</v>
      </c>
      <c r="AT200" s="11">
        <f>IF(('OddsRatio_working_3-way'!X200=0),IF(Q200&gt;0,-Q200^(1/3),(-Q200)^(1/3)),'OddsRatio_working_3-way'!AN200-'OddsRatio_working_3-way'!R200/3)</f>
        <v>-0.48153791304330951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4.2300000000000004</v>
      </c>
      <c r="B201" s="4">
        <f>IF('True_Odds_Calculator_3-way'!B202="","",'True_Odds_Calculator_3-way'!B202)</f>
        <v>3.4</v>
      </c>
      <c r="C201" s="4">
        <f>IF('True_Odds_Calculator_3-way'!C202="","",'True_Odds_Calculator_3-way'!C202)</f>
        <v>1.98</v>
      </c>
      <c r="D201" s="9">
        <f t="shared" si="52"/>
        <v>0.22641213764583804</v>
      </c>
      <c r="E201" s="9">
        <f t="shared" si="53"/>
        <v>0.28258625399650567</v>
      </c>
      <c r="F201" s="9">
        <f t="shared" si="54"/>
        <v>0.49100160835765638</v>
      </c>
      <c r="G201" s="9">
        <f t="shared" si="55"/>
        <v>1.0578093942666404</v>
      </c>
      <c r="H201" s="9">
        <f t="shared" si="56"/>
        <v>4.4167243434812482</v>
      </c>
      <c r="I201" s="9">
        <f t="shared" si="57"/>
        <v>3.5387425462399369</v>
      </c>
      <c r="J201" s="9">
        <f t="shared" si="58"/>
        <v>2.0366532063813079</v>
      </c>
      <c r="K201" s="11">
        <f t="shared" si="59"/>
        <v>0.23640661938534277</v>
      </c>
      <c r="L201" s="11">
        <f t="shared" si="60"/>
        <v>0.29411764705882354</v>
      </c>
      <c r="M201" s="11">
        <f t="shared" si="61"/>
        <v>0.50505050505050508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-0.26678128805788381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0.23212236395381997</v>
      </c>
      <c r="Q201" s="11">
        <f>2*'OddsRatio_working_3-way'!K201*'OddsRatio_working_3-way'!L201*'OddsRatio_working_3-way'!M201</f>
        <v>7.0233695598735227E-2</v>
      </c>
      <c r="R201" s="11">
        <f t="shared" si="62"/>
        <v>0</v>
      </c>
      <c r="S201" s="11">
        <f t="shared" si="63"/>
        <v>-0.87008487605568552</v>
      </c>
      <c r="T201" s="11">
        <f t="shared" si="64"/>
        <v>-0.26326320001684883</v>
      </c>
      <c r="U201" s="11">
        <f>'OddsRatio_working_3-way'!S201-'OddsRatio_working_3-way'!R201^2/3</f>
        <v>-0.87008487605568552</v>
      </c>
      <c r="V201" s="11">
        <f>'OddsRatio_working_3-way'!S201*'OddsRatio_working_3-way'!R201/3-2*'OddsRatio_working_3-way'!R201^3/27-'OddsRatio_working_3-way'!T201</f>
        <v>0.26326320001684883</v>
      </c>
      <c r="W201" s="11">
        <f>'OddsRatio_working_3-way'!V201^2+4*'OddsRatio_working_3-way'!U201^3/27</f>
        <v>-2.8277042607637165E-2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0.15619263354168508</v>
      </c>
      <c r="Y201" s="11">
        <f>IF('OddsRatio_working_3-way'!W201&gt;=0,IF('OddsRatio_working_3-way'!V201+SQRT('OddsRatio_working_3-way'!W201)&gt;0,0,PI()),ACOS('OddsRatio_working_3-way'!V201/(2*'OddsRatio_working_3-way'!X201)))</f>
        <v>0.56842165370741582</v>
      </c>
      <c r="Z201" s="11">
        <f>'OddsRatio_working_3-way'!X201^(1/3)*COS('OddsRatio_working_3-way'!Y201/3)</f>
        <v>0.52890469713332033</v>
      </c>
      <c r="AA201" s="11">
        <f>'OddsRatio_working_3-way'!X201^(1/3)*COS(('OddsRatio_working_3-way'!Y201+2*PI())/3)</f>
        <v>-0.35229359757106821</v>
      </c>
      <c r="AB201" s="11">
        <f>'OddsRatio_working_3-way'!X201^(1/3)*COS(('OddsRatio_working_3-way'!Y201+4*PI())/3)</f>
        <v>-0.17661109956225204</v>
      </c>
      <c r="AC201" s="11">
        <f>'OddsRatio_working_3-way'!X201^(1/3)*SIN('OddsRatio_working_3-way'!Y201/3)</f>
        <v>0.10143033751729585</v>
      </c>
      <c r="AD201" s="11">
        <f>'OddsRatio_working_3-way'!X201^(1/3)*SIN(('OddsRatio_working_3-way'!Y201+2*PI())/3)</f>
        <v>0.40732973513972209</v>
      </c>
      <c r="AE201" s="11">
        <f>'OddsRatio_working_3-way'!X201^(1/3)*SIN(('OddsRatio_working_3-way'!Y201+4*PI())/3)</f>
        <v>-0.50876007265701795</v>
      </c>
      <c r="AF201" s="11">
        <f>-'OddsRatio_working_3-way'!U201/(3*'OddsRatio_working_3-way'!X201^(1/3))*COS(('OddsRatio_working_3-way'!Y201)/3)</f>
        <v>0.52890469713332022</v>
      </c>
      <c r="AG201" s="11">
        <f>-'OddsRatio_working_3-way'!U201/(3*'OddsRatio_working_3-way'!X201^(1/3))*COS(('OddsRatio_working_3-way'!Y201+2*PI())/3)</f>
        <v>-0.35229359757106815</v>
      </c>
      <c r="AH201" s="11">
        <f>-'OddsRatio_working_3-way'!U201/(3*'OddsRatio_working_3-way'!X201^(1/3))*COS(('OddsRatio_working_3-way'!Y201+4*PI())/3)</f>
        <v>-0.17661109956225199</v>
      </c>
      <c r="AI201" s="11">
        <f>'OddsRatio_working_3-way'!U201/(3*'OddsRatio_working_3-way'!X201^(1/3))*SIN(('OddsRatio_working_3-way'!Y201)/3)</f>
        <v>-0.10143033751729583</v>
      </c>
      <c r="AJ201" s="11">
        <f>'OddsRatio_working_3-way'!U201/(3*'OddsRatio_working_3-way'!X201^(1/3))*SIN(('OddsRatio_working_3-way'!Y201+2*PI())/3)</f>
        <v>-0.40732973513972198</v>
      </c>
      <c r="AK201" s="11">
        <f>'OddsRatio_working_3-way'!U201/(3*'OddsRatio_working_3-way'!X201^(1/3))*SIN(('OddsRatio_working_3-way'!Y201+4*PI())/3)</f>
        <v>0.50876007265701784</v>
      </c>
      <c r="AL201" s="11">
        <f>'OddsRatio_working_3-way'!Z201+'OddsRatio_working_3-way'!AF201</f>
        <v>1.0578093942666404</v>
      </c>
      <c r="AM201" s="11">
        <f>'OddsRatio_working_3-way'!AA201+'OddsRatio_working_3-way'!AG201</f>
        <v>-0.7045871951421363</v>
      </c>
      <c r="AN201" s="11">
        <f>'OddsRatio_working_3-way'!AB201+'OddsRatio_working_3-way'!AH201</f>
        <v>-0.35322219912450403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1.0578093942666404</v>
      </c>
      <c r="AS201" s="11">
        <f>IF(('OddsRatio_working_3-way'!X201=0),IF(Q201&gt;0,-Q201^(1/3),(-Q201)^(1/3)),'OddsRatio_working_3-way'!AM201-'OddsRatio_working_3-way'!R201/3)</f>
        <v>-0.7045871951421363</v>
      </c>
      <c r="AT201" s="11">
        <f>IF(('OddsRatio_working_3-way'!X201=0),IF(Q201&gt;0,-Q201^(1/3),(-Q201)^(1/3)),'OddsRatio_working_3-way'!AN201-'OddsRatio_working_3-way'!R201/3)</f>
        <v>-0.35322219912450403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3.96</v>
      </c>
      <c r="C202" s="4">
        <f>IF('True_Odds_Calculator_3-way'!C203="","",'True_Odds_Calculator_3-way'!C203)</f>
        <v>4.34</v>
      </c>
      <c r="D202" s="9">
        <f t="shared" si="52"/>
        <v>0.53448057266249382</v>
      </c>
      <c r="E202" s="9">
        <f t="shared" si="53"/>
        <v>0.24353837197953054</v>
      </c>
      <c r="F202" s="9">
        <f t="shared" si="54"/>
        <v>0.2219810553579756</v>
      </c>
      <c r="G202" s="9">
        <f t="shared" si="55"/>
        <v>1.0493679445274693</v>
      </c>
      <c r="H202" s="9">
        <f t="shared" si="56"/>
        <v>1.8709753939578002</v>
      </c>
      <c r="I202" s="9">
        <f t="shared" si="57"/>
        <v>4.1061291158013091</v>
      </c>
      <c r="J202" s="9">
        <f t="shared" si="58"/>
        <v>4.5048889347217473</v>
      </c>
      <c r="K202" s="11">
        <f t="shared" si="59"/>
        <v>0.54644808743169393</v>
      </c>
      <c r="L202" s="11">
        <f t="shared" si="60"/>
        <v>0.25252525252525254</v>
      </c>
      <c r="M202" s="11">
        <f t="shared" si="61"/>
        <v>0.2304147465437788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-0.26090371621836461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0.22670104637317751</v>
      </c>
      <c r="Q202" s="11">
        <f>2*'OddsRatio_working_3-way'!K202*'OddsRatio_working_3-way'!L202*'OddsRatio_working_3-way'!M202</f>
        <v>6.3590756345912339E-2</v>
      </c>
      <c r="R202" s="11">
        <f t="shared" si="62"/>
        <v>0</v>
      </c>
      <c r="S202" s="11">
        <f t="shared" si="63"/>
        <v>-0.86890692727212437</v>
      </c>
      <c r="T202" s="11">
        <f t="shared" si="64"/>
        <v>-0.24373265842135322</v>
      </c>
      <c r="U202" s="11">
        <f>'OddsRatio_working_3-way'!S202-'OddsRatio_working_3-way'!R202^2/3</f>
        <v>-0.86890692727212437</v>
      </c>
      <c r="V202" s="11">
        <f>'OddsRatio_working_3-way'!S202*'OddsRatio_working_3-way'!R202/3-2*'OddsRatio_working_3-way'!R202^3/27-'OddsRatio_working_3-way'!T202</f>
        <v>0.24373265842135322</v>
      </c>
      <c r="W202" s="11">
        <f>'OddsRatio_working_3-way'!V202^2+4*'OddsRatio_working_3-way'!U202^3/27</f>
        <v>-3.7783143352141522E-2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0.15587555303292558</v>
      </c>
      <c r="Y202" s="11">
        <f>IF('OddsRatio_working_3-way'!W202&gt;=0,IF('OddsRatio_working_3-way'!V202+SQRT('OddsRatio_working_3-way'!W202)&gt;0,0,PI()),ACOS('OddsRatio_working_3-way'!V202/(2*'OddsRatio_working_3-way'!X202)))</f>
        <v>0.67321988412719369</v>
      </c>
      <c r="Z202" s="11">
        <f>'OddsRatio_working_3-way'!X202^(1/3)*COS('OddsRatio_working_3-way'!Y202/3)</f>
        <v>0.52468397226373475</v>
      </c>
      <c r="AA202" s="11">
        <f>'OddsRatio_working_3-way'!X202^(1/3)*COS(('OddsRatio_working_3-way'!Y202+2*PI())/3)</f>
        <v>-0.36605687780703844</v>
      </c>
      <c r="AB202" s="11">
        <f>'OddsRatio_working_3-way'!X202^(1/3)*COS(('OddsRatio_working_3-way'!Y202+4*PI())/3)</f>
        <v>-0.15862709445669623</v>
      </c>
      <c r="AC202" s="11">
        <f>'OddsRatio_working_3-way'!X202^(1/3)*SIN('OddsRatio_working_3-way'!Y202/3)</f>
        <v>0.1197596412552657</v>
      </c>
      <c r="AD202" s="11">
        <f>'OddsRatio_working_3-way'!X202^(1/3)*SIN(('OddsRatio_working_3-way'!Y202+2*PI())/3)</f>
        <v>0.39450982831129122</v>
      </c>
      <c r="AE202" s="11">
        <f>'OddsRatio_working_3-way'!X202^(1/3)*SIN(('OddsRatio_working_3-way'!Y202+4*PI())/3)</f>
        <v>-0.51426946956655695</v>
      </c>
      <c r="AF202" s="11">
        <f>-'OddsRatio_working_3-way'!U202/(3*'OddsRatio_working_3-way'!X202^(1/3))*COS(('OddsRatio_working_3-way'!Y202)/3)</f>
        <v>0.52468397226373464</v>
      </c>
      <c r="AG202" s="11">
        <f>-'OddsRatio_working_3-way'!U202/(3*'OddsRatio_working_3-way'!X202^(1/3))*COS(('OddsRatio_working_3-way'!Y202+2*PI())/3)</f>
        <v>-0.36605687780703833</v>
      </c>
      <c r="AH202" s="11">
        <f>-'OddsRatio_working_3-way'!U202/(3*'OddsRatio_working_3-way'!X202^(1/3))*COS(('OddsRatio_working_3-way'!Y202+4*PI())/3)</f>
        <v>-0.1586270944566962</v>
      </c>
      <c r="AI202" s="11">
        <f>'OddsRatio_working_3-way'!U202/(3*'OddsRatio_working_3-way'!X202^(1/3))*SIN(('OddsRatio_working_3-way'!Y202)/3)</f>
        <v>-0.11975964125526567</v>
      </c>
      <c r="AJ202" s="11">
        <f>'OddsRatio_working_3-way'!U202/(3*'OddsRatio_working_3-way'!X202^(1/3))*SIN(('OddsRatio_working_3-way'!Y202+2*PI())/3)</f>
        <v>-0.39450982831129117</v>
      </c>
      <c r="AK202" s="11">
        <f>'OddsRatio_working_3-way'!U202/(3*'OddsRatio_working_3-way'!X202^(1/3))*SIN(('OddsRatio_working_3-way'!Y202+4*PI())/3)</f>
        <v>0.51426946956655684</v>
      </c>
      <c r="AL202" s="11">
        <f>'OddsRatio_working_3-way'!Z202+'OddsRatio_working_3-way'!AF202</f>
        <v>1.0493679445274693</v>
      </c>
      <c r="AM202" s="11">
        <f>'OddsRatio_working_3-way'!AA202+'OddsRatio_working_3-way'!AG202</f>
        <v>-0.73211375561407677</v>
      </c>
      <c r="AN202" s="11">
        <f>'OddsRatio_working_3-way'!AB202+'OddsRatio_working_3-way'!AH202</f>
        <v>-0.31725418891339241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1.0493679445274693</v>
      </c>
      <c r="AS202" s="11">
        <f>IF(('OddsRatio_working_3-way'!X202=0),IF(Q202&gt;0,-Q202^(1/3),(-Q202)^(1/3)),'OddsRatio_working_3-way'!AM202-'OddsRatio_working_3-way'!R202/3)</f>
        <v>-0.73211375561407677</v>
      </c>
      <c r="AT202" s="11">
        <f>IF(('OddsRatio_working_3-way'!X202=0),IF(Q202&gt;0,-Q202^(1/3),(-Q202)^(1/3)),'OddsRatio_working_3-way'!AN202-'OddsRatio_working_3-way'!R202/3)</f>
        <v>-0.31725418891339241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2.64</v>
      </c>
      <c r="D203" s="9">
        <f t="shared" si="52"/>
        <v>0.36781433835722416</v>
      </c>
      <c r="E203" s="9">
        <f t="shared" si="53"/>
        <v>0.26865367808469415</v>
      </c>
      <c r="F203" s="9">
        <f t="shared" si="54"/>
        <v>0.36353198355808169</v>
      </c>
      <c r="G203" s="9">
        <f t="shared" si="55"/>
        <v>1.0675546347519473</v>
      </c>
      <c r="H203" s="9">
        <f t="shared" si="56"/>
        <v>2.7187629619506355</v>
      </c>
      <c r="I203" s="9">
        <f t="shared" si="57"/>
        <v>3.7222643186174658</v>
      </c>
      <c r="J203" s="9">
        <f t="shared" si="58"/>
        <v>2.7507896009931945</v>
      </c>
      <c r="K203" s="11">
        <f t="shared" si="59"/>
        <v>0.38314176245210729</v>
      </c>
      <c r="L203" s="11">
        <f t="shared" si="60"/>
        <v>0.28169014084507044</v>
      </c>
      <c r="M203" s="11">
        <f t="shared" si="61"/>
        <v>0.37878787878787878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-0.27525620459083311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0.2371129131692512</v>
      </c>
      <c r="Q203" s="11">
        <f>2*'OddsRatio_working_3-way'!K203*'OddsRatio_working_3-way'!L203*'OddsRatio_working_3-way'!M203</f>
        <v>8.1763073506638348E-2</v>
      </c>
      <c r="R203" s="11">
        <f t="shared" si="62"/>
        <v>0</v>
      </c>
      <c r="S203" s="11">
        <f t="shared" si="63"/>
        <v>-0.86142622478471753</v>
      </c>
      <c r="T203" s="11">
        <f t="shared" si="64"/>
        <v>-0.29704352578783366</v>
      </c>
      <c r="U203" s="11">
        <f>'OddsRatio_working_3-way'!S203-'OddsRatio_working_3-way'!R203^2/3</f>
        <v>-0.86142622478471753</v>
      </c>
      <c r="V203" s="11">
        <f>'OddsRatio_working_3-way'!S203*'OddsRatio_working_3-way'!R203/3-2*'OddsRatio_working_3-way'!R203^3/27-'OddsRatio_working_3-way'!T203</f>
        <v>0.29704352578783366</v>
      </c>
      <c r="W203" s="11">
        <f>'OddsRatio_working_3-way'!V203^2+4*'OddsRatio_working_3-way'!U203^3/27</f>
        <v>-6.4652561542958426E-3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0.15386691681999354</v>
      </c>
      <c r="Y203" s="11">
        <f>IF('OddsRatio_working_3-way'!W203&gt;=0,IF('OddsRatio_working_3-way'!V203+SQRT('OddsRatio_working_3-way'!W203)&gt;0,0,PI()),ACOS('OddsRatio_working_3-way'!V203/(2*'OddsRatio_working_3-way'!X203)))</f>
        <v>0.26435516758962319</v>
      </c>
      <c r="Z203" s="11">
        <f>'OddsRatio_working_3-way'!X203^(1/3)*COS('OddsRatio_working_3-way'!Y203/3)</f>
        <v>0.53377731737597367</v>
      </c>
      <c r="AA203" s="11">
        <f>'OddsRatio_working_3-way'!X203^(1/3)*COS(('OddsRatio_working_3-way'!Y203+2*PI())/3)</f>
        <v>-0.30772844060906418</v>
      </c>
      <c r="AB203" s="11">
        <f>'OddsRatio_working_3-way'!X203^(1/3)*COS(('OddsRatio_working_3-way'!Y203+4*PI())/3)</f>
        <v>-0.22604887676690966</v>
      </c>
      <c r="AC203" s="11">
        <f>'OddsRatio_working_3-way'!X203^(1/3)*SIN('OddsRatio_working_3-way'!Y203/3)</f>
        <v>4.7157718171559171E-2</v>
      </c>
      <c r="AD203" s="11">
        <f>'OddsRatio_working_3-way'!X203^(1/3)*SIN(('OddsRatio_working_3-way'!Y203+2*PI())/3)</f>
        <v>0.43868585772572249</v>
      </c>
      <c r="AE203" s="11">
        <f>'OddsRatio_working_3-way'!X203^(1/3)*SIN(('OddsRatio_working_3-way'!Y203+4*PI())/3)</f>
        <v>-0.48584357589728167</v>
      </c>
      <c r="AF203" s="11">
        <f>-'OddsRatio_working_3-way'!U203/(3*'OddsRatio_working_3-way'!X203^(1/3))*COS(('OddsRatio_working_3-way'!Y203)/3)</f>
        <v>0.53377731737597367</v>
      </c>
      <c r="AG203" s="11">
        <f>-'OddsRatio_working_3-way'!U203/(3*'OddsRatio_working_3-way'!X203^(1/3))*COS(('OddsRatio_working_3-way'!Y203+2*PI())/3)</f>
        <v>-0.30772844060906418</v>
      </c>
      <c r="AH203" s="11">
        <f>-'OddsRatio_working_3-way'!U203/(3*'OddsRatio_working_3-way'!X203^(1/3))*COS(('OddsRatio_working_3-way'!Y203+4*PI())/3)</f>
        <v>-0.22604887676690966</v>
      </c>
      <c r="AI203" s="11">
        <f>'OddsRatio_working_3-way'!U203/(3*'OddsRatio_working_3-way'!X203^(1/3))*SIN(('OddsRatio_working_3-way'!Y203)/3)</f>
        <v>-4.7157718171559171E-2</v>
      </c>
      <c r="AJ203" s="11">
        <f>'OddsRatio_working_3-way'!U203/(3*'OddsRatio_working_3-way'!X203^(1/3))*SIN(('OddsRatio_working_3-way'!Y203+2*PI())/3)</f>
        <v>-0.43868585772572249</v>
      </c>
      <c r="AK203" s="11">
        <f>'OddsRatio_working_3-way'!U203/(3*'OddsRatio_working_3-way'!X203^(1/3))*SIN(('OddsRatio_working_3-way'!Y203+4*PI())/3)</f>
        <v>0.48584357589728167</v>
      </c>
      <c r="AL203" s="11">
        <f>'OddsRatio_working_3-way'!Z203+'OddsRatio_working_3-way'!AF203</f>
        <v>1.0675546347519473</v>
      </c>
      <c r="AM203" s="11">
        <f>'OddsRatio_working_3-way'!AA203+'OddsRatio_working_3-way'!AG203</f>
        <v>-0.61545688121812836</v>
      </c>
      <c r="AN203" s="11">
        <f>'OddsRatio_working_3-way'!AB203+'OddsRatio_working_3-way'!AH203</f>
        <v>-0.45209775353381931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1.0675546347519473</v>
      </c>
      <c r="AS203" s="11">
        <f>IF(('OddsRatio_working_3-way'!X203=0),IF(Q203&gt;0,-Q203^(1/3),(-Q203)^(1/3)),'OddsRatio_working_3-way'!AM203-'OddsRatio_working_3-way'!R203/3)</f>
        <v>-0.61545688121812836</v>
      </c>
      <c r="AT203" s="11">
        <f>IF(('OddsRatio_working_3-way'!X203=0),IF(Q203&gt;0,-Q203^(1/3),(-Q203)^(1/3)),'OddsRatio_working_3-way'!AN203-'OddsRatio_working_3-way'!R203/3)</f>
        <v>-0.45209775353381931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2.54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2.84</v>
      </c>
      <c r="D204" s="9">
        <f t="shared" si="52"/>
        <v>0.37770294356169803</v>
      </c>
      <c r="E204" s="9">
        <f t="shared" si="53"/>
        <v>0.2854312434894769</v>
      </c>
      <c r="F204" s="9">
        <f t="shared" si="54"/>
        <v>0.33686581294882489</v>
      </c>
      <c r="G204" s="9">
        <f t="shared" si="55"/>
        <v>1.0698592758549703</v>
      </c>
      <c r="H204" s="9">
        <f t="shared" si="56"/>
        <v>2.6475832848166547</v>
      </c>
      <c r="I204" s="9">
        <f t="shared" si="57"/>
        <v>3.5034707055006309</v>
      </c>
      <c r="J204" s="9">
        <f t="shared" si="58"/>
        <v>2.968541067573145</v>
      </c>
      <c r="K204" s="11">
        <f t="shared" si="59"/>
        <v>0.39370078740157477</v>
      </c>
      <c r="L204" s="11">
        <f t="shared" si="60"/>
        <v>0.29940119760479045</v>
      </c>
      <c r="M204" s="11">
        <f t="shared" si="61"/>
        <v>0.35211267605633806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-0.27520471976087735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0.23740917853767896</v>
      </c>
      <c r="Q204" s="11">
        <f>2*'OddsRatio_working_3-way'!K204*'OddsRatio_working_3-way'!L204*'OddsRatio_working_3-way'!M204</f>
        <v>8.3010202285901752E-2</v>
      </c>
      <c r="R204" s="11">
        <f t="shared" si="62"/>
        <v>0</v>
      </c>
      <c r="S204" s="11">
        <f t="shared" si="63"/>
        <v>-0.86266390614216737</v>
      </c>
      <c r="T204" s="11">
        <f t="shared" si="64"/>
        <v>-0.30163073641334531</v>
      </c>
      <c r="U204" s="11">
        <f>'OddsRatio_working_3-way'!S204-'OddsRatio_working_3-way'!R204^2/3</f>
        <v>-0.86266390614216737</v>
      </c>
      <c r="V204" s="11">
        <f>'OddsRatio_working_3-way'!S204*'OddsRatio_working_3-way'!R204/3-2*'OddsRatio_working_3-way'!R204^3/27-'OddsRatio_working_3-way'!T204</f>
        <v>0.30163073641334531</v>
      </c>
      <c r="W204" s="11">
        <f>'OddsRatio_working_3-way'!V204^2+4*'OddsRatio_working_3-way'!U204^3/27</f>
        <v>-4.1277881179850873E-3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0.15419864563870372</v>
      </c>
      <c r="Y204" s="11">
        <f>IF('OddsRatio_working_3-way'!W204&gt;=0,IF('OddsRatio_working_3-way'!V204+SQRT('OddsRatio_working_3-way'!W204)&gt;0,0,PI()),ACOS('OddsRatio_working_3-way'!V204/(2*'OddsRatio_working_3-way'!X204)))</f>
        <v>0.20986538394821252</v>
      </c>
      <c r="Z204" s="11">
        <f>'OddsRatio_working_3-way'!X204^(1/3)*COS('OddsRatio_working_3-way'!Y204/3)</f>
        <v>0.53492963792748516</v>
      </c>
      <c r="AA204" s="11">
        <f>'OddsRatio_working_3-way'!X204^(1/3)*COS(('OddsRatio_working_3-way'!Y204+2*PI())/3)</f>
        <v>-0.29992538558878878</v>
      </c>
      <c r="AB204" s="11">
        <f>'OddsRatio_working_3-way'!X204^(1/3)*COS(('OddsRatio_working_3-way'!Y204+4*PI())/3)</f>
        <v>-0.23500425233869651</v>
      </c>
      <c r="AC204" s="11">
        <f>'OddsRatio_working_3-way'!X204^(1/3)*SIN('OddsRatio_working_3-way'!Y204/3)</f>
        <v>3.7482233758036526E-2</v>
      </c>
      <c r="AD204" s="11">
        <f>'OddsRatio_working_3-way'!X204^(1/3)*SIN(('OddsRatio_working_3-way'!Y204+2*PI())/3)</f>
        <v>0.44452153880339568</v>
      </c>
      <c r="AE204" s="11">
        <f>'OddsRatio_working_3-way'!X204^(1/3)*SIN(('OddsRatio_working_3-way'!Y204+4*PI())/3)</f>
        <v>-0.48200377256143206</v>
      </c>
      <c r="AF204" s="11">
        <f>-'OddsRatio_working_3-way'!U204/(3*'OddsRatio_working_3-way'!X204^(1/3))*COS(('OddsRatio_working_3-way'!Y204)/3)</f>
        <v>0.53492963792748516</v>
      </c>
      <c r="AG204" s="11">
        <f>-'OddsRatio_working_3-way'!U204/(3*'OddsRatio_working_3-way'!X204^(1/3))*COS(('OddsRatio_working_3-way'!Y204+2*PI())/3)</f>
        <v>-0.29992538558878878</v>
      </c>
      <c r="AH204" s="11">
        <f>-'OddsRatio_working_3-way'!U204/(3*'OddsRatio_working_3-way'!X204^(1/3))*COS(('OddsRatio_working_3-way'!Y204+4*PI())/3)</f>
        <v>-0.23500425233869651</v>
      </c>
      <c r="AI204" s="11">
        <f>'OddsRatio_working_3-way'!U204/(3*'OddsRatio_working_3-way'!X204^(1/3))*SIN(('OddsRatio_working_3-way'!Y204)/3)</f>
        <v>-3.7482233758036526E-2</v>
      </c>
      <c r="AJ204" s="11">
        <f>'OddsRatio_working_3-way'!U204/(3*'OddsRatio_working_3-way'!X204^(1/3))*SIN(('OddsRatio_working_3-way'!Y204+2*PI())/3)</f>
        <v>-0.44452153880339568</v>
      </c>
      <c r="AK204" s="11">
        <f>'OddsRatio_working_3-way'!U204/(3*'OddsRatio_working_3-way'!X204^(1/3))*SIN(('OddsRatio_working_3-way'!Y204+4*PI())/3)</f>
        <v>0.48200377256143206</v>
      </c>
      <c r="AL204" s="11">
        <f>'OddsRatio_working_3-way'!Z204+'OddsRatio_working_3-way'!AF204</f>
        <v>1.0698592758549703</v>
      </c>
      <c r="AM204" s="11">
        <f>'OddsRatio_working_3-way'!AA204+'OddsRatio_working_3-way'!AG204</f>
        <v>-0.59985077117757757</v>
      </c>
      <c r="AN204" s="11">
        <f>'OddsRatio_working_3-way'!AB204+'OddsRatio_working_3-way'!AH204</f>
        <v>-0.47000850467739302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1.0698592758549703</v>
      </c>
      <c r="AS204" s="11">
        <f>IF(('OddsRatio_working_3-way'!X204=0),IF(Q204&gt;0,-Q204^(1/3),(-Q204)^(1/3)),'OddsRatio_working_3-way'!AM204-'OddsRatio_working_3-way'!R204/3)</f>
        <v>-0.59985077117757757</v>
      </c>
      <c r="AT204" s="11">
        <f>IF(('OddsRatio_working_3-way'!X204=0),IF(Q204&gt;0,-Q204^(1/3),(-Q204)^(1/3)),'OddsRatio_working_3-way'!AN204-'OddsRatio_working_3-way'!R204/3)</f>
        <v>-0.47000850467739302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3.46</v>
      </c>
      <c r="B205" s="4">
        <f>IF('True_Odds_Calculator_3-way'!B206="","",'True_Odds_Calculator_3-way'!B206)</f>
        <v>3.78</v>
      </c>
      <c r="C205" s="4">
        <f>IF('True_Odds_Calculator_3-way'!C206="","",'True_Odds_Calculator_3-way'!C206)</f>
        <v>2.0299999999999998</v>
      </c>
      <c r="D205" s="9">
        <f t="shared" si="52"/>
        <v>0.27449275461786821</v>
      </c>
      <c r="E205" s="9">
        <f t="shared" si="53"/>
        <v>0.25082149457117403</v>
      </c>
      <c r="F205" s="9">
        <f t="shared" si="54"/>
        <v>0.4746857508109576</v>
      </c>
      <c r="G205" s="9">
        <f t="shared" si="55"/>
        <v>1.0744241496459637</v>
      </c>
      <c r="H205" s="9">
        <f t="shared" si="56"/>
        <v>3.6430834081290708</v>
      </c>
      <c r="I205" s="9">
        <f t="shared" si="57"/>
        <v>3.9868991360157784</v>
      </c>
      <c r="J205" s="9">
        <f t="shared" si="58"/>
        <v>2.1066568741353424</v>
      </c>
      <c r="K205" s="11">
        <f t="shared" si="59"/>
        <v>0.28901734104046245</v>
      </c>
      <c r="L205" s="11">
        <f t="shared" si="60"/>
        <v>0.26455026455026459</v>
      </c>
      <c r="M205" s="11">
        <f t="shared" si="61"/>
        <v>0.49261083743842371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-0.26530973827309134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0.23615851230532744</v>
      </c>
      <c r="Q205" s="11">
        <f>2*'OddsRatio_working_3-way'!K205*'OddsRatio_working_3-way'!L205*'OddsRatio_working_3-way'!M205</f>
        <v>7.5329668996914664E-2</v>
      </c>
      <c r="R205" s="11">
        <f t="shared" si="62"/>
        <v>0</v>
      </c>
      <c r="S205" s="11">
        <f t="shared" si="63"/>
        <v>-0.89012379961056065</v>
      </c>
      <c r="T205" s="11">
        <f t="shared" si="64"/>
        <v>-0.28393103655839258</v>
      </c>
      <c r="U205" s="11">
        <f>'OddsRatio_working_3-way'!S205-'OddsRatio_working_3-way'!R205^2/3</f>
        <v>-0.89012379961056065</v>
      </c>
      <c r="V205" s="11">
        <f>'OddsRatio_working_3-way'!S205*'OddsRatio_working_3-way'!R205/3-2*'OddsRatio_working_3-way'!R205^3/27-'OddsRatio_working_3-way'!T205</f>
        <v>0.28393103655839258</v>
      </c>
      <c r="W205" s="11">
        <f>'OddsRatio_working_3-way'!V205^2+4*'OddsRatio_working_3-way'!U205^3/27</f>
        <v>-2.3866607358552283E-2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0.16161949207913903</v>
      </c>
      <c r="Y205" s="11">
        <f>IF('OddsRatio_working_3-way'!W205&gt;=0,IF('OddsRatio_working_3-way'!V205+SQRT('OddsRatio_working_3-way'!W205)&gt;0,0,PI()),ACOS('OddsRatio_working_3-way'!V205/(2*'OddsRatio_working_3-way'!X205)))</f>
        <v>0.49830580354597331</v>
      </c>
      <c r="Z205" s="11">
        <f>'OddsRatio_working_3-way'!X205^(1/3)*COS('OddsRatio_working_3-way'!Y205/3)</f>
        <v>0.53721207482298183</v>
      </c>
      <c r="AA205" s="11">
        <f>'OddsRatio_working_3-way'!X205^(1/3)*COS(('OddsRatio_working_3-way'!Y205+2*PI())/3)</f>
        <v>-0.3466018058924184</v>
      </c>
      <c r="AB205" s="11">
        <f>'OddsRatio_working_3-way'!X205^(1/3)*COS(('OddsRatio_working_3-way'!Y205+4*PI())/3)</f>
        <v>-0.19061026893056335</v>
      </c>
      <c r="AC205" s="11">
        <f>'OddsRatio_working_3-way'!X205^(1/3)*SIN('OddsRatio_working_3-way'!Y205/3)</f>
        <v>9.0061755856230455E-2</v>
      </c>
      <c r="AD205" s="11">
        <f>'OddsRatio_working_3-way'!X205^(1/3)*SIN(('OddsRatio_working_3-way'!Y205+2*PI())/3)</f>
        <v>0.4202084260883337</v>
      </c>
      <c r="AE205" s="11">
        <f>'OddsRatio_working_3-way'!X205^(1/3)*SIN(('OddsRatio_working_3-way'!Y205+4*PI())/3)</f>
        <v>-0.51027018194456419</v>
      </c>
      <c r="AF205" s="11">
        <f>-'OddsRatio_working_3-way'!U205/(3*'OddsRatio_working_3-way'!X205^(1/3))*COS(('OddsRatio_working_3-way'!Y205)/3)</f>
        <v>0.53721207482298172</v>
      </c>
      <c r="AG205" s="11">
        <f>-'OddsRatio_working_3-way'!U205/(3*'OddsRatio_working_3-way'!X205^(1/3))*COS(('OddsRatio_working_3-way'!Y205+2*PI())/3)</f>
        <v>-0.34660180589241829</v>
      </c>
      <c r="AH205" s="11">
        <f>-'OddsRatio_working_3-way'!U205/(3*'OddsRatio_working_3-way'!X205^(1/3))*COS(('OddsRatio_working_3-way'!Y205+4*PI())/3)</f>
        <v>-0.19061026893056332</v>
      </c>
      <c r="AI205" s="11">
        <f>'OddsRatio_working_3-way'!U205/(3*'OddsRatio_working_3-way'!X205^(1/3))*SIN(('OddsRatio_working_3-way'!Y205)/3)</f>
        <v>-9.0061755856230427E-2</v>
      </c>
      <c r="AJ205" s="11">
        <f>'OddsRatio_working_3-way'!U205/(3*'OddsRatio_working_3-way'!X205^(1/3))*SIN(('OddsRatio_working_3-way'!Y205+2*PI())/3)</f>
        <v>-0.42020842608833364</v>
      </c>
      <c r="AK205" s="11">
        <f>'OddsRatio_working_3-way'!U205/(3*'OddsRatio_working_3-way'!X205^(1/3))*SIN(('OddsRatio_working_3-way'!Y205+4*PI())/3)</f>
        <v>0.51027018194456408</v>
      </c>
      <c r="AL205" s="11">
        <f>'OddsRatio_working_3-way'!Z205+'OddsRatio_working_3-way'!AF205</f>
        <v>1.0744241496459637</v>
      </c>
      <c r="AM205" s="11">
        <f>'OddsRatio_working_3-way'!AA205+'OddsRatio_working_3-way'!AG205</f>
        <v>-0.69320361178483669</v>
      </c>
      <c r="AN205" s="11">
        <f>'OddsRatio_working_3-way'!AB205+'OddsRatio_working_3-way'!AH205</f>
        <v>-0.38122053786112664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1.0744241496459637</v>
      </c>
      <c r="AS205" s="11">
        <f>IF(('OddsRatio_working_3-way'!X205=0),IF(Q205&gt;0,-Q205^(1/3),(-Q205)^(1/3)),'OddsRatio_working_3-way'!AM205-'OddsRatio_working_3-way'!R205/3)</f>
        <v>-0.69320361178483669</v>
      </c>
      <c r="AT205" s="11">
        <f>IF(('OddsRatio_working_3-way'!X205=0),IF(Q205&gt;0,-Q205^(1/3),(-Q205)^(1/3)),'OddsRatio_working_3-way'!AN205-'OddsRatio_working_3-way'!R205/3)</f>
        <v>-0.38122053786112664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2.93</v>
      </c>
      <c r="B206" s="4">
        <f>IF('True_Odds_Calculator_3-way'!B207="","",'True_Odds_Calculator_3-way'!B207)</f>
        <v>3.76</v>
      </c>
      <c r="C206" s="4">
        <f>IF('True_Odds_Calculator_3-way'!C207="","",'True_Odds_Calculator_3-way'!C207)</f>
        <v>2.29</v>
      </c>
      <c r="D206" s="9">
        <f t="shared" si="52"/>
        <v>0.3264799239693954</v>
      </c>
      <c r="E206" s="9">
        <f t="shared" si="53"/>
        <v>0.25315418608080242</v>
      </c>
      <c r="F206" s="9">
        <f t="shared" si="54"/>
        <v>0.42036588994980201</v>
      </c>
      <c r="G206" s="9">
        <f t="shared" si="55"/>
        <v>1.0688992095301317</v>
      </c>
      <c r="H206" s="9">
        <f t="shared" si="56"/>
        <v>3.0629754743931548</v>
      </c>
      <c r="I206" s="9">
        <f t="shared" si="57"/>
        <v>3.9501618183031639</v>
      </c>
      <c r="J206" s="9">
        <f t="shared" si="58"/>
        <v>2.3788799802938696</v>
      </c>
      <c r="K206" s="11">
        <f t="shared" si="59"/>
        <v>0.34129692832764502</v>
      </c>
      <c r="L206" s="11">
        <f t="shared" si="60"/>
        <v>0.26595744680851063</v>
      </c>
      <c r="M206" s="11">
        <f t="shared" si="61"/>
        <v>0.4366812227074236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-0.27237368953617158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0.23703377675825946</v>
      </c>
      <c r="Q206" s="11">
        <f>2*'OddsRatio_working_3-way'!K206*'OddsRatio_working_3-way'!L206*'OddsRatio_working_3-way'!M206</f>
        <v>7.9275510621491449E-2</v>
      </c>
      <c r="R206" s="11">
        <f t="shared" si="62"/>
        <v>0</v>
      </c>
      <c r="S206" s="11">
        <f t="shared" si="63"/>
        <v>-0.87025210534067043</v>
      </c>
      <c r="T206" s="11">
        <f t="shared" si="64"/>
        <v>-0.29105421583300012</v>
      </c>
      <c r="U206" s="11">
        <f>'OddsRatio_working_3-way'!S206-'OddsRatio_working_3-way'!R206^2/3</f>
        <v>-0.87025210534067043</v>
      </c>
      <c r="V206" s="11">
        <f>'OddsRatio_working_3-way'!S206*'OddsRatio_working_3-way'!R206/3-2*'OddsRatio_working_3-way'!R206^3/27-'OddsRatio_working_3-way'!T206</f>
        <v>0.29105421583300012</v>
      </c>
      <c r="W206" s="11">
        <f>'OddsRatio_working_3-way'!V206^2+4*'OddsRatio_working_3-way'!U206^3/27</f>
        <v>-1.2928276260225788E-2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0.15623766576468395</v>
      </c>
      <c r="Y206" s="11">
        <f>IF('OddsRatio_working_3-way'!W206&gt;=0,IF('OddsRatio_working_3-way'!V206+SQRT('OddsRatio_working_3-way'!W206)&gt;0,0,PI()),ACOS('OddsRatio_working_3-way'!V206/(2*'OddsRatio_working_3-way'!X206)))</f>
        <v>0.37242683977464774</v>
      </c>
      <c r="Z206" s="11">
        <f>'OddsRatio_working_3-way'!X206^(1/3)*COS('OddsRatio_working_3-way'!Y206/3)</f>
        <v>0.53444960476506587</v>
      </c>
      <c r="AA206" s="11">
        <f>'OddsRatio_working_3-way'!X206^(1/3)*COS(('OddsRatio_working_3-way'!Y206+2*PI())/3)</f>
        <v>-0.32498067922650709</v>
      </c>
      <c r="AB206" s="11">
        <f>'OddsRatio_working_3-way'!X206^(1/3)*COS(('OddsRatio_working_3-way'!Y206+4*PI())/3)</f>
        <v>-0.20946892553855909</v>
      </c>
      <c r="AC206" s="11">
        <f>'OddsRatio_working_3-way'!X206^(1/3)*SIN('OddsRatio_working_3-way'!Y206/3)</f>
        <v>6.6690742086302712E-2</v>
      </c>
      <c r="AD206" s="11">
        <f>'OddsRatio_working_3-way'!X206^(1/3)*SIN(('OddsRatio_working_3-way'!Y206+2*PI())/3)</f>
        <v>0.42950156372594844</v>
      </c>
      <c r="AE206" s="11">
        <f>'OddsRatio_working_3-way'!X206^(1/3)*SIN(('OddsRatio_working_3-way'!Y206+4*PI())/3)</f>
        <v>-0.49619230581225099</v>
      </c>
      <c r="AF206" s="11">
        <f>-'OddsRatio_working_3-way'!U206/(3*'OddsRatio_working_3-way'!X206^(1/3))*COS(('OddsRatio_working_3-way'!Y206)/3)</f>
        <v>0.53444960476506587</v>
      </c>
      <c r="AG206" s="11">
        <f>-'OddsRatio_working_3-way'!U206/(3*'OddsRatio_working_3-way'!X206^(1/3))*COS(('OddsRatio_working_3-way'!Y206+2*PI())/3)</f>
        <v>-0.32498067922650709</v>
      </c>
      <c r="AH206" s="11">
        <f>-'OddsRatio_working_3-way'!U206/(3*'OddsRatio_working_3-way'!X206^(1/3))*COS(('OddsRatio_working_3-way'!Y206+4*PI())/3)</f>
        <v>-0.20946892553855909</v>
      </c>
      <c r="AI206" s="11">
        <f>'OddsRatio_working_3-way'!U206/(3*'OddsRatio_working_3-way'!X206^(1/3))*SIN(('OddsRatio_working_3-way'!Y206)/3)</f>
        <v>-6.6690742086302712E-2</v>
      </c>
      <c r="AJ206" s="11">
        <f>'OddsRatio_working_3-way'!U206/(3*'OddsRatio_working_3-way'!X206^(1/3))*SIN(('OddsRatio_working_3-way'!Y206+2*PI())/3)</f>
        <v>-0.42950156372594844</v>
      </c>
      <c r="AK206" s="11">
        <f>'OddsRatio_working_3-way'!U206/(3*'OddsRatio_working_3-way'!X206^(1/3))*SIN(('OddsRatio_working_3-way'!Y206+4*PI())/3)</f>
        <v>0.49619230581225099</v>
      </c>
      <c r="AL206" s="11">
        <f>'OddsRatio_working_3-way'!Z206+'OddsRatio_working_3-way'!AF206</f>
        <v>1.0688992095301317</v>
      </c>
      <c r="AM206" s="11">
        <f>'OddsRatio_working_3-way'!AA206+'OddsRatio_working_3-way'!AG206</f>
        <v>-0.64996135845301417</v>
      </c>
      <c r="AN206" s="11">
        <f>'OddsRatio_working_3-way'!AB206+'OddsRatio_working_3-way'!AH206</f>
        <v>-0.41893785107711817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1.0688992095301317</v>
      </c>
      <c r="AS206" s="11">
        <f>IF(('OddsRatio_working_3-way'!X206=0),IF(Q206&gt;0,-Q206^(1/3),(-Q206)^(1/3)),'OddsRatio_working_3-way'!AM206-'OddsRatio_working_3-way'!R206/3)</f>
        <v>-0.64996135845301417</v>
      </c>
      <c r="AT206" s="11">
        <f>IF(('OddsRatio_working_3-way'!X206=0),IF(Q206&gt;0,-Q206^(1/3),(-Q206)^(1/3)),'OddsRatio_working_3-way'!AN206-'OddsRatio_working_3-way'!R206/3)</f>
        <v>-0.41893785107711817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3.58</v>
      </c>
      <c r="B207" s="4">
        <f>IF('True_Odds_Calculator_3-way'!B208="","",'True_Odds_Calculator_3-way'!B208)</f>
        <v>3.73</v>
      </c>
      <c r="C207" s="4">
        <f>IF('True_Odds_Calculator_3-way'!C208="","",'True_Odds_Calculator_3-way'!C208)</f>
        <v>2.0099999999999998</v>
      </c>
      <c r="D207" s="9">
        <f t="shared" si="52"/>
        <v>0.26543757351745922</v>
      </c>
      <c r="E207" s="9">
        <f t="shared" si="53"/>
        <v>0.25456580182624089</v>
      </c>
      <c r="F207" s="9">
        <f t="shared" si="54"/>
        <v>0.47999662465629994</v>
      </c>
      <c r="G207" s="9">
        <f t="shared" si="55"/>
        <v>1.0726217657085209</v>
      </c>
      <c r="H207" s="9">
        <f t="shared" si="56"/>
        <v>3.7673641555279844</v>
      </c>
      <c r="I207" s="9">
        <f t="shared" si="57"/>
        <v>3.9282574203842611</v>
      </c>
      <c r="J207" s="9">
        <f t="shared" si="58"/>
        <v>2.0833479833656057</v>
      </c>
      <c r="K207" s="11">
        <f t="shared" si="59"/>
        <v>0.27932960893854747</v>
      </c>
      <c r="L207" s="11">
        <f t="shared" si="60"/>
        <v>0.26809651474530832</v>
      </c>
      <c r="M207" s="11">
        <f t="shared" si="61"/>
        <v>0.49751243781094534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-0.26504267793388858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0.23546651841217781</v>
      </c>
      <c r="Q207" s="11">
        <f>2*'OddsRatio_working_3-way'!K207*'OddsRatio_working_3-way'!L207*'OddsRatio_working_3-way'!M207</f>
        <v>7.4514721016511951E-2</v>
      </c>
      <c r="R207" s="11">
        <f t="shared" si="62"/>
        <v>0</v>
      </c>
      <c r="S207" s="11">
        <f t="shared" si="63"/>
        <v>-0.88840982232647014</v>
      </c>
      <c r="T207" s="11">
        <f t="shared" si="64"/>
        <v>-0.28114234883749051</v>
      </c>
      <c r="U207" s="11">
        <f>'OddsRatio_working_3-way'!S207-'OddsRatio_working_3-way'!R207^2/3</f>
        <v>-0.88840982232647014</v>
      </c>
      <c r="V207" s="11">
        <f>'OddsRatio_working_3-way'!S207*'OddsRatio_working_3-way'!R207/3-2*'OddsRatio_working_3-way'!R207^3/27-'OddsRatio_working_3-way'!T207</f>
        <v>0.28114234883749051</v>
      </c>
      <c r="W207" s="11">
        <f>'OddsRatio_working_3-way'!V207^2+4*'OddsRatio_working_3-way'!U207^3/27</f>
        <v>-2.4840017958139338E-2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0.16115290741094351</v>
      </c>
      <c r="Y207" s="11">
        <f>IF('OddsRatio_working_3-way'!W207&gt;=0,IF('OddsRatio_working_3-way'!V207+SQRT('OddsRatio_working_3-way'!W207)&gt;0,0,PI()),ACOS('OddsRatio_working_3-way'!V207/(2*'OddsRatio_working_3-way'!X207)))</f>
        <v>0.51094161639317415</v>
      </c>
      <c r="Z207" s="11">
        <f>'OddsRatio_working_3-way'!X207^(1/3)*COS('OddsRatio_working_3-way'!Y207/3)</f>
        <v>0.53631088285426043</v>
      </c>
      <c r="AA207" s="11">
        <f>'OddsRatio_working_3-way'!X207^(1/3)*COS(('OddsRatio_working_3-way'!Y207+2*PI())/3)</f>
        <v>-0.34803305581739818</v>
      </c>
      <c r="AB207" s="11">
        <f>'OddsRatio_working_3-way'!X207^(1/3)*COS(('OddsRatio_working_3-way'!Y207+4*PI())/3)</f>
        <v>-0.18827782703686241</v>
      </c>
      <c r="AC207" s="11">
        <f>'OddsRatio_working_3-way'!X207^(1/3)*SIN('OddsRatio_working_3-way'!Y207/3)</f>
        <v>9.2234724340892665E-2</v>
      </c>
      <c r="AD207" s="11">
        <f>'OddsRatio_working_3-way'!X207^(1/3)*SIN(('OddsRatio_working_3-way'!Y207+2*PI())/3)</f>
        <v>0.41834148670740334</v>
      </c>
      <c r="AE207" s="11">
        <f>'OddsRatio_working_3-way'!X207^(1/3)*SIN(('OddsRatio_working_3-way'!Y207+4*PI())/3)</f>
        <v>-0.51057621104829598</v>
      </c>
      <c r="AF207" s="11">
        <f>-'OddsRatio_working_3-way'!U207/(3*'OddsRatio_working_3-way'!X207^(1/3))*COS(('OddsRatio_working_3-way'!Y207)/3)</f>
        <v>0.53631088285426032</v>
      </c>
      <c r="AG207" s="11">
        <f>-'OddsRatio_working_3-way'!U207/(3*'OddsRatio_working_3-way'!X207^(1/3))*COS(('OddsRatio_working_3-way'!Y207+2*PI())/3)</f>
        <v>-0.34803305581739813</v>
      </c>
      <c r="AH207" s="11">
        <f>-'OddsRatio_working_3-way'!U207/(3*'OddsRatio_working_3-way'!X207^(1/3))*COS(('OddsRatio_working_3-way'!Y207+4*PI())/3)</f>
        <v>-0.18827782703686238</v>
      </c>
      <c r="AI207" s="11">
        <f>'OddsRatio_working_3-way'!U207/(3*'OddsRatio_working_3-way'!X207^(1/3))*SIN(('OddsRatio_working_3-way'!Y207)/3)</f>
        <v>-9.2234724340892651E-2</v>
      </c>
      <c r="AJ207" s="11">
        <f>'OddsRatio_working_3-way'!U207/(3*'OddsRatio_working_3-way'!X207^(1/3))*SIN(('OddsRatio_working_3-way'!Y207+2*PI())/3)</f>
        <v>-0.41834148670740329</v>
      </c>
      <c r="AK207" s="11">
        <f>'OddsRatio_working_3-way'!U207/(3*'OddsRatio_working_3-way'!X207^(1/3))*SIN(('OddsRatio_working_3-way'!Y207+4*PI())/3)</f>
        <v>0.51057621104829587</v>
      </c>
      <c r="AL207" s="11">
        <f>'OddsRatio_working_3-way'!Z207+'OddsRatio_working_3-way'!AF207</f>
        <v>1.0726217657085209</v>
      </c>
      <c r="AM207" s="11">
        <f>'OddsRatio_working_3-way'!AA207+'OddsRatio_working_3-way'!AG207</f>
        <v>-0.69606611163479637</v>
      </c>
      <c r="AN207" s="11">
        <f>'OddsRatio_working_3-way'!AB207+'OddsRatio_working_3-way'!AH207</f>
        <v>-0.37655565407372482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1.0726217657085209</v>
      </c>
      <c r="AS207" s="11">
        <f>IF(('OddsRatio_working_3-way'!X207=0),IF(Q207&gt;0,-Q207^(1/3),(-Q207)^(1/3)),'OddsRatio_working_3-way'!AM207-'OddsRatio_working_3-way'!R207/3)</f>
        <v>-0.69606611163479637</v>
      </c>
      <c r="AT207" s="11">
        <f>IF(('OddsRatio_working_3-way'!X207=0),IF(Q207&gt;0,-Q207^(1/3),(-Q207)^(1/3)),'OddsRatio_working_3-way'!AN207-'OddsRatio_working_3-way'!R207/3)</f>
        <v>-0.37655565407372482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2.33</v>
      </c>
      <c r="B208" s="4">
        <f>IF('True_Odds_Calculator_3-way'!B209="","",'True_Odds_Calculator_3-way'!B209)</f>
        <v>3.53</v>
      </c>
      <c r="C208" s="4">
        <f>IF('True_Odds_Calculator_3-way'!C209="","",'True_Odds_Calculator_3-way'!C209)</f>
        <v>3.01</v>
      </c>
      <c r="D208" s="9">
        <f t="shared" si="52"/>
        <v>0.41275473943395674</v>
      </c>
      <c r="E208" s="9">
        <f t="shared" si="53"/>
        <v>0.26980161099693445</v>
      </c>
      <c r="F208" s="9">
        <f t="shared" si="54"/>
        <v>0.31744364956910875</v>
      </c>
      <c r="G208" s="9">
        <f t="shared" si="55"/>
        <v>1.0697340277783276</v>
      </c>
      <c r="H208" s="9">
        <f t="shared" si="56"/>
        <v>2.4227462569451759</v>
      </c>
      <c r="I208" s="9">
        <f t="shared" si="57"/>
        <v>3.7064270902791692</v>
      </c>
      <c r="J208" s="9">
        <f t="shared" si="58"/>
        <v>3.1501653958344376</v>
      </c>
      <c r="K208" s="11">
        <f t="shared" si="59"/>
        <v>0.42918454935622319</v>
      </c>
      <c r="L208" s="11">
        <f t="shared" si="60"/>
        <v>0.28328611898016998</v>
      </c>
      <c r="M208" s="11">
        <f t="shared" si="61"/>
        <v>0.33222591362126247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-0.27319396263247131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0.23710514571080632</v>
      </c>
      <c r="Q208" s="11">
        <f>2*'OddsRatio_working_3-way'!K208*'OddsRatio_working_3-way'!L208*'OddsRatio_working_3-way'!M208</f>
        <v>8.0785398879320722E-2</v>
      </c>
      <c r="R208" s="11">
        <f t="shared" si="62"/>
        <v>0</v>
      </c>
      <c r="S208" s="11">
        <f t="shared" si="63"/>
        <v>-0.86790038632656241</v>
      </c>
      <c r="T208" s="11">
        <f t="shared" si="64"/>
        <v>-0.29570711629525126</v>
      </c>
      <c r="U208" s="11">
        <f>'OddsRatio_working_3-way'!S208-'OddsRatio_working_3-way'!R208^2/3</f>
        <v>-0.86790038632656241</v>
      </c>
      <c r="V208" s="11">
        <f>'OddsRatio_working_3-way'!S208*'OddsRatio_working_3-way'!R208/3-2*'OddsRatio_working_3-way'!R208^3/27-'OddsRatio_working_3-way'!T208</f>
        <v>0.29570711629525126</v>
      </c>
      <c r="W208" s="11">
        <f>'OddsRatio_working_3-way'!V208^2+4*'OddsRatio_working_3-way'!U208^3/27</f>
        <v>-9.4086945340227796E-3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0.15560478235073305</v>
      </c>
      <c r="Y208" s="11">
        <f>IF('OddsRatio_working_3-way'!W208&gt;=0,IF('OddsRatio_working_3-way'!V208+SQRT('OddsRatio_working_3-way'!W208)&gt;0,0,PI()),ACOS('OddsRatio_working_3-way'!V208/(2*'OddsRatio_working_3-way'!X208)))</f>
        <v>0.31696271845077684</v>
      </c>
      <c r="Z208" s="11">
        <f>'OddsRatio_working_3-way'!X208^(1/3)*COS('OddsRatio_working_3-way'!Y208/3)</f>
        <v>0.5348670138891638</v>
      </c>
      <c r="AA208" s="11">
        <f>'OddsRatio_working_3-way'!X208^(1/3)*COS(('OddsRatio_working_3-way'!Y208+2*PI())/3)</f>
        <v>-0.31655635978933627</v>
      </c>
      <c r="AB208" s="11">
        <f>'OddsRatio_working_3-way'!X208^(1/3)*COS(('OddsRatio_working_3-way'!Y208+4*PI())/3)</f>
        <v>-0.21831065409982761</v>
      </c>
      <c r="AC208" s="11">
        <f>'OddsRatio_working_3-way'!X208^(1/3)*SIN('OddsRatio_working_3-way'!Y208/3)</f>
        <v>5.6722184626562672E-2</v>
      </c>
      <c r="AD208" s="11">
        <f>'OddsRatio_working_3-way'!X208^(1/3)*SIN(('OddsRatio_working_3-way'!Y208+2*PI())/3)</f>
        <v>0.43484732936105869</v>
      </c>
      <c r="AE208" s="11">
        <f>'OddsRatio_working_3-way'!X208^(1/3)*SIN(('OddsRatio_working_3-way'!Y208+4*PI())/3)</f>
        <v>-0.49156951398762128</v>
      </c>
      <c r="AF208" s="11">
        <f>-'OddsRatio_working_3-way'!U208/(3*'OddsRatio_working_3-way'!X208^(1/3))*COS(('OddsRatio_working_3-way'!Y208)/3)</f>
        <v>0.5348670138891638</v>
      </c>
      <c r="AG208" s="11">
        <f>-'OddsRatio_working_3-way'!U208/(3*'OddsRatio_working_3-way'!X208^(1/3))*COS(('OddsRatio_working_3-way'!Y208+2*PI())/3)</f>
        <v>-0.31655635978933627</v>
      </c>
      <c r="AH208" s="11">
        <f>-'OddsRatio_working_3-way'!U208/(3*'OddsRatio_working_3-way'!X208^(1/3))*COS(('OddsRatio_working_3-way'!Y208+4*PI())/3)</f>
        <v>-0.21831065409982761</v>
      </c>
      <c r="AI208" s="11">
        <f>'OddsRatio_working_3-way'!U208/(3*'OddsRatio_working_3-way'!X208^(1/3))*SIN(('OddsRatio_working_3-way'!Y208)/3)</f>
        <v>-5.6722184626562672E-2</v>
      </c>
      <c r="AJ208" s="11">
        <f>'OddsRatio_working_3-way'!U208/(3*'OddsRatio_working_3-way'!X208^(1/3))*SIN(('OddsRatio_working_3-way'!Y208+2*PI())/3)</f>
        <v>-0.43484732936105869</v>
      </c>
      <c r="AK208" s="11">
        <f>'OddsRatio_working_3-way'!U208/(3*'OddsRatio_working_3-way'!X208^(1/3))*SIN(('OddsRatio_working_3-way'!Y208+4*PI())/3)</f>
        <v>0.49156951398762128</v>
      </c>
      <c r="AL208" s="11">
        <f>'OddsRatio_working_3-way'!Z208+'OddsRatio_working_3-way'!AF208</f>
        <v>1.0697340277783276</v>
      </c>
      <c r="AM208" s="11">
        <f>'OddsRatio_working_3-way'!AA208+'OddsRatio_working_3-way'!AG208</f>
        <v>-0.63311271957867254</v>
      </c>
      <c r="AN208" s="11">
        <f>'OddsRatio_working_3-way'!AB208+'OddsRatio_working_3-way'!AH208</f>
        <v>-0.43662130819965522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1.0697340277783276</v>
      </c>
      <c r="AS208" s="11">
        <f>IF(('OddsRatio_working_3-way'!X208=0),IF(Q208&gt;0,-Q208^(1/3),(-Q208)^(1/3)),'OddsRatio_working_3-way'!AM208-'OddsRatio_working_3-way'!R208/3)</f>
        <v>-0.63311271957867254</v>
      </c>
      <c r="AT208" s="11">
        <f>IF(('OddsRatio_working_3-way'!X208=0),IF(Q208&gt;0,-Q208^(1/3),(-Q208)^(1/3)),'OddsRatio_working_3-way'!AN208-'OddsRatio_working_3-way'!R208/3)</f>
        <v>-0.43662130819965522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3.52</v>
      </c>
      <c r="B209" s="4">
        <f>IF('True_Odds_Calculator_3-way'!B210="","",'True_Odds_Calculator_3-way'!B210)</f>
        <v>3.46</v>
      </c>
      <c r="C209" s="4">
        <f>IF('True_Odds_Calculator_3-way'!C210="","",'True_Odds_Calculator_3-way'!C210)</f>
        <v>2.12</v>
      </c>
      <c r="D209" s="9">
        <f t="shared" si="52"/>
        <v>0.27031162761094307</v>
      </c>
      <c r="E209" s="9">
        <f t="shared" si="53"/>
        <v>0.27509092885220887</v>
      </c>
      <c r="F209" s="9">
        <f t="shared" si="54"/>
        <v>0.454597443536848</v>
      </c>
      <c r="G209" s="9">
        <f t="shared" si="55"/>
        <v>1.0712039304092562</v>
      </c>
      <c r="H209" s="9">
        <f t="shared" si="56"/>
        <v>3.6994339046313258</v>
      </c>
      <c r="I209" s="9">
        <f t="shared" si="57"/>
        <v>3.6351616688067701</v>
      </c>
      <c r="J209" s="9">
        <f t="shared" si="58"/>
        <v>2.1997484020583666</v>
      </c>
      <c r="K209" s="11">
        <f t="shared" si="59"/>
        <v>0.28409090909090912</v>
      </c>
      <c r="L209" s="11">
        <f t="shared" si="60"/>
        <v>0.28901734104046245</v>
      </c>
      <c r="M209" s="11">
        <f t="shared" si="61"/>
        <v>0.47169811320754712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-0.268905105146789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0.23625184663738491</v>
      </c>
      <c r="Q209" s="11">
        <f>2*'OddsRatio_working_3-way'!K209*'OddsRatio_working_3-way'!L209*'OddsRatio_working_3-way'!M209</f>
        <v>7.7459621848322904E-2</v>
      </c>
      <c r="R209" s="11">
        <f t="shared" si="62"/>
        <v>0</v>
      </c>
      <c r="S209" s="11">
        <f t="shared" si="63"/>
        <v>-0.87856958501557847</v>
      </c>
      <c r="T209" s="11">
        <f t="shared" si="64"/>
        <v>-0.28805560164445188</v>
      </c>
      <c r="U209" s="11">
        <f>'OddsRatio_working_3-way'!S209-'OddsRatio_working_3-way'!R209^2/3</f>
        <v>-0.87856958501557847</v>
      </c>
      <c r="V209" s="11">
        <f>'OddsRatio_working_3-way'!S209*'OddsRatio_working_3-way'!R209/3-2*'OddsRatio_working_3-way'!R209^3/27-'OddsRatio_working_3-way'!T209</f>
        <v>0.28805560164445188</v>
      </c>
      <c r="W209" s="11">
        <f>'OddsRatio_working_3-way'!V209^2+4*'OddsRatio_working_3-way'!U209^3/27</f>
        <v>-1.749126793920712E-2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0.15848288360100143</v>
      </c>
      <c r="Y209" s="11">
        <f>IF('OddsRatio_working_3-way'!W209&gt;=0,IF('OddsRatio_working_3-way'!V209+SQRT('OddsRatio_working_3-way'!W209)&gt;0,0,PI()),ACOS('OddsRatio_working_3-way'!V209/(2*'OddsRatio_working_3-way'!X209)))</f>
        <v>0.43041926631600491</v>
      </c>
      <c r="Z209" s="11">
        <f>'OddsRatio_working_3-way'!X209^(1/3)*COS('OddsRatio_working_3-way'!Y209/3)</f>
        <v>0.53560196520462811</v>
      </c>
      <c r="AA209" s="11">
        <f>'OddsRatio_working_3-way'!X209^(1/3)*COS(('OddsRatio_working_3-way'!Y209+2*PI())/3)</f>
        <v>-0.33481066403417775</v>
      </c>
      <c r="AB209" s="11">
        <f>'OddsRatio_working_3-way'!X209^(1/3)*COS(('OddsRatio_working_3-way'!Y209+4*PI())/3)</f>
        <v>-0.20079130117045055</v>
      </c>
      <c r="AC209" s="11">
        <f>'OddsRatio_working_3-way'!X209^(1/3)*SIN('OddsRatio_working_3-way'!Y209/3)</f>
        <v>7.7376115225995301E-2</v>
      </c>
      <c r="AD209" s="11">
        <f>'OddsRatio_working_3-way'!X209^(1/3)*SIN(('OddsRatio_working_3-way'!Y209+2*PI())/3)</f>
        <v>0.42515685057107944</v>
      </c>
      <c r="AE209" s="11">
        <f>'OddsRatio_working_3-way'!X209^(1/3)*SIN(('OddsRatio_working_3-way'!Y209+4*PI())/3)</f>
        <v>-0.50253296579707452</v>
      </c>
      <c r="AF209" s="11">
        <f>-'OddsRatio_working_3-way'!U209/(3*'OddsRatio_working_3-way'!X209^(1/3))*COS(('OddsRatio_working_3-way'!Y209)/3)</f>
        <v>0.53560196520462811</v>
      </c>
      <c r="AG209" s="11">
        <f>-'OddsRatio_working_3-way'!U209/(3*'OddsRatio_working_3-way'!X209^(1/3))*COS(('OddsRatio_working_3-way'!Y209+2*PI())/3)</f>
        <v>-0.33481066403417775</v>
      </c>
      <c r="AH209" s="11">
        <f>-'OddsRatio_working_3-way'!U209/(3*'OddsRatio_working_3-way'!X209^(1/3))*COS(('OddsRatio_working_3-way'!Y209+4*PI())/3)</f>
        <v>-0.20079130117045055</v>
      </c>
      <c r="AI209" s="11">
        <f>'OddsRatio_working_3-way'!U209/(3*'OddsRatio_working_3-way'!X209^(1/3))*SIN(('OddsRatio_working_3-way'!Y209)/3)</f>
        <v>-7.7376115225995301E-2</v>
      </c>
      <c r="AJ209" s="11">
        <f>'OddsRatio_working_3-way'!U209/(3*'OddsRatio_working_3-way'!X209^(1/3))*SIN(('OddsRatio_working_3-way'!Y209+2*PI())/3)</f>
        <v>-0.42515685057107944</v>
      </c>
      <c r="AK209" s="11">
        <f>'OddsRatio_working_3-way'!U209/(3*'OddsRatio_working_3-way'!X209^(1/3))*SIN(('OddsRatio_working_3-way'!Y209+4*PI())/3)</f>
        <v>0.50253296579707452</v>
      </c>
      <c r="AL209" s="11">
        <f>'OddsRatio_working_3-way'!Z209+'OddsRatio_working_3-way'!AF209</f>
        <v>1.0712039304092562</v>
      </c>
      <c r="AM209" s="11">
        <f>'OddsRatio_working_3-way'!AA209+'OddsRatio_working_3-way'!AG209</f>
        <v>-0.6696213280683555</v>
      </c>
      <c r="AN209" s="11">
        <f>'OddsRatio_working_3-way'!AB209+'OddsRatio_working_3-way'!AH209</f>
        <v>-0.4015826023409011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1.0712039304092562</v>
      </c>
      <c r="AS209" s="11">
        <f>IF(('OddsRatio_working_3-way'!X209=0),IF(Q209&gt;0,-Q209^(1/3),(-Q209)^(1/3)),'OddsRatio_working_3-way'!AM209-'OddsRatio_working_3-way'!R209/3)</f>
        <v>-0.6696213280683555</v>
      </c>
      <c r="AT209" s="11">
        <f>IF(('OddsRatio_working_3-way'!X209=0),IF(Q209&gt;0,-Q209^(1/3),(-Q209)^(1/3)),'OddsRatio_working_3-way'!AN209-'OddsRatio_working_3-way'!R209/3)</f>
        <v>-0.4015826023409011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2.0699999999999998</v>
      </c>
      <c r="B210" s="4">
        <f>IF('True_Odds_Calculator_3-way'!B211="","",'True_Odds_Calculator_3-way'!B211)</f>
        <v>3.28</v>
      </c>
      <c r="C210" s="4">
        <f>IF('True_Odds_Calculator_3-way'!C211="","",'True_Odds_Calculator_3-way'!C211)</f>
        <v>3.88</v>
      </c>
      <c r="D210" s="9">
        <f t="shared" si="52"/>
        <v>0.46546153489658704</v>
      </c>
      <c r="E210" s="9">
        <f t="shared" si="53"/>
        <v>0.29010152364466962</v>
      </c>
      <c r="F210" s="9">
        <f t="shared" si="54"/>
        <v>0.24443694145874353</v>
      </c>
      <c r="G210" s="9">
        <f t="shared" si="55"/>
        <v>1.0732759240484673</v>
      </c>
      <c r="H210" s="9">
        <f t="shared" si="56"/>
        <v>2.14840523873186</v>
      </c>
      <c r="I210" s="9">
        <f t="shared" si="57"/>
        <v>3.4470691068305053</v>
      </c>
      <c r="J210" s="9">
        <f t="shared" si="58"/>
        <v>4.0910346612595854</v>
      </c>
      <c r="K210" s="11">
        <f t="shared" si="59"/>
        <v>0.48309178743961356</v>
      </c>
      <c r="L210" s="11">
        <f t="shared" si="60"/>
        <v>0.3048780487804878</v>
      </c>
      <c r="M210" s="11">
        <f t="shared" si="61"/>
        <v>0.25773195876288663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-0.26670748105957087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0.23648964638458575</v>
      </c>
      <c r="Q210" s="11">
        <f>2*'OddsRatio_working_3-way'!K210*'OddsRatio_working_3-way'!L210*'OddsRatio_working_3-way'!M210</f>
        <v>7.591962965797297E-2</v>
      </c>
      <c r="R210" s="11">
        <f t="shared" si="62"/>
        <v>0</v>
      </c>
      <c r="S210" s="11">
        <f t="shared" si="63"/>
        <v>-0.88670046091344634</v>
      </c>
      <c r="T210" s="11">
        <f t="shared" si="64"/>
        <v>-0.28465504363192506</v>
      </c>
      <c r="U210" s="11">
        <f>'OddsRatio_working_3-way'!S210-'OddsRatio_working_3-way'!R210^2/3</f>
        <v>-0.88670046091344634</v>
      </c>
      <c r="V210" s="11">
        <f>'OddsRatio_working_3-way'!S210*'OddsRatio_working_3-way'!R210/3-2*'OddsRatio_working_3-way'!R210^3/27-'OddsRatio_working_3-way'!T210</f>
        <v>0.28465504363192506</v>
      </c>
      <c r="W210" s="11">
        <f>'OddsRatio_working_3-way'!V210^2+4*'OddsRatio_working_3-way'!U210^3/27</f>
        <v>-2.225407465713336E-2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0.16068802734042331</v>
      </c>
      <c r="Y210" s="11">
        <f>IF('OddsRatio_working_3-way'!W210&gt;=0,IF('OddsRatio_working_3-way'!V210+SQRT('OddsRatio_working_3-way'!W210)&gt;0,0,PI()),ACOS('OddsRatio_working_3-way'!V210/(2*'OddsRatio_working_3-way'!X210)))</f>
        <v>0.48271443760059074</v>
      </c>
      <c r="Z210" s="11">
        <f>'OddsRatio_working_3-way'!X210^(1/3)*COS('OddsRatio_working_3-way'!Y210/3)</f>
        <v>0.53663796202423375</v>
      </c>
      <c r="AA210" s="11">
        <f>'OddsRatio_working_3-way'!X210^(1/3)*COS(('OddsRatio_working_3-way'!Y210+2*PI())/3)</f>
        <v>-0.34375033068994931</v>
      </c>
      <c r="AB210" s="11">
        <f>'OddsRatio_working_3-way'!X210^(1/3)*COS(('OddsRatio_working_3-way'!Y210+4*PI())/3)</f>
        <v>-0.19288763133428449</v>
      </c>
      <c r="AC210" s="11">
        <f>'OddsRatio_working_3-way'!X210^(1/3)*SIN('OddsRatio_working_3-way'!Y210/3)</f>
        <v>8.7100620083666688E-2</v>
      </c>
      <c r="AD210" s="11">
        <f>'OddsRatio_working_3-way'!X210^(1/3)*SIN(('OddsRatio_working_3-way'!Y210+2*PI())/3)</f>
        <v>0.42119179770626186</v>
      </c>
      <c r="AE210" s="11">
        <f>'OddsRatio_working_3-way'!X210^(1/3)*SIN(('OddsRatio_working_3-way'!Y210+4*PI())/3)</f>
        <v>-0.50829241778992862</v>
      </c>
      <c r="AF210" s="11">
        <f>-'OddsRatio_working_3-way'!U210/(3*'OddsRatio_working_3-way'!X210^(1/3))*COS(('OddsRatio_working_3-way'!Y210)/3)</f>
        <v>0.53663796202423364</v>
      </c>
      <c r="AG210" s="11">
        <f>-'OddsRatio_working_3-way'!U210/(3*'OddsRatio_working_3-way'!X210^(1/3))*COS(('OddsRatio_working_3-way'!Y210+2*PI())/3)</f>
        <v>-0.34375033068994926</v>
      </c>
      <c r="AH210" s="11">
        <f>-'OddsRatio_working_3-way'!U210/(3*'OddsRatio_working_3-way'!X210^(1/3))*COS(('OddsRatio_working_3-way'!Y210+4*PI())/3)</f>
        <v>-0.19288763133428447</v>
      </c>
      <c r="AI210" s="11">
        <f>'OddsRatio_working_3-way'!U210/(3*'OddsRatio_working_3-way'!X210^(1/3))*SIN(('OddsRatio_working_3-way'!Y210)/3)</f>
        <v>-8.7100620083666661E-2</v>
      </c>
      <c r="AJ210" s="11">
        <f>'OddsRatio_working_3-way'!U210/(3*'OddsRatio_working_3-way'!X210^(1/3))*SIN(('OddsRatio_working_3-way'!Y210+2*PI())/3)</f>
        <v>-0.42119179770626175</v>
      </c>
      <c r="AK210" s="11">
        <f>'OddsRatio_working_3-way'!U210/(3*'OddsRatio_working_3-way'!X210^(1/3))*SIN(('OddsRatio_working_3-way'!Y210+4*PI())/3)</f>
        <v>0.50829241778992851</v>
      </c>
      <c r="AL210" s="11">
        <f>'OddsRatio_working_3-way'!Z210+'OddsRatio_working_3-way'!AF210</f>
        <v>1.0732759240484673</v>
      </c>
      <c r="AM210" s="11">
        <f>'OddsRatio_working_3-way'!AA210+'OddsRatio_working_3-way'!AG210</f>
        <v>-0.68750066137989863</v>
      </c>
      <c r="AN210" s="11">
        <f>'OddsRatio_working_3-way'!AB210+'OddsRatio_working_3-way'!AH210</f>
        <v>-0.38577526266856899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1.0732759240484673</v>
      </c>
      <c r="AS210" s="11">
        <f>IF(('OddsRatio_working_3-way'!X210=0),IF(Q210&gt;0,-Q210^(1/3),(-Q210)^(1/3)),'OddsRatio_working_3-way'!AM210-'OddsRatio_working_3-way'!R210/3)</f>
        <v>-0.68750066137989863</v>
      </c>
      <c r="AT210" s="11">
        <f>IF(('OddsRatio_working_3-way'!X210=0),IF(Q210&gt;0,-Q210^(1/3),(-Q210)^(1/3)),'OddsRatio_working_3-way'!AN210-'OddsRatio_working_3-way'!R210/3)</f>
        <v>-0.38577526266856899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2.7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2.7</v>
      </c>
      <c r="D211" s="9">
        <f t="shared" si="52"/>
        <v>0.35211940540326503</v>
      </c>
      <c r="E211" s="9">
        <f t="shared" si="53"/>
        <v>0.29576118919347011</v>
      </c>
      <c r="F211" s="9">
        <f t="shared" si="54"/>
        <v>0.35211940540326503</v>
      </c>
      <c r="G211" s="9">
        <f t="shared" si="55"/>
        <v>1.0823210145980573</v>
      </c>
      <c r="H211" s="9">
        <f t="shared" si="56"/>
        <v>2.8399457248166975</v>
      </c>
      <c r="I211" s="9">
        <f t="shared" si="57"/>
        <v>3.3811062321157257</v>
      </c>
      <c r="J211" s="9">
        <f t="shared" si="58"/>
        <v>2.8399457248166975</v>
      </c>
      <c r="K211" s="11">
        <f t="shared" si="59"/>
        <v>0.37037037037037035</v>
      </c>
      <c r="L211" s="11">
        <f t="shared" si="60"/>
        <v>0.3125</v>
      </c>
      <c r="M211" s="11">
        <f t="shared" si="61"/>
        <v>0.37037037037037035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-0.27254801097393688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0.24005486968449924</v>
      </c>
      <c r="Q211" s="11">
        <f>2*'OddsRatio_working_3-way'!K211*'OddsRatio_working_3-way'!L211*'OddsRatio_working_3-way'!M211</f>
        <v>8.5733882030178316E-2</v>
      </c>
      <c r="R211" s="11">
        <f t="shared" si="62"/>
        <v>0</v>
      </c>
      <c r="S211" s="11">
        <f t="shared" si="63"/>
        <v>-0.88078011953444457</v>
      </c>
      <c r="T211" s="11">
        <f t="shared" si="64"/>
        <v>-0.31456432840515886</v>
      </c>
      <c r="U211" s="11">
        <f>'OddsRatio_working_3-way'!S211-'OddsRatio_working_3-way'!R211^2/3</f>
        <v>-0.88078011953444457</v>
      </c>
      <c r="V211" s="11">
        <f>'OddsRatio_working_3-way'!S211*'OddsRatio_working_3-way'!R211/3-2*'OddsRatio_working_3-way'!R211^3/27-'OddsRatio_working_3-way'!T211</f>
        <v>0.31456432840515886</v>
      </c>
      <c r="W211" s="11">
        <f>'OddsRatio_working_3-way'!V211^2+4*'OddsRatio_working_3-way'!U211^3/27</f>
        <v>-2.2768360128662263E-3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0.15908138853889764</v>
      </c>
      <c r="Y211" s="11">
        <f>IF('OddsRatio_working_3-way'!W211&gt;=0,IF('OddsRatio_working_3-way'!V211+SQRT('OddsRatio_working_3-way'!W211)&gt;0,0,PI()),ACOS('OddsRatio_working_3-way'!V211/(2*'OddsRatio_working_3-way'!X211)))</f>
        <v>0.15054216128373787</v>
      </c>
      <c r="Z211" s="11">
        <f>'OddsRatio_working_3-way'!X211^(1/3)*COS('OddsRatio_working_3-way'!Y211/3)</f>
        <v>0.54116050729902865</v>
      </c>
      <c r="AA211" s="11">
        <f>'OddsRatio_working_3-way'!X211^(1/3)*COS(('OddsRatio_working_3-way'!Y211+2*PI())/3)</f>
        <v>-0.29411764705882326</v>
      </c>
      <c r="AB211" s="11">
        <f>'OddsRatio_working_3-way'!X211^(1/3)*COS(('OddsRatio_working_3-way'!Y211+4*PI())/3)</f>
        <v>-0.24704286024020555</v>
      </c>
      <c r="AC211" s="11">
        <f>'OddsRatio_working_3-way'!X211^(1/3)*SIN('OddsRatio_working_3-way'!Y211/3)</f>
        <v>2.7178640841773159E-2</v>
      </c>
      <c r="AD211" s="11">
        <f>'OddsRatio_working_3-way'!X211^(1/3)*SIN(('OddsRatio_working_3-way'!Y211+2*PI())/3)</f>
        <v>0.45506942642494635</v>
      </c>
      <c r="AE211" s="11">
        <f>'OddsRatio_working_3-way'!X211^(1/3)*SIN(('OddsRatio_working_3-way'!Y211+4*PI())/3)</f>
        <v>-0.48224806726671954</v>
      </c>
      <c r="AF211" s="11">
        <f>-'OddsRatio_working_3-way'!U211/(3*'OddsRatio_working_3-way'!X211^(1/3))*COS(('OddsRatio_working_3-way'!Y211)/3)</f>
        <v>0.54116050729902865</v>
      </c>
      <c r="AG211" s="11">
        <f>-'OddsRatio_working_3-way'!U211/(3*'OddsRatio_working_3-way'!X211^(1/3))*COS(('OddsRatio_working_3-way'!Y211+2*PI())/3)</f>
        <v>-0.29411764705882326</v>
      </c>
      <c r="AH211" s="11">
        <f>-'OddsRatio_working_3-way'!U211/(3*'OddsRatio_working_3-way'!X211^(1/3))*COS(('OddsRatio_working_3-way'!Y211+4*PI())/3)</f>
        <v>-0.24704286024020555</v>
      </c>
      <c r="AI211" s="11">
        <f>'OddsRatio_working_3-way'!U211/(3*'OddsRatio_working_3-way'!X211^(1/3))*SIN(('OddsRatio_working_3-way'!Y211)/3)</f>
        <v>-2.7178640841773159E-2</v>
      </c>
      <c r="AJ211" s="11">
        <f>'OddsRatio_working_3-way'!U211/(3*'OddsRatio_working_3-way'!X211^(1/3))*SIN(('OddsRatio_working_3-way'!Y211+2*PI())/3)</f>
        <v>-0.45506942642494635</v>
      </c>
      <c r="AK211" s="11">
        <f>'OddsRatio_working_3-way'!U211/(3*'OddsRatio_working_3-way'!X211^(1/3))*SIN(('OddsRatio_working_3-way'!Y211+4*PI())/3)</f>
        <v>0.48224806726671954</v>
      </c>
      <c r="AL211" s="11">
        <f>'OddsRatio_working_3-way'!Z211+'OddsRatio_working_3-way'!AF211</f>
        <v>1.0823210145980573</v>
      </c>
      <c r="AM211" s="11">
        <f>'OddsRatio_working_3-way'!AA211+'OddsRatio_working_3-way'!AG211</f>
        <v>-0.58823529411764652</v>
      </c>
      <c r="AN211" s="11">
        <f>'OddsRatio_working_3-way'!AB211+'OddsRatio_working_3-way'!AH211</f>
        <v>-0.49408572048041111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1.0823210145980573</v>
      </c>
      <c r="AS211" s="11">
        <f>IF(('OddsRatio_working_3-way'!X211=0),IF(Q211&gt;0,-Q211^(1/3),(-Q211)^(1/3)),'OddsRatio_working_3-way'!AM211-'OddsRatio_working_3-way'!R211/3)</f>
        <v>-0.58823529411764652</v>
      </c>
      <c r="AT211" s="11">
        <f>IF(('OddsRatio_working_3-way'!X211=0),IF(Q211&gt;0,-Q211^(1/3),(-Q211)^(1/3)),'OddsRatio_working_3-way'!AN211-'OddsRatio_working_3-way'!R211/3)</f>
        <v>-0.49408572048041111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</v>
      </c>
      <c r="B212" s="4">
        <f>IF('True_Odds_Calculator_3-way'!B213="","",'True_Odds_Calculator_3-way'!B213)</f>
        <v>3.65</v>
      </c>
      <c r="C212" s="4">
        <f>IF('True_Odds_Calculator_3-way'!C213="","",'True_Odds_Calculator_3-way'!C213)</f>
        <v>3.3</v>
      </c>
      <c r="D212" s="9">
        <f t="shared" si="52"/>
        <v>0.45588378467545831</v>
      </c>
      <c r="E212" s="9">
        <f t="shared" si="53"/>
        <v>0.25804121099795613</v>
      </c>
      <c r="F212" s="9">
        <f t="shared" si="54"/>
        <v>0.2860750043265855</v>
      </c>
      <c r="G212" s="9">
        <f t="shared" si="55"/>
        <v>1.0850377255524282</v>
      </c>
      <c r="H212" s="9">
        <f t="shared" si="56"/>
        <v>2.1935414981076717</v>
      </c>
      <c r="I212" s="9">
        <f t="shared" si="57"/>
        <v>3.8753499727139351</v>
      </c>
      <c r="J212" s="9">
        <f t="shared" si="58"/>
        <v>3.4955867687705844</v>
      </c>
      <c r="K212" s="11">
        <f t="shared" si="59"/>
        <v>0.47619047619047616</v>
      </c>
      <c r="L212" s="11">
        <f t="shared" si="60"/>
        <v>0.27397260273972601</v>
      </c>
      <c r="M212" s="11">
        <f t="shared" si="61"/>
        <v>0.30303030303030304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-0.26505762122200471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0.23918243096325284</v>
      </c>
      <c r="Q212" s="11">
        <f>2*'OddsRatio_working_3-way'!K212*'OddsRatio_working_3-way'!L212*'OddsRatio_working_3-way'!M212</f>
        <v>7.9068572219257144E-2</v>
      </c>
      <c r="R212" s="11">
        <f t="shared" si="62"/>
        <v>0</v>
      </c>
      <c r="S212" s="11">
        <f t="shared" si="63"/>
        <v>-0.90237899917965558</v>
      </c>
      <c r="T212" s="11">
        <f t="shared" si="64"/>
        <v>-0.29830710716682829</v>
      </c>
      <c r="U212" s="11">
        <f>'OddsRatio_working_3-way'!S212-'OddsRatio_working_3-way'!R212^2/3</f>
        <v>-0.90237899917965558</v>
      </c>
      <c r="V212" s="11">
        <f>'OddsRatio_working_3-way'!S212*'OddsRatio_working_3-way'!R212/3-2*'OddsRatio_working_3-way'!R212^3/27-'OddsRatio_working_3-way'!T212</f>
        <v>0.29830710716682829</v>
      </c>
      <c r="W212" s="11">
        <f>'OddsRatio_working_3-way'!V212^2+4*'OddsRatio_working_3-way'!U212^3/27</f>
        <v>-1.9871575367980135E-2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0.16496871336273258</v>
      </c>
      <c r="Y212" s="11">
        <f>IF('OddsRatio_working_3-way'!W212&gt;=0,IF('OddsRatio_working_3-way'!V212+SQRT('OddsRatio_working_3-way'!W212)&gt;0,0,PI()),ACOS('OddsRatio_working_3-way'!V212/(2*'OddsRatio_working_3-way'!X212)))</f>
        <v>0.44145171171986419</v>
      </c>
      <c r="Z212" s="11">
        <f>'OddsRatio_working_3-way'!X212^(1/3)*COS('OddsRatio_working_3-way'!Y212/3)</f>
        <v>0.54251886277621419</v>
      </c>
      <c r="AA212" s="11">
        <f>'OddsRatio_working_3-way'!X212^(1/3)*COS(('OddsRatio_working_3-way'!Y212+2*PI())/3)</f>
        <v>-0.34089930821106218</v>
      </c>
      <c r="AB212" s="11">
        <f>'OddsRatio_working_3-way'!X212^(1/3)*COS(('OddsRatio_working_3-way'!Y212+4*PI())/3)</f>
        <v>-0.20161955456515218</v>
      </c>
      <c r="AC212" s="11">
        <f>'OddsRatio_working_3-way'!X212^(1/3)*SIN('OddsRatio_working_3-way'!Y212/3)</f>
        <v>8.04132032601311E-2</v>
      </c>
      <c r="AD212" s="11">
        <f>'OddsRatio_working_3-way'!X212^(1/3)*SIN(('OddsRatio_working_3-way'!Y212+2*PI())/3)</f>
        <v>0.42962851556637988</v>
      </c>
      <c r="AE212" s="11">
        <f>'OddsRatio_working_3-way'!X212^(1/3)*SIN(('OddsRatio_working_3-way'!Y212+4*PI())/3)</f>
        <v>-0.51004171882651084</v>
      </c>
      <c r="AF212" s="11">
        <f>-'OddsRatio_working_3-way'!U212/(3*'OddsRatio_working_3-way'!X212^(1/3))*COS(('OddsRatio_working_3-way'!Y212)/3)</f>
        <v>0.54251886277621408</v>
      </c>
      <c r="AG212" s="11">
        <f>-'OddsRatio_working_3-way'!U212/(3*'OddsRatio_working_3-way'!X212^(1/3))*COS(('OddsRatio_working_3-way'!Y212+2*PI())/3)</f>
        <v>-0.34089930821106212</v>
      </c>
      <c r="AH212" s="11">
        <f>-'OddsRatio_working_3-way'!U212/(3*'OddsRatio_working_3-way'!X212^(1/3))*COS(('OddsRatio_working_3-way'!Y212+4*PI())/3)</f>
        <v>-0.20161955456515215</v>
      </c>
      <c r="AI212" s="11">
        <f>'OddsRatio_working_3-way'!U212/(3*'OddsRatio_working_3-way'!X212^(1/3))*SIN(('OddsRatio_working_3-way'!Y212)/3)</f>
        <v>-8.0413203260131072E-2</v>
      </c>
      <c r="AJ212" s="11">
        <f>'OddsRatio_working_3-way'!U212/(3*'OddsRatio_working_3-way'!X212^(1/3))*SIN(('OddsRatio_working_3-way'!Y212+2*PI())/3)</f>
        <v>-0.42962851556637982</v>
      </c>
      <c r="AK212" s="11">
        <f>'OddsRatio_working_3-way'!U212/(3*'OddsRatio_working_3-way'!X212^(1/3))*SIN(('OddsRatio_working_3-way'!Y212+4*PI())/3)</f>
        <v>0.51004171882651073</v>
      </c>
      <c r="AL212" s="11">
        <f>'OddsRatio_working_3-way'!Z212+'OddsRatio_working_3-way'!AF212</f>
        <v>1.0850377255524282</v>
      </c>
      <c r="AM212" s="11">
        <f>'OddsRatio_working_3-way'!AA212+'OddsRatio_working_3-way'!AG212</f>
        <v>-0.68179861642212436</v>
      </c>
      <c r="AN212" s="11">
        <f>'OddsRatio_working_3-way'!AB212+'OddsRatio_working_3-way'!AH212</f>
        <v>-0.40323910913030436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1.0850377255524282</v>
      </c>
      <c r="AS212" s="11">
        <f>IF(('OddsRatio_working_3-way'!X212=0),IF(Q212&gt;0,-Q212^(1/3),(-Q212)^(1/3)),'OddsRatio_working_3-way'!AM212-'OddsRatio_working_3-way'!R212/3)</f>
        <v>-0.68179861642212436</v>
      </c>
      <c r="AT212" s="11">
        <f>IF(('OddsRatio_working_3-way'!X212=0),IF(Q212&gt;0,-Q212^(1/3),(-Q212)^(1/3)),'OddsRatio_working_3-way'!AN212-'OddsRatio_working_3-way'!R212/3)</f>
        <v>-0.40323910913030436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1.7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5.5</v>
      </c>
      <c r="D213" s="9">
        <f t="shared" si="52"/>
        <v>0.56672940666045879</v>
      </c>
      <c r="E213" s="9">
        <f t="shared" si="53"/>
        <v>0.26420061053936839</v>
      </c>
      <c r="F213" s="9">
        <f t="shared" si="54"/>
        <v>0.1690699828001728</v>
      </c>
      <c r="G213" s="9">
        <f t="shared" si="55"/>
        <v>1.0921578855989937</v>
      </c>
      <c r="H213" s="9">
        <f t="shared" si="56"/>
        <v>1.7645105199192954</v>
      </c>
      <c r="I213" s="9">
        <f t="shared" si="57"/>
        <v>3.7850026082774346</v>
      </c>
      <c r="J213" s="9">
        <f t="shared" si="58"/>
        <v>5.9147104851954708</v>
      </c>
      <c r="K213" s="11">
        <f t="shared" si="59"/>
        <v>0.58823529411764708</v>
      </c>
      <c r="L213" s="11">
        <f t="shared" si="60"/>
        <v>0.28169014084507044</v>
      </c>
      <c r="M213" s="11">
        <f t="shared" si="61"/>
        <v>0.18181818181818182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-0.24199743918053773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0.23348648037960384</v>
      </c>
      <c r="Q213" s="11">
        <f>2*'OddsRatio_working_3-way'!K213*'OddsRatio_working_3-way'!L213*'OddsRatio_working_3-way'!M213</f>
        <v>6.0254575581833246E-2</v>
      </c>
      <c r="R213" s="11">
        <f t="shared" si="62"/>
        <v>0</v>
      </c>
      <c r="S213" s="11">
        <f t="shared" si="63"/>
        <v>-0.96483037659508275</v>
      </c>
      <c r="T213" s="11">
        <f t="shared" si="64"/>
        <v>-0.24898848428260198</v>
      </c>
      <c r="U213" s="11">
        <f>'OddsRatio_working_3-way'!S213-'OddsRatio_working_3-way'!R213^2/3</f>
        <v>-0.96483037659508275</v>
      </c>
      <c r="V213" s="11">
        <f>'OddsRatio_working_3-way'!S213*'OddsRatio_working_3-way'!R213/3-2*'OddsRatio_working_3-way'!R213^3/27-'OddsRatio_working_3-way'!T213</f>
        <v>0.24898848428260198</v>
      </c>
      <c r="W213" s="11">
        <f>'OddsRatio_working_3-way'!V213^2+4*'OddsRatio_working_3-way'!U213^3/27</f>
        <v>-7.1065228861262167E-2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0.18238728996739995</v>
      </c>
      <c r="Y213" s="11">
        <f>IF('OddsRatio_working_3-way'!W213&gt;=0,IF('OddsRatio_working_3-way'!V213+SQRT('OddsRatio_working_3-way'!W213)&gt;0,0,PI()),ACOS('OddsRatio_working_3-way'!V213/(2*'OddsRatio_working_3-way'!X213)))</f>
        <v>0.81950671702137323</v>
      </c>
      <c r="Z213" s="11">
        <f>'OddsRatio_working_3-way'!X213^(1/3)*COS('OddsRatio_working_3-way'!Y213/3)</f>
        <v>0.54607894279949687</v>
      </c>
      <c r="AA213" s="11">
        <f>'OddsRatio_working_3-way'!X213^(1/3)*COS(('OddsRatio_working_3-way'!Y213+2*PI())/3)</f>
        <v>-0.40553828393030855</v>
      </c>
      <c r="AB213" s="11">
        <f>'OddsRatio_working_3-way'!X213^(1/3)*COS(('OddsRatio_working_3-way'!Y213+4*PI())/3)</f>
        <v>-0.14054065886918846</v>
      </c>
      <c r="AC213" s="11">
        <f>'OddsRatio_working_3-way'!X213^(1/3)*SIN('OddsRatio_working_3-way'!Y213/3)</f>
        <v>0.15299645016364943</v>
      </c>
      <c r="AD213" s="11">
        <f>'OddsRatio_working_3-way'!X213^(1/3)*SIN(('OddsRatio_working_3-way'!Y213+2*PI())/3)</f>
        <v>0.39642001185428899</v>
      </c>
      <c r="AE213" s="11">
        <f>'OddsRatio_working_3-way'!X213^(1/3)*SIN(('OddsRatio_working_3-way'!Y213+4*PI())/3)</f>
        <v>-0.54941646201793826</v>
      </c>
      <c r="AF213" s="11">
        <f>-'OddsRatio_working_3-way'!U213/(3*'OddsRatio_working_3-way'!X213^(1/3))*COS(('OddsRatio_working_3-way'!Y213)/3)</f>
        <v>0.54607894279949687</v>
      </c>
      <c r="AG213" s="11">
        <f>-'OddsRatio_working_3-way'!U213/(3*'OddsRatio_working_3-way'!X213^(1/3))*COS(('OddsRatio_working_3-way'!Y213+2*PI())/3)</f>
        <v>-0.40553828393030855</v>
      </c>
      <c r="AH213" s="11">
        <f>-'OddsRatio_working_3-way'!U213/(3*'OddsRatio_working_3-way'!X213^(1/3))*COS(('OddsRatio_working_3-way'!Y213+4*PI())/3)</f>
        <v>-0.14054065886918846</v>
      </c>
      <c r="AI213" s="11">
        <f>'OddsRatio_working_3-way'!U213/(3*'OddsRatio_working_3-way'!X213^(1/3))*SIN(('OddsRatio_working_3-way'!Y213)/3)</f>
        <v>-0.15299645016364943</v>
      </c>
      <c r="AJ213" s="11">
        <f>'OddsRatio_working_3-way'!U213/(3*'OddsRatio_working_3-way'!X213^(1/3))*SIN(('OddsRatio_working_3-way'!Y213+2*PI())/3)</f>
        <v>-0.39642001185428899</v>
      </c>
      <c r="AK213" s="11">
        <f>'OddsRatio_working_3-way'!U213/(3*'OddsRatio_working_3-way'!X213^(1/3))*SIN(('OddsRatio_working_3-way'!Y213+4*PI())/3)</f>
        <v>0.54941646201793826</v>
      </c>
      <c r="AL213" s="11">
        <f>'OddsRatio_working_3-way'!Z213+'OddsRatio_working_3-way'!AF213</f>
        <v>1.0921578855989937</v>
      </c>
      <c r="AM213" s="11">
        <f>'OddsRatio_working_3-way'!AA213+'OddsRatio_working_3-way'!AG213</f>
        <v>-0.8110765678606171</v>
      </c>
      <c r="AN213" s="11">
        <f>'OddsRatio_working_3-way'!AB213+'OddsRatio_working_3-way'!AH213</f>
        <v>-0.28108131773837691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1.0921578855989937</v>
      </c>
      <c r="AS213" s="11">
        <f>IF(('OddsRatio_working_3-way'!X213=0),IF(Q213&gt;0,-Q213^(1/3),(-Q213)^(1/3)),'OddsRatio_working_3-way'!AM213-'OddsRatio_working_3-way'!R213/3)</f>
        <v>-0.8110765678606171</v>
      </c>
      <c r="AT213" s="11">
        <f>IF(('OddsRatio_working_3-way'!X213=0),IF(Q213&gt;0,-Q213^(1/3),(-Q213)^(1/3)),'OddsRatio_working_3-way'!AN213-'OddsRatio_working_3-way'!R213/3)</f>
        <v>-0.28108131773837691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1.52</v>
      </c>
      <c r="B214" s="4">
        <f>IF('True_Odds_Calculator_3-way'!B215="","",'True_Odds_Calculator_3-way'!B215)</f>
        <v>4.13</v>
      </c>
      <c r="C214" s="4">
        <f>IF('True_Odds_Calculator_3-way'!C215="","",'True_Odds_Calculator_3-way'!C215)</f>
        <v>7.48</v>
      </c>
      <c r="D214" s="9">
        <f t="shared" si="52"/>
        <v>0.64318008850043784</v>
      </c>
      <c r="E214" s="9">
        <f t="shared" si="53"/>
        <v>0.23045108052161353</v>
      </c>
      <c r="F214" s="9">
        <f t="shared" si="54"/>
        <v>0.12636883097794865</v>
      </c>
      <c r="G214" s="9">
        <f t="shared" si="55"/>
        <v>1.0668740369419736</v>
      </c>
      <c r="H214" s="9">
        <f t="shared" si="56"/>
        <v>1.5547744992098262</v>
      </c>
      <c r="I214" s="9">
        <f t="shared" si="57"/>
        <v>4.3393157356283778</v>
      </c>
      <c r="J214" s="9">
        <f t="shared" si="58"/>
        <v>7.9133437593839879</v>
      </c>
      <c r="K214" s="11">
        <f t="shared" si="59"/>
        <v>0.65789473684210531</v>
      </c>
      <c r="L214" s="11">
        <f t="shared" si="60"/>
        <v>0.24213075060532688</v>
      </c>
      <c r="M214" s="11">
        <f t="shared" si="61"/>
        <v>0.13368983957219249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-0.22460915271955839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0.21573182026033999</v>
      </c>
      <c r="Q214" s="11">
        <f>2*'OddsRatio_working_3-way'!K214*'OddsRatio_working_3-way'!L214*'OddsRatio_working_3-way'!M214</f>
        <v>4.2592659478843033E-2</v>
      </c>
      <c r="R214" s="11">
        <f t="shared" si="62"/>
        <v>0</v>
      </c>
      <c r="S214" s="11">
        <f t="shared" si="63"/>
        <v>-0.96047653289399815</v>
      </c>
      <c r="T214" s="11">
        <f t="shared" si="64"/>
        <v>-0.1896301150827242</v>
      </c>
      <c r="U214" s="11">
        <f>'OddsRatio_working_3-way'!S214-'OddsRatio_working_3-way'!R214^2/3</f>
        <v>-0.96047653289399815</v>
      </c>
      <c r="V214" s="11">
        <f>'OddsRatio_working_3-way'!S214*'OddsRatio_working_3-way'!R214/3-2*'OddsRatio_working_3-way'!R214^3/27-'OddsRatio_working_3-way'!T214</f>
        <v>0.1896301150827242</v>
      </c>
      <c r="W214" s="11">
        <f>'OddsRatio_working_3-way'!V214^2+4*'OddsRatio_working_3-way'!U214^3/27</f>
        <v>-9.5307704232128199E-2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0.18115413656498119</v>
      </c>
      <c r="Y214" s="11">
        <f>IF('OddsRatio_working_3-way'!W214&gt;=0,IF('OddsRatio_working_3-way'!V214+SQRT('OddsRatio_working_3-way'!W214)&gt;0,0,PI()),ACOS('OddsRatio_working_3-way'!V214/(2*'OddsRatio_working_3-way'!X214)))</f>
        <v>1.0199666332527269</v>
      </c>
      <c r="Z214" s="11">
        <f>'OddsRatio_working_3-way'!X214^(1/3)*COS('OddsRatio_working_3-way'!Y214/3)</f>
        <v>0.53343701847098679</v>
      </c>
      <c r="AA214" s="11">
        <f>'OddsRatio_working_3-way'!X214^(1/3)*COS(('OddsRatio_working_3-way'!Y214+2*PI())/3)</f>
        <v>-0.43012855702046771</v>
      </c>
      <c r="AB214" s="11">
        <f>'OddsRatio_working_3-way'!X214^(1/3)*COS(('OddsRatio_working_3-way'!Y214+4*PI())/3)</f>
        <v>-0.10330846145051925</v>
      </c>
      <c r="AC214" s="11">
        <f>'OddsRatio_working_3-way'!X214^(1/3)*SIN('OddsRatio_working_3-way'!Y214/3)</f>
        <v>0.18868967015388902</v>
      </c>
      <c r="AD214" s="11">
        <f>'OddsRatio_working_3-way'!X214^(1/3)*SIN(('OddsRatio_working_3-way'!Y214+2*PI())/3)</f>
        <v>0.36762517423795893</v>
      </c>
      <c r="AE214" s="11">
        <f>'OddsRatio_working_3-way'!X214^(1/3)*SIN(('OddsRatio_working_3-way'!Y214+4*PI())/3)</f>
        <v>-0.55631484439184786</v>
      </c>
      <c r="AF214" s="11">
        <f>-'OddsRatio_working_3-way'!U214/(3*'OddsRatio_working_3-way'!X214^(1/3))*COS(('OddsRatio_working_3-way'!Y214)/3)</f>
        <v>0.53343701847098679</v>
      </c>
      <c r="AG214" s="11">
        <f>-'OddsRatio_working_3-way'!U214/(3*'OddsRatio_working_3-way'!X214^(1/3))*COS(('OddsRatio_working_3-way'!Y214+2*PI())/3)</f>
        <v>-0.43012855702046771</v>
      </c>
      <c r="AH214" s="11">
        <f>-'OddsRatio_working_3-way'!U214/(3*'OddsRatio_working_3-way'!X214^(1/3))*COS(('OddsRatio_working_3-way'!Y214+4*PI())/3)</f>
        <v>-0.10330846145051925</v>
      </c>
      <c r="AI214" s="11">
        <f>'OddsRatio_working_3-way'!U214/(3*'OddsRatio_working_3-way'!X214^(1/3))*SIN(('OddsRatio_working_3-way'!Y214)/3)</f>
        <v>-0.18868967015388902</v>
      </c>
      <c r="AJ214" s="11">
        <f>'OddsRatio_working_3-way'!U214/(3*'OddsRatio_working_3-way'!X214^(1/3))*SIN(('OddsRatio_working_3-way'!Y214+2*PI())/3)</f>
        <v>-0.36762517423795893</v>
      </c>
      <c r="AK214" s="11">
        <f>'OddsRatio_working_3-way'!U214/(3*'OddsRatio_working_3-way'!X214^(1/3))*SIN(('OddsRatio_working_3-way'!Y214+4*PI())/3)</f>
        <v>0.55631484439184786</v>
      </c>
      <c r="AL214" s="11">
        <f>'OddsRatio_working_3-way'!Z214+'OddsRatio_working_3-way'!AF214</f>
        <v>1.0668740369419736</v>
      </c>
      <c r="AM214" s="11">
        <f>'OddsRatio_working_3-way'!AA214+'OddsRatio_working_3-way'!AG214</f>
        <v>-0.86025711404093541</v>
      </c>
      <c r="AN214" s="11">
        <f>'OddsRatio_working_3-way'!AB214+'OddsRatio_working_3-way'!AH214</f>
        <v>-0.2066169229010385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1.0668740369419736</v>
      </c>
      <c r="AS214" s="11">
        <f>IF(('OddsRatio_working_3-way'!X214=0),IF(Q214&gt;0,-Q214^(1/3),(-Q214)^(1/3)),'OddsRatio_working_3-way'!AM214-'OddsRatio_working_3-way'!R214/3)</f>
        <v>-0.86025711404093541</v>
      </c>
      <c r="AT214" s="11">
        <f>IF(('OddsRatio_working_3-way'!X214=0),IF(Q214&gt;0,-Q214^(1/3),(-Q214)^(1/3)),'OddsRatio_working_3-way'!AN214-'OddsRatio_working_3-way'!R214/3)</f>
        <v>-0.2066169229010385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2.72</v>
      </c>
      <c r="B215" s="4">
        <f>IF('True_Odds_Calculator_3-way'!B216="","",'True_Odds_Calculator_3-way'!B216)</f>
        <v>2.98</v>
      </c>
      <c r="C215" s="4">
        <f>IF('True_Odds_Calculator_3-way'!C216="","",'True_Odds_Calculator_3-way'!C216)</f>
        <v>3.08</v>
      </c>
      <c r="D215" s="9">
        <f t="shared" si="52"/>
        <v>0.35802629736651548</v>
      </c>
      <c r="E215" s="9">
        <f t="shared" si="53"/>
        <v>0.32635589366191992</v>
      </c>
      <c r="F215" s="9">
        <f t="shared" si="54"/>
        <v>0.31561780897156466</v>
      </c>
      <c r="G215" s="9">
        <f t="shared" si="55"/>
        <v>1.0424947204501547</v>
      </c>
      <c r="H215" s="9">
        <f t="shared" si="56"/>
        <v>2.7930909191742663</v>
      </c>
      <c r="I215" s="9">
        <f t="shared" si="57"/>
        <v>3.0641395464913055</v>
      </c>
      <c r="J215" s="9">
        <f t="shared" si="58"/>
        <v>3.1683890185363217</v>
      </c>
      <c r="K215" s="11">
        <f t="shared" si="59"/>
        <v>0.36764705882352938</v>
      </c>
      <c r="L215" s="11">
        <f t="shared" si="60"/>
        <v>0.33557046979865773</v>
      </c>
      <c r="M215" s="11">
        <f t="shared" si="61"/>
        <v>0.32467532467532467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-0.28374034177429353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0.23152183387082714</v>
      </c>
      <c r="Q215" s="11">
        <f>2*'OddsRatio_working_3-way'!K215*'OddsRatio_working_3-way'!L215*'OddsRatio_working_3-way'!M215</f>
        <v>8.0111361200978254E-2</v>
      </c>
      <c r="R215" s="11">
        <f t="shared" si="62"/>
        <v>0</v>
      </c>
      <c r="S215" s="11">
        <f t="shared" si="63"/>
        <v>-0.81596375201026383</v>
      </c>
      <c r="T215" s="11">
        <f t="shared" si="64"/>
        <v>-0.28234039861946847</v>
      </c>
      <c r="U215" s="11">
        <f>'OddsRatio_working_3-way'!S215-'OddsRatio_working_3-way'!R215^2/3</f>
        <v>-0.81596375201026383</v>
      </c>
      <c r="V215" s="11">
        <f>'OddsRatio_working_3-way'!S215*'OddsRatio_working_3-way'!R215/3-2*'OddsRatio_working_3-way'!R215^3/27-'OddsRatio_working_3-way'!T215</f>
        <v>0.28234039861946847</v>
      </c>
      <c r="W215" s="11">
        <f>'OddsRatio_working_3-way'!V215^2+4*'OddsRatio_working_3-way'!U215^3/27</f>
        <v>-7.6776469881584264E-4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0.14184839212290723</v>
      </c>
      <c r="Y215" s="11">
        <f>IF('OddsRatio_working_3-way'!W215&gt;=0,IF('OddsRatio_working_3-way'!V215+SQRT('OddsRatio_working_3-way'!W215)&gt;0,0,PI()),ACOS('OddsRatio_working_3-way'!V215/(2*'OddsRatio_working_3-way'!X215)))</f>
        <v>9.7825610481045544E-2</v>
      </c>
      <c r="Z215" s="11">
        <f>'OddsRatio_working_3-way'!X215^(1/3)*COS('OddsRatio_working_3-way'!Y215/3)</f>
        <v>0.52124736022507745</v>
      </c>
      <c r="AA215" s="11">
        <f>'OddsRatio_working_3-way'!X215^(1/3)*COS(('OddsRatio_working_3-way'!Y215+2*PI())/3)</f>
        <v>-0.27534883194052501</v>
      </c>
      <c r="AB215" s="11">
        <f>'OddsRatio_working_3-way'!X215^(1/3)*COS(('OddsRatio_working_3-way'!Y215+4*PI())/3)</f>
        <v>-0.24589852828455258</v>
      </c>
      <c r="AC215" s="11">
        <f>'OddsRatio_working_3-way'!X215^(1/3)*SIN('OddsRatio_working_3-way'!Y215/3)</f>
        <v>1.7003140743491921E-2</v>
      </c>
      <c r="AD215" s="11">
        <f>'OddsRatio_working_3-way'!X215^(1/3)*SIN(('OddsRatio_working_3-way'!Y215+2*PI())/3)</f>
        <v>0.44291188523874953</v>
      </c>
      <c r="AE215" s="11">
        <f>'OddsRatio_working_3-way'!X215^(1/3)*SIN(('OddsRatio_working_3-way'!Y215+4*PI())/3)</f>
        <v>-0.45991502598224138</v>
      </c>
      <c r="AF215" s="11">
        <f>-'OddsRatio_working_3-way'!U215/(3*'OddsRatio_working_3-way'!X215^(1/3))*COS(('OddsRatio_working_3-way'!Y215)/3)</f>
        <v>0.52124736022507723</v>
      </c>
      <c r="AG215" s="11">
        <f>-'OddsRatio_working_3-way'!U215/(3*'OddsRatio_working_3-way'!X215^(1/3))*COS(('OddsRatio_working_3-way'!Y215+2*PI())/3)</f>
        <v>-0.27534883194052484</v>
      </c>
      <c r="AH215" s="11">
        <f>-'OddsRatio_working_3-way'!U215/(3*'OddsRatio_working_3-way'!X215^(1/3))*COS(('OddsRatio_working_3-way'!Y215+4*PI())/3)</f>
        <v>-0.24589852828455247</v>
      </c>
      <c r="AI215" s="11">
        <f>'OddsRatio_working_3-way'!U215/(3*'OddsRatio_working_3-way'!X215^(1/3))*SIN(('OddsRatio_working_3-way'!Y215)/3)</f>
        <v>-1.7003140743491914E-2</v>
      </c>
      <c r="AJ215" s="11">
        <f>'OddsRatio_working_3-way'!U215/(3*'OddsRatio_working_3-way'!X215^(1/3))*SIN(('OddsRatio_working_3-way'!Y215+2*PI())/3)</f>
        <v>-0.4429118852387493</v>
      </c>
      <c r="AK215" s="11">
        <f>'OddsRatio_working_3-way'!U215/(3*'OddsRatio_working_3-way'!X215^(1/3))*SIN(('OddsRatio_working_3-way'!Y215+4*PI())/3)</f>
        <v>0.45991502598224115</v>
      </c>
      <c r="AL215" s="11">
        <f>'OddsRatio_working_3-way'!Z215+'OddsRatio_working_3-way'!AF215</f>
        <v>1.0424947204501547</v>
      </c>
      <c r="AM215" s="11">
        <f>'OddsRatio_working_3-way'!AA215+'OddsRatio_working_3-way'!AG215</f>
        <v>-0.5506976638810499</v>
      </c>
      <c r="AN215" s="11">
        <f>'OddsRatio_working_3-way'!AB215+'OddsRatio_working_3-way'!AH215</f>
        <v>-0.49179705656910505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1.0424947204501547</v>
      </c>
      <c r="AS215" s="11">
        <f>IF(('OddsRatio_working_3-way'!X215=0),IF(Q215&gt;0,-Q215^(1/3),(-Q215)^(1/3)),'OddsRatio_working_3-way'!AM215-'OddsRatio_working_3-way'!R215/3)</f>
        <v>-0.5506976638810499</v>
      </c>
      <c r="AT215" s="11">
        <f>IF(('OddsRatio_working_3-way'!X215=0),IF(Q215&gt;0,-Q215^(1/3),(-Q215)^(1/3)),'OddsRatio_working_3-way'!AN215-'OddsRatio_working_3-way'!R215/3)</f>
        <v>-0.49179705656910505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5.31</v>
      </c>
      <c r="B216" s="4">
        <f>IF('True_Odds_Calculator_3-way'!B217="","",'True_Odds_Calculator_3-way'!B217)</f>
        <v>3.58</v>
      </c>
      <c r="C216" s="4">
        <f>IF('True_Odds_Calculator_3-way'!C217="","",'True_Odds_Calculator_3-way'!C217)</f>
        <v>1.78</v>
      </c>
      <c r="D216" s="9">
        <f t="shared" si="52"/>
        <v>0.1808925327409317</v>
      </c>
      <c r="E216" s="9">
        <f t="shared" si="53"/>
        <v>0.2694994421291918</v>
      </c>
      <c r="F216" s="9">
        <f t="shared" si="54"/>
        <v>0.54960802512987639</v>
      </c>
      <c r="G216" s="9">
        <f t="shared" si="55"/>
        <v>1.0506134961755715</v>
      </c>
      <c r="H216" s="9">
        <f t="shared" si="56"/>
        <v>5.5281441685167119</v>
      </c>
      <c r="I216" s="9">
        <f t="shared" si="57"/>
        <v>3.7105828201329749</v>
      </c>
      <c r="J216" s="9">
        <f t="shared" si="58"/>
        <v>1.8194785270169458</v>
      </c>
      <c r="K216" s="11">
        <f t="shared" si="59"/>
        <v>0.18832391713747648</v>
      </c>
      <c r="L216" s="11">
        <f t="shared" si="60"/>
        <v>0.27932960893854747</v>
      </c>
      <c r="M216" s="11">
        <f t="shared" si="61"/>
        <v>0.5617977528089888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-0.25632680766313198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0.22667196730344058</v>
      </c>
      <c r="Q216" s="11">
        <f>2*'OddsRatio_working_3-way'!K216*'OddsRatio_working_3-way'!L216*'OddsRatio_working_3-way'!M216</f>
        <v>5.9106119244704186E-2</v>
      </c>
      <c r="R216" s="11">
        <f t="shared" si="62"/>
        <v>0</v>
      </c>
      <c r="S216" s="11">
        <f t="shared" si="63"/>
        <v>-0.88430847077585351</v>
      </c>
      <c r="T216" s="11">
        <f t="shared" si="64"/>
        <v>-0.23058891024142203</v>
      </c>
      <c r="U216" s="11">
        <f>'OddsRatio_working_3-way'!S216-'OddsRatio_working_3-way'!R216^2/3</f>
        <v>-0.88430847077585351</v>
      </c>
      <c r="V216" s="11">
        <f>'OddsRatio_working_3-way'!S216*'OddsRatio_working_3-way'!R216/3-2*'OddsRatio_working_3-way'!R216^3/27-'OddsRatio_working_3-way'!T216</f>
        <v>0.23058891024142203</v>
      </c>
      <c r="W216" s="11">
        <f>'OddsRatio_working_3-way'!V216^2+4*'OddsRatio_working_3-way'!U216^3/27</f>
        <v>-4.9277721198738411E-2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0.16003825068172375</v>
      </c>
      <c r="Y216" s="11">
        <f>IF('OddsRatio_working_3-way'!W216&gt;=0,IF('OddsRatio_working_3-way'!V216+SQRT('OddsRatio_working_3-way'!W216)&gt;0,0,PI()),ACOS('OddsRatio_working_3-way'!V216/(2*'OddsRatio_working_3-way'!X216)))</f>
        <v>0.76639132357032225</v>
      </c>
      <c r="Z216" s="11">
        <f>'OddsRatio_working_3-way'!X216^(1/3)*COS('OddsRatio_working_3-way'!Y216/3)</f>
        <v>0.52530674808778577</v>
      </c>
      <c r="AA216" s="11">
        <f>'OddsRatio_working_3-way'!X216^(1/3)*COS(('OddsRatio_working_3-way'!Y216+2*PI())/3)</f>
        <v>-0.38146723268016514</v>
      </c>
      <c r="AB216" s="11">
        <f>'OddsRatio_working_3-way'!X216^(1/3)*COS(('OddsRatio_working_3-way'!Y216+4*PI())/3)</f>
        <v>-0.14383951540762033</v>
      </c>
      <c r="AC216" s="11">
        <f>'OddsRatio_working_3-way'!X216^(1/3)*SIN('OddsRatio_working_3-way'!Y216/3)</f>
        <v>0.13719442653422001</v>
      </c>
      <c r="AD216" s="11">
        <f>'OddsRatio_working_3-way'!X216^(1/3)*SIN(('OddsRatio_working_3-way'!Y216+2*PI())/3)</f>
        <v>0.3863317753563052</v>
      </c>
      <c r="AE216" s="11">
        <f>'OddsRatio_working_3-way'!X216^(1/3)*SIN(('OddsRatio_working_3-way'!Y216+4*PI())/3)</f>
        <v>-0.52352620189052512</v>
      </c>
      <c r="AF216" s="11">
        <f>-'OddsRatio_working_3-way'!U216/(3*'OddsRatio_working_3-way'!X216^(1/3))*COS(('OddsRatio_working_3-way'!Y216)/3)</f>
        <v>0.52530674808778566</v>
      </c>
      <c r="AG216" s="11">
        <f>-'OddsRatio_working_3-way'!U216/(3*'OddsRatio_working_3-way'!X216^(1/3))*COS(('OddsRatio_working_3-way'!Y216+2*PI())/3)</f>
        <v>-0.38146723268016502</v>
      </c>
      <c r="AH216" s="11">
        <f>-'OddsRatio_working_3-way'!U216/(3*'OddsRatio_working_3-way'!X216^(1/3))*COS(('OddsRatio_working_3-way'!Y216+4*PI())/3)</f>
        <v>-0.14383951540762027</v>
      </c>
      <c r="AI216" s="11">
        <f>'OddsRatio_working_3-way'!U216/(3*'OddsRatio_working_3-way'!X216^(1/3))*SIN(('OddsRatio_working_3-way'!Y216)/3)</f>
        <v>-0.13719442653421995</v>
      </c>
      <c r="AJ216" s="11">
        <f>'OddsRatio_working_3-way'!U216/(3*'OddsRatio_working_3-way'!X216^(1/3))*SIN(('OddsRatio_working_3-way'!Y216+2*PI())/3)</f>
        <v>-0.38633177535630508</v>
      </c>
      <c r="AK216" s="11">
        <f>'OddsRatio_working_3-way'!U216/(3*'OddsRatio_working_3-way'!X216^(1/3))*SIN(('OddsRatio_working_3-way'!Y216+4*PI())/3)</f>
        <v>0.5235262018905249</v>
      </c>
      <c r="AL216" s="11">
        <f>'OddsRatio_working_3-way'!Z216+'OddsRatio_working_3-way'!AF216</f>
        <v>1.0506134961755715</v>
      </c>
      <c r="AM216" s="11">
        <f>'OddsRatio_working_3-way'!AA216+'OddsRatio_working_3-way'!AG216</f>
        <v>-0.76293446536033016</v>
      </c>
      <c r="AN216" s="11">
        <f>'OddsRatio_working_3-way'!AB216+'OddsRatio_working_3-way'!AH216</f>
        <v>-0.2876790308152406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1.0506134961755715</v>
      </c>
      <c r="AS216" s="11">
        <f>IF(('OddsRatio_working_3-way'!X216=0),IF(Q216&gt;0,-Q216^(1/3),(-Q216)^(1/3)),'OddsRatio_working_3-way'!AM216-'OddsRatio_working_3-way'!R216/3)</f>
        <v>-0.76293446536033016</v>
      </c>
      <c r="AT216" s="11">
        <f>IF(('OddsRatio_working_3-way'!X216=0),IF(Q216&gt;0,-Q216^(1/3),(-Q216)^(1/3)),'OddsRatio_working_3-way'!AN216-'OddsRatio_working_3-way'!R216/3)</f>
        <v>-0.2876790308152406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2.0699999999999998</v>
      </c>
      <c r="B217" s="4">
        <f>IF('True_Odds_Calculator_3-way'!B218="","",'True_Odds_Calculator_3-way'!B218)</f>
        <v>3.7</v>
      </c>
      <c r="C217" s="4">
        <f>IF('True_Odds_Calculator_3-way'!C218="","",'True_Odds_Calculator_3-way'!C218)</f>
        <v>3.7</v>
      </c>
      <c r="D217" s="9">
        <f t="shared" si="52"/>
        <v>0.47388667487012842</v>
      </c>
      <c r="E217" s="9">
        <f t="shared" si="53"/>
        <v>0.26305666256493582</v>
      </c>
      <c r="F217" s="9">
        <f t="shared" si="54"/>
        <v>0.26305666256493582</v>
      </c>
      <c r="G217" s="9">
        <f t="shared" si="55"/>
        <v>1.0375786500386603</v>
      </c>
      <c r="H217" s="9">
        <f t="shared" si="56"/>
        <v>2.1102091555413671</v>
      </c>
      <c r="I217" s="9">
        <f t="shared" si="57"/>
        <v>3.8014623551043836</v>
      </c>
      <c r="J217" s="9">
        <f t="shared" si="58"/>
        <v>3.8014623551043836</v>
      </c>
      <c r="K217" s="11">
        <f t="shared" si="59"/>
        <v>0.48309178743961356</v>
      </c>
      <c r="L217" s="11">
        <f t="shared" si="60"/>
        <v>0.27027027027027023</v>
      </c>
      <c r="M217" s="11">
        <f t="shared" si="61"/>
        <v>0.27027027027027023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-0.27525645504493923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0.22831291926474057</v>
      </c>
      <c r="Q217" s="11">
        <f>2*'OddsRatio_working_3-way'!K217*'OddsRatio_working_3-way'!L217*'OddsRatio_working_3-way'!M217</f>
        <v>7.0575863760352575E-2</v>
      </c>
      <c r="R217" s="11">
        <f t="shared" si="62"/>
        <v>0</v>
      </c>
      <c r="S217" s="11">
        <f t="shared" si="63"/>
        <v>-0.82945527736112667</v>
      </c>
      <c r="T217" s="11">
        <f t="shared" si="64"/>
        <v>-0.25640039485660793</v>
      </c>
      <c r="U217" s="11">
        <f>'OddsRatio_working_3-way'!S217-'OddsRatio_working_3-way'!R217^2/3</f>
        <v>-0.82945527736112667</v>
      </c>
      <c r="V217" s="11">
        <f>'OddsRatio_working_3-way'!S217*'OddsRatio_working_3-way'!R217/3-2*'OddsRatio_working_3-way'!R217^3/27-'OddsRatio_working_3-way'!T217</f>
        <v>0.25640039485660793</v>
      </c>
      <c r="W217" s="11">
        <f>'OddsRatio_working_3-way'!V217^2+4*'OddsRatio_working_3-way'!U217^3/27</f>
        <v>-1.8801350169266595E-2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0.14538097593211005</v>
      </c>
      <c r="Y217" s="11">
        <f>IF('OddsRatio_working_3-way'!W217&gt;=0,IF('OddsRatio_working_3-way'!V217+SQRT('OddsRatio_working_3-way'!W217)&gt;0,0,PI()),ACOS('OddsRatio_working_3-way'!V217/(2*'OddsRatio_working_3-way'!X217)))</f>
        <v>0.4910835911250595</v>
      </c>
      <c r="Z217" s="11">
        <f>'OddsRatio_working_3-way'!X217^(1/3)*COS('OddsRatio_working_3-way'!Y217/3)</f>
        <v>0.51878932501933017</v>
      </c>
      <c r="AA217" s="11">
        <f>'OddsRatio_working_3-way'!X217^(1/3)*COS(('OddsRatio_working_3-way'!Y217+2*PI())/3)</f>
        <v>-0.33360413983414489</v>
      </c>
      <c r="AB217" s="11">
        <f>'OddsRatio_working_3-way'!X217^(1/3)*COS(('OddsRatio_working_3-way'!Y217+4*PI())/3)</f>
        <v>-0.1851851851851854</v>
      </c>
      <c r="AC217" s="11">
        <f>'OddsRatio_working_3-way'!X217^(1/3)*SIN('OddsRatio_working_3-way'!Y217/3)</f>
        <v>8.5689723419419772E-2</v>
      </c>
      <c r="AD217" s="11">
        <f>'OddsRatio_working_3-way'!X217^(1/3)*SIN(('OddsRatio_working_3-way'!Y217+2*PI())/3)</f>
        <v>0.40643987296921197</v>
      </c>
      <c r="AE217" s="11">
        <f>'OddsRatio_working_3-way'!X217^(1/3)*SIN(('OddsRatio_working_3-way'!Y217+4*PI())/3)</f>
        <v>-0.49212959638863163</v>
      </c>
      <c r="AF217" s="11">
        <f>-'OddsRatio_working_3-way'!U217/(3*'OddsRatio_working_3-way'!X217^(1/3))*COS(('OddsRatio_working_3-way'!Y217)/3)</f>
        <v>0.51878932501933017</v>
      </c>
      <c r="AG217" s="11">
        <f>-'OddsRatio_working_3-way'!U217/(3*'OddsRatio_working_3-way'!X217^(1/3))*COS(('OddsRatio_working_3-way'!Y217+2*PI())/3)</f>
        <v>-0.33360413983414489</v>
      </c>
      <c r="AH217" s="11">
        <f>-'OddsRatio_working_3-way'!U217/(3*'OddsRatio_working_3-way'!X217^(1/3))*COS(('OddsRatio_working_3-way'!Y217+4*PI())/3)</f>
        <v>-0.1851851851851854</v>
      </c>
      <c r="AI217" s="11">
        <f>'OddsRatio_working_3-way'!U217/(3*'OddsRatio_working_3-way'!X217^(1/3))*SIN(('OddsRatio_working_3-way'!Y217)/3)</f>
        <v>-8.5689723419419772E-2</v>
      </c>
      <c r="AJ217" s="11">
        <f>'OddsRatio_working_3-way'!U217/(3*'OddsRatio_working_3-way'!X217^(1/3))*SIN(('OddsRatio_working_3-way'!Y217+2*PI())/3)</f>
        <v>-0.40643987296921197</v>
      </c>
      <c r="AK217" s="11">
        <f>'OddsRatio_working_3-way'!U217/(3*'OddsRatio_working_3-way'!X217^(1/3))*SIN(('OddsRatio_working_3-way'!Y217+4*PI())/3)</f>
        <v>0.49212959638863163</v>
      </c>
      <c r="AL217" s="11">
        <f>'OddsRatio_working_3-way'!Z217+'OddsRatio_working_3-way'!AF217</f>
        <v>1.0375786500386603</v>
      </c>
      <c r="AM217" s="11">
        <f>'OddsRatio_working_3-way'!AA217+'OddsRatio_working_3-way'!AG217</f>
        <v>-0.66720827966828977</v>
      </c>
      <c r="AN217" s="11">
        <f>'OddsRatio_working_3-way'!AB217+'OddsRatio_working_3-way'!AH217</f>
        <v>-0.37037037037037079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1.0375786500386603</v>
      </c>
      <c r="AS217" s="11">
        <f>IF(('OddsRatio_working_3-way'!X217=0),IF(Q217&gt;0,-Q217^(1/3),(-Q217)^(1/3)),'OddsRatio_working_3-way'!AM217-'OddsRatio_working_3-way'!R217/3)</f>
        <v>-0.66720827966828977</v>
      </c>
      <c r="AT217" s="11">
        <f>IF(('OddsRatio_working_3-way'!X217=0),IF(Q217&gt;0,-Q217^(1/3),(-Q217)^(1/3)),'OddsRatio_working_3-way'!AN217-'OddsRatio_working_3-way'!R217/3)</f>
        <v>-0.37037037037037079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3.42</v>
      </c>
      <c r="B218" s="4">
        <f>IF('True_Odds_Calculator_3-way'!B219="","",'True_Odds_Calculator_3-way'!B219)</f>
        <v>2.61</v>
      </c>
      <c r="C218" s="4">
        <f>IF('True_Odds_Calculator_3-way'!C219="","",'True_Odds_Calculator_3-way'!C219)</f>
        <v>2.84</v>
      </c>
      <c r="D218" s="9">
        <f t="shared" si="52"/>
        <v>0.28389427503488462</v>
      </c>
      <c r="E218" s="9">
        <f t="shared" si="53"/>
        <v>0.37339194899760569</v>
      </c>
      <c r="F218" s="9">
        <f t="shared" si="54"/>
        <v>0.34271377596750968</v>
      </c>
      <c r="G218" s="9">
        <f t="shared" si="55"/>
        <v>1.0423297777343126</v>
      </c>
      <c r="H218" s="9">
        <f t="shared" si="56"/>
        <v>3.5224380621170366</v>
      </c>
      <c r="I218" s="9">
        <f t="shared" si="57"/>
        <v>2.6781509421522429</v>
      </c>
      <c r="J218" s="9">
        <f t="shared" si="58"/>
        <v>2.9178867910311346</v>
      </c>
      <c r="K218" s="11">
        <f t="shared" si="59"/>
        <v>0.29239766081871343</v>
      </c>
      <c r="L218" s="11">
        <f t="shared" si="60"/>
        <v>0.38314176245210729</v>
      </c>
      <c r="M218" s="11">
        <f t="shared" si="61"/>
        <v>0.35211267605633806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-0.28279655301800277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0.23155445861068591</v>
      </c>
      <c r="Q218" s="11">
        <f>2*'OddsRatio_working_3-way'!K218*'OddsRatio_working_3-way'!L218*'OddsRatio_working_3-way'!M218</f>
        <v>7.8894193734475607E-2</v>
      </c>
      <c r="R218" s="11">
        <f t="shared" si="62"/>
        <v>0</v>
      </c>
      <c r="S218" s="11">
        <f t="shared" si="63"/>
        <v>-0.81880226664553868</v>
      </c>
      <c r="T218" s="11">
        <f t="shared" si="64"/>
        <v>-0.27897862577360771</v>
      </c>
      <c r="U218" s="11">
        <f>'OddsRatio_working_3-way'!S218-'OddsRatio_working_3-way'!R218^2/3</f>
        <v>-0.81880226664553868</v>
      </c>
      <c r="V218" s="11">
        <f>'OddsRatio_working_3-way'!S218*'OddsRatio_working_3-way'!R218/3-2*'OddsRatio_working_3-way'!R218^3/27-'OddsRatio_working_3-way'!T218</f>
        <v>0.27897862577360771</v>
      </c>
      <c r="W218" s="11">
        <f>'OddsRatio_working_3-way'!V218^2+4*'OddsRatio_working_3-way'!U218^3/27</f>
        <v>-3.4976611154719367E-3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0.14258921308605588</v>
      </c>
      <c r="Y218" s="11">
        <f>IF('OddsRatio_working_3-way'!W218&gt;=0,IF('OddsRatio_working_3-way'!V218+SQRT('OddsRatio_working_3-way'!W218)&gt;0,0,PI()),ACOS('OddsRatio_working_3-way'!V218/(2*'OddsRatio_working_3-way'!X218)))</f>
        <v>0.20889857243647514</v>
      </c>
      <c r="Z218" s="11">
        <f>'OddsRatio_working_3-way'!X218^(1/3)*COS('OddsRatio_working_3-way'!Y218/3)</f>
        <v>0.52116488886715628</v>
      </c>
      <c r="AA218" s="11">
        <f>'OddsRatio_working_3-way'!X218^(1/3)*COS(('OddsRatio_working_3-way'!Y218+2*PI())/3)</f>
        <v>-0.29206157435243379</v>
      </c>
      <c r="AB218" s="11">
        <f>'OddsRatio_working_3-way'!X218^(1/3)*COS(('OddsRatio_working_3-way'!Y218+4*PI())/3)</f>
        <v>-0.2291033145147226</v>
      </c>
      <c r="AC218" s="11">
        <f>'OddsRatio_working_3-way'!X218^(1/3)*SIN('OddsRatio_working_3-way'!Y218/3)</f>
        <v>3.6348968265013056E-2</v>
      </c>
      <c r="AD218" s="11">
        <f>'OddsRatio_working_3-way'!X218^(1/3)*SIN(('OddsRatio_working_3-way'!Y218+2*PI())/3)</f>
        <v>0.43316754918694461</v>
      </c>
      <c r="AE218" s="11">
        <f>'OddsRatio_working_3-way'!X218^(1/3)*SIN(('OddsRatio_working_3-way'!Y218+4*PI())/3)</f>
        <v>-0.4695165174519576</v>
      </c>
      <c r="AF218" s="11">
        <f>-'OddsRatio_working_3-way'!U218/(3*'OddsRatio_working_3-way'!X218^(1/3))*COS(('OddsRatio_working_3-way'!Y218)/3)</f>
        <v>0.52116488886715617</v>
      </c>
      <c r="AG218" s="11">
        <f>-'OddsRatio_working_3-way'!U218/(3*'OddsRatio_working_3-way'!X218^(1/3))*COS(('OddsRatio_working_3-way'!Y218+2*PI())/3)</f>
        <v>-0.29206157435243374</v>
      </c>
      <c r="AH218" s="11">
        <f>-'OddsRatio_working_3-way'!U218/(3*'OddsRatio_working_3-way'!X218^(1/3))*COS(('OddsRatio_working_3-way'!Y218+4*PI())/3)</f>
        <v>-0.22910331451472254</v>
      </c>
      <c r="AI218" s="11">
        <f>'OddsRatio_working_3-way'!U218/(3*'OddsRatio_working_3-way'!X218^(1/3))*SIN(('OddsRatio_working_3-way'!Y218)/3)</f>
        <v>-3.6348968265013049E-2</v>
      </c>
      <c r="AJ218" s="11">
        <f>'OddsRatio_working_3-way'!U218/(3*'OddsRatio_working_3-way'!X218^(1/3))*SIN(('OddsRatio_working_3-way'!Y218+2*PI())/3)</f>
        <v>-0.43316754918694456</v>
      </c>
      <c r="AK218" s="11">
        <f>'OddsRatio_working_3-way'!U218/(3*'OddsRatio_working_3-way'!X218^(1/3))*SIN(('OddsRatio_working_3-way'!Y218+4*PI())/3)</f>
        <v>0.46951651745195749</v>
      </c>
      <c r="AL218" s="11">
        <f>'OddsRatio_working_3-way'!Z218+'OddsRatio_working_3-way'!AF218</f>
        <v>1.0423297777343126</v>
      </c>
      <c r="AM218" s="11">
        <f>'OddsRatio_working_3-way'!AA218+'OddsRatio_working_3-way'!AG218</f>
        <v>-0.58412314870486748</v>
      </c>
      <c r="AN218" s="11">
        <f>'OddsRatio_working_3-way'!AB218+'OddsRatio_working_3-way'!AH218</f>
        <v>-0.45820662902944514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1.0423297777343126</v>
      </c>
      <c r="AS218" s="11">
        <f>IF(('OddsRatio_working_3-way'!X218=0),IF(Q218&gt;0,-Q218^(1/3),(-Q218)^(1/3)),'OddsRatio_working_3-way'!AM218-'OddsRatio_working_3-way'!R218/3)</f>
        <v>-0.58412314870486748</v>
      </c>
      <c r="AT218" s="11">
        <f>IF(('OddsRatio_working_3-way'!X218=0),IF(Q218&gt;0,-Q218^(1/3),(-Q218)^(1/3)),'OddsRatio_working_3-way'!AN218-'OddsRatio_working_3-way'!R218/3)</f>
        <v>-0.45820662902944514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2.41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3.06</v>
      </c>
      <c r="D219" s="9">
        <f t="shared" si="52"/>
        <v>0.40462236834891013</v>
      </c>
      <c r="E219" s="9">
        <f t="shared" si="53"/>
        <v>0.27789350223098636</v>
      </c>
      <c r="F219" s="9">
        <f t="shared" si="54"/>
        <v>0.31748412942010362</v>
      </c>
      <c r="G219" s="9">
        <f t="shared" si="55"/>
        <v>1.0435746327912954</v>
      </c>
      <c r="H219" s="9">
        <f t="shared" si="56"/>
        <v>2.4714402322357261</v>
      </c>
      <c r="I219" s="9">
        <f t="shared" si="57"/>
        <v>3.5985008356503254</v>
      </c>
      <c r="J219" s="9">
        <f t="shared" si="58"/>
        <v>3.1497637435500683</v>
      </c>
      <c r="K219" s="11">
        <f t="shared" si="59"/>
        <v>0.41493775933609955</v>
      </c>
      <c r="L219" s="11">
        <f t="shared" si="60"/>
        <v>0.28653295128939826</v>
      </c>
      <c r="M219" s="11">
        <f t="shared" si="61"/>
        <v>0.32679738562091504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-0.28101000592368597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0.23157003629821463</v>
      </c>
      <c r="Q219" s="11">
        <f>2*'OddsRatio_working_3-way'!K219*'OddsRatio_working_3-way'!L219*'OddsRatio_working_3-way'!M219</f>
        <v>7.7708065871884099E-2</v>
      </c>
      <c r="R219" s="11">
        <f t="shared" si="62"/>
        <v>0</v>
      </c>
      <c r="S219" s="11">
        <f t="shared" si="63"/>
        <v>-0.82406331239714725</v>
      </c>
      <c r="T219" s="11">
        <f t="shared" si="64"/>
        <v>-0.2765313128849487</v>
      </c>
      <c r="U219" s="11">
        <f>'OddsRatio_working_3-way'!S219-'OddsRatio_working_3-way'!R219^2/3</f>
        <v>-0.82406331239714725</v>
      </c>
      <c r="V219" s="11">
        <f>'OddsRatio_working_3-way'!S219*'OddsRatio_working_3-way'!R219/3-2*'OddsRatio_working_3-way'!R219^3/27-'OddsRatio_working_3-way'!T219</f>
        <v>0.2765313128849487</v>
      </c>
      <c r="W219" s="11">
        <f>'OddsRatio_working_3-way'!V219^2+4*'OddsRatio_working_3-way'!U219^3/27</f>
        <v>-6.4349065798543631E-3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0.14396568478784083</v>
      </c>
      <c r="Y219" s="11">
        <f>IF('OddsRatio_working_3-way'!W219&gt;=0,IF('OddsRatio_working_3-way'!V219+SQRT('OddsRatio_working_3-way'!W219)&gt;0,0,PI()),ACOS('OddsRatio_working_3-way'!V219/(2*'OddsRatio_working_3-way'!X219)))</f>
        <v>0.28233677206439389</v>
      </c>
      <c r="Z219" s="11">
        <f>'OddsRatio_working_3-way'!X219^(1/3)*COS('OddsRatio_working_3-way'!Y219/3)</f>
        <v>0.52178731639564768</v>
      </c>
      <c r="AA219" s="11">
        <f>'OddsRatio_working_3-way'!X219^(1/3)*COS(('OddsRatio_working_3-way'!Y219+2*PI())/3)</f>
        <v>-0.30354720946566144</v>
      </c>
      <c r="AB219" s="11">
        <f>'OddsRatio_working_3-way'!X219^(1/3)*COS(('OddsRatio_working_3-way'!Y219+4*PI())/3)</f>
        <v>-0.21824010692998633</v>
      </c>
      <c r="AC219" s="11">
        <f>'OddsRatio_working_3-way'!X219^(1/3)*SIN('OddsRatio_working_3-way'!Y219/3)</f>
        <v>4.9252078612759237E-2</v>
      </c>
      <c r="AD219" s="11">
        <f>'OddsRatio_working_3-way'!X219^(1/3)*SIN(('OddsRatio_working_3-way'!Y219+2*PI())/3)</f>
        <v>0.4272550320647599</v>
      </c>
      <c r="AE219" s="11">
        <f>'OddsRatio_working_3-way'!X219^(1/3)*SIN(('OddsRatio_working_3-way'!Y219+4*PI())/3)</f>
        <v>-0.47650711067751894</v>
      </c>
      <c r="AF219" s="11">
        <f>-'OddsRatio_working_3-way'!U219/(3*'OddsRatio_working_3-way'!X219^(1/3))*COS(('OddsRatio_working_3-way'!Y219)/3)</f>
        <v>0.52178731639564757</v>
      </c>
      <c r="AG219" s="11">
        <f>-'OddsRatio_working_3-way'!U219/(3*'OddsRatio_working_3-way'!X219^(1/3))*COS(('OddsRatio_working_3-way'!Y219+2*PI())/3)</f>
        <v>-0.30354720946566138</v>
      </c>
      <c r="AH219" s="11">
        <f>-'OddsRatio_working_3-way'!U219/(3*'OddsRatio_working_3-way'!X219^(1/3))*COS(('OddsRatio_working_3-way'!Y219+4*PI())/3)</f>
        <v>-0.2182401069299863</v>
      </c>
      <c r="AI219" s="11">
        <f>'OddsRatio_working_3-way'!U219/(3*'OddsRatio_working_3-way'!X219^(1/3))*SIN(('OddsRatio_working_3-way'!Y219)/3)</f>
        <v>-4.925207861275923E-2</v>
      </c>
      <c r="AJ219" s="11">
        <f>'OddsRatio_working_3-way'!U219/(3*'OddsRatio_working_3-way'!X219^(1/3))*SIN(('OddsRatio_working_3-way'!Y219+2*PI())/3)</f>
        <v>-0.42725503206475979</v>
      </c>
      <c r="AK219" s="11">
        <f>'OddsRatio_working_3-way'!U219/(3*'OddsRatio_working_3-way'!X219^(1/3))*SIN(('OddsRatio_working_3-way'!Y219+4*PI())/3)</f>
        <v>0.47650711067751883</v>
      </c>
      <c r="AL219" s="11">
        <f>'OddsRatio_working_3-way'!Z219+'OddsRatio_working_3-way'!AF219</f>
        <v>1.0435746327912954</v>
      </c>
      <c r="AM219" s="11">
        <f>'OddsRatio_working_3-way'!AA219+'OddsRatio_working_3-way'!AG219</f>
        <v>-0.60709441893132277</v>
      </c>
      <c r="AN219" s="11">
        <f>'OddsRatio_working_3-way'!AB219+'OddsRatio_working_3-way'!AH219</f>
        <v>-0.4364802138599726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1.0435746327912954</v>
      </c>
      <c r="AS219" s="11">
        <f>IF(('OddsRatio_working_3-way'!X219=0),IF(Q219&gt;0,-Q219^(1/3),(-Q219)^(1/3)),'OddsRatio_working_3-way'!AM219-'OddsRatio_working_3-way'!R219/3)</f>
        <v>-0.60709441893132277</v>
      </c>
      <c r="AT219" s="11">
        <f>IF(('OddsRatio_working_3-way'!X219=0),IF(Q219&gt;0,-Q219^(1/3),(-Q219)^(1/3)),'OddsRatio_working_3-way'!AN219-'OddsRatio_working_3-way'!R219/3)</f>
        <v>-0.4364802138599726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2.29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3.23</v>
      </c>
      <c r="D220" s="9">
        <f t="shared" si="52"/>
        <v>0.42595855302385449</v>
      </c>
      <c r="E220" s="9">
        <f t="shared" si="53"/>
        <v>0.27370976480605552</v>
      </c>
      <c r="F220" s="9">
        <f t="shared" si="54"/>
        <v>0.30033168217008993</v>
      </c>
      <c r="G220" s="9">
        <f t="shared" si="55"/>
        <v>1.0446870161192172</v>
      </c>
      <c r="H220" s="9">
        <f t="shared" si="56"/>
        <v>2.3476462507937903</v>
      </c>
      <c r="I220" s="9">
        <f t="shared" si="57"/>
        <v>3.6535050209428119</v>
      </c>
      <c r="J220" s="9">
        <f t="shared" si="58"/>
        <v>3.3296520459458545</v>
      </c>
      <c r="K220" s="11">
        <f t="shared" si="59"/>
        <v>0.4366812227074236</v>
      </c>
      <c r="L220" s="11">
        <f t="shared" si="60"/>
        <v>0.2824858757062147</v>
      </c>
      <c r="M220" s="11">
        <f t="shared" si="61"/>
        <v>0.30959752321981426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-0.27905321039868214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0.23143623599438415</v>
      </c>
      <c r="Q220" s="11">
        <f>2*'OddsRatio_working_3-way'!K220*'OddsRatio_working_3-way'!L220*'OddsRatio_working_3-way'!M220</f>
        <v>7.6381596037750549E-2</v>
      </c>
      <c r="R220" s="11">
        <f t="shared" si="62"/>
        <v>0</v>
      </c>
      <c r="S220" s="11">
        <f t="shared" si="63"/>
        <v>-0.82936238455645139</v>
      </c>
      <c r="T220" s="11">
        <f t="shared" si="64"/>
        <v>-0.27371695859948891</v>
      </c>
      <c r="U220" s="11">
        <f>'OddsRatio_working_3-way'!S220-'OddsRatio_working_3-way'!R220^2/3</f>
        <v>-0.82936238455645139</v>
      </c>
      <c r="V220" s="11">
        <f>'OddsRatio_working_3-way'!S220*'OddsRatio_working_3-way'!R220/3-2*'OddsRatio_working_3-way'!R220^3/27-'OddsRatio_working_3-way'!T220</f>
        <v>0.27371695859948891</v>
      </c>
      <c r="W220" s="11">
        <f>'OddsRatio_working_3-way'!V220^2+4*'OddsRatio_working_3-way'!U220^3/27</f>
        <v>-9.5931380152965567E-3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0.14535655423840618</v>
      </c>
      <c r="Y220" s="11">
        <f>IF('OddsRatio_working_3-way'!W220&gt;=0,IF('OddsRatio_working_3-way'!V220+SQRT('OddsRatio_working_3-way'!W220)&gt;0,0,PI()),ACOS('OddsRatio_working_3-way'!V220/(2*'OddsRatio_working_3-way'!X220)))</f>
        <v>0.34363460158111692</v>
      </c>
      <c r="Z220" s="11">
        <f>'OddsRatio_working_3-way'!X220^(1/3)*COS('OddsRatio_working_3-way'!Y220/3)</f>
        <v>0.52234350805960861</v>
      </c>
      <c r="AA220" s="11">
        <f>'OddsRatio_working_3-way'!X220^(1/3)*COS(('OddsRatio_working_3-way'!Y220+2*PI())/3)</f>
        <v>-0.31321539754271571</v>
      </c>
      <c r="AB220" s="11">
        <f>'OddsRatio_working_3-way'!X220^(1/3)*COS(('OddsRatio_working_3-way'!Y220+4*PI())/3)</f>
        <v>-0.20912811051689303</v>
      </c>
      <c r="AC220" s="11">
        <f>'OddsRatio_working_3-way'!X220^(1/3)*SIN('OddsRatio_working_3-way'!Y220/3)</f>
        <v>6.0094823183576715E-2</v>
      </c>
      <c r="AD220" s="11">
        <f>'OddsRatio_working_3-way'!X220^(1/3)*SIN(('OddsRatio_working_3-way'!Y220+2*PI())/3)</f>
        <v>0.42231533588971448</v>
      </c>
      <c r="AE220" s="11">
        <f>'OddsRatio_working_3-way'!X220^(1/3)*SIN(('OddsRatio_working_3-way'!Y220+4*PI())/3)</f>
        <v>-0.48241015907329104</v>
      </c>
      <c r="AF220" s="11">
        <f>-'OddsRatio_working_3-way'!U220/(3*'OddsRatio_working_3-way'!X220^(1/3))*COS(('OddsRatio_working_3-way'!Y220)/3)</f>
        <v>0.52234350805960861</v>
      </c>
      <c r="AG220" s="11">
        <f>-'OddsRatio_working_3-way'!U220/(3*'OddsRatio_working_3-way'!X220^(1/3))*COS(('OddsRatio_working_3-way'!Y220+2*PI())/3)</f>
        <v>-0.31321539754271571</v>
      </c>
      <c r="AH220" s="11">
        <f>-'OddsRatio_working_3-way'!U220/(3*'OddsRatio_working_3-way'!X220^(1/3))*COS(('OddsRatio_working_3-way'!Y220+4*PI())/3)</f>
        <v>-0.20912811051689303</v>
      </c>
      <c r="AI220" s="11">
        <f>'OddsRatio_working_3-way'!U220/(3*'OddsRatio_working_3-way'!X220^(1/3))*SIN(('OddsRatio_working_3-way'!Y220)/3)</f>
        <v>-6.0094823183576715E-2</v>
      </c>
      <c r="AJ220" s="11">
        <f>'OddsRatio_working_3-way'!U220/(3*'OddsRatio_working_3-way'!X220^(1/3))*SIN(('OddsRatio_working_3-way'!Y220+2*PI())/3)</f>
        <v>-0.42231533588971448</v>
      </c>
      <c r="AK220" s="11">
        <f>'OddsRatio_working_3-way'!U220/(3*'OddsRatio_working_3-way'!X220^(1/3))*SIN(('OddsRatio_working_3-way'!Y220+4*PI())/3)</f>
        <v>0.48241015907329104</v>
      </c>
      <c r="AL220" s="11">
        <f>'OddsRatio_working_3-way'!Z220+'OddsRatio_working_3-way'!AF220</f>
        <v>1.0446870161192172</v>
      </c>
      <c r="AM220" s="11">
        <f>'OddsRatio_working_3-way'!AA220+'OddsRatio_working_3-way'!AG220</f>
        <v>-0.62643079508543142</v>
      </c>
      <c r="AN220" s="11">
        <f>'OddsRatio_working_3-way'!AB220+'OddsRatio_working_3-way'!AH220</f>
        <v>-0.41825622103378607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1.0446870161192172</v>
      </c>
      <c r="AS220" s="11">
        <f>IF(('OddsRatio_working_3-way'!X220=0),IF(Q220&gt;0,-Q220^(1/3),(-Q220)^(1/3)),'OddsRatio_working_3-way'!AM220-'OddsRatio_working_3-way'!R220/3)</f>
        <v>-0.62643079508543142</v>
      </c>
      <c r="AT220" s="11">
        <f>IF(('OddsRatio_working_3-way'!X220=0),IF(Q220&gt;0,-Q220^(1/3),(-Q220)^(1/3)),'OddsRatio_working_3-way'!AN220-'OddsRatio_working_3-way'!R220/3)</f>
        <v>-0.41825622103378607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2.15</v>
      </c>
      <c r="B221" s="4">
        <f>IF('True_Odds_Calculator_3-way'!B222="","",'True_Odds_Calculator_3-way'!B222)</f>
        <v>3.39</v>
      </c>
      <c r="C221" s="4">
        <f>IF('True_Odds_Calculator_3-way'!C222="","",'True_Odds_Calculator_3-way'!C222)</f>
        <v>3.72</v>
      </c>
      <c r="D221" s="9">
        <f t="shared" si="52"/>
        <v>0.45404855601798028</v>
      </c>
      <c r="E221" s="9">
        <f t="shared" si="53"/>
        <v>0.28580274512341475</v>
      </c>
      <c r="F221" s="9">
        <f t="shared" si="54"/>
        <v>0.26014869885860503</v>
      </c>
      <c r="G221" s="9">
        <f t="shared" si="55"/>
        <v>1.045571844198359</v>
      </c>
      <c r="H221" s="9">
        <f t="shared" si="56"/>
        <v>2.2024076208281129</v>
      </c>
      <c r="I221" s="9">
        <f t="shared" si="57"/>
        <v>3.4989167076340784</v>
      </c>
      <c r="J221" s="9">
        <f t="shared" si="58"/>
        <v>3.8439554162195368</v>
      </c>
      <c r="K221" s="11">
        <f t="shared" si="59"/>
        <v>0.46511627906976744</v>
      </c>
      <c r="L221" s="11">
        <f t="shared" si="60"/>
        <v>0.29498525073746312</v>
      </c>
      <c r="M221" s="11">
        <f t="shared" si="61"/>
        <v>0.26881720430107525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-0.27572969938649861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0.23088367962197037</v>
      </c>
      <c r="Q221" s="11">
        <f>2*'OddsRatio_working_3-way'!K221*'OddsRatio_working_3-way'!L221*'OddsRatio_working_3-way'!M221</f>
        <v>7.3764753872833988E-2</v>
      </c>
      <c r="R221" s="11">
        <f t="shared" si="62"/>
        <v>0</v>
      </c>
      <c r="S221" s="11">
        <f t="shared" si="63"/>
        <v>-0.83735513488640834</v>
      </c>
      <c r="T221" s="11">
        <f t="shared" si="64"/>
        <v>-0.2675256022001305</v>
      </c>
      <c r="U221" s="11">
        <f>'OddsRatio_working_3-way'!S221-'OddsRatio_working_3-way'!R221^2/3</f>
        <v>-0.83735513488640834</v>
      </c>
      <c r="V221" s="11">
        <f>'OddsRatio_working_3-way'!S221*'OddsRatio_working_3-way'!R221/3-2*'OddsRatio_working_3-way'!R221^3/27-'OddsRatio_working_3-way'!T221</f>
        <v>0.2675256022001305</v>
      </c>
      <c r="W221" s="11">
        <f>'OddsRatio_working_3-way'!V221^2+4*'OddsRatio_working_3-way'!U221^3/27</f>
        <v>-1.5411231309797699E-2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0.14746285900383541</v>
      </c>
      <c r="Y221" s="11">
        <f>IF('OddsRatio_working_3-way'!W221&gt;=0,IF('OddsRatio_working_3-way'!V221+SQRT('OddsRatio_working_3-way'!W221)&gt;0,0,PI()),ACOS('OddsRatio_working_3-way'!V221/(2*'OddsRatio_working_3-way'!X221)))</f>
        <v>0.43446621018115761</v>
      </c>
      <c r="Z221" s="11">
        <f>'OddsRatio_working_3-way'!X221^(1/3)*COS('OddsRatio_working_3-way'!Y221/3)</f>
        <v>0.52278592209917951</v>
      </c>
      <c r="AA221" s="11">
        <f>'OddsRatio_working_3-way'!X221^(1/3)*COS(('OddsRatio_working_3-way'!Y221+2*PI())/3)</f>
        <v>-0.32742282900936281</v>
      </c>
      <c r="AB221" s="11">
        <f>'OddsRatio_working_3-way'!X221^(1/3)*COS(('OddsRatio_working_3-way'!Y221+4*PI())/3)</f>
        <v>-0.1953630930898167</v>
      </c>
      <c r="AC221" s="11">
        <f>'OddsRatio_working_3-way'!X221^(1/3)*SIN('OddsRatio_working_3-way'!Y221/3)</f>
        <v>7.6244724082260837E-2</v>
      </c>
      <c r="AD221" s="11">
        <f>'OddsRatio_working_3-way'!X221^(1/3)*SIN(('OddsRatio_working_3-way'!Y221+2*PI())/3)</f>
        <v>0.41462352723763168</v>
      </c>
      <c r="AE221" s="11">
        <f>'OddsRatio_working_3-way'!X221^(1/3)*SIN(('OddsRatio_working_3-way'!Y221+4*PI())/3)</f>
        <v>-0.49086825131989248</v>
      </c>
      <c r="AF221" s="11">
        <f>-'OddsRatio_working_3-way'!U221/(3*'OddsRatio_working_3-way'!X221^(1/3))*COS(('OddsRatio_working_3-way'!Y221)/3)</f>
        <v>0.5227859220991794</v>
      </c>
      <c r="AG221" s="11">
        <f>-'OddsRatio_working_3-way'!U221/(3*'OddsRatio_working_3-way'!X221^(1/3))*COS(('OddsRatio_working_3-way'!Y221+2*PI())/3)</f>
        <v>-0.3274228290093627</v>
      </c>
      <c r="AH221" s="11">
        <f>-'OddsRatio_working_3-way'!U221/(3*'OddsRatio_working_3-way'!X221^(1/3))*COS(('OddsRatio_working_3-way'!Y221+4*PI())/3)</f>
        <v>-0.19536309308981667</v>
      </c>
      <c r="AI221" s="11">
        <f>'OddsRatio_working_3-way'!U221/(3*'OddsRatio_working_3-way'!X221^(1/3))*SIN(('OddsRatio_working_3-way'!Y221)/3)</f>
        <v>-7.6244724082260823E-2</v>
      </c>
      <c r="AJ221" s="11">
        <f>'OddsRatio_working_3-way'!U221/(3*'OddsRatio_working_3-way'!X221^(1/3))*SIN(('OddsRatio_working_3-way'!Y221+2*PI())/3)</f>
        <v>-0.41462352723763157</v>
      </c>
      <c r="AK221" s="11">
        <f>'OddsRatio_working_3-way'!U221/(3*'OddsRatio_working_3-way'!X221^(1/3))*SIN(('OddsRatio_working_3-way'!Y221+4*PI())/3)</f>
        <v>0.49086825131989237</v>
      </c>
      <c r="AL221" s="11">
        <f>'OddsRatio_working_3-way'!Z221+'OddsRatio_working_3-way'!AF221</f>
        <v>1.045571844198359</v>
      </c>
      <c r="AM221" s="11">
        <f>'OddsRatio_working_3-way'!AA221+'OddsRatio_working_3-way'!AG221</f>
        <v>-0.65484565801872552</v>
      </c>
      <c r="AN221" s="11">
        <f>'OddsRatio_working_3-way'!AB221+'OddsRatio_working_3-way'!AH221</f>
        <v>-0.39072618617963339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1.045571844198359</v>
      </c>
      <c r="AS221" s="11">
        <f>IF(('OddsRatio_working_3-way'!X221=0),IF(Q221&gt;0,-Q221^(1/3),(-Q221)^(1/3)),'OddsRatio_working_3-way'!AM221-'OddsRatio_working_3-way'!R221/3)</f>
        <v>-0.65484565801872552</v>
      </c>
      <c r="AT221" s="11">
        <f>IF(('OddsRatio_working_3-way'!X221=0),IF(Q221&gt;0,-Q221^(1/3),(-Q221)^(1/3)),'OddsRatio_working_3-way'!AN221-'OddsRatio_working_3-way'!R221/3)</f>
        <v>-0.39072618617963339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3.68</v>
      </c>
      <c r="C222" s="4">
        <f>IF('True_Odds_Calculator_3-way'!C223="","",'True_Odds_Calculator_3-way'!C223)</f>
        <v>4.5999999999999996</v>
      </c>
      <c r="D222" s="9">
        <f t="shared" si="52"/>
        <v>0.53198171240721659</v>
      </c>
      <c r="E222" s="9">
        <f t="shared" si="53"/>
        <v>0.26037033402329468</v>
      </c>
      <c r="F222" s="9">
        <f t="shared" si="54"/>
        <v>0.20764795356948884</v>
      </c>
      <c r="G222" s="9">
        <f t="shared" si="55"/>
        <v>1.0599564642542305</v>
      </c>
      <c r="H222" s="9">
        <f t="shared" si="56"/>
        <v>1.8797638653310116</v>
      </c>
      <c r="I222" s="9">
        <f t="shared" si="57"/>
        <v>3.8406833242013376</v>
      </c>
      <c r="J222" s="9">
        <f t="shared" si="58"/>
        <v>4.815843271315229</v>
      </c>
      <c r="K222" s="11">
        <f t="shared" si="59"/>
        <v>0.54644808743169393</v>
      </c>
      <c r="L222" s="11">
        <f t="shared" si="60"/>
        <v>0.27173913043478259</v>
      </c>
      <c r="M222" s="11">
        <f t="shared" si="61"/>
        <v>0.21739130434782611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-0.25849886888344864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0.2295159440949518</v>
      </c>
      <c r="Q222" s="11">
        <f>2*'OddsRatio_working_3-way'!K222*'OddsRatio_working_3-way'!L222*'OddsRatio_working_3-way'!M222</f>
        <v>6.456144700279938E-2</v>
      </c>
      <c r="R222" s="11">
        <f t="shared" si="62"/>
        <v>0</v>
      </c>
      <c r="S222" s="11">
        <f t="shared" si="63"/>
        <v>-0.88787987771983401</v>
      </c>
      <c r="T222" s="11">
        <f t="shared" si="64"/>
        <v>-0.24975523986493223</v>
      </c>
      <c r="U222" s="11">
        <f>'OddsRatio_working_3-way'!S222-'OddsRatio_working_3-way'!R222^2/3</f>
        <v>-0.88787987771983401</v>
      </c>
      <c r="V222" s="11">
        <f>'OddsRatio_working_3-way'!S222*'OddsRatio_working_3-way'!R222/3-2*'OddsRatio_working_3-way'!R222^3/27-'OddsRatio_working_3-way'!T222</f>
        <v>0.24975523986493223</v>
      </c>
      <c r="W222" s="11">
        <f>'OddsRatio_working_3-way'!V222^2+4*'OddsRatio_working_3-way'!U222^3/27</f>
        <v>-4.1317571319745575E-2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0.16100873513550082</v>
      </c>
      <c r="Y222" s="11">
        <f>IF('OddsRatio_working_3-way'!W222&gt;=0,IF('OddsRatio_working_3-way'!V222+SQRT('OddsRatio_working_3-way'!W222)&gt;0,0,PI()),ACOS('OddsRatio_working_3-way'!V222/(2*'OddsRatio_working_3-way'!X222)))</f>
        <v>0.6831386820223162</v>
      </c>
      <c r="Z222" s="11">
        <f>'OddsRatio_working_3-way'!X222^(1/3)*COS('OddsRatio_working_3-way'!Y222/3)</f>
        <v>0.52997823212711526</v>
      </c>
      <c r="AA222" s="11">
        <f>'OddsRatio_working_3-way'!X222^(1/3)*COS(('OddsRatio_working_3-way'!Y222+2*PI())/3)</f>
        <v>-0.3713482930701596</v>
      </c>
      <c r="AB222" s="11">
        <f>'OddsRatio_working_3-way'!X222^(1/3)*COS(('OddsRatio_working_3-way'!Y222+4*PI())/3)</f>
        <v>-0.15862993905695572</v>
      </c>
      <c r="AC222" s="11">
        <f>'OddsRatio_working_3-way'!X222^(1/3)*SIN('OddsRatio_working_3-way'!Y222/3)</f>
        <v>0.12281299895109736</v>
      </c>
      <c r="AD222" s="11">
        <f>'OddsRatio_working_3-way'!X222^(1/3)*SIN(('OddsRatio_working_3-way'!Y222+2*PI())/3)</f>
        <v>0.39756811299929917</v>
      </c>
      <c r="AE222" s="11">
        <f>'OddsRatio_working_3-way'!X222^(1/3)*SIN(('OddsRatio_working_3-way'!Y222+4*PI())/3)</f>
        <v>-0.5203811119503966</v>
      </c>
      <c r="AF222" s="11">
        <f>-'OddsRatio_working_3-way'!U222/(3*'OddsRatio_working_3-way'!X222^(1/3))*COS(('OddsRatio_working_3-way'!Y222)/3)</f>
        <v>0.52997823212711526</v>
      </c>
      <c r="AG222" s="11">
        <f>-'OddsRatio_working_3-way'!U222/(3*'OddsRatio_working_3-way'!X222^(1/3))*COS(('OddsRatio_working_3-way'!Y222+2*PI())/3)</f>
        <v>-0.3713482930701596</v>
      </c>
      <c r="AH222" s="11">
        <f>-'OddsRatio_working_3-way'!U222/(3*'OddsRatio_working_3-way'!X222^(1/3))*COS(('OddsRatio_working_3-way'!Y222+4*PI())/3)</f>
        <v>-0.15862993905695572</v>
      </c>
      <c r="AI222" s="11">
        <f>'OddsRatio_working_3-way'!U222/(3*'OddsRatio_working_3-way'!X222^(1/3))*SIN(('OddsRatio_working_3-way'!Y222)/3)</f>
        <v>-0.12281299895109736</v>
      </c>
      <c r="AJ222" s="11">
        <f>'OddsRatio_working_3-way'!U222/(3*'OddsRatio_working_3-way'!X222^(1/3))*SIN(('OddsRatio_working_3-way'!Y222+2*PI())/3)</f>
        <v>-0.39756811299929917</v>
      </c>
      <c r="AK222" s="11">
        <f>'OddsRatio_working_3-way'!U222/(3*'OddsRatio_working_3-way'!X222^(1/3))*SIN(('OddsRatio_working_3-way'!Y222+4*PI())/3)</f>
        <v>0.5203811119503966</v>
      </c>
      <c r="AL222" s="11">
        <f>'OddsRatio_working_3-way'!Z222+'OddsRatio_working_3-way'!AF222</f>
        <v>1.0599564642542305</v>
      </c>
      <c r="AM222" s="11">
        <f>'OddsRatio_working_3-way'!AA222+'OddsRatio_working_3-way'!AG222</f>
        <v>-0.74269658614031919</v>
      </c>
      <c r="AN222" s="11">
        <f>'OddsRatio_working_3-way'!AB222+'OddsRatio_working_3-way'!AH222</f>
        <v>-0.31725987811391143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1.0599564642542305</v>
      </c>
      <c r="AS222" s="11">
        <f>IF(('OddsRatio_working_3-way'!X222=0),IF(Q222&gt;0,-Q222^(1/3),(-Q222)^(1/3)),'OddsRatio_working_3-way'!AM222-'OddsRatio_working_3-way'!R222/3)</f>
        <v>-0.74269658614031919</v>
      </c>
      <c r="AT222" s="11">
        <f>IF(('OddsRatio_working_3-way'!X222=0),IF(Q222&gt;0,-Q222^(1/3),(-Q222)^(1/3)),'OddsRatio_working_3-way'!AN222-'OddsRatio_working_3-way'!R222/3)</f>
        <v>-0.31725987811391143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2.23</v>
      </c>
      <c r="B223" s="4">
        <f>IF('True_Odds_Calculator_3-way'!B224="","",'True_Odds_Calculator_3-way'!B224)</f>
        <v>3.3</v>
      </c>
      <c r="C223" s="4">
        <f>IF('True_Odds_Calculator_3-way'!C224="","",'True_Odds_Calculator_3-way'!C224)</f>
        <v>3.54</v>
      </c>
      <c r="D223" s="9">
        <f t="shared" si="52"/>
        <v>0.43566881623855247</v>
      </c>
      <c r="E223" s="9">
        <f t="shared" si="53"/>
        <v>0.29221430993231751</v>
      </c>
      <c r="F223" s="9">
        <f t="shared" si="54"/>
        <v>0.27211687382913019</v>
      </c>
      <c r="G223" s="9">
        <f t="shared" si="55"/>
        <v>1.0531069090913319</v>
      </c>
      <c r="H223" s="9">
        <f t="shared" si="56"/>
        <v>2.295321498182338</v>
      </c>
      <c r="I223" s="9">
        <f t="shared" si="57"/>
        <v>3.422145890910063</v>
      </c>
      <c r="J223" s="9">
        <f t="shared" si="58"/>
        <v>3.6748915490919831</v>
      </c>
      <c r="K223" s="11">
        <f t="shared" si="59"/>
        <v>0.44843049327354262</v>
      </c>
      <c r="L223" s="11">
        <f t="shared" si="60"/>
        <v>0.30303030303030304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-0.27583196869508353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0.23300574338044888</v>
      </c>
      <c r="Q223" s="11">
        <f>2*'OddsRatio_working_3-way'!K223*'OddsRatio_working_3-way'!L223*'OddsRatio_working_3-way'!M223</f>
        <v>7.6772897324694847E-2</v>
      </c>
      <c r="R223" s="11">
        <f t="shared" si="62"/>
        <v>0</v>
      </c>
      <c r="S223" s="11">
        <f t="shared" si="63"/>
        <v>-0.84473799205640088</v>
      </c>
      <c r="T223" s="11">
        <f t="shared" si="64"/>
        <v>-0.27833212258859991</v>
      </c>
      <c r="U223" s="11">
        <f>'OddsRatio_working_3-way'!S223-'OddsRatio_working_3-way'!R223^2/3</f>
        <v>-0.84473799205640088</v>
      </c>
      <c r="V223" s="11">
        <f>'OddsRatio_working_3-way'!S223*'OddsRatio_working_3-way'!R223/3-2*'OddsRatio_working_3-way'!R223^3/27-'OddsRatio_working_3-way'!T223</f>
        <v>0.27833212258859991</v>
      </c>
      <c r="W223" s="11">
        <f>'OddsRatio_working_3-way'!V223^2+4*'OddsRatio_working_3-way'!U223^3/27</f>
        <v>-1.1833460400409099E-2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0.14941739428952416</v>
      </c>
      <c r="Y223" s="11">
        <f>IF('OddsRatio_working_3-way'!W223&gt;=0,IF('OddsRatio_working_3-way'!V223+SQRT('OddsRatio_working_3-way'!W223)&gt;0,0,PI()),ACOS('OddsRatio_working_3-way'!V223/(2*'OddsRatio_working_3-way'!X223)))</f>
        <v>0.37257993028545533</v>
      </c>
      <c r="Z223" s="11">
        <f>'OddsRatio_working_3-way'!X223^(1/3)*COS('OddsRatio_working_3-way'!Y223/3)</f>
        <v>0.52655345454566593</v>
      </c>
      <c r="AA223" s="11">
        <f>'OddsRatio_working_3-way'!X223^(1/3)*COS(('OddsRatio_working_3-way'!Y223+2*PI())/3)</f>
        <v>-0.32020293076137768</v>
      </c>
      <c r="AB223" s="11">
        <f>'OddsRatio_working_3-way'!X223^(1/3)*COS(('OddsRatio_working_3-way'!Y223+4*PI())/3)</f>
        <v>-0.20635052378428836</v>
      </c>
      <c r="AC223" s="11">
        <f>'OddsRatio_working_3-way'!X223^(1/3)*SIN('OddsRatio_working_3-way'!Y223/3)</f>
        <v>6.5732717816109301E-2</v>
      </c>
      <c r="AD223" s="11">
        <f>'OddsRatio_working_3-way'!X223^(1/3)*SIN(('OddsRatio_working_3-way'!Y223+2*PI())/3)</f>
        <v>0.42314230917894674</v>
      </c>
      <c r="AE223" s="11">
        <f>'OddsRatio_working_3-way'!X223^(1/3)*SIN(('OddsRatio_working_3-way'!Y223+4*PI())/3)</f>
        <v>-0.48887502699505608</v>
      </c>
      <c r="AF223" s="11">
        <f>-'OddsRatio_working_3-way'!U223/(3*'OddsRatio_working_3-way'!X223^(1/3))*COS(('OddsRatio_working_3-way'!Y223)/3)</f>
        <v>0.52655345454566593</v>
      </c>
      <c r="AG223" s="11">
        <f>-'OddsRatio_working_3-way'!U223/(3*'OddsRatio_working_3-way'!X223^(1/3))*COS(('OddsRatio_working_3-way'!Y223+2*PI())/3)</f>
        <v>-0.32020293076137768</v>
      </c>
      <c r="AH223" s="11">
        <f>-'OddsRatio_working_3-way'!U223/(3*'OddsRatio_working_3-way'!X223^(1/3))*COS(('OddsRatio_working_3-way'!Y223+4*PI())/3)</f>
        <v>-0.20635052378428836</v>
      </c>
      <c r="AI223" s="11">
        <f>'OddsRatio_working_3-way'!U223/(3*'OddsRatio_working_3-way'!X223^(1/3))*SIN(('OddsRatio_working_3-way'!Y223)/3)</f>
        <v>-6.5732717816109301E-2</v>
      </c>
      <c r="AJ223" s="11">
        <f>'OddsRatio_working_3-way'!U223/(3*'OddsRatio_working_3-way'!X223^(1/3))*SIN(('OddsRatio_working_3-way'!Y223+2*PI())/3)</f>
        <v>-0.42314230917894674</v>
      </c>
      <c r="AK223" s="11">
        <f>'OddsRatio_working_3-way'!U223/(3*'OddsRatio_working_3-way'!X223^(1/3))*SIN(('OddsRatio_working_3-way'!Y223+4*PI())/3)</f>
        <v>0.48887502699505608</v>
      </c>
      <c r="AL223" s="11">
        <f>'OddsRatio_working_3-way'!Z223+'OddsRatio_working_3-way'!AF223</f>
        <v>1.0531069090913319</v>
      </c>
      <c r="AM223" s="11">
        <f>'OddsRatio_working_3-way'!AA223+'OddsRatio_working_3-way'!AG223</f>
        <v>-0.64040586152275536</v>
      </c>
      <c r="AN223" s="11">
        <f>'OddsRatio_working_3-way'!AB223+'OddsRatio_working_3-way'!AH223</f>
        <v>-0.41270104756857673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1.0531069090913319</v>
      </c>
      <c r="AS223" s="11">
        <f>IF(('OddsRatio_working_3-way'!X223=0),IF(Q223&gt;0,-Q223^(1/3),(-Q223)^(1/3)),'OddsRatio_working_3-way'!AM223-'OddsRatio_working_3-way'!R223/3)</f>
        <v>-0.64040586152275536</v>
      </c>
      <c r="AT223" s="11">
        <f>IF(('OddsRatio_working_3-way'!X223=0),IF(Q223&gt;0,-Q223^(1/3),(-Q223)^(1/3)),'OddsRatio_working_3-way'!AN223-'OddsRatio_working_3-way'!R223/3)</f>
        <v>-0.41270104756857673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2.19</v>
      </c>
      <c r="B186" s="4">
        <f>IF('True_Odds_Calculator_2-way'!B187="","",'True_Odds_Calculator_2-way'!B187)</f>
        <v>1.71</v>
      </c>
      <c r="C186" s="4">
        <f t="shared" si="8"/>
        <v>4.1416326203636888E-2</v>
      </c>
      <c r="D186" s="4">
        <f t="shared" si="10"/>
        <v>2.2940365707984927</v>
      </c>
      <c r="E186" s="4">
        <f t="shared" si="11"/>
        <v>1.7727756869985087</v>
      </c>
      <c r="G186" s="4">
        <f t="shared" si="9"/>
        <v>1.0414163262036369</v>
      </c>
    </row>
    <row r="187" spans="1:7" x14ac:dyDescent="0.2">
      <c r="A187" s="4">
        <f>IF('True_Odds_Calculator_2-way'!A188="","",'True_Odds_Calculator_2-way'!A188)</f>
        <v>1.91</v>
      </c>
      <c r="B187" s="4">
        <f>IF('True_Odds_Calculator_2-way'!B188="","",'True_Odds_Calculator_2-way'!B188)</f>
        <v>1.96</v>
      </c>
      <c r="C187" s="4">
        <f t="shared" si="8"/>
        <v>3.3764291056736839E-2</v>
      </c>
      <c r="D187" s="4">
        <f t="shared" si="10"/>
        <v>1.9736398144242935</v>
      </c>
      <c r="E187" s="4">
        <f t="shared" si="11"/>
        <v>2.0270738574832143</v>
      </c>
      <c r="G187" s="4">
        <f t="shared" si="9"/>
        <v>1.0337642910567368</v>
      </c>
    </row>
    <row r="188" spans="1:7" x14ac:dyDescent="0.2">
      <c r="A188" s="4">
        <f>IF('True_Odds_Calculator_2-way'!A189="","",'True_Odds_Calculator_2-way'!A189)</f>
        <v>1.77</v>
      </c>
      <c r="B188" s="4">
        <f>IF('True_Odds_Calculator_2-way'!B189="","",'True_Odds_Calculator_2-way'!B189)</f>
        <v>2.11</v>
      </c>
      <c r="C188" s="4">
        <f t="shared" si="8"/>
        <v>3.8905400701529036E-2</v>
      </c>
      <c r="D188" s="4">
        <f t="shared" si="10"/>
        <v>1.8331165484575556</v>
      </c>
      <c r="E188" s="4">
        <f t="shared" si="11"/>
        <v>2.2003122514507911</v>
      </c>
      <c r="G188" s="4">
        <f t="shared" si="9"/>
        <v>1.038905400701529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1.81</v>
      </c>
      <c r="C189" s="4">
        <f t="shared" si="8"/>
        <v>3.5577975284917462E-2</v>
      </c>
      <c r="D189" s="4">
        <f t="shared" si="10"/>
        <v>2.1491381535549374</v>
      </c>
      <c r="E189" s="4">
        <f t="shared" si="11"/>
        <v>1.8702173858786533</v>
      </c>
      <c r="G189" s="4">
        <f t="shared" si="9"/>
        <v>1.0355779752849175</v>
      </c>
    </row>
    <row r="190" spans="1:7" x14ac:dyDescent="0.2">
      <c r="A190" s="4">
        <f>IF('True_Odds_Calculator_2-way'!A191="","",'True_Odds_Calculator_2-way'!A191)</f>
        <v>2.1800000000000002</v>
      </c>
      <c r="B190" s="4">
        <f>IF('True_Odds_Calculator_2-way'!B191="","",'True_Odds_Calculator_2-way'!B191)</f>
        <v>1.72</v>
      </c>
      <c r="C190" s="4">
        <f t="shared" si="8"/>
        <v>4.0110945167484591E-2</v>
      </c>
      <c r="D190" s="4">
        <f t="shared" si="10"/>
        <v>2.2796692607003894</v>
      </c>
      <c r="E190" s="4">
        <f t="shared" si="11"/>
        <v>1.7814519194222731</v>
      </c>
      <c r="G190" s="4">
        <f t="shared" si="9"/>
        <v>1.0401109451674846</v>
      </c>
    </row>
    <row r="191" spans="1:7" x14ac:dyDescent="0.2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1.78</v>
      </c>
      <c r="C191" s="4">
        <f t="shared" si="8"/>
        <v>3.7988228999465079E-2</v>
      </c>
      <c r="D191" s="4">
        <f t="shared" si="10"/>
        <v>2.1872440023405506</v>
      </c>
      <c r="E191" s="4">
        <f t="shared" si="11"/>
        <v>1.8422868408082802</v>
      </c>
      <c r="G191" s="4">
        <f t="shared" si="9"/>
        <v>1.0379882289994651</v>
      </c>
    </row>
    <row r="192" spans="1:7" x14ac:dyDescent="0.2">
      <c r="A192" s="4">
        <f>IF('True_Odds_Calculator_2-way'!A193="","",'True_Odds_Calculator_2-way'!A193)</f>
        <v>2.46</v>
      </c>
      <c r="B192" s="4">
        <f>IF('True_Odds_Calculator_2-way'!B193="","",'True_Odds_Calculator_2-way'!B193)</f>
        <v>1.58</v>
      </c>
      <c r="C192" s="4">
        <f t="shared" si="8"/>
        <v>3.9415457445713731E-2</v>
      </c>
      <c r="D192" s="4">
        <f t="shared" si="10"/>
        <v>2.5853398962352006</v>
      </c>
      <c r="E192" s="4">
        <f t="shared" si="11"/>
        <v>1.630779558613745</v>
      </c>
      <c r="G192" s="4">
        <f t="shared" si="9"/>
        <v>1.0394154574457137</v>
      </c>
    </row>
    <row r="193" spans="1:7" x14ac:dyDescent="0.2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1.61</v>
      </c>
      <c r="C193" s="4">
        <f t="shared" si="8"/>
        <v>3.9528054263364254E-2</v>
      </c>
      <c r="D193" s="4">
        <f t="shared" si="10"/>
        <v>2.5084911502982492</v>
      </c>
      <c r="E193" s="4">
        <f t="shared" si="11"/>
        <v>1.6629140646945697</v>
      </c>
      <c r="G193" s="4">
        <f t="shared" si="9"/>
        <v>1.0395280542633643</v>
      </c>
    </row>
    <row r="194" spans="1:7" x14ac:dyDescent="0.2">
      <c r="A194" s="4">
        <f>IF('True_Odds_Calculator_2-way'!A195="","",'True_Odds_Calculator_2-way'!A195)</f>
        <v>2.38</v>
      </c>
      <c r="B194" s="4">
        <f>IF('True_Odds_Calculator_2-way'!B195="","",'True_Odds_Calculator_2-way'!B195)</f>
        <v>1.62</v>
      </c>
      <c r="C194" s="4">
        <f t="shared" ref="C194:C257" si="12">IF(A194="","",((1/A194)+(1/B194))-1)</f>
        <v>3.7452017844174623E-2</v>
      </c>
      <c r="D194" s="4">
        <f t="shared" si="10"/>
        <v>2.4910195115648013</v>
      </c>
      <c r="E194" s="4">
        <f t="shared" si="11"/>
        <v>1.6706820348383742</v>
      </c>
      <c r="G194" s="4">
        <f t="shared" ref="G194:G257" si="13">IF(A194="","",C194+1)</f>
        <v>1.0374520178441746</v>
      </c>
    </row>
    <row r="195" spans="1:7" x14ac:dyDescent="0.2">
      <c r="A195" s="4">
        <f>IF('True_Odds_Calculator_2-way'!A196="","",'True_Odds_Calculator_2-way'!A196)</f>
        <v>2.06</v>
      </c>
      <c r="B195" s="4">
        <f>IF('True_Odds_Calculator_2-way'!B196="","",'True_Odds_Calculator_2-way'!B196)</f>
        <v>1.82</v>
      </c>
      <c r="C195" s="4">
        <f t="shared" si="12"/>
        <v>3.4887442654432999E-2</v>
      </c>
      <c r="D195" s="4">
        <f t="shared" ref="D195:D258" si="14">IF(A195="","",(2*A195)/(2-($C195*A195)))</f>
        <v>2.1367833124358828</v>
      </c>
      <c r="E195" s="4">
        <f t="shared" ref="E195:E258" si="15">IF(B195="","",(2*B195)/(2-($C195*B195)))</f>
        <v>1.8796751228316457</v>
      </c>
      <c r="G195" s="4">
        <f t="shared" si="13"/>
        <v>1.034887442654433</v>
      </c>
    </row>
    <row r="196" spans="1:7" x14ac:dyDescent="0.2">
      <c r="A196" s="4">
        <f>IF('True_Odds_Calculator_2-way'!A197="","",'True_Odds_Calculator_2-way'!A197)</f>
        <v>2.54</v>
      </c>
      <c r="B196" s="4">
        <f>IF('True_Odds_Calculator_2-way'!B197="","",'True_Odds_Calculator_2-way'!B197)</f>
        <v>1.52</v>
      </c>
      <c r="C196" s="4">
        <f t="shared" si="12"/>
        <v>5.159552424368008E-2</v>
      </c>
      <c r="D196" s="4">
        <f t="shared" si="14"/>
        <v>2.7181075753308925</v>
      </c>
      <c r="E196" s="4">
        <f t="shared" si="15"/>
        <v>1.5820357318472382</v>
      </c>
      <c r="G196" s="4">
        <f t="shared" si="13"/>
        <v>1.0515955242436801</v>
      </c>
    </row>
    <row r="197" spans="1:7" x14ac:dyDescent="0.2">
      <c r="A197" s="4">
        <f>IF('True_Odds_Calculator_2-way'!A198="","",'True_Odds_Calculator_2-way'!A198)</f>
        <v>1.95</v>
      </c>
      <c r="B197" s="4">
        <f>IF('True_Odds_Calculator_2-way'!B198="","",'True_Odds_Calculator_2-way'!B198)</f>
        <v>1.93</v>
      </c>
      <c r="C197" s="4">
        <f t="shared" si="12"/>
        <v>3.0955227846419575E-2</v>
      </c>
      <c r="D197" s="4">
        <f t="shared" si="14"/>
        <v>2.0106851876586083</v>
      </c>
      <c r="E197" s="4">
        <f t="shared" si="15"/>
        <v>1.9894277785119598</v>
      </c>
      <c r="G197" s="4">
        <f t="shared" si="13"/>
        <v>1.0309552278464196</v>
      </c>
    </row>
    <row r="198" spans="1:7" x14ac:dyDescent="0.2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12"/>
        <v>3.3598632551679941E-2</v>
      </c>
      <c r="D198" s="4">
        <f t="shared" si="14"/>
        <v>2.0053558995233249</v>
      </c>
      <c r="E198" s="4">
        <f t="shared" si="15"/>
        <v>1.9946726333173512</v>
      </c>
      <c r="G198" s="4">
        <f t="shared" si="13"/>
        <v>1.0335986325516799</v>
      </c>
    </row>
    <row r="199" spans="1:7" x14ac:dyDescent="0.2">
      <c r="A199" s="4">
        <f>IF('True_Odds_Calculator_2-way'!A200="","",'True_Odds_Calculator_2-way'!A200)</f>
        <v>1.88</v>
      </c>
      <c r="B199" s="4">
        <f>IF('True_Odds_Calculator_2-way'!B200="","",'True_Odds_Calculator_2-way'!B200)</f>
        <v>1.99</v>
      </c>
      <c r="C199" s="4">
        <f t="shared" si="12"/>
        <v>3.4427456431091574E-2</v>
      </c>
      <c r="D199" s="4">
        <f t="shared" si="14"/>
        <v>1.9428749480681344</v>
      </c>
      <c r="E199" s="4">
        <f t="shared" si="15"/>
        <v>2.0605860321656753</v>
      </c>
      <c r="G199" s="4">
        <f t="shared" si="13"/>
        <v>1.0344274564310916</v>
      </c>
    </row>
    <row r="200" spans="1:7" x14ac:dyDescent="0.2">
      <c r="A200" s="4">
        <f>IF('True_Odds_Calculator_2-way'!A201="","",'True_Odds_Calculator_2-way'!A201)</f>
        <v>2.52</v>
      </c>
      <c r="B200" s="4">
        <f>IF('True_Odds_Calculator_2-way'!B201="","",'True_Odds_Calculator_2-way'!B201)</f>
        <v>1.56</v>
      </c>
      <c r="C200" s="4">
        <f t="shared" si="12"/>
        <v>3.7851037851037717E-2</v>
      </c>
      <c r="D200" s="4">
        <f t="shared" si="14"/>
        <v>2.646203554119547</v>
      </c>
      <c r="E200" s="4">
        <f t="shared" si="15"/>
        <v>1.6074582924435721</v>
      </c>
      <c r="G200" s="4">
        <f t="shared" si="13"/>
        <v>1.0378510378510377</v>
      </c>
    </row>
    <row r="201" spans="1:7" x14ac:dyDescent="0.2">
      <c r="A201" s="4">
        <f>IF('True_Odds_Calculator_2-way'!A202="","",'True_Odds_Calculator_2-way'!A202)</f>
        <v>2.16</v>
      </c>
      <c r="B201" s="4">
        <f>IF('True_Odds_Calculator_2-way'!B202="","",'True_Odds_Calculator_2-way'!B202)</f>
        <v>1.74</v>
      </c>
      <c r="C201" s="4">
        <f t="shared" si="12"/>
        <v>3.7675606641123682E-2</v>
      </c>
      <c r="D201" s="4">
        <f t="shared" si="14"/>
        <v>2.2516175413371671</v>
      </c>
      <c r="E201" s="4">
        <f t="shared" si="15"/>
        <v>1.7989661114302122</v>
      </c>
      <c r="G201" s="4">
        <f t="shared" si="13"/>
        <v>1.0376756066411237</v>
      </c>
    </row>
    <row r="202" spans="1:7" x14ac:dyDescent="0.2">
      <c r="A202" s="4">
        <f>IF('True_Odds_Calculator_2-way'!A203="","",'True_Odds_Calculator_2-way'!A203)</f>
        <v>1.65</v>
      </c>
      <c r="B202" s="4">
        <f>IF('True_Odds_Calculator_2-way'!B203="","",'True_Odds_Calculator_2-way'!B203)</f>
        <v>2.33</v>
      </c>
      <c r="C202" s="4">
        <f t="shared" si="12"/>
        <v>3.5245155416829377E-2</v>
      </c>
      <c r="D202" s="4">
        <f t="shared" si="14"/>
        <v>1.6994142999226434</v>
      </c>
      <c r="E202" s="4">
        <f t="shared" si="15"/>
        <v>2.4297677358192451</v>
      </c>
      <c r="G202" s="4">
        <f t="shared" si="13"/>
        <v>1.0352451554168294</v>
      </c>
    </row>
    <row r="203" spans="1:7" x14ac:dyDescent="0.2">
      <c r="A203" s="4">
        <f>IF('True_Odds_Calculator_2-way'!A204="","",'True_Odds_Calculator_2-way'!A204)</f>
        <v>1.76</v>
      </c>
      <c r="B203" s="4">
        <f>IF('True_Odds_Calculator_2-way'!B204="","",'True_Odds_Calculator_2-way'!B204)</f>
        <v>2.09</v>
      </c>
      <c r="C203" s="4">
        <f t="shared" si="12"/>
        <v>4.6650717703349276E-2</v>
      </c>
      <c r="D203" s="4">
        <f t="shared" si="14"/>
        <v>1.8353457738748626</v>
      </c>
      <c r="E203" s="4">
        <f t="shared" si="15"/>
        <v>2.1971090670170828</v>
      </c>
      <c r="G203" s="4">
        <f t="shared" si="13"/>
        <v>1.0466507177033493</v>
      </c>
    </row>
    <row r="204" spans="1:7" x14ac:dyDescent="0.2">
      <c r="A204" s="4">
        <f>IF('True_Odds_Calculator_2-way'!A205="","",'True_Odds_Calculator_2-way'!A205)</f>
        <v>2.09</v>
      </c>
      <c r="B204" s="4">
        <f>IF('True_Odds_Calculator_2-way'!B205="","",'True_Odds_Calculator_2-way'!B205)</f>
        <v>1.75</v>
      </c>
      <c r="C204" s="4">
        <f t="shared" si="12"/>
        <v>4.9897470950102552E-2</v>
      </c>
      <c r="D204" s="4">
        <f t="shared" si="14"/>
        <v>2.2049736247174074</v>
      </c>
      <c r="E204" s="4">
        <f t="shared" si="15"/>
        <v>1.8298936835522202</v>
      </c>
      <c r="G204" s="4">
        <f t="shared" si="13"/>
        <v>1.0498974709501026</v>
      </c>
    </row>
    <row r="205" spans="1:7" x14ac:dyDescent="0.2">
      <c r="A205" s="4">
        <f>IF('True_Odds_Calculator_2-way'!A206="","",'True_Odds_Calculator_2-way'!A206)</f>
        <v>1.67</v>
      </c>
      <c r="B205" s="4">
        <f>IF('True_Odds_Calculator_2-way'!B206="","",'True_Odds_Calculator_2-way'!B206)</f>
        <v>2.23</v>
      </c>
      <c r="C205" s="4">
        <f t="shared" si="12"/>
        <v>4.7232888483123459E-2</v>
      </c>
      <c r="D205" s="4">
        <f t="shared" si="14"/>
        <v>1.7385681940197473</v>
      </c>
      <c r="E205" s="4">
        <f t="shared" si="15"/>
        <v>2.3539711134287793</v>
      </c>
      <c r="G205" s="4">
        <f t="shared" si="13"/>
        <v>1.0472328884831235</v>
      </c>
    </row>
    <row r="206" spans="1:7" x14ac:dyDescent="0.2">
      <c r="A206" s="4">
        <f>IF('True_Odds_Calculator_2-way'!A207="","",'True_Odds_Calculator_2-way'!A207)</f>
        <v>1.76</v>
      </c>
      <c r="B206" s="4">
        <f>IF('True_Odds_Calculator_2-way'!B207="","",'True_Odds_Calculator_2-way'!B207)</f>
        <v>2.08</v>
      </c>
      <c r="C206" s="4">
        <f t="shared" si="12"/>
        <v>4.8951048951048959E-2</v>
      </c>
      <c r="D206" s="4">
        <f t="shared" si="14"/>
        <v>1.8392282958199357</v>
      </c>
      <c r="E206" s="4">
        <f t="shared" si="15"/>
        <v>2.1915708812260539</v>
      </c>
      <c r="G206" s="4">
        <f t="shared" si="13"/>
        <v>1.048951048951049</v>
      </c>
    </row>
    <row r="207" spans="1:7" x14ac:dyDescent="0.2">
      <c r="A207" s="4">
        <f>IF('True_Odds_Calculator_2-way'!A208="","",'True_Odds_Calculator_2-way'!A208)</f>
        <v>1.69</v>
      </c>
      <c r="B207" s="4">
        <f>IF('True_Odds_Calculator_2-way'!B208="","",'True_Odds_Calculator_2-way'!B208)</f>
        <v>2.1800000000000002</v>
      </c>
      <c r="C207" s="4">
        <f t="shared" si="12"/>
        <v>5.0431572661636226E-2</v>
      </c>
      <c r="D207" s="4">
        <f t="shared" si="14"/>
        <v>1.7652244741507357</v>
      </c>
      <c r="E207" s="4">
        <f t="shared" si="15"/>
        <v>2.3068060860309316</v>
      </c>
      <c r="G207" s="4">
        <f t="shared" si="13"/>
        <v>1.0504315726616362</v>
      </c>
    </row>
    <row r="208" spans="1:7" x14ac:dyDescent="0.2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2.14</v>
      </c>
      <c r="C208" s="4">
        <f t="shared" si="12"/>
        <v>4.8685068463377501E-2</v>
      </c>
      <c r="D208" s="4">
        <f t="shared" si="14"/>
        <v>1.7951619196254389</v>
      </c>
      <c r="E208" s="4">
        <f t="shared" si="15"/>
        <v>2.2576054955839058</v>
      </c>
      <c r="G208" s="4">
        <f t="shared" si="13"/>
        <v>1.0486850684633775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2.06</v>
      </c>
      <c r="C209" s="4">
        <f t="shared" si="12"/>
        <v>4.7234646012872306E-2</v>
      </c>
      <c r="D209" s="4">
        <f t="shared" si="14"/>
        <v>1.8581129015911626</v>
      </c>
      <c r="E209" s="4">
        <f t="shared" si="15"/>
        <v>2.165347820951931</v>
      </c>
      <c r="G209" s="4">
        <f t="shared" si="13"/>
        <v>1.0472346460128723</v>
      </c>
    </row>
    <row r="210" spans="1:7" x14ac:dyDescent="0.2">
      <c r="A210" s="4">
        <f>IF('True_Odds_Calculator_2-way'!A211="","",'True_Odds_Calculator_2-way'!A211)</f>
        <v>1.9</v>
      </c>
      <c r="B210" s="4">
        <f>IF('True_Odds_Calculator_2-way'!B211="","",'True_Odds_Calculator_2-way'!B211)</f>
        <v>1.93</v>
      </c>
      <c r="C210" s="4">
        <f t="shared" si="12"/>
        <v>4.445050449959087E-2</v>
      </c>
      <c r="D210" s="4">
        <f t="shared" si="14"/>
        <v>1.9837706248309437</v>
      </c>
      <c r="E210" s="4">
        <f t="shared" si="15"/>
        <v>2.0164971130052241</v>
      </c>
      <c r="G210" s="4">
        <f t="shared" si="13"/>
        <v>1.0444505044995909</v>
      </c>
    </row>
    <row r="211" spans="1:7" x14ac:dyDescent="0.2">
      <c r="A211" s="4">
        <f>IF('True_Odds_Calculator_2-way'!A212="","",'True_Odds_Calculator_2-way'!A212)</f>
        <v>2.5</v>
      </c>
      <c r="B211" s="4">
        <f>IF('True_Odds_Calculator_2-way'!B212="","",'True_Odds_Calculator_2-way'!B212)</f>
        <v>1.5</v>
      </c>
      <c r="C211" s="4">
        <f t="shared" si="12"/>
        <v>6.6666666666666652E-2</v>
      </c>
      <c r="D211" s="4">
        <f t="shared" si="14"/>
        <v>2.7272727272727271</v>
      </c>
      <c r="E211" s="4">
        <f t="shared" si="15"/>
        <v>1.5789473684210527</v>
      </c>
      <c r="G211" s="4">
        <f t="shared" si="13"/>
        <v>1.0666666666666667</v>
      </c>
    </row>
    <row r="212" spans="1:7" x14ac:dyDescent="0.2">
      <c r="A212" s="4">
        <f>IF('True_Odds_Calculator_2-way'!A213="","",'True_Odds_Calculator_2-way'!A213)</f>
        <v>2.1</v>
      </c>
      <c r="B212" s="4">
        <f>IF('True_Odds_Calculator_2-way'!B213="","",'True_Odds_Calculator_2-way'!B213)</f>
        <v>1.7</v>
      </c>
      <c r="C212" s="4">
        <f t="shared" si="12"/>
        <v>6.4425770308123242E-2</v>
      </c>
      <c r="D212" s="4">
        <f t="shared" si="14"/>
        <v>2.2523659305993693</v>
      </c>
      <c r="E212" s="4">
        <f t="shared" si="15"/>
        <v>1.7984886649874054</v>
      </c>
      <c r="G212" s="4">
        <f t="shared" si="13"/>
        <v>1.0644257703081232</v>
      </c>
    </row>
    <row r="213" spans="1:7" x14ac:dyDescent="0.2">
      <c r="A213" s="4">
        <f>IF('True_Odds_Calculator_2-way'!A214="","",'True_Odds_Calculator_2-way'!A214)</f>
        <v>2.35</v>
      </c>
      <c r="B213" s="4">
        <f>IF('True_Odds_Calculator_2-way'!B214="","",'True_Odds_Calculator_2-way'!B214)</f>
        <v>1.57</v>
      </c>
      <c r="C213" s="4">
        <f t="shared" si="12"/>
        <v>6.2474590052852719E-2</v>
      </c>
      <c r="D213" s="4">
        <f t="shared" si="14"/>
        <v>2.5361746004468122</v>
      </c>
      <c r="E213" s="4">
        <f t="shared" si="15"/>
        <v>1.6509676697617184</v>
      </c>
      <c r="G213" s="4">
        <f t="shared" si="13"/>
        <v>1.0624745900528527</v>
      </c>
    </row>
    <row r="214" spans="1:7" x14ac:dyDescent="0.2">
      <c r="A214" s="4">
        <f>IF('True_Odds_Calculator_2-way'!A215="","",'True_Odds_Calculator_2-way'!A215)</f>
        <v>2</v>
      </c>
      <c r="B214" s="4">
        <f>IF('True_Odds_Calculator_2-way'!B215="","",'True_Odds_Calculator_2-way'!B215)</f>
        <v>1.89</v>
      </c>
      <c r="C214" s="4">
        <f t="shared" si="12"/>
        <v>2.9100529100529293E-2</v>
      </c>
      <c r="D214" s="4">
        <f t="shared" si="14"/>
        <v>2.0599455040871937</v>
      </c>
      <c r="E214" s="4">
        <f t="shared" si="15"/>
        <v>1.9434447300771212</v>
      </c>
      <c r="G214" s="4">
        <f t="shared" si="13"/>
        <v>1.0291005291005293</v>
      </c>
    </row>
    <row r="215" spans="1:7" x14ac:dyDescent="0.2">
      <c r="A215" s="4">
        <f>IF('True_Odds_Calculator_2-way'!A216="","",'True_Odds_Calculator_2-way'!A216)</f>
        <v>2.84</v>
      </c>
      <c r="B215" s="4">
        <f>IF('True_Odds_Calculator_2-way'!B216="","",'True_Odds_Calculator_2-way'!B216)</f>
        <v>1.47</v>
      </c>
      <c r="C215" s="4">
        <f t="shared" si="12"/>
        <v>3.2384784899875507E-2</v>
      </c>
      <c r="D215" s="4">
        <f t="shared" si="14"/>
        <v>2.9768967484312605</v>
      </c>
      <c r="E215" s="4">
        <f t="shared" si="15"/>
        <v>1.5058433126532969</v>
      </c>
      <c r="G215" s="4">
        <f t="shared" si="13"/>
        <v>1.0323847848998755</v>
      </c>
    </row>
    <row r="216" spans="1:7" x14ac:dyDescent="0.2">
      <c r="A216" s="4">
        <f>IF('True_Odds_Calculator_2-way'!A217="","",'True_Odds_Calculator_2-way'!A217)</f>
        <v>2.2599999999999998</v>
      </c>
      <c r="B216" s="4">
        <f>IF('True_Odds_Calculator_2-way'!B217="","",'True_Odds_Calculator_2-way'!B217)</f>
        <v>1.69</v>
      </c>
      <c r="C216" s="4">
        <f t="shared" si="12"/>
        <v>3.4193852437555794E-2</v>
      </c>
      <c r="D216" s="4">
        <f t="shared" si="14"/>
        <v>2.3508340001231001</v>
      </c>
      <c r="E216" s="4">
        <f t="shared" si="15"/>
        <v>1.740283410033262</v>
      </c>
      <c r="G216" s="4">
        <f t="shared" si="13"/>
        <v>1.0341938524375558</v>
      </c>
    </row>
    <row r="217" spans="1:7" x14ac:dyDescent="0.2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2</v>
      </c>
      <c r="C217" s="4">
        <f t="shared" si="12"/>
        <v>2.631578947368407E-2</v>
      </c>
      <c r="D217" s="4">
        <f t="shared" si="14"/>
        <v>1.9487179487179485</v>
      </c>
      <c r="E217" s="4">
        <f t="shared" si="15"/>
        <v>2.0540540540540539</v>
      </c>
      <c r="G217" s="4">
        <f t="shared" si="13"/>
        <v>1.0263157894736841</v>
      </c>
    </row>
    <row r="218" spans="1:7" x14ac:dyDescent="0.2">
      <c r="A218" s="4">
        <f>IF('True_Odds_Calculator_2-way'!A219="","",'True_Odds_Calculator_2-way'!A219)</f>
        <v>2.81</v>
      </c>
      <c r="B218" s="4">
        <f>IF('True_Odds_Calculator_2-way'!B219="","",'True_Odds_Calculator_2-way'!B219)</f>
        <v>1.47</v>
      </c>
      <c r="C218" s="4">
        <f t="shared" si="12"/>
        <v>3.614399496453391E-2</v>
      </c>
      <c r="D218" s="4">
        <f t="shared" si="14"/>
        <v>2.9603325330562225</v>
      </c>
      <c r="E218" s="4">
        <f t="shared" si="15"/>
        <v>1.5101175352331511</v>
      </c>
      <c r="G218" s="4">
        <f t="shared" si="13"/>
        <v>1.0361439949645339</v>
      </c>
    </row>
    <row r="219" spans="1:7" x14ac:dyDescent="0.2">
      <c r="A219" s="4">
        <f>IF('True_Odds_Calculator_2-way'!A220="","",'True_Odds_Calculator_2-way'!A220)</f>
        <v>2.08</v>
      </c>
      <c r="B219" s="4">
        <f>IF('True_Odds_Calculator_2-way'!B220="","",'True_Odds_Calculator_2-way'!B220)</f>
        <v>1.82</v>
      </c>
      <c r="C219" s="4">
        <f t="shared" si="12"/>
        <v>3.0219780219780112E-2</v>
      </c>
      <c r="D219" s="4">
        <f t="shared" si="14"/>
        <v>2.1474926253687316</v>
      </c>
      <c r="E219" s="4">
        <f t="shared" si="15"/>
        <v>1.8714652956298199</v>
      </c>
      <c r="G219" s="4">
        <f t="shared" si="13"/>
        <v>1.0302197802197801</v>
      </c>
    </row>
    <row r="220" spans="1:7" x14ac:dyDescent="0.2">
      <c r="A220" s="4">
        <f>IF('True_Odds_Calculator_2-way'!A221="","",'True_Odds_Calculator_2-way'!A221)</f>
        <v>2.1</v>
      </c>
      <c r="B220" s="4">
        <f>IF('True_Odds_Calculator_2-way'!B221="","",'True_Odds_Calculator_2-way'!B221)</f>
        <v>1.79</v>
      </c>
      <c r="C220" s="4">
        <f t="shared" si="12"/>
        <v>3.4849694067571102E-2</v>
      </c>
      <c r="D220" s="4">
        <f t="shared" si="14"/>
        <v>2.1797622499275153</v>
      </c>
      <c r="E220" s="4">
        <f t="shared" si="15"/>
        <v>1.8476284099287292</v>
      </c>
      <c r="G220" s="4">
        <f t="shared" si="13"/>
        <v>1.0348496940675711</v>
      </c>
    </row>
    <row r="221" spans="1:7" x14ac:dyDescent="0.2">
      <c r="A221" s="4">
        <f>IF('True_Odds_Calculator_2-way'!A222="","",'True_Odds_Calculator_2-way'!A222)</f>
        <v>2.33</v>
      </c>
      <c r="B221" s="4">
        <f>IF('True_Odds_Calculator_2-way'!B222="","",'True_Odds_Calculator_2-way'!B222)</f>
        <v>1.65</v>
      </c>
      <c r="C221" s="4">
        <f t="shared" si="12"/>
        <v>3.5245155416829377E-2</v>
      </c>
      <c r="D221" s="4">
        <f t="shared" si="14"/>
        <v>2.4297677358192451</v>
      </c>
      <c r="E221" s="4">
        <f t="shared" si="15"/>
        <v>1.6994142999226434</v>
      </c>
      <c r="G221" s="4">
        <f t="shared" si="13"/>
        <v>1.0352451554168294</v>
      </c>
    </row>
    <row r="222" spans="1:7" x14ac:dyDescent="0.2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</v>
      </c>
      <c r="C222" s="4">
        <f t="shared" si="12"/>
        <v>3.8647342995169254E-2</v>
      </c>
      <c r="D222" s="4">
        <f t="shared" si="14"/>
        <v>2.15625</v>
      </c>
      <c r="E222" s="4">
        <f t="shared" si="15"/>
        <v>1.8648648648648651</v>
      </c>
      <c r="G222" s="4">
        <f t="shared" si="13"/>
        <v>1.0386473429951693</v>
      </c>
    </row>
    <row r="223" spans="1:7" x14ac:dyDescent="0.2">
      <c r="A223" s="4">
        <f>IF('True_Odds_Calculator_2-way'!A224="","",'True_Odds_Calculator_2-way'!A224)</f>
        <v>2.12</v>
      </c>
      <c r="B223" s="4">
        <f>IF('True_Odds_Calculator_2-way'!B224="","",'True_Odds_Calculator_2-way'!B224)</f>
        <v>1.77</v>
      </c>
      <c r="C223" s="4">
        <f t="shared" si="12"/>
        <v>3.6669864619976567E-2</v>
      </c>
      <c r="D223" s="4">
        <f t="shared" si="14"/>
        <v>2.20573712673407</v>
      </c>
      <c r="E223" s="4">
        <f t="shared" si="15"/>
        <v>1.8293681747269892</v>
      </c>
      <c r="G223" s="4">
        <f t="shared" si="13"/>
        <v>1.0366698646199766</v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2.2400000000000002</v>
      </c>
      <c r="B186" s="4">
        <f>IF('True_Odds_Calculator_3-way'!B187="","",'True_Odds_Calculator_3-way'!B187)</f>
        <v>3.31</v>
      </c>
      <c r="C186" s="4">
        <f>IF('True_Odds_Calculator_3-way'!C187="","",'True_Odds_Calculator_3-way'!C187)</f>
        <v>3.52</v>
      </c>
      <c r="D186" s="4">
        <f t="shared" si="10"/>
        <v>3.2634284144858139E-2</v>
      </c>
      <c r="E186" s="4">
        <f t="shared" si="11"/>
        <v>2.2959451394597274</v>
      </c>
      <c r="F186" s="4">
        <f t="shared" si="12"/>
        <v>3.4336330874675824</v>
      </c>
      <c r="G186" s="4">
        <f t="shared" si="13"/>
        <v>3.6601504299280161</v>
      </c>
      <c r="I186" s="4">
        <f t="shared" si="14"/>
        <v>1.0326342841448581</v>
      </c>
    </row>
    <row r="187" spans="1:9" x14ac:dyDescent="0.2">
      <c r="A187" s="4">
        <f>IF('True_Odds_Calculator_3-way'!A188="","",'True_Odds_Calculator_3-way'!A188)</f>
        <v>1.4</v>
      </c>
      <c r="B187" s="4">
        <f>IF('True_Odds_Calculator_3-way'!B188="","",'True_Odds_Calculator_3-way'!B188)</f>
        <v>4.68</v>
      </c>
      <c r="C187" s="4">
        <f>IF('True_Odds_Calculator_3-way'!C188="","",'True_Odds_Calculator_3-way'!C188)</f>
        <v>8.85</v>
      </c>
      <c r="D187" s="4">
        <f t="shared" si="10"/>
        <v>4.095527824341394E-2</v>
      </c>
      <c r="E187" s="4">
        <f t="shared" si="11"/>
        <v>1.4272788137762635</v>
      </c>
      <c r="F187" s="4">
        <f t="shared" si="12"/>
        <v>4.999413712236171</v>
      </c>
      <c r="G187" s="4">
        <f t="shared" si="13"/>
        <v>10.066175960002781</v>
      </c>
      <c r="I187" s="4">
        <f t="shared" si="14"/>
        <v>1.0409552782434139</v>
      </c>
    </row>
    <row r="188" spans="1:9" x14ac:dyDescent="0.2">
      <c r="A188" s="4">
        <f>IF('True_Odds_Calculator_3-way'!A189="","",'True_Odds_Calculator_3-way'!A189)</f>
        <v>1.45</v>
      </c>
      <c r="B188" s="4">
        <f>IF('True_Odds_Calculator_3-way'!B189="","",'True_Odds_Calculator_3-way'!B189)</f>
        <v>4.3099999999999996</v>
      </c>
      <c r="C188" s="4">
        <f>IF('True_Odds_Calculator_3-way'!C189="","",'True_Odds_Calculator_3-way'!C189)</f>
        <v>8.73</v>
      </c>
      <c r="D188" s="4">
        <f t="shared" si="10"/>
        <v>3.6221271126661625E-2</v>
      </c>
      <c r="E188" s="4">
        <f t="shared" si="11"/>
        <v>1.4758374083380359</v>
      </c>
      <c r="F188" s="4">
        <f t="shared" si="12"/>
        <v>4.5465952357175494</v>
      </c>
      <c r="G188" s="4">
        <f t="shared" si="13"/>
        <v>9.7585938392000937</v>
      </c>
      <c r="I188" s="4">
        <f t="shared" si="14"/>
        <v>1.0362212711266616</v>
      </c>
    </row>
    <row r="189" spans="1:9" x14ac:dyDescent="0.2">
      <c r="A189" s="4">
        <f>IF('True_Odds_Calculator_3-way'!A190="","",'True_Odds_Calculator_3-way'!A190)</f>
        <v>2.57</v>
      </c>
      <c r="B189" s="4">
        <f>IF('True_Odds_Calculator_3-way'!B190="","",'True_Odds_Calculator_3-way'!B190)</f>
        <v>3.03</v>
      </c>
      <c r="C189" s="4">
        <f>IF('True_Odds_Calculator_3-way'!C190="","",'True_Odds_Calculator_3-way'!C190)</f>
        <v>3.2</v>
      </c>
      <c r="D189" s="4">
        <f t="shared" si="10"/>
        <v>3.1638061666088735E-2</v>
      </c>
      <c r="E189" s="4">
        <f t="shared" si="11"/>
        <v>2.6415958942204876</v>
      </c>
      <c r="F189" s="4">
        <f t="shared" si="12"/>
        <v>3.1300179788491023</v>
      </c>
      <c r="G189" s="4">
        <f t="shared" si="13"/>
        <v>3.3117629442712775</v>
      </c>
      <c r="I189" s="4">
        <f t="shared" si="14"/>
        <v>1.0316380616660887</v>
      </c>
    </row>
    <row r="190" spans="1:9" x14ac:dyDescent="0.2">
      <c r="A190" s="4">
        <f>IF('True_Odds_Calculator_3-way'!A191="","",'True_Odds_Calculator_3-way'!A191)</f>
        <v>2.6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2.76</v>
      </c>
      <c r="D190" s="4">
        <f t="shared" si="10"/>
        <v>3.3467176484493155E-2</v>
      </c>
      <c r="E190" s="4">
        <f t="shared" si="11"/>
        <v>2.6776653798561894</v>
      </c>
      <c r="F190" s="4">
        <f t="shared" si="12"/>
        <v>3.6313823596509214</v>
      </c>
      <c r="G190" s="4">
        <f t="shared" si="13"/>
        <v>2.8476794886566927</v>
      </c>
      <c r="I190" s="4">
        <f t="shared" si="14"/>
        <v>1.0334671764844932</v>
      </c>
    </row>
    <row r="191" spans="1:9" x14ac:dyDescent="0.2">
      <c r="A191" s="4">
        <f>IF('True_Odds_Calculator_3-way'!A192="","",'True_Odds_Calculator_3-way'!A192)</f>
        <v>2.98</v>
      </c>
      <c r="B191" s="4">
        <f>IF('True_Odds_Calculator_3-way'!B192="","",'True_Odds_Calculator_3-way'!B192)</f>
        <v>2.92</v>
      </c>
      <c r="C191" s="4">
        <f>IF('True_Odds_Calculator_3-way'!C192="","",'True_Odds_Calculator_3-way'!C192)</f>
        <v>2.82</v>
      </c>
      <c r="D191" s="4">
        <f t="shared" si="10"/>
        <v>3.2646152301329501E-2</v>
      </c>
      <c r="E191" s="4">
        <f t="shared" si="11"/>
        <v>3.079875786708723</v>
      </c>
      <c r="F191" s="4">
        <f t="shared" si="12"/>
        <v>3.0158297648083683</v>
      </c>
      <c r="G191" s="4">
        <f t="shared" si="13"/>
        <v>2.9092781327893711</v>
      </c>
      <c r="I191" s="4">
        <f t="shared" si="14"/>
        <v>1.0326461523013295</v>
      </c>
    </row>
    <row r="192" spans="1:9" x14ac:dyDescent="0.2">
      <c r="A192" s="4">
        <f>IF('True_Odds_Calculator_3-way'!A193="","",'True_Odds_Calculator_3-way'!A193)</f>
        <v>2.77</v>
      </c>
      <c r="B192" s="4">
        <f>IF('True_Odds_Calculator_3-way'!B193="","",'True_Odds_Calculator_3-way'!B193)</f>
        <v>2.99</v>
      </c>
      <c r="C192" s="4">
        <f>IF('True_Odds_Calculator_3-way'!C193="","",'True_Odds_Calculator_3-way'!C193)</f>
        <v>2.97</v>
      </c>
      <c r="D192" s="4">
        <f t="shared" si="10"/>
        <v>3.2159327560363549E-2</v>
      </c>
      <c r="E192" s="4">
        <f t="shared" si="11"/>
        <v>2.8547688764386896</v>
      </c>
      <c r="F192" s="4">
        <f t="shared" si="12"/>
        <v>3.0890093279381339</v>
      </c>
      <c r="G192" s="4">
        <f t="shared" si="13"/>
        <v>3.0676675854598412</v>
      </c>
      <c r="I192" s="4">
        <f t="shared" si="14"/>
        <v>1.0321593275603635</v>
      </c>
    </row>
    <row r="193" spans="1:9" x14ac:dyDescent="0.2">
      <c r="A193" s="4">
        <f>IF('True_Odds_Calculator_3-way'!A194="","",'True_Odds_Calculator_3-way'!A194)</f>
        <v>2.2200000000000002</v>
      </c>
      <c r="B193" s="4">
        <f>IF('True_Odds_Calculator_3-way'!B194="","",'True_Odds_Calculator_3-way'!B194)</f>
        <v>3.2</v>
      </c>
      <c r="C193" s="4">
        <f>IF('True_Odds_Calculator_3-way'!C194="","",'True_Odds_Calculator_3-way'!C194)</f>
        <v>3.69</v>
      </c>
      <c r="D193" s="4">
        <f t="shared" si="10"/>
        <v>3.3953160477550703E-2</v>
      </c>
      <c r="E193" s="4">
        <f t="shared" si="11"/>
        <v>2.2772158188635188</v>
      </c>
      <c r="F193" s="4">
        <f t="shared" si="12"/>
        <v>3.3202484572748743</v>
      </c>
      <c r="G193" s="4">
        <f t="shared" si="13"/>
        <v>3.8508194120446815</v>
      </c>
      <c r="I193" s="4">
        <f t="shared" si="14"/>
        <v>1.0339531604775507</v>
      </c>
    </row>
    <row r="194" spans="1:9" x14ac:dyDescent="0.2">
      <c r="A194" s="4">
        <f>IF('True_Odds_Calculator_3-way'!A195="","",'True_Odds_Calculator_3-way'!A195)</f>
        <v>2.31</v>
      </c>
      <c r="B194" s="4">
        <f>IF('True_Odds_Calculator_3-way'!B195="","",'True_Odds_Calculator_3-way'!B195)</f>
        <v>3.11</v>
      </c>
      <c r="C194" s="4">
        <f>IF('True_Odds_Calculator_3-way'!C195="","",'True_Odds_Calculator_3-way'!C195)</f>
        <v>3.57</v>
      </c>
      <c r="D194" s="4">
        <f t="shared" si="10"/>
        <v>3.4555886078488696E-2</v>
      </c>
      <c r="E194" s="4">
        <f t="shared" si="11"/>
        <v>2.373144711078524</v>
      </c>
      <c r="F194" s="4">
        <f t="shared" si="12"/>
        <v>3.2255486192850231</v>
      </c>
      <c r="G194" s="4">
        <f t="shared" si="13"/>
        <v>3.7230994505622919</v>
      </c>
      <c r="I194" s="4">
        <f t="shared" si="14"/>
        <v>1.0345558860784887</v>
      </c>
    </row>
    <row r="195" spans="1:9" x14ac:dyDescent="0.2">
      <c r="A195" s="4">
        <f>IF('True_Odds_Calculator_3-way'!A196="","",'True_Odds_Calculator_3-way'!A196)</f>
        <v>2.57</v>
      </c>
      <c r="B195" s="4">
        <f>IF('True_Odds_Calculator_3-way'!B196="","",'True_Odds_Calculator_3-way'!B196)</f>
        <v>3.26</v>
      </c>
      <c r="C195" s="4">
        <f>IF('True_Odds_Calculator_3-way'!C196="","",'True_Odds_Calculator_3-way'!C196)</f>
        <v>2.96</v>
      </c>
      <c r="D195" s="4">
        <f t="shared" ref="D195:D258" si="15">IF(A195="","",((1/A195)+(1/B195)+(1/C195))-1)</f>
        <v>3.369136246126514E-2</v>
      </c>
      <c r="E195" s="4">
        <f t="shared" ref="E195:E258" si="16">IF(A195="","",(3*A195)/(3-($D195*A195)))</f>
        <v>2.6463805422577629</v>
      </c>
      <c r="F195" s="4">
        <f t="shared" ref="F195:F258" si="17">IF(B195="","",(3*B195)/(3-($D195*B195)))</f>
        <v>3.3838884908591216</v>
      </c>
      <c r="G195" s="4">
        <f t="shared" ref="G195:G258" si="18">IF(C195="","",(3*C195)/(3-($D195*C195)))</f>
        <v>3.0617801371179927</v>
      </c>
      <c r="I195" s="4">
        <f t="shared" ref="I195:I258" si="19">IF(A195="","",D195+1)</f>
        <v>1.0336913624612651</v>
      </c>
    </row>
    <row r="196" spans="1:9" x14ac:dyDescent="0.2">
      <c r="A196" s="4">
        <f>IF('True_Odds_Calculator_3-way'!A197="","",'True_Odds_Calculator_3-way'!A197)</f>
        <v>2.97</v>
      </c>
      <c r="B196" s="4">
        <f>IF('True_Odds_Calculator_3-way'!B197="","",'True_Odds_Calculator_3-way'!B197)</f>
        <v>3.15</v>
      </c>
      <c r="C196" s="4">
        <f>IF('True_Odds_Calculator_3-way'!C197="","",'True_Odds_Calculator_3-way'!C197)</f>
        <v>2.5299999999999998</v>
      </c>
      <c r="D196" s="4">
        <f t="shared" si="15"/>
        <v>4.9417571156701534E-2</v>
      </c>
      <c r="E196" s="4">
        <f t="shared" si="16"/>
        <v>3.1227768465507109</v>
      </c>
      <c r="F196" s="4">
        <f t="shared" si="17"/>
        <v>3.3223938671051716</v>
      </c>
      <c r="G196" s="4">
        <f t="shared" si="18"/>
        <v>2.6400242928391333</v>
      </c>
      <c r="I196" s="4">
        <f t="shared" si="19"/>
        <v>1.0494175711567015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3.6</v>
      </c>
      <c r="C197" s="4">
        <f>IF('True_Odds_Calculator_3-way'!C198="","",'True_Odds_Calculator_3-way'!C198)</f>
        <v>2.5499999999999998</v>
      </c>
      <c r="D197" s="4">
        <f t="shared" si="15"/>
        <v>2.7077497665732864E-2</v>
      </c>
      <c r="E197" s="4">
        <f t="shared" si="16"/>
        <v>2.8725972284309336</v>
      </c>
      <c r="F197" s="4">
        <f t="shared" si="17"/>
        <v>3.7209033005211349</v>
      </c>
      <c r="G197" s="4">
        <f t="shared" si="18"/>
        <v>2.6100731112916322</v>
      </c>
      <c r="I197" s="4">
        <f t="shared" si="19"/>
        <v>1.0270774976657329</v>
      </c>
    </row>
    <row r="198" spans="1:9" x14ac:dyDescent="0.2">
      <c r="A198" s="4">
        <f>IF('True_Odds_Calculator_3-way'!A199="","",'True_Odds_Calculator_3-way'!A199)</f>
        <v>1.54</v>
      </c>
      <c r="B198" s="4">
        <f>IF('True_Odds_Calculator_3-way'!B199="","",'True_Odds_Calculator_3-way'!B199)</f>
        <v>4.29</v>
      </c>
      <c r="C198" s="4">
        <f>IF('True_Odds_Calculator_3-way'!C199="","",'True_Odds_Calculator_3-way'!C199)</f>
        <v>6.48</v>
      </c>
      <c r="D198" s="4">
        <f t="shared" si="15"/>
        <v>3.677187010520333E-2</v>
      </c>
      <c r="E198" s="4">
        <f t="shared" si="16"/>
        <v>1.569628666470928</v>
      </c>
      <c r="F198" s="4">
        <f t="shared" si="17"/>
        <v>4.5281048428381281</v>
      </c>
      <c r="G198" s="4">
        <f t="shared" si="18"/>
        <v>7.0390959601805747</v>
      </c>
      <c r="I198" s="4">
        <f t="shared" si="19"/>
        <v>1.0367718701052033</v>
      </c>
    </row>
    <row r="199" spans="1:9" x14ac:dyDescent="0.2">
      <c r="A199" s="4">
        <f>IF('True_Odds_Calculator_3-way'!A200="","",'True_Odds_Calculator_3-way'!A200)</f>
        <v>2.08</v>
      </c>
      <c r="B199" s="4">
        <f>IF('True_Odds_Calculator_3-way'!B200="","",'True_Odds_Calculator_3-way'!B200)</f>
        <v>3.57</v>
      </c>
      <c r="C199" s="4">
        <f>IF('True_Odds_Calculator_3-way'!C200="","",'True_Odds_Calculator_3-way'!C200)</f>
        <v>3.66</v>
      </c>
      <c r="D199" s="4">
        <f t="shared" si="15"/>
        <v>3.4105319303004755E-2</v>
      </c>
      <c r="E199" s="4">
        <f t="shared" si="16"/>
        <v>2.1303756175320792</v>
      </c>
      <c r="F199" s="4">
        <f t="shared" si="17"/>
        <v>3.7210187748020482</v>
      </c>
      <c r="G199" s="4">
        <f t="shared" si="18"/>
        <v>3.8188986025974074</v>
      </c>
      <c r="I199" s="4">
        <f t="shared" si="19"/>
        <v>1.0341053193030048</v>
      </c>
    </row>
    <row r="200" spans="1:9" x14ac:dyDescent="0.2">
      <c r="A200" s="4">
        <f>IF('True_Odds_Calculator_3-way'!A201="","",'True_Odds_Calculator_3-way'!A201)</f>
        <v>2.61</v>
      </c>
      <c r="B200" s="4">
        <f>IF('True_Odds_Calculator_3-way'!B201="","",'True_Odds_Calculator_3-way'!B201)</f>
        <v>3.12</v>
      </c>
      <c r="C200" s="4">
        <f>IF('True_Odds_Calculator_3-way'!C201="","",'True_Odds_Calculator_3-way'!C201)</f>
        <v>3.03</v>
      </c>
      <c r="D200" s="4">
        <f t="shared" si="15"/>
        <v>3.3687586265257696E-2</v>
      </c>
      <c r="E200" s="4">
        <f t="shared" si="16"/>
        <v>2.6888040056962694</v>
      </c>
      <c r="F200" s="4">
        <f t="shared" si="17"/>
        <v>3.2332781915161268</v>
      </c>
      <c r="G200" s="4">
        <f t="shared" si="18"/>
        <v>3.136725394386974</v>
      </c>
      <c r="I200" s="4">
        <f t="shared" si="19"/>
        <v>1.0336875862652577</v>
      </c>
    </row>
    <row r="201" spans="1:9" x14ac:dyDescent="0.2">
      <c r="A201" s="4">
        <f>IF('True_Odds_Calculator_3-way'!A202="","",'True_Odds_Calculator_3-way'!A202)</f>
        <v>4.2300000000000004</v>
      </c>
      <c r="B201" s="4">
        <f>IF('True_Odds_Calculator_3-way'!B202="","",'True_Odds_Calculator_3-way'!B202)</f>
        <v>3.4</v>
      </c>
      <c r="C201" s="4">
        <f>IF('True_Odds_Calculator_3-way'!C202="","",'True_Odds_Calculator_3-way'!C202)</f>
        <v>1.98</v>
      </c>
      <c r="D201" s="4">
        <f t="shared" si="15"/>
        <v>3.5574771494671253E-2</v>
      </c>
      <c r="E201" s="4">
        <f t="shared" si="16"/>
        <v>4.4533836279698225</v>
      </c>
      <c r="F201" s="4">
        <f t="shared" si="17"/>
        <v>3.5428405070094495</v>
      </c>
      <c r="G201" s="4">
        <f t="shared" si="18"/>
        <v>2.0276068901876343</v>
      </c>
      <c r="I201" s="4">
        <f t="shared" si="19"/>
        <v>1.0355747714946713</v>
      </c>
    </row>
    <row r="202" spans="1: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3.96</v>
      </c>
      <c r="C202" s="4">
        <f>IF('True_Odds_Calculator_3-way'!C203="","",'True_Odds_Calculator_3-way'!C203)</f>
        <v>4.34</v>
      </c>
      <c r="D202" s="4">
        <f t="shared" si="15"/>
        <v>2.9388086500725219E-2</v>
      </c>
      <c r="E202" s="4">
        <f t="shared" si="16"/>
        <v>1.8634047591511564</v>
      </c>
      <c r="F202" s="4">
        <f t="shared" si="17"/>
        <v>4.1198170734902213</v>
      </c>
      <c r="G202" s="4">
        <f t="shared" si="18"/>
        <v>4.5327069723683264</v>
      </c>
      <c r="I202" s="4">
        <f t="shared" si="19"/>
        <v>1.0293880865007252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2.64</v>
      </c>
      <c r="D203" s="4">
        <f t="shared" si="15"/>
        <v>4.3619782085056347E-2</v>
      </c>
      <c r="E203" s="4">
        <f t="shared" si="16"/>
        <v>2.7129544804211019</v>
      </c>
      <c r="F203" s="4">
        <f t="shared" si="17"/>
        <v>3.7432124307929611</v>
      </c>
      <c r="G203" s="4">
        <f t="shared" si="18"/>
        <v>2.7453826331337035</v>
      </c>
      <c r="I203" s="4">
        <f t="shared" si="19"/>
        <v>1.0436197820850563</v>
      </c>
    </row>
    <row r="204" spans="1:9" x14ac:dyDescent="0.2">
      <c r="A204" s="4">
        <f>IF('True_Odds_Calculator_3-way'!A205="","",'True_Odds_Calculator_3-way'!A205)</f>
        <v>2.54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2.84</v>
      </c>
      <c r="D204" s="4">
        <f t="shared" si="15"/>
        <v>4.5214661062703332E-2</v>
      </c>
      <c r="E204" s="4">
        <f t="shared" si="16"/>
        <v>2.6411061559904216</v>
      </c>
      <c r="F204" s="4">
        <f t="shared" si="17"/>
        <v>3.5170444636829061</v>
      </c>
      <c r="G204" s="4">
        <f t="shared" si="18"/>
        <v>2.9669970031308517</v>
      </c>
      <c r="I204" s="4">
        <f t="shared" si="19"/>
        <v>1.0452146610627033</v>
      </c>
    </row>
    <row r="205" spans="1:9" x14ac:dyDescent="0.2">
      <c r="A205" s="4">
        <f>IF('True_Odds_Calculator_3-way'!A206="","",'True_Odds_Calculator_3-way'!A206)</f>
        <v>3.46</v>
      </c>
      <c r="B205" s="4">
        <f>IF('True_Odds_Calculator_3-way'!B206="","",'True_Odds_Calculator_3-way'!B206)</f>
        <v>3.78</v>
      </c>
      <c r="C205" s="4">
        <f>IF('True_Odds_Calculator_3-way'!C206="","",'True_Odds_Calculator_3-way'!C206)</f>
        <v>2.0299999999999998</v>
      </c>
      <c r="D205" s="4">
        <f t="shared" si="15"/>
        <v>4.6178443029150751E-2</v>
      </c>
      <c r="E205" s="4">
        <f t="shared" si="16"/>
        <v>3.6546431420815226</v>
      </c>
      <c r="F205" s="4">
        <f t="shared" si="17"/>
        <v>4.0135263832903245</v>
      </c>
      <c r="G205" s="4">
        <f t="shared" si="18"/>
        <v>2.0954782753461663</v>
      </c>
      <c r="I205" s="4">
        <f t="shared" si="19"/>
        <v>1.0461784430291508</v>
      </c>
    </row>
    <row r="206" spans="1:9" x14ac:dyDescent="0.2">
      <c r="A206" s="4">
        <f>IF('True_Odds_Calculator_3-way'!A207="","",'True_Odds_Calculator_3-way'!A207)</f>
        <v>2.93</v>
      </c>
      <c r="B206" s="4">
        <f>IF('True_Odds_Calculator_3-way'!B207="","",'True_Odds_Calculator_3-way'!B207)</f>
        <v>3.76</v>
      </c>
      <c r="C206" s="4">
        <f>IF('True_Odds_Calculator_3-way'!C207="","",'True_Odds_Calculator_3-way'!C207)</f>
        <v>2.29</v>
      </c>
      <c r="D206" s="4">
        <f t="shared" si="15"/>
        <v>4.3935597843579366E-2</v>
      </c>
      <c r="E206" s="4">
        <f t="shared" si="16"/>
        <v>3.0613644780609564</v>
      </c>
      <c r="F206" s="4">
        <f t="shared" si="17"/>
        <v>3.9791136716936188</v>
      </c>
      <c r="G206" s="4">
        <f t="shared" si="18"/>
        <v>2.3694659803721576</v>
      </c>
      <c r="I206" s="4">
        <f t="shared" si="19"/>
        <v>1.0439355978435794</v>
      </c>
    </row>
    <row r="207" spans="1:9" x14ac:dyDescent="0.2">
      <c r="A207" s="4">
        <f>IF('True_Odds_Calculator_3-way'!A208="","",'True_Odds_Calculator_3-way'!A208)</f>
        <v>3.58</v>
      </c>
      <c r="B207" s="4">
        <f>IF('True_Odds_Calculator_3-way'!B208="","",'True_Odds_Calculator_3-way'!B208)</f>
        <v>3.73</v>
      </c>
      <c r="C207" s="4">
        <f>IF('True_Odds_Calculator_3-way'!C208="","",'True_Odds_Calculator_3-way'!C208)</f>
        <v>2.0099999999999998</v>
      </c>
      <c r="D207" s="4">
        <f t="shared" si="15"/>
        <v>4.4938561494801021E-2</v>
      </c>
      <c r="E207" s="4">
        <f t="shared" si="16"/>
        <v>3.7828623621811679</v>
      </c>
      <c r="F207" s="4">
        <f t="shared" si="17"/>
        <v>3.9507422367065703</v>
      </c>
      <c r="G207" s="4">
        <f t="shared" si="18"/>
        <v>2.0723974761539559</v>
      </c>
      <c r="I207" s="4">
        <f t="shared" si="19"/>
        <v>1.044938561494801</v>
      </c>
    </row>
    <row r="208" spans="1:9" x14ac:dyDescent="0.2">
      <c r="A208" s="4">
        <f>IF('True_Odds_Calculator_3-way'!A209="","",'True_Odds_Calculator_3-way'!A209)</f>
        <v>2.33</v>
      </c>
      <c r="B208" s="4">
        <f>IF('True_Odds_Calculator_3-way'!B209="","",'True_Odds_Calculator_3-way'!B209)</f>
        <v>3.53</v>
      </c>
      <c r="C208" s="4">
        <f>IF('True_Odds_Calculator_3-way'!C209="","",'True_Odds_Calculator_3-way'!C209)</f>
        <v>3.01</v>
      </c>
      <c r="D208" s="4">
        <f t="shared" si="15"/>
        <v>4.469658195765569E-2</v>
      </c>
      <c r="E208" s="4">
        <f t="shared" si="16"/>
        <v>2.4137932524994272</v>
      </c>
      <c r="F208" s="4">
        <f t="shared" si="17"/>
        <v>3.7259592956507208</v>
      </c>
      <c r="G208" s="4">
        <f t="shared" si="18"/>
        <v>3.1513228722374422</v>
      </c>
      <c r="I208" s="4">
        <f t="shared" si="19"/>
        <v>1.0446965819576557</v>
      </c>
    </row>
    <row r="209" spans="1:9" x14ac:dyDescent="0.2">
      <c r="A209" s="4">
        <f>IF('True_Odds_Calculator_3-way'!A210="","",'True_Odds_Calculator_3-way'!A210)</f>
        <v>3.52</v>
      </c>
      <c r="B209" s="4">
        <f>IF('True_Odds_Calculator_3-way'!B210="","",'True_Odds_Calculator_3-way'!B210)</f>
        <v>3.46</v>
      </c>
      <c r="C209" s="4">
        <f>IF('True_Odds_Calculator_3-way'!C210="","",'True_Odds_Calculator_3-way'!C210)</f>
        <v>2.12</v>
      </c>
      <c r="D209" s="4">
        <f t="shared" si="15"/>
        <v>4.4806363338918631E-2</v>
      </c>
      <c r="E209" s="4">
        <f t="shared" si="16"/>
        <v>3.7153250389088934</v>
      </c>
      <c r="F209" s="4">
        <f t="shared" si="17"/>
        <v>3.6485446463696416</v>
      </c>
      <c r="G209" s="4">
        <f t="shared" si="18"/>
        <v>2.189320823011323</v>
      </c>
      <c r="I209" s="4">
        <f t="shared" si="19"/>
        <v>1.0448063633389186</v>
      </c>
    </row>
    <row r="210" spans="1:9" x14ac:dyDescent="0.2">
      <c r="A210" s="4">
        <f>IF('True_Odds_Calculator_3-way'!A211="","",'True_Odds_Calculator_3-way'!A211)</f>
        <v>2.0699999999999998</v>
      </c>
      <c r="B210" s="4">
        <f>IF('True_Odds_Calculator_3-way'!B211="","",'True_Odds_Calculator_3-way'!B211)</f>
        <v>3.28</v>
      </c>
      <c r="C210" s="4">
        <f>IF('True_Odds_Calculator_3-way'!C211="","",'True_Odds_Calculator_3-way'!C211)</f>
        <v>3.88</v>
      </c>
      <c r="D210" s="4">
        <f t="shared" si="15"/>
        <v>4.5701794982987876E-2</v>
      </c>
      <c r="E210" s="4">
        <f t="shared" si="16"/>
        <v>2.1374013231770612</v>
      </c>
      <c r="F210" s="4">
        <f t="shared" si="17"/>
        <v>3.452512724736104</v>
      </c>
      <c r="G210" s="4">
        <f t="shared" si="18"/>
        <v>4.1237448896020465</v>
      </c>
      <c r="I210" s="4">
        <f t="shared" si="19"/>
        <v>1.0457017949829879</v>
      </c>
    </row>
    <row r="211" spans="1:9" x14ac:dyDescent="0.2">
      <c r="A211" s="4">
        <f>IF('True_Odds_Calculator_3-way'!A212="","",'True_Odds_Calculator_3-way'!A212)</f>
        <v>2.7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2.7</v>
      </c>
      <c r="D211" s="4">
        <f t="shared" si="15"/>
        <v>5.32407407407407E-2</v>
      </c>
      <c r="E211" s="4">
        <f t="shared" si="16"/>
        <v>2.8358862144420134</v>
      </c>
      <c r="F211" s="4">
        <f t="shared" si="17"/>
        <v>3.3926701570680629</v>
      </c>
      <c r="G211" s="4">
        <f t="shared" si="18"/>
        <v>2.8358862144420134</v>
      </c>
      <c r="I211" s="4">
        <f t="shared" si="19"/>
        <v>1.0532407407407407</v>
      </c>
    </row>
    <row r="212" spans="1:9" x14ac:dyDescent="0.2">
      <c r="A212" s="4">
        <f>IF('True_Odds_Calculator_3-way'!A213="","",'True_Odds_Calculator_3-way'!A213)</f>
        <v>2.1</v>
      </c>
      <c r="B212" s="4">
        <f>IF('True_Odds_Calculator_3-way'!B213="","",'True_Odds_Calculator_3-way'!B213)</f>
        <v>3.65</v>
      </c>
      <c r="C212" s="4">
        <f>IF('True_Odds_Calculator_3-way'!C213="","",'True_Odds_Calculator_3-way'!C213)</f>
        <v>3.3</v>
      </c>
      <c r="D212" s="4">
        <f t="shared" si="15"/>
        <v>5.319338196050527E-2</v>
      </c>
      <c r="E212" s="4">
        <f t="shared" si="16"/>
        <v>2.1812184710904154</v>
      </c>
      <c r="F212" s="4">
        <f t="shared" si="17"/>
        <v>3.902568849803286</v>
      </c>
      <c r="G212" s="4">
        <f t="shared" si="18"/>
        <v>3.5050924963625021</v>
      </c>
      <c r="I212" s="4">
        <f t="shared" si="19"/>
        <v>1.0531933819605053</v>
      </c>
    </row>
    <row r="213" spans="1:9" x14ac:dyDescent="0.2">
      <c r="A213" s="4">
        <f>IF('True_Odds_Calculator_3-way'!A214="","",'True_Odds_Calculator_3-way'!A214)</f>
        <v>1.7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5.5</v>
      </c>
      <c r="D213" s="4">
        <f t="shared" si="15"/>
        <v>5.1743616780899337E-2</v>
      </c>
      <c r="E213" s="4">
        <f t="shared" si="16"/>
        <v>1.7513520643714549</v>
      </c>
      <c r="F213" s="4">
        <f t="shared" si="17"/>
        <v>3.7815437197379658</v>
      </c>
      <c r="G213" s="4">
        <f t="shared" si="18"/>
        <v>6.0764302059496575</v>
      </c>
      <c r="I213" s="4">
        <f t="shared" si="19"/>
        <v>1.0517436167808993</v>
      </c>
    </row>
    <row r="214" spans="1:9" x14ac:dyDescent="0.2">
      <c r="A214" s="4">
        <f>IF('True_Odds_Calculator_3-way'!A215="","",'True_Odds_Calculator_3-way'!A215)</f>
        <v>1.52</v>
      </c>
      <c r="B214" s="4">
        <f>IF('True_Odds_Calculator_3-way'!B215="","",'True_Odds_Calculator_3-way'!B215)</f>
        <v>4.13</v>
      </c>
      <c r="C214" s="4">
        <f>IF('True_Odds_Calculator_3-way'!C215="","",'True_Odds_Calculator_3-way'!C215)</f>
        <v>7.48</v>
      </c>
      <c r="D214" s="4">
        <f t="shared" si="15"/>
        <v>3.3715327019624652E-2</v>
      </c>
      <c r="E214" s="4">
        <f t="shared" si="16"/>
        <v>1.5464165562167138</v>
      </c>
      <c r="F214" s="4">
        <f t="shared" si="17"/>
        <v>4.3310234434068775</v>
      </c>
      <c r="G214" s="4">
        <f t="shared" si="18"/>
        <v>8.1665054266614607</v>
      </c>
      <c r="I214" s="4">
        <f t="shared" si="19"/>
        <v>1.0337153270196247</v>
      </c>
    </row>
    <row r="215" spans="1:9" x14ac:dyDescent="0.2">
      <c r="A215" s="4">
        <f>IF('True_Odds_Calculator_3-way'!A216="","",'True_Odds_Calculator_3-way'!A216)</f>
        <v>2.72</v>
      </c>
      <c r="B215" s="4">
        <f>IF('True_Odds_Calculator_3-way'!B216="","",'True_Odds_Calculator_3-way'!B216)</f>
        <v>2.98</v>
      </c>
      <c r="C215" s="4">
        <f>IF('True_Odds_Calculator_3-way'!C216="","",'True_Odds_Calculator_3-way'!C216)</f>
        <v>3.08</v>
      </c>
      <c r="D215" s="4">
        <f t="shared" si="15"/>
        <v>2.7892853297511788E-2</v>
      </c>
      <c r="E215" s="4">
        <f t="shared" si="16"/>
        <v>2.7905722332046445</v>
      </c>
      <c r="F215" s="4">
        <f t="shared" si="17"/>
        <v>3.0649194187305779</v>
      </c>
      <c r="G215" s="4">
        <f t="shared" si="18"/>
        <v>3.1708011634665016</v>
      </c>
      <c r="I215" s="4">
        <f t="shared" si="19"/>
        <v>1.0278928532975118</v>
      </c>
    </row>
    <row r="216" spans="1:9" x14ac:dyDescent="0.2">
      <c r="A216" s="4">
        <f>IF('True_Odds_Calculator_3-way'!A217="","",'True_Odds_Calculator_3-way'!A217)</f>
        <v>5.31</v>
      </c>
      <c r="B216" s="4">
        <f>IF('True_Odds_Calculator_3-way'!B217="","",'True_Odds_Calculator_3-way'!B217)</f>
        <v>3.58</v>
      </c>
      <c r="C216" s="4">
        <f>IF('True_Odds_Calculator_3-way'!C217="","",'True_Odds_Calculator_3-way'!C217)</f>
        <v>1.78</v>
      </c>
      <c r="D216" s="4">
        <f t="shared" si="15"/>
        <v>2.9451278885012755E-2</v>
      </c>
      <c r="E216" s="4">
        <f t="shared" si="16"/>
        <v>5.6020267270854172</v>
      </c>
      <c r="F216" s="4">
        <f t="shared" si="17"/>
        <v>3.7104028225753987</v>
      </c>
      <c r="G216" s="4">
        <f t="shared" si="18"/>
        <v>1.8116576770581196</v>
      </c>
      <c r="I216" s="4">
        <f t="shared" si="19"/>
        <v>1.0294512788850128</v>
      </c>
    </row>
    <row r="217" spans="1:9" x14ac:dyDescent="0.2">
      <c r="A217" s="4">
        <f>IF('True_Odds_Calculator_3-way'!A218="","",'True_Odds_Calculator_3-way'!A218)</f>
        <v>2.0699999999999998</v>
      </c>
      <c r="B217" s="4">
        <f>IF('True_Odds_Calculator_3-way'!B218="","",'True_Odds_Calculator_3-way'!B218)</f>
        <v>3.7</v>
      </c>
      <c r="C217" s="4">
        <f>IF('True_Odds_Calculator_3-way'!C218="","",'True_Odds_Calculator_3-way'!C218)</f>
        <v>3.7</v>
      </c>
      <c r="D217" s="4">
        <f t="shared" si="15"/>
        <v>2.3632327980154022E-2</v>
      </c>
      <c r="E217" s="4">
        <f t="shared" si="16"/>
        <v>2.1043135818298375</v>
      </c>
      <c r="F217" s="4">
        <f t="shared" si="17"/>
        <v>3.8110797810582189</v>
      </c>
      <c r="G217" s="4">
        <f t="shared" si="18"/>
        <v>3.8110797810582189</v>
      </c>
      <c r="I217" s="4">
        <f t="shared" si="19"/>
        <v>1.023632327980154</v>
      </c>
    </row>
    <row r="218" spans="1:9" x14ac:dyDescent="0.2">
      <c r="A218" s="4">
        <f>IF('True_Odds_Calculator_3-way'!A219="","",'True_Odds_Calculator_3-way'!A219)</f>
        <v>3.42</v>
      </c>
      <c r="B218" s="4">
        <f>IF('True_Odds_Calculator_3-way'!B219="","",'True_Odds_Calculator_3-way'!B219)</f>
        <v>2.61</v>
      </c>
      <c r="C218" s="4">
        <f>IF('True_Odds_Calculator_3-way'!C219="","",'True_Odds_Calculator_3-way'!C219)</f>
        <v>2.84</v>
      </c>
      <c r="D218" s="4">
        <f t="shared" si="15"/>
        <v>2.765209932715873E-2</v>
      </c>
      <c r="E218" s="4">
        <f t="shared" si="16"/>
        <v>3.5313191625935261</v>
      </c>
      <c r="F218" s="4">
        <f t="shared" si="17"/>
        <v>2.6743374079662954</v>
      </c>
      <c r="G218" s="4">
        <f t="shared" si="18"/>
        <v>2.9163420203264039</v>
      </c>
      <c r="I218" s="4">
        <f t="shared" si="19"/>
        <v>1.0276520993271587</v>
      </c>
    </row>
    <row r="219" spans="1:9" x14ac:dyDescent="0.2">
      <c r="A219" s="4">
        <f>IF('True_Odds_Calculator_3-way'!A220="","",'True_Odds_Calculator_3-way'!A220)</f>
        <v>2.41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3.06</v>
      </c>
      <c r="D219" s="4">
        <f t="shared" si="15"/>
        <v>2.8268096246412799E-2</v>
      </c>
      <c r="E219" s="4">
        <f t="shared" si="16"/>
        <v>2.4659996562192537</v>
      </c>
      <c r="F219" s="4">
        <f t="shared" si="17"/>
        <v>3.6086719665975169</v>
      </c>
      <c r="G219" s="4">
        <f t="shared" si="18"/>
        <v>3.150849898760073</v>
      </c>
      <c r="I219" s="4">
        <f t="shared" si="19"/>
        <v>1.0282680962464128</v>
      </c>
    </row>
    <row r="220" spans="1:9" x14ac:dyDescent="0.2">
      <c r="A220" s="4">
        <f>IF('True_Odds_Calculator_3-way'!A221="","",'True_Odds_Calculator_3-way'!A221)</f>
        <v>2.29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3.23</v>
      </c>
      <c r="D220" s="4">
        <f t="shared" si="15"/>
        <v>2.8764621633452503E-2</v>
      </c>
      <c r="E220" s="4">
        <f t="shared" si="16"/>
        <v>2.3414103338543755</v>
      </c>
      <c r="F220" s="4">
        <f t="shared" si="17"/>
        <v>3.6643772206433782</v>
      </c>
      <c r="G220" s="4">
        <f t="shared" si="18"/>
        <v>3.3332298253402333</v>
      </c>
      <c r="I220" s="4">
        <f t="shared" si="19"/>
        <v>1.0287646216334525</v>
      </c>
    </row>
    <row r="221" spans="1:9" x14ac:dyDescent="0.2">
      <c r="A221" s="4">
        <f>IF('True_Odds_Calculator_3-way'!A222="","",'True_Odds_Calculator_3-way'!A222)</f>
        <v>2.15</v>
      </c>
      <c r="B221" s="4">
        <f>IF('True_Odds_Calculator_3-way'!B222="","",'True_Odds_Calculator_3-way'!B222)</f>
        <v>3.39</v>
      </c>
      <c r="C221" s="4">
        <f>IF('True_Odds_Calculator_3-way'!C222="","",'True_Odds_Calculator_3-way'!C222)</f>
        <v>3.72</v>
      </c>
      <c r="D221" s="4">
        <f t="shared" si="15"/>
        <v>2.8918734108305699E-2</v>
      </c>
      <c r="E221" s="4">
        <f t="shared" si="16"/>
        <v>2.1955019822761188</v>
      </c>
      <c r="F221" s="4">
        <f t="shared" si="17"/>
        <v>3.5045213425983364</v>
      </c>
      <c r="G221" s="4">
        <f t="shared" si="18"/>
        <v>3.8583577387101999</v>
      </c>
      <c r="I221" s="4">
        <f t="shared" si="19"/>
        <v>1.0289187341083057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3.68</v>
      </c>
      <c r="C222" s="4">
        <f>IF('True_Odds_Calculator_3-way'!C223="","",'True_Odds_Calculator_3-way'!C223)</f>
        <v>4.5999999999999996</v>
      </c>
      <c r="D222" s="4">
        <f t="shared" si="15"/>
        <v>3.5578522214302577E-2</v>
      </c>
      <c r="E222" s="4">
        <f t="shared" si="16"/>
        <v>1.8705973852820263</v>
      </c>
      <c r="F222" s="4">
        <f t="shared" si="17"/>
        <v>3.8479353953984456</v>
      </c>
      <c r="G222" s="4">
        <f t="shared" si="18"/>
        <v>4.8654272228109035</v>
      </c>
      <c r="I222" s="4">
        <f t="shared" si="19"/>
        <v>1.0355785222143026</v>
      </c>
    </row>
    <row r="223" spans="1:9" x14ac:dyDescent="0.2">
      <c r="A223" s="4">
        <f>IF('True_Odds_Calculator_3-way'!A224="","",'True_Odds_Calculator_3-way'!A224)</f>
        <v>2.23</v>
      </c>
      <c r="B223" s="4">
        <f>IF('True_Odds_Calculator_3-way'!B224="","",'True_Odds_Calculator_3-way'!B224)</f>
        <v>3.3</v>
      </c>
      <c r="C223" s="4">
        <f>IF('True_Odds_Calculator_3-way'!C224="","",'True_Odds_Calculator_3-way'!C224)</f>
        <v>3.54</v>
      </c>
      <c r="D223" s="4">
        <f t="shared" si="15"/>
        <v>3.3946672010060297E-2</v>
      </c>
      <c r="E223" s="4">
        <f t="shared" si="16"/>
        <v>2.2877278211890171</v>
      </c>
      <c r="F223" s="4">
        <f t="shared" si="17"/>
        <v>3.4280063478528615</v>
      </c>
      <c r="G223" s="4">
        <f t="shared" si="18"/>
        <v>3.6877192386420585</v>
      </c>
      <c r="I223" s="4">
        <f t="shared" si="19"/>
        <v>1.0339466720100603</v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2.19</v>
      </c>
      <c r="B186" s="4">
        <f>IF('True_Odds_Calculator_2-way'!B187="","",'True_Odds_Calculator_2-way'!B187)</f>
        <v>1.71</v>
      </c>
      <c r="C186" s="4">
        <f t="shared" si="22"/>
        <v>0.45662100456621008</v>
      </c>
      <c r="D186">
        <f t="shared" si="23"/>
        <v>0.58479532163742687</v>
      </c>
      <c r="E186">
        <f t="shared" si="24"/>
        <v>4.1416326203636888E-2</v>
      </c>
      <c r="F186">
        <f t="shared" si="25"/>
        <v>-0.22561350102806488</v>
      </c>
      <c r="G186">
        <v>0</v>
      </c>
      <c r="H186">
        <f t="shared" si="26"/>
        <v>0.26702982723170177</v>
      </c>
      <c r="I186">
        <f t="shared" si="27"/>
        <v>-1.0879209623669537</v>
      </c>
      <c r="J186">
        <f t="shared" si="28"/>
        <v>1.0879209623669537</v>
      </c>
      <c r="K186">
        <f t="shared" si="29"/>
        <v>0.43580087729966505</v>
      </c>
      <c r="L186">
        <f t="shared" si="30"/>
        <v>0.5641991227003349</v>
      </c>
      <c r="M186">
        <f t="shared" si="31"/>
        <v>2.2946259452166746</v>
      </c>
      <c r="N186">
        <f t="shared" si="32"/>
        <v>1.7724238832805375</v>
      </c>
    </row>
    <row r="187" spans="1:14" x14ac:dyDescent="0.25">
      <c r="A187" s="4">
        <f>IF('True_Odds_Calculator_2-way'!A188="","",'True_Odds_Calculator_2-way'!A188)</f>
        <v>1.91</v>
      </c>
      <c r="B187" s="4">
        <f>IF('True_Odds_Calculator_2-way'!B188="","",'True_Odds_Calculator_2-way'!B188)</f>
        <v>1.96</v>
      </c>
      <c r="C187" s="4">
        <f t="shared" si="22"/>
        <v>0.52356020942408377</v>
      </c>
      <c r="D187">
        <f t="shared" si="23"/>
        <v>0.51020408163265307</v>
      </c>
      <c r="E187">
        <f t="shared" si="24"/>
        <v>3.3764291056736839E-2</v>
      </c>
      <c r="F187">
        <f t="shared" si="25"/>
        <v>-0.23335826477187727</v>
      </c>
      <c r="G187">
        <v>0</v>
      </c>
      <c r="H187">
        <f t="shared" si="26"/>
        <v>0.26712255582861416</v>
      </c>
      <c r="I187">
        <f t="shared" si="27"/>
        <v>-1.0699012312772824</v>
      </c>
      <c r="J187">
        <f t="shared" si="28"/>
        <v>1.0699012312772824</v>
      </c>
      <c r="K187">
        <f t="shared" si="29"/>
        <v>0.50668568712332396</v>
      </c>
      <c r="L187">
        <f t="shared" si="30"/>
        <v>0.49331431287667615</v>
      </c>
      <c r="M187">
        <f t="shared" si="31"/>
        <v>1.9736101204623264</v>
      </c>
      <c r="N187">
        <f t="shared" si="32"/>
        <v>2.0271051820261912</v>
      </c>
    </row>
    <row r="188" spans="1:14" x14ac:dyDescent="0.25">
      <c r="A188" s="4">
        <f>IF('True_Odds_Calculator_2-way'!A189="","",'True_Odds_Calculator_2-way'!A189)</f>
        <v>1.77</v>
      </c>
      <c r="B188" s="4">
        <f>IF('True_Odds_Calculator_2-way'!B189="","",'True_Odds_Calculator_2-way'!B189)</f>
        <v>2.11</v>
      </c>
      <c r="C188" s="4">
        <f t="shared" si="22"/>
        <v>0.56497175141242939</v>
      </c>
      <c r="D188">
        <f t="shared" si="23"/>
        <v>0.47393364928909953</v>
      </c>
      <c r="E188">
        <f t="shared" si="24"/>
        <v>3.8905400701529036E-2</v>
      </c>
      <c r="F188">
        <f t="shared" si="25"/>
        <v>-0.22885372319061759</v>
      </c>
      <c r="G188">
        <v>0</v>
      </c>
      <c r="H188">
        <f t="shared" si="26"/>
        <v>0.26775912389214662</v>
      </c>
      <c r="I188">
        <f t="shared" si="27"/>
        <v>-1.0816659234722941</v>
      </c>
      <c r="J188">
        <f t="shared" si="28"/>
        <v>1.0816659234722941</v>
      </c>
      <c r="K188">
        <f t="shared" si="29"/>
        <v>0.54558863296538396</v>
      </c>
      <c r="L188">
        <f t="shared" si="30"/>
        <v>0.45441136703461599</v>
      </c>
      <c r="M188">
        <f t="shared" si="31"/>
        <v>1.8328827610736662</v>
      </c>
      <c r="N188">
        <f t="shared" si="32"/>
        <v>2.2006491750542465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1.81</v>
      </c>
      <c r="C189" s="4">
        <f t="shared" si="22"/>
        <v>0.48309178743961356</v>
      </c>
      <c r="D189">
        <f t="shared" si="23"/>
        <v>0.5524861878453039</v>
      </c>
      <c r="E189">
        <f t="shared" si="24"/>
        <v>3.5577975284917462E-2</v>
      </c>
      <c r="F189">
        <f t="shared" si="25"/>
        <v>-0.23132356473696847</v>
      </c>
      <c r="G189">
        <v>0</v>
      </c>
      <c r="H189">
        <f t="shared" si="26"/>
        <v>0.26690154002188599</v>
      </c>
      <c r="I189">
        <f t="shared" si="27"/>
        <v>-1.0741516544951821</v>
      </c>
      <c r="J189">
        <f t="shared" si="28"/>
        <v>1.0741516544951821</v>
      </c>
      <c r="K189">
        <f t="shared" si="29"/>
        <v>0.46525861134990021</v>
      </c>
      <c r="L189">
        <f t="shared" si="30"/>
        <v>0.53474138865009979</v>
      </c>
      <c r="M189">
        <f t="shared" si="31"/>
        <v>2.1493422703098441</v>
      </c>
      <c r="N189">
        <f t="shared" si="32"/>
        <v>1.8700628401410975</v>
      </c>
    </row>
    <row r="190" spans="1:14" x14ac:dyDescent="0.25">
      <c r="A190" s="4">
        <f>IF('True_Odds_Calculator_2-way'!A191="","",'True_Odds_Calculator_2-way'!A191)</f>
        <v>2.1800000000000002</v>
      </c>
      <c r="B190" s="4">
        <f>IF('True_Odds_Calculator_2-way'!B191="","",'True_Odds_Calculator_2-way'!B191)</f>
        <v>1.72</v>
      </c>
      <c r="C190" s="4">
        <f t="shared" si="22"/>
        <v>0.4587155963302752</v>
      </c>
      <c r="D190">
        <f t="shared" si="23"/>
        <v>0.58139534883720934</v>
      </c>
      <c r="E190">
        <f t="shared" si="24"/>
        <v>4.0110945167484591E-2</v>
      </c>
      <c r="F190">
        <f t="shared" si="25"/>
        <v>-0.22658416897802425</v>
      </c>
      <c r="G190">
        <v>0</v>
      </c>
      <c r="H190">
        <f t="shared" si="26"/>
        <v>0.26669511414550884</v>
      </c>
      <c r="I190">
        <f t="shared" si="27"/>
        <v>-1.0849075915068656</v>
      </c>
      <c r="J190">
        <f t="shared" si="28"/>
        <v>1.0849075915068656</v>
      </c>
      <c r="K190">
        <f t="shared" si="29"/>
        <v>0.43855976031354993</v>
      </c>
      <c r="L190">
        <f t="shared" si="30"/>
        <v>0.56144023968644996</v>
      </c>
      <c r="M190">
        <f t="shared" si="31"/>
        <v>2.2801909579781015</v>
      </c>
      <c r="N190">
        <f t="shared" si="32"/>
        <v>1.7811334658849434</v>
      </c>
    </row>
    <row r="191" spans="1:14" x14ac:dyDescent="0.25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1.78</v>
      </c>
      <c r="C191" s="4">
        <f t="shared" si="22"/>
        <v>0.47619047619047616</v>
      </c>
      <c r="D191">
        <f t="shared" si="23"/>
        <v>0.5617977528089888</v>
      </c>
      <c r="E191">
        <f t="shared" si="24"/>
        <v>3.7988228999465079E-2</v>
      </c>
      <c r="F191">
        <f t="shared" si="25"/>
        <v>-0.2295345104333868</v>
      </c>
      <c r="G191">
        <v>0</v>
      </c>
      <c r="H191">
        <f t="shared" si="26"/>
        <v>0.26752273943285182</v>
      </c>
      <c r="I191">
        <f t="shared" si="27"/>
        <v>-1.0795837927188263</v>
      </c>
      <c r="J191">
        <f t="shared" si="28"/>
        <v>1.0795837927188263</v>
      </c>
      <c r="K191">
        <f t="shared" si="29"/>
        <v>0.45713404422735271</v>
      </c>
      <c r="L191">
        <f t="shared" si="30"/>
        <v>0.54286595577264729</v>
      </c>
      <c r="M191">
        <f t="shared" si="31"/>
        <v>2.1875421719907089</v>
      </c>
      <c r="N191">
        <f t="shared" si="32"/>
        <v>1.8420753583206844</v>
      </c>
    </row>
    <row r="192" spans="1:14" x14ac:dyDescent="0.25">
      <c r="A192" s="4">
        <f>IF('True_Odds_Calculator_2-way'!A193="","",'True_Odds_Calculator_2-way'!A193)</f>
        <v>2.46</v>
      </c>
      <c r="B192" s="4">
        <f>IF('True_Odds_Calculator_2-way'!B193="","",'True_Odds_Calculator_2-way'!B193)</f>
        <v>1.58</v>
      </c>
      <c r="C192" s="4">
        <f t="shared" si="22"/>
        <v>0.4065040650406504</v>
      </c>
      <c r="D192">
        <f t="shared" si="23"/>
        <v>0.63291139240506322</v>
      </c>
      <c r="E192">
        <f t="shared" si="24"/>
        <v>3.9415457445713731E-2</v>
      </c>
      <c r="F192">
        <f t="shared" si="25"/>
        <v>-0.21786559637748271</v>
      </c>
      <c r="G192">
        <v>0</v>
      </c>
      <c r="H192">
        <f t="shared" si="26"/>
        <v>0.25728105382319644</v>
      </c>
      <c r="I192">
        <f t="shared" si="27"/>
        <v>-1.0866997704607786</v>
      </c>
      <c r="J192">
        <f t="shared" si="28"/>
        <v>1.0866997704607786</v>
      </c>
      <c r="K192">
        <f t="shared" si="29"/>
        <v>0.38661064275703094</v>
      </c>
      <c r="L192">
        <f t="shared" si="30"/>
        <v>0.61338935724296906</v>
      </c>
      <c r="M192">
        <f t="shared" si="31"/>
        <v>2.5865816648727367</v>
      </c>
      <c r="N192">
        <f t="shared" si="32"/>
        <v>1.6302858668672515</v>
      </c>
    </row>
    <row r="193" spans="1:14" x14ac:dyDescent="0.25">
      <c r="A193" s="4">
        <f>IF('True_Odds_Calculator_2-way'!A194="","",'True_Odds_Calculator_2-way'!A194)</f>
        <v>2.39</v>
      </c>
      <c r="B193" s="4">
        <f>IF('True_Odds_Calculator_2-way'!B194="","",'True_Odds_Calculator_2-way'!B194)</f>
        <v>1.61</v>
      </c>
      <c r="C193" s="4">
        <f t="shared" si="22"/>
        <v>0.41841004184100417</v>
      </c>
      <c r="D193">
        <f t="shared" si="23"/>
        <v>0.6211180124223602</v>
      </c>
      <c r="E193">
        <f t="shared" si="24"/>
        <v>3.9528054263364254E-2</v>
      </c>
      <c r="F193">
        <f t="shared" si="25"/>
        <v>-0.22035395930247681</v>
      </c>
      <c r="G193">
        <v>0</v>
      </c>
      <c r="H193">
        <f t="shared" si="26"/>
        <v>0.25988201356584106</v>
      </c>
      <c r="I193">
        <f t="shared" si="27"/>
        <v>-1.0859946414984594</v>
      </c>
      <c r="J193">
        <f t="shared" si="28"/>
        <v>1.0859946414984594</v>
      </c>
      <c r="K193">
        <f t="shared" si="29"/>
        <v>0.39848058529044122</v>
      </c>
      <c r="L193">
        <f t="shared" si="30"/>
        <v>0.60151941470955883</v>
      </c>
      <c r="M193">
        <f t="shared" si="31"/>
        <v>2.5095325516828586</v>
      </c>
      <c r="N193">
        <f t="shared" si="32"/>
        <v>1.6624567313140606</v>
      </c>
    </row>
    <row r="194" spans="1:14" x14ac:dyDescent="0.25">
      <c r="A194" s="4">
        <f>IF('True_Odds_Calculator_2-way'!A195="","",'True_Odds_Calculator_2-way'!A195)</f>
        <v>2.38</v>
      </c>
      <c r="B194" s="4">
        <f>IF('True_Odds_Calculator_2-way'!B195="","",'True_Odds_Calculator_2-way'!B195)</f>
        <v>1.62</v>
      </c>
      <c r="C194" s="4">
        <f t="shared" si="22"/>
        <v>0.42016806722689076</v>
      </c>
      <c r="D194">
        <f t="shared" si="23"/>
        <v>0.61728395061728392</v>
      </c>
      <c r="E194">
        <f t="shared" si="24"/>
        <v>3.7452017844174623E-2</v>
      </c>
      <c r="F194">
        <f t="shared" si="25"/>
        <v>-0.22191098661686903</v>
      </c>
      <c r="G194">
        <v>0</v>
      </c>
      <c r="H194">
        <f t="shared" si="26"/>
        <v>0.25936300446104366</v>
      </c>
      <c r="I194">
        <f t="shared" si="27"/>
        <v>-1.0810968751610261</v>
      </c>
      <c r="J194">
        <f t="shared" si="28"/>
        <v>1.0810968751610261</v>
      </c>
      <c r="K194">
        <f t="shared" si="29"/>
        <v>0.4012980084049661</v>
      </c>
      <c r="L194">
        <f t="shared" si="30"/>
        <v>0.59870199159503401</v>
      </c>
      <c r="M194">
        <f t="shared" si="31"/>
        <v>2.4919136877222163</v>
      </c>
      <c r="N194">
        <f t="shared" si="32"/>
        <v>1.6702800625998362</v>
      </c>
    </row>
    <row r="195" spans="1:14" x14ac:dyDescent="0.25">
      <c r="A195" s="4">
        <f>IF('True_Odds_Calculator_2-way'!A196="","",'True_Odds_Calculator_2-way'!A196)</f>
        <v>2.06</v>
      </c>
      <c r="B195" s="4">
        <f>IF('True_Odds_Calculator_2-way'!B196="","",'True_Odds_Calculator_2-way'!B196)</f>
        <v>1.82</v>
      </c>
      <c r="C195" s="4">
        <f t="shared" ref="C195:C258" si="33">1/A195</f>
        <v>0.4854368932038835</v>
      </c>
      <c r="D195">
        <f t="shared" ref="D195:D258" si="34">1/B195</f>
        <v>0.54945054945054939</v>
      </c>
      <c r="E195">
        <f t="shared" ref="E195:E258" si="35">C195+D195-1</f>
        <v>3.4887442654432999E-2</v>
      </c>
      <c r="F195">
        <f t="shared" ref="F195:F258" si="36">C195+D195-(C195*D195)-1</f>
        <v>-0.2318361250400085</v>
      </c>
      <c r="G195">
        <v>0</v>
      </c>
      <c r="H195">
        <f t="shared" ref="H195:H258" si="37">C195*D195</f>
        <v>0.26672356769444144</v>
      </c>
      <c r="I195">
        <f t="shared" ref="I195:I258" si="38">((-4*F195*H195)^0.5)/(2*F195)</f>
        <v>-1.0726058003503602</v>
      </c>
      <c r="J195">
        <f t="shared" ref="J195:J258" si="39">(-((-4*F195*H195)^0.5))/(2*F195)</f>
        <v>1.0726058003503602</v>
      </c>
      <c r="K195">
        <f t="shared" ref="K195:K258" si="40">IF(A195="","",(C195/($J195+C195-($J195*C195))))</f>
        <v>0.46795400693555494</v>
      </c>
      <c r="L195">
        <f t="shared" ref="L195:L258" si="41">IF(B195="","",(D195/($J195+D195-($J195*D195))))</f>
        <v>0.53204599306444489</v>
      </c>
      <c r="M195">
        <f t="shared" ref="M195:M258" si="42">IF(A195="","",1/K195)</f>
        <v>2.1369621483713819</v>
      </c>
      <c r="N195">
        <f t="shared" ref="N195:N258" si="43">IF(B195="","",1/L195)</f>
        <v>1.8795367562872962</v>
      </c>
    </row>
    <row r="196" spans="1:14" x14ac:dyDescent="0.25">
      <c r="A196" s="4">
        <f>IF('True_Odds_Calculator_2-way'!A197="","",'True_Odds_Calculator_2-way'!A197)</f>
        <v>2.54</v>
      </c>
      <c r="B196" s="4">
        <f>IF('True_Odds_Calculator_2-way'!B197="","",'True_Odds_Calculator_2-way'!B197)</f>
        <v>1.52</v>
      </c>
      <c r="C196" s="4">
        <f t="shared" si="33"/>
        <v>0.39370078740157477</v>
      </c>
      <c r="D196">
        <f t="shared" si="34"/>
        <v>0.65789473684210531</v>
      </c>
      <c r="E196">
        <f t="shared" si="35"/>
        <v>5.159552424368008E-2</v>
      </c>
      <c r="F196">
        <f t="shared" si="36"/>
        <v>-0.2074181516784086</v>
      </c>
      <c r="G196">
        <v>0</v>
      </c>
      <c r="H196">
        <f t="shared" si="37"/>
        <v>0.25901367592208868</v>
      </c>
      <c r="I196">
        <f t="shared" si="38"/>
        <v>-1.1174753906691854</v>
      </c>
      <c r="J196">
        <f t="shared" si="39"/>
        <v>1.1174753906691854</v>
      </c>
      <c r="K196">
        <f t="shared" si="40"/>
        <v>0.36752381651753308</v>
      </c>
      <c r="L196">
        <f t="shared" si="41"/>
        <v>0.63247618348246692</v>
      </c>
      <c r="M196">
        <f t="shared" si="42"/>
        <v>2.7209121016305455</v>
      </c>
      <c r="N196">
        <f t="shared" si="43"/>
        <v>1.5810872031479763</v>
      </c>
    </row>
    <row r="197" spans="1:14" x14ac:dyDescent="0.25">
      <c r="A197" s="4">
        <f>IF('True_Odds_Calculator_2-way'!A198="","",'True_Odds_Calculator_2-way'!A198)</f>
        <v>1.95</v>
      </c>
      <c r="B197" s="4">
        <f>IF('True_Odds_Calculator_2-way'!B198="","",'True_Odds_Calculator_2-way'!B198)</f>
        <v>1.93</v>
      </c>
      <c r="C197" s="4">
        <f t="shared" si="33"/>
        <v>0.51282051282051289</v>
      </c>
      <c r="D197">
        <f t="shared" si="34"/>
        <v>0.5181347150259068</v>
      </c>
      <c r="E197">
        <f t="shared" si="35"/>
        <v>3.0955227846419575E-2</v>
      </c>
      <c r="F197">
        <f t="shared" si="36"/>
        <v>-0.23475488242327625</v>
      </c>
      <c r="G197">
        <v>0</v>
      </c>
      <c r="H197">
        <f t="shared" si="37"/>
        <v>0.26571011026969582</v>
      </c>
      <c r="I197">
        <f t="shared" si="38"/>
        <v>-1.0638899909514294</v>
      </c>
      <c r="J197">
        <f t="shared" si="39"/>
        <v>1.0638899909514294</v>
      </c>
      <c r="K197">
        <f t="shared" si="40"/>
        <v>0.49734035027939766</v>
      </c>
      <c r="L197">
        <f t="shared" si="41"/>
        <v>0.50265964972060251</v>
      </c>
      <c r="M197">
        <f t="shared" si="42"/>
        <v>2.0106954914038573</v>
      </c>
      <c r="N197">
        <f t="shared" si="43"/>
        <v>1.9894176915848294</v>
      </c>
    </row>
    <row r="198" spans="1:14" x14ac:dyDescent="0.25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33"/>
        <v>0.51546391752577325</v>
      </c>
      <c r="D198">
        <f t="shared" si="34"/>
        <v>0.5181347150259068</v>
      </c>
      <c r="E198">
        <f t="shared" si="35"/>
        <v>3.3598632551679941E-2</v>
      </c>
      <c r="F198">
        <f t="shared" si="36"/>
        <v>-0.2334811174616741</v>
      </c>
      <c r="G198">
        <v>0</v>
      </c>
      <c r="H198">
        <f t="shared" si="37"/>
        <v>0.26707975001335404</v>
      </c>
      <c r="I198">
        <f t="shared" si="38"/>
        <v>-1.0695340092890231</v>
      </c>
      <c r="J198">
        <f t="shared" si="39"/>
        <v>1.0695340092890231</v>
      </c>
      <c r="K198">
        <f t="shared" si="40"/>
        <v>0.49866309204640175</v>
      </c>
      <c r="L198">
        <f t="shared" si="41"/>
        <v>0.50133690795359842</v>
      </c>
      <c r="M198">
        <f t="shared" si="42"/>
        <v>2.0053619687316817</v>
      </c>
      <c r="N198">
        <f t="shared" si="43"/>
        <v>1.9946666286387909</v>
      </c>
    </row>
    <row r="199" spans="1:14" x14ac:dyDescent="0.25">
      <c r="A199" s="4">
        <f>IF('True_Odds_Calculator_2-way'!A200="","",'True_Odds_Calculator_2-way'!A200)</f>
        <v>1.88</v>
      </c>
      <c r="B199" s="4">
        <f>IF('True_Odds_Calculator_2-way'!B200="","",'True_Odds_Calculator_2-way'!B200)</f>
        <v>1.99</v>
      </c>
      <c r="C199" s="4">
        <f t="shared" si="33"/>
        <v>0.53191489361702127</v>
      </c>
      <c r="D199">
        <f t="shared" si="34"/>
        <v>0.50251256281407031</v>
      </c>
      <c r="E199">
        <f t="shared" si="35"/>
        <v>3.4427456431091574E-2</v>
      </c>
      <c r="F199">
        <f t="shared" si="36"/>
        <v>-0.23286645995937127</v>
      </c>
      <c r="G199">
        <v>0</v>
      </c>
      <c r="H199">
        <f t="shared" si="37"/>
        <v>0.2672939163904629</v>
      </c>
      <c r="I199">
        <f t="shared" si="38"/>
        <v>-1.0713739108887084</v>
      </c>
      <c r="J199">
        <f t="shared" si="39"/>
        <v>1.0713739108887084</v>
      </c>
      <c r="K199">
        <f t="shared" si="40"/>
        <v>0.51471862576142968</v>
      </c>
      <c r="L199">
        <f t="shared" si="41"/>
        <v>0.48528137423857021</v>
      </c>
      <c r="M199">
        <f t="shared" si="42"/>
        <v>1.9428090415820634</v>
      </c>
      <c r="N199">
        <f t="shared" si="43"/>
        <v>2.0606601717798219</v>
      </c>
    </row>
    <row r="200" spans="1:14" x14ac:dyDescent="0.25">
      <c r="A200" s="4">
        <f>IF('True_Odds_Calculator_2-way'!A201="","",'True_Odds_Calculator_2-way'!A201)</f>
        <v>2.52</v>
      </c>
      <c r="B200" s="4">
        <f>IF('True_Odds_Calculator_2-way'!B201="","",'True_Odds_Calculator_2-way'!B201)</f>
        <v>1.56</v>
      </c>
      <c r="C200" s="4">
        <f t="shared" si="33"/>
        <v>0.3968253968253968</v>
      </c>
      <c r="D200">
        <f t="shared" si="34"/>
        <v>0.64102564102564097</v>
      </c>
      <c r="E200">
        <f t="shared" si="35"/>
        <v>3.7851037851037717E-2</v>
      </c>
      <c r="F200">
        <f t="shared" si="36"/>
        <v>-0.21652421652421661</v>
      </c>
      <c r="G200">
        <v>0</v>
      </c>
      <c r="H200">
        <f t="shared" si="37"/>
        <v>0.25437525437525432</v>
      </c>
      <c r="I200">
        <f t="shared" si="38"/>
        <v>-1.0838874619051497</v>
      </c>
      <c r="J200">
        <f t="shared" si="39"/>
        <v>1.0838874619051497</v>
      </c>
      <c r="K200">
        <f t="shared" si="40"/>
        <v>0.3777135495558997</v>
      </c>
      <c r="L200">
        <f t="shared" si="41"/>
        <v>0.62228645044410036</v>
      </c>
      <c r="M200">
        <f t="shared" si="42"/>
        <v>2.6475089420958278</v>
      </c>
      <c r="N200">
        <f t="shared" si="43"/>
        <v>1.6069769786668839</v>
      </c>
    </row>
    <row r="201" spans="1:14" x14ac:dyDescent="0.25">
      <c r="A201" s="4">
        <f>IF('True_Odds_Calculator_2-way'!A202="","",'True_Odds_Calculator_2-way'!A202)</f>
        <v>2.16</v>
      </c>
      <c r="B201" s="4">
        <f>IF('True_Odds_Calculator_2-way'!B202="","",'True_Odds_Calculator_2-way'!B202)</f>
        <v>1.74</v>
      </c>
      <c r="C201" s="4">
        <f t="shared" si="33"/>
        <v>0.46296296296296291</v>
      </c>
      <c r="D201">
        <f t="shared" si="34"/>
        <v>0.57471264367816088</v>
      </c>
      <c r="E201">
        <f t="shared" si="35"/>
        <v>3.7675606641123682E-2</v>
      </c>
      <c r="F201">
        <f t="shared" si="36"/>
        <v>-0.22839506172839519</v>
      </c>
      <c r="G201">
        <v>0</v>
      </c>
      <c r="H201">
        <f t="shared" si="37"/>
        <v>0.26607066836951887</v>
      </c>
      <c r="I201">
        <f t="shared" si="38"/>
        <v>-1.0793322294408634</v>
      </c>
      <c r="J201">
        <f t="shared" si="39"/>
        <v>1.0793322294408634</v>
      </c>
      <c r="K201">
        <f t="shared" si="40"/>
        <v>0.44404472798104189</v>
      </c>
      <c r="L201">
        <f t="shared" si="41"/>
        <v>0.55595527201895822</v>
      </c>
      <c r="M201">
        <f t="shared" si="42"/>
        <v>2.2520253861514017</v>
      </c>
      <c r="N201">
        <f t="shared" si="43"/>
        <v>1.7987058497862392</v>
      </c>
    </row>
    <row r="202" spans="1:14" x14ac:dyDescent="0.25">
      <c r="A202" s="4">
        <f>IF('True_Odds_Calculator_2-way'!A203="","",'True_Odds_Calculator_2-way'!A203)</f>
        <v>1.65</v>
      </c>
      <c r="B202" s="4">
        <f>IF('True_Odds_Calculator_2-way'!B203="","",'True_Odds_Calculator_2-way'!B203)</f>
        <v>2.33</v>
      </c>
      <c r="C202" s="4">
        <f t="shared" si="33"/>
        <v>0.60606060606060608</v>
      </c>
      <c r="D202">
        <f t="shared" si="34"/>
        <v>0.42918454935622319</v>
      </c>
      <c r="E202">
        <f t="shared" si="35"/>
        <v>3.5245155416829377E-2</v>
      </c>
      <c r="F202">
        <f t="shared" si="36"/>
        <v>-0.22486669267785131</v>
      </c>
      <c r="G202">
        <v>0</v>
      </c>
      <c r="H202">
        <f t="shared" si="37"/>
        <v>0.26011184809468074</v>
      </c>
      <c r="I202">
        <f t="shared" si="38"/>
        <v>-1.0755175492958089</v>
      </c>
      <c r="J202">
        <f t="shared" si="39"/>
        <v>1.0755175492958089</v>
      </c>
      <c r="K202">
        <f t="shared" si="40"/>
        <v>0.58855158622613757</v>
      </c>
      <c r="L202">
        <f t="shared" si="41"/>
        <v>0.41144841377386249</v>
      </c>
      <c r="M202">
        <f t="shared" si="42"/>
        <v>1.6990864070422753</v>
      </c>
      <c r="N202">
        <f t="shared" si="43"/>
        <v>2.4304383405634256</v>
      </c>
    </row>
    <row r="203" spans="1:14" x14ac:dyDescent="0.25">
      <c r="A203" s="4">
        <f>IF('True_Odds_Calculator_2-way'!A204="","",'True_Odds_Calculator_2-way'!A204)</f>
        <v>1.76</v>
      </c>
      <c r="B203" s="4">
        <f>IF('True_Odds_Calculator_2-way'!B204="","",'True_Odds_Calculator_2-way'!B204)</f>
        <v>2.09</v>
      </c>
      <c r="C203" s="4">
        <f t="shared" si="33"/>
        <v>0.56818181818181823</v>
      </c>
      <c r="D203">
        <f t="shared" si="34"/>
        <v>0.47846889952153115</v>
      </c>
      <c r="E203">
        <f t="shared" si="35"/>
        <v>4.6650717703349276E-2</v>
      </c>
      <c r="F203">
        <f t="shared" si="36"/>
        <v>-0.22520661157024802</v>
      </c>
      <c r="G203">
        <v>0</v>
      </c>
      <c r="H203">
        <f t="shared" si="37"/>
        <v>0.27185732927359729</v>
      </c>
      <c r="I203">
        <f t="shared" si="38"/>
        <v>-1.0987021007226223</v>
      </c>
      <c r="J203">
        <f t="shared" si="39"/>
        <v>1.0987021007226223</v>
      </c>
      <c r="K203">
        <f t="shared" si="40"/>
        <v>0.54495509018599919</v>
      </c>
      <c r="L203">
        <f t="shared" si="41"/>
        <v>0.45504490981400092</v>
      </c>
      <c r="M203">
        <f t="shared" si="42"/>
        <v>1.8350135965491927</v>
      </c>
      <c r="N203">
        <f t="shared" si="43"/>
        <v>2.197585289787658</v>
      </c>
    </row>
    <row r="204" spans="1:14" x14ac:dyDescent="0.25">
      <c r="A204" s="4">
        <f>IF('True_Odds_Calculator_2-way'!A205="","",'True_Odds_Calculator_2-way'!A205)</f>
        <v>2.09</v>
      </c>
      <c r="B204" s="4">
        <f>IF('True_Odds_Calculator_2-way'!B205="","",'True_Odds_Calculator_2-way'!B205)</f>
        <v>1.75</v>
      </c>
      <c r="C204" s="4">
        <f t="shared" si="33"/>
        <v>0.47846889952153115</v>
      </c>
      <c r="D204">
        <f t="shared" si="34"/>
        <v>0.5714285714285714</v>
      </c>
      <c r="E204">
        <f t="shared" si="35"/>
        <v>4.9897470950102552E-2</v>
      </c>
      <c r="F204">
        <f t="shared" si="36"/>
        <v>-0.22351332877648666</v>
      </c>
      <c r="G204">
        <v>0</v>
      </c>
      <c r="H204">
        <f t="shared" si="37"/>
        <v>0.27341079972658922</v>
      </c>
      <c r="I204">
        <f t="shared" si="38"/>
        <v>-1.1060025272186622</v>
      </c>
      <c r="J204">
        <f t="shared" si="39"/>
        <v>1.1060025272186622</v>
      </c>
      <c r="K204">
        <f t="shared" si="40"/>
        <v>0.4534031352978124</v>
      </c>
      <c r="L204">
        <f t="shared" si="41"/>
        <v>0.54659686470218749</v>
      </c>
      <c r="M204">
        <f t="shared" si="42"/>
        <v>2.2055427546683419</v>
      </c>
      <c r="N204">
        <f t="shared" si="43"/>
        <v>1.8295018954139968</v>
      </c>
    </row>
    <row r="205" spans="1:14" x14ac:dyDescent="0.25">
      <c r="A205" s="4">
        <f>IF('True_Odds_Calculator_2-way'!A206="","",'True_Odds_Calculator_2-way'!A206)</f>
        <v>1.67</v>
      </c>
      <c r="B205" s="4">
        <f>IF('True_Odds_Calculator_2-way'!B206="","",'True_Odds_Calculator_2-way'!B206)</f>
        <v>2.23</v>
      </c>
      <c r="C205" s="4">
        <f t="shared" si="33"/>
        <v>0.5988023952095809</v>
      </c>
      <c r="D205">
        <f t="shared" si="34"/>
        <v>0.44843049327354262</v>
      </c>
      <c r="E205">
        <f t="shared" si="35"/>
        <v>4.7232888483123459E-2</v>
      </c>
      <c r="F205">
        <f t="shared" si="36"/>
        <v>-0.22128836497408777</v>
      </c>
      <c r="G205">
        <v>0</v>
      </c>
      <c r="H205">
        <f t="shared" si="37"/>
        <v>0.26852125345721117</v>
      </c>
      <c r="I205">
        <f t="shared" si="38"/>
        <v>-1.1015647826027291</v>
      </c>
      <c r="J205">
        <f t="shared" si="39"/>
        <v>1.1015647826027291</v>
      </c>
      <c r="K205">
        <f t="shared" si="40"/>
        <v>0.57535796903051928</v>
      </c>
      <c r="L205">
        <f t="shared" si="41"/>
        <v>0.42464203096948078</v>
      </c>
      <c r="M205">
        <f t="shared" si="42"/>
        <v>1.7380484043438287</v>
      </c>
      <c r="N205">
        <f t="shared" si="43"/>
        <v>2.3549246826013568</v>
      </c>
    </row>
    <row r="206" spans="1:14" x14ac:dyDescent="0.25">
      <c r="A206" s="4">
        <f>IF('True_Odds_Calculator_2-way'!A207="","",'True_Odds_Calculator_2-way'!A207)</f>
        <v>1.76</v>
      </c>
      <c r="B206" s="4">
        <f>IF('True_Odds_Calculator_2-way'!B207="","",'True_Odds_Calculator_2-way'!B207)</f>
        <v>2.08</v>
      </c>
      <c r="C206" s="4">
        <f t="shared" si="33"/>
        <v>0.56818181818181823</v>
      </c>
      <c r="D206">
        <f t="shared" si="34"/>
        <v>0.48076923076923073</v>
      </c>
      <c r="E206">
        <f t="shared" si="35"/>
        <v>4.8951048951048959E-2</v>
      </c>
      <c r="F206">
        <f t="shared" si="36"/>
        <v>-0.22421328671328666</v>
      </c>
      <c r="G206">
        <v>0</v>
      </c>
      <c r="H206">
        <f t="shared" si="37"/>
        <v>0.27316433566433568</v>
      </c>
      <c r="I206">
        <f t="shared" si="38"/>
        <v>-1.1037769642208699</v>
      </c>
      <c r="J206">
        <f t="shared" si="39"/>
        <v>1.1037769642208699</v>
      </c>
      <c r="K206">
        <f t="shared" si="40"/>
        <v>0.54381208677346893</v>
      </c>
      <c r="L206">
        <f t="shared" si="41"/>
        <v>0.45618791322653113</v>
      </c>
      <c r="M206">
        <f t="shared" si="42"/>
        <v>1.838870492807861</v>
      </c>
      <c r="N206">
        <f t="shared" si="43"/>
        <v>2.1920791213585393</v>
      </c>
    </row>
    <row r="207" spans="1:14" x14ac:dyDescent="0.25">
      <c r="A207" s="4">
        <f>IF('True_Odds_Calculator_2-way'!A208="","",'True_Odds_Calculator_2-way'!A208)</f>
        <v>1.69</v>
      </c>
      <c r="B207" s="4">
        <f>IF('True_Odds_Calculator_2-way'!B208="","",'True_Odds_Calculator_2-way'!B208)</f>
        <v>2.1800000000000002</v>
      </c>
      <c r="C207" s="4">
        <f t="shared" si="33"/>
        <v>0.59171597633136097</v>
      </c>
      <c r="D207">
        <f t="shared" si="34"/>
        <v>0.4587155963302752</v>
      </c>
      <c r="E207">
        <f t="shared" si="35"/>
        <v>5.0431572661636226E-2</v>
      </c>
      <c r="F207">
        <f t="shared" si="36"/>
        <v>-0.22099777427935496</v>
      </c>
      <c r="G207">
        <v>0</v>
      </c>
      <c r="H207">
        <f t="shared" si="37"/>
        <v>0.27142934694099125</v>
      </c>
      <c r="I207">
        <f t="shared" si="38"/>
        <v>-1.108241607047957</v>
      </c>
      <c r="J207">
        <f t="shared" si="39"/>
        <v>1.108241607047957</v>
      </c>
      <c r="K207">
        <f t="shared" si="40"/>
        <v>0.56667282355419102</v>
      </c>
      <c r="L207">
        <f t="shared" si="41"/>
        <v>0.43332717644580887</v>
      </c>
      <c r="M207">
        <f t="shared" si="42"/>
        <v>1.7646867088630902</v>
      </c>
      <c r="N207">
        <f t="shared" si="43"/>
        <v>2.3077250963165894</v>
      </c>
    </row>
    <row r="208" spans="1:14" x14ac:dyDescent="0.25">
      <c r="A208" s="4">
        <f>IF('True_Odds_Calculator_2-way'!A209="","",'True_Odds_Calculator_2-way'!A209)</f>
        <v>1.72</v>
      </c>
      <c r="B208" s="4">
        <f>IF('True_Odds_Calculator_2-way'!B209="","",'True_Odds_Calculator_2-way'!B209)</f>
        <v>2.14</v>
      </c>
      <c r="C208" s="4">
        <f t="shared" si="33"/>
        <v>0.58139534883720934</v>
      </c>
      <c r="D208">
        <f t="shared" si="34"/>
        <v>0.46728971962616822</v>
      </c>
      <c r="E208">
        <f t="shared" si="35"/>
        <v>4.8685068463377501E-2</v>
      </c>
      <c r="F208">
        <f t="shared" si="36"/>
        <v>-0.22299500108672032</v>
      </c>
      <c r="G208">
        <v>0</v>
      </c>
      <c r="H208">
        <f t="shared" si="37"/>
        <v>0.27168006955009782</v>
      </c>
      <c r="I208">
        <f t="shared" si="38"/>
        <v>-1.1037769642208697</v>
      </c>
      <c r="J208">
        <f t="shared" si="39"/>
        <v>1.1037769642208697</v>
      </c>
      <c r="K208">
        <f t="shared" si="40"/>
        <v>0.55719016135121435</v>
      </c>
      <c r="L208">
        <f t="shared" si="41"/>
        <v>0.4428098386487857</v>
      </c>
      <c r="M208">
        <f t="shared" si="42"/>
        <v>1.7947194142390264</v>
      </c>
      <c r="N208">
        <f t="shared" si="43"/>
        <v>2.2583057392117913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2.06</v>
      </c>
      <c r="C209" s="4">
        <f t="shared" si="33"/>
        <v>0.5617977528089888</v>
      </c>
      <c r="D209">
        <f t="shared" si="34"/>
        <v>0.4854368932038835</v>
      </c>
      <c r="E209">
        <f t="shared" si="35"/>
        <v>4.7234646012872306E-2</v>
      </c>
      <c r="F209">
        <f t="shared" si="36"/>
        <v>-0.22548270971964657</v>
      </c>
      <c r="G209">
        <v>0</v>
      </c>
      <c r="H209">
        <f t="shared" si="37"/>
        <v>0.27271735573251882</v>
      </c>
      <c r="I209">
        <f t="shared" si="38"/>
        <v>-1.0997646755364592</v>
      </c>
      <c r="J209">
        <f t="shared" si="39"/>
        <v>1.0997646755364592</v>
      </c>
      <c r="K209">
        <f t="shared" si="40"/>
        <v>0.53826630809448417</v>
      </c>
      <c r="L209">
        <f t="shared" si="41"/>
        <v>0.46173369190551583</v>
      </c>
      <c r="M209">
        <f t="shared" si="42"/>
        <v>1.8578164469184384</v>
      </c>
      <c r="N209">
        <f t="shared" si="43"/>
        <v>2.1657505560686463</v>
      </c>
    </row>
    <row r="210" spans="1:14" x14ac:dyDescent="0.25">
      <c r="A210" s="4">
        <f>IF('True_Odds_Calculator_2-way'!A211="","",'True_Odds_Calculator_2-way'!A211)</f>
        <v>1.9</v>
      </c>
      <c r="B210" s="4">
        <f>IF('True_Odds_Calculator_2-way'!B211="","",'True_Odds_Calculator_2-way'!B211)</f>
        <v>1.93</v>
      </c>
      <c r="C210" s="4">
        <f t="shared" si="33"/>
        <v>0.52631578947368418</v>
      </c>
      <c r="D210">
        <f t="shared" si="34"/>
        <v>0.5181347150259068</v>
      </c>
      <c r="E210">
        <f t="shared" si="35"/>
        <v>4.445050449959087E-2</v>
      </c>
      <c r="F210">
        <f t="shared" si="36"/>
        <v>-0.22825197709299161</v>
      </c>
      <c r="G210">
        <v>0</v>
      </c>
      <c r="H210">
        <f t="shared" si="37"/>
        <v>0.27270248159258254</v>
      </c>
      <c r="I210">
        <f t="shared" si="38"/>
        <v>-1.0930430596399217</v>
      </c>
      <c r="J210">
        <f t="shared" si="39"/>
        <v>1.0930430596399217</v>
      </c>
      <c r="K210">
        <f t="shared" si="40"/>
        <v>0.50409863604618754</v>
      </c>
      <c r="L210">
        <f t="shared" si="41"/>
        <v>0.49590136395381257</v>
      </c>
      <c r="M210">
        <f t="shared" si="42"/>
        <v>1.9837387536759294</v>
      </c>
      <c r="N210">
        <f t="shared" si="43"/>
        <v>2.0165300454651267</v>
      </c>
    </row>
    <row r="211" spans="1:14" x14ac:dyDescent="0.25">
      <c r="A211" s="4">
        <f>IF('True_Odds_Calculator_2-way'!A212="","",'True_Odds_Calculator_2-way'!A212)</f>
        <v>2.5</v>
      </c>
      <c r="B211" s="4">
        <f>IF('True_Odds_Calculator_2-way'!B212="","",'True_Odds_Calculator_2-way'!B212)</f>
        <v>1.5</v>
      </c>
      <c r="C211" s="4">
        <f t="shared" si="33"/>
        <v>0.4</v>
      </c>
      <c r="D211">
        <f t="shared" si="34"/>
        <v>0.66666666666666663</v>
      </c>
      <c r="E211">
        <f t="shared" si="35"/>
        <v>6.6666666666666652E-2</v>
      </c>
      <c r="F211">
        <f t="shared" si="36"/>
        <v>-0.19999999999999996</v>
      </c>
      <c r="G211">
        <v>0</v>
      </c>
      <c r="H211">
        <f t="shared" si="37"/>
        <v>0.26666666666666666</v>
      </c>
      <c r="I211">
        <f t="shared" si="38"/>
        <v>-1.1547005383792517</v>
      </c>
      <c r="J211">
        <f t="shared" si="39"/>
        <v>1.1547005383792517</v>
      </c>
      <c r="K211">
        <f t="shared" si="40"/>
        <v>0.3660254037844386</v>
      </c>
      <c r="L211">
        <f t="shared" si="41"/>
        <v>0.63397459621556118</v>
      </c>
      <c r="M211">
        <f t="shared" si="42"/>
        <v>2.7320508075688776</v>
      </c>
      <c r="N211">
        <f t="shared" si="43"/>
        <v>1.5773502691896262</v>
      </c>
    </row>
    <row r="212" spans="1:14" x14ac:dyDescent="0.25">
      <c r="A212" s="4">
        <f>IF('True_Odds_Calculator_2-way'!A213="","",'True_Odds_Calculator_2-way'!A213)</f>
        <v>2.1</v>
      </c>
      <c r="B212" s="4">
        <f>IF('True_Odds_Calculator_2-way'!B213="","",'True_Odds_Calculator_2-way'!B213)</f>
        <v>1.7</v>
      </c>
      <c r="C212" s="4">
        <f t="shared" si="33"/>
        <v>0.47619047619047616</v>
      </c>
      <c r="D212">
        <f t="shared" si="34"/>
        <v>0.58823529411764708</v>
      </c>
      <c r="E212">
        <f t="shared" si="35"/>
        <v>6.4425770308123242E-2</v>
      </c>
      <c r="F212">
        <f t="shared" si="36"/>
        <v>-0.21568627450980393</v>
      </c>
      <c r="G212">
        <v>0</v>
      </c>
      <c r="H212">
        <f t="shared" si="37"/>
        <v>0.28011204481792717</v>
      </c>
      <c r="I212">
        <f t="shared" si="38"/>
        <v>-1.1396057645963795</v>
      </c>
      <c r="J212">
        <f t="shared" si="39"/>
        <v>1.1396057645963795</v>
      </c>
      <c r="K212">
        <f t="shared" si="40"/>
        <v>0.44374109684803043</v>
      </c>
      <c r="L212">
        <f t="shared" si="41"/>
        <v>0.55625890315196935</v>
      </c>
      <c r="M212">
        <f t="shared" si="42"/>
        <v>2.2535663410560178</v>
      </c>
      <c r="N212">
        <f t="shared" si="43"/>
        <v>1.7977240352174662</v>
      </c>
    </row>
    <row r="213" spans="1:14" x14ac:dyDescent="0.25">
      <c r="A213" s="4">
        <f>IF('True_Odds_Calculator_2-way'!A214="","",'True_Odds_Calculator_2-way'!A214)</f>
        <v>2.35</v>
      </c>
      <c r="B213" s="4">
        <f>IF('True_Odds_Calculator_2-way'!B214="","",'True_Odds_Calculator_2-way'!B214)</f>
        <v>1.57</v>
      </c>
      <c r="C213" s="4">
        <f t="shared" si="33"/>
        <v>0.42553191489361702</v>
      </c>
      <c r="D213">
        <f t="shared" si="34"/>
        <v>0.63694267515923564</v>
      </c>
      <c r="E213">
        <f t="shared" si="35"/>
        <v>6.2474590052852719E-2</v>
      </c>
      <c r="F213">
        <f t="shared" si="36"/>
        <v>-0.20856484618511995</v>
      </c>
      <c r="G213">
        <v>0</v>
      </c>
      <c r="H213">
        <f t="shared" si="37"/>
        <v>0.27103943623797261</v>
      </c>
      <c r="I213">
        <f t="shared" si="38"/>
        <v>-1.1399759467612822</v>
      </c>
      <c r="J213">
        <f t="shared" si="39"/>
        <v>1.1399759467612822</v>
      </c>
      <c r="K213">
        <f t="shared" si="40"/>
        <v>0.39386088593949586</v>
      </c>
      <c r="L213">
        <f t="shared" si="41"/>
        <v>0.60613911406050403</v>
      </c>
      <c r="M213">
        <f t="shared" si="42"/>
        <v>2.5389675281277309</v>
      </c>
      <c r="N213">
        <f t="shared" si="43"/>
        <v>1.6497862896539313</v>
      </c>
    </row>
    <row r="214" spans="1:14" x14ac:dyDescent="0.25">
      <c r="A214" s="4">
        <f>IF('True_Odds_Calculator_2-way'!A215="","",'True_Odds_Calculator_2-way'!A215)</f>
        <v>2</v>
      </c>
      <c r="B214" s="4">
        <f>IF('True_Odds_Calculator_2-way'!B215="","",'True_Odds_Calculator_2-way'!B215)</f>
        <v>1.89</v>
      </c>
      <c r="C214" s="4">
        <f t="shared" si="33"/>
        <v>0.5</v>
      </c>
      <c r="D214">
        <f t="shared" si="34"/>
        <v>0.52910052910052918</v>
      </c>
      <c r="E214">
        <f t="shared" si="35"/>
        <v>2.9100529100529293E-2</v>
      </c>
      <c r="F214">
        <f t="shared" si="36"/>
        <v>-0.23544973544973535</v>
      </c>
      <c r="G214">
        <v>0</v>
      </c>
      <c r="H214">
        <f t="shared" si="37"/>
        <v>0.26455026455026459</v>
      </c>
      <c r="I214">
        <f t="shared" si="38"/>
        <v>-1.0599978800063603</v>
      </c>
      <c r="J214">
        <f t="shared" si="39"/>
        <v>1.0599978800063603</v>
      </c>
      <c r="K214">
        <f t="shared" si="40"/>
        <v>0.48543739277873066</v>
      </c>
      <c r="L214">
        <f t="shared" si="41"/>
        <v>0.51456260722126923</v>
      </c>
      <c r="M214">
        <f t="shared" si="42"/>
        <v>2.0599978800063603</v>
      </c>
      <c r="N214">
        <f t="shared" si="43"/>
        <v>1.9433981132056606</v>
      </c>
    </row>
    <row r="215" spans="1:14" x14ac:dyDescent="0.25">
      <c r="A215" s="4">
        <f>IF('True_Odds_Calculator_2-way'!A216="","",'True_Odds_Calculator_2-way'!A216)</f>
        <v>2.84</v>
      </c>
      <c r="B215" s="4">
        <f>IF('True_Odds_Calculator_2-way'!B216="","",'True_Odds_Calculator_2-way'!B216)</f>
        <v>1.47</v>
      </c>
      <c r="C215" s="4">
        <f t="shared" si="33"/>
        <v>0.35211267605633806</v>
      </c>
      <c r="D215">
        <f t="shared" si="34"/>
        <v>0.68027210884353739</v>
      </c>
      <c r="E215">
        <f t="shared" si="35"/>
        <v>3.2384784899875507E-2</v>
      </c>
      <c r="F215">
        <f t="shared" si="36"/>
        <v>-0.20714764779151096</v>
      </c>
      <c r="G215">
        <v>0</v>
      </c>
      <c r="H215">
        <f t="shared" si="37"/>
        <v>0.23953243269138644</v>
      </c>
      <c r="I215">
        <f t="shared" si="38"/>
        <v>-1.0753309840483507</v>
      </c>
      <c r="J215">
        <f t="shared" si="39"/>
        <v>1.0753309840483507</v>
      </c>
      <c r="K215">
        <f t="shared" si="40"/>
        <v>0.33572717883577641</v>
      </c>
      <c r="L215">
        <f t="shared" si="41"/>
        <v>0.66427282116422348</v>
      </c>
      <c r="M215">
        <f t="shared" si="42"/>
        <v>2.9786090106489649</v>
      </c>
      <c r="N215">
        <f t="shared" si="43"/>
        <v>1.5054055625027252</v>
      </c>
    </row>
    <row r="216" spans="1:14" x14ac:dyDescent="0.25">
      <c r="A216" s="4">
        <f>IF('True_Odds_Calculator_2-way'!A217="","",'True_Odds_Calculator_2-way'!A217)</f>
        <v>2.2599999999999998</v>
      </c>
      <c r="B216" s="4">
        <f>IF('True_Odds_Calculator_2-way'!B217="","",'True_Odds_Calculator_2-way'!B217)</f>
        <v>1.69</v>
      </c>
      <c r="C216" s="4">
        <f t="shared" si="33"/>
        <v>0.44247787610619471</v>
      </c>
      <c r="D216">
        <f t="shared" si="34"/>
        <v>0.59171597633136097</v>
      </c>
      <c r="E216">
        <f t="shared" si="35"/>
        <v>3.4193852437555794E-2</v>
      </c>
      <c r="F216">
        <f t="shared" si="36"/>
        <v>-0.22762737602764815</v>
      </c>
      <c r="G216">
        <v>0</v>
      </c>
      <c r="H216">
        <f t="shared" si="37"/>
        <v>0.261821228465204</v>
      </c>
      <c r="I216">
        <f t="shared" si="38"/>
        <v>-1.0724824201463119</v>
      </c>
      <c r="J216">
        <f t="shared" si="39"/>
        <v>1.0724824201463119</v>
      </c>
      <c r="K216">
        <f t="shared" si="40"/>
        <v>0.42529160714947917</v>
      </c>
      <c r="L216">
        <f t="shared" si="41"/>
        <v>0.57470839285052078</v>
      </c>
      <c r="M216">
        <f t="shared" si="42"/>
        <v>2.351327849384353</v>
      </c>
      <c r="N216">
        <f t="shared" si="43"/>
        <v>1.7400128699009547</v>
      </c>
    </row>
    <row r="217" spans="1:14" x14ac:dyDescent="0.25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2</v>
      </c>
      <c r="C217" s="4">
        <f t="shared" si="33"/>
        <v>0.52631578947368418</v>
      </c>
      <c r="D217">
        <f t="shared" si="34"/>
        <v>0.5</v>
      </c>
      <c r="E217">
        <f t="shared" si="35"/>
        <v>2.631578947368407E-2</v>
      </c>
      <c r="F217">
        <f t="shared" si="36"/>
        <v>-0.23684210526315796</v>
      </c>
      <c r="G217">
        <v>0</v>
      </c>
      <c r="H217">
        <f t="shared" si="37"/>
        <v>0.26315789473684209</v>
      </c>
      <c r="I217">
        <f t="shared" si="38"/>
        <v>-1.0540925533894596</v>
      </c>
      <c r="J217">
        <f t="shared" si="39"/>
        <v>1.0540925533894596</v>
      </c>
      <c r="K217">
        <f t="shared" si="40"/>
        <v>0.51316701949486188</v>
      </c>
      <c r="L217">
        <f t="shared" si="41"/>
        <v>0.48683298050513807</v>
      </c>
      <c r="M217">
        <f t="shared" si="42"/>
        <v>1.9486832980505142</v>
      </c>
      <c r="N217">
        <f t="shared" si="43"/>
        <v>2.0540925533894594</v>
      </c>
    </row>
    <row r="218" spans="1:14" x14ac:dyDescent="0.25">
      <c r="A218" s="4">
        <f>IF('True_Odds_Calculator_2-way'!A219="","",'True_Odds_Calculator_2-way'!A219)</f>
        <v>2.81</v>
      </c>
      <c r="B218" s="4">
        <f>IF('True_Odds_Calculator_2-way'!B219="","",'True_Odds_Calculator_2-way'!B219)</f>
        <v>1.47</v>
      </c>
      <c r="C218" s="4">
        <f t="shared" si="33"/>
        <v>0.35587188612099646</v>
      </c>
      <c r="D218">
        <f t="shared" si="34"/>
        <v>0.68027210884353739</v>
      </c>
      <c r="E218">
        <f t="shared" si="35"/>
        <v>3.614399496453391E-2</v>
      </c>
      <c r="F218">
        <f t="shared" si="36"/>
        <v>-0.20594572348512352</v>
      </c>
      <c r="G218">
        <v>0</v>
      </c>
      <c r="H218">
        <f t="shared" si="37"/>
        <v>0.24208971844965746</v>
      </c>
      <c r="I218">
        <f t="shared" si="38"/>
        <v>-1.0842059432277773</v>
      </c>
      <c r="J218">
        <f t="shared" si="39"/>
        <v>1.0842059432277773</v>
      </c>
      <c r="K218">
        <f t="shared" si="40"/>
        <v>0.33756268351035074</v>
      </c>
      <c r="L218">
        <f t="shared" si="41"/>
        <v>0.6624373164896491</v>
      </c>
      <c r="M218">
        <f t="shared" si="42"/>
        <v>2.9624127572422765</v>
      </c>
      <c r="N218">
        <f t="shared" si="43"/>
        <v>1.5095767933170556</v>
      </c>
    </row>
    <row r="219" spans="1:14" x14ac:dyDescent="0.25">
      <c r="A219" s="4">
        <f>IF('True_Odds_Calculator_2-way'!A220="","",'True_Odds_Calculator_2-way'!A220)</f>
        <v>2.08</v>
      </c>
      <c r="B219" s="4">
        <f>IF('True_Odds_Calculator_2-way'!B220="","",'True_Odds_Calculator_2-way'!B220)</f>
        <v>1.82</v>
      </c>
      <c r="C219" s="4">
        <f t="shared" si="33"/>
        <v>0.48076923076923073</v>
      </c>
      <c r="D219">
        <f t="shared" si="34"/>
        <v>0.54945054945054939</v>
      </c>
      <c r="E219">
        <f t="shared" si="35"/>
        <v>3.0219780219780112E-2</v>
      </c>
      <c r="F219">
        <f t="shared" si="36"/>
        <v>-0.23393913778529174</v>
      </c>
      <c r="G219">
        <v>0</v>
      </c>
      <c r="H219">
        <f t="shared" si="37"/>
        <v>0.2641589180050718</v>
      </c>
      <c r="I219">
        <f t="shared" si="38"/>
        <v>-1.0626278551055635</v>
      </c>
      <c r="J219">
        <f t="shared" si="39"/>
        <v>1.0626278551055635</v>
      </c>
      <c r="K219">
        <f t="shared" si="40"/>
        <v>0.46562780185187441</v>
      </c>
      <c r="L219">
        <f t="shared" si="41"/>
        <v>0.53437219814812564</v>
      </c>
      <c r="M219">
        <f t="shared" si="42"/>
        <v>2.1476380835140083</v>
      </c>
      <c r="N219">
        <f t="shared" si="43"/>
        <v>1.8713548411865626</v>
      </c>
    </row>
    <row r="220" spans="1:14" x14ac:dyDescent="0.25">
      <c r="A220" s="4">
        <f>IF('True_Odds_Calculator_2-way'!A221="","",'True_Odds_Calculator_2-way'!A221)</f>
        <v>2.1</v>
      </c>
      <c r="B220" s="4">
        <f>IF('True_Odds_Calculator_2-way'!B221="","",'True_Odds_Calculator_2-way'!B221)</f>
        <v>1.79</v>
      </c>
      <c r="C220" s="4">
        <f t="shared" si="33"/>
        <v>0.47619047619047616</v>
      </c>
      <c r="D220">
        <f t="shared" si="34"/>
        <v>0.55865921787709494</v>
      </c>
      <c r="E220">
        <f t="shared" si="35"/>
        <v>3.4849694067571102E-2</v>
      </c>
      <c r="F220">
        <f t="shared" si="36"/>
        <v>-0.2311785049215217</v>
      </c>
      <c r="G220">
        <v>0</v>
      </c>
      <c r="H220">
        <f t="shared" si="37"/>
        <v>0.2660281989890928</v>
      </c>
      <c r="I220">
        <f t="shared" si="38"/>
        <v>-1.072729223145815</v>
      </c>
      <c r="J220">
        <f t="shared" si="39"/>
        <v>1.072729223145815</v>
      </c>
      <c r="K220">
        <f t="shared" si="40"/>
        <v>0.4587151448829464</v>
      </c>
      <c r="L220">
        <f t="shared" si="41"/>
        <v>0.5412848551170536</v>
      </c>
      <c r="M220">
        <f t="shared" si="42"/>
        <v>2.1800021454603971</v>
      </c>
      <c r="N220">
        <f t="shared" si="43"/>
        <v>1.8474560862851939</v>
      </c>
    </row>
    <row r="221" spans="1:14" x14ac:dyDescent="0.25">
      <c r="A221" s="4">
        <f>IF('True_Odds_Calculator_2-way'!A222="","",'True_Odds_Calculator_2-way'!A222)</f>
        <v>2.33</v>
      </c>
      <c r="B221" s="4">
        <f>IF('True_Odds_Calculator_2-way'!B222="","",'True_Odds_Calculator_2-way'!B222)</f>
        <v>1.65</v>
      </c>
      <c r="C221" s="4">
        <f t="shared" si="33"/>
        <v>0.42918454935622319</v>
      </c>
      <c r="D221">
        <f t="shared" si="34"/>
        <v>0.60606060606060608</v>
      </c>
      <c r="E221">
        <f t="shared" si="35"/>
        <v>3.5245155416829377E-2</v>
      </c>
      <c r="F221">
        <f t="shared" si="36"/>
        <v>-0.22486669267785131</v>
      </c>
      <c r="G221">
        <v>0</v>
      </c>
      <c r="H221">
        <f t="shared" si="37"/>
        <v>0.26011184809468074</v>
      </c>
      <c r="I221">
        <f t="shared" si="38"/>
        <v>-1.0755175492958089</v>
      </c>
      <c r="J221">
        <f t="shared" si="39"/>
        <v>1.0755175492958089</v>
      </c>
      <c r="K221">
        <f t="shared" si="40"/>
        <v>0.41144841377386249</v>
      </c>
      <c r="L221">
        <f t="shared" si="41"/>
        <v>0.58855158622613757</v>
      </c>
      <c r="M221">
        <f t="shared" si="42"/>
        <v>2.4304383405634256</v>
      </c>
      <c r="N221">
        <f t="shared" si="43"/>
        <v>1.6990864070422753</v>
      </c>
    </row>
    <row r="222" spans="1:14" x14ac:dyDescent="0.25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</v>
      </c>
      <c r="C222" s="4">
        <f t="shared" si="33"/>
        <v>0.48309178743961356</v>
      </c>
      <c r="D222">
        <f t="shared" si="34"/>
        <v>0.55555555555555558</v>
      </c>
      <c r="E222">
        <f t="shared" si="35"/>
        <v>3.8647342995169254E-2</v>
      </c>
      <c r="F222">
        <f t="shared" si="36"/>
        <v>-0.22973698336017168</v>
      </c>
      <c r="G222">
        <v>0</v>
      </c>
      <c r="H222">
        <f t="shared" si="37"/>
        <v>0.26838432635534087</v>
      </c>
      <c r="I222">
        <f t="shared" si="38"/>
        <v>-1.0808442529177926</v>
      </c>
      <c r="J222">
        <f t="shared" si="39"/>
        <v>1.0808442529177926</v>
      </c>
      <c r="K222">
        <f t="shared" si="40"/>
        <v>0.46371363147270434</v>
      </c>
      <c r="L222">
        <f t="shared" si="41"/>
        <v>0.53628636852729539</v>
      </c>
      <c r="M222">
        <f t="shared" si="42"/>
        <v>2.1565033506220384</v>
      </c>
      <c r="N222">
        <f t="shared" si="43"/>
        <v>1.8646754023342345</v>
      </c>
    </row>
    <row r="223" spans="1:14" x14ac:dyDescent="0.25">
      <c r="A223" s="4">
        <f>IF('True_Odds_Calculator_2-way'!A224="","",'True_Odds_Calculator_2-way'!A224)</f>
        <v>2.12</v>
      </c>
      <c r="B223" s="4">
        <f>IF('True_Odds_Calculator_2-way'!B224="","",'True_Odds_Calculator_2-way'!B224)</f>
        <v>1.77</v>
      </c>
      <c r="C223" s="4">
        <f t="shared" si="33"/>
        <v>0.47169811320754712</v>
      </c>
      <c r="D223">
        <f t="shared" si="34"/>
        <v>0.56497175141242939</v>
      </c>
      <c r="E223">
        <f t="shared" si="35"/>
        <v>3.6669864619976567E-2</v>
      </c>
      <c r="F223">
        <f t="shared" si="36"/>
        <v>-0.22982624453682976</v>
      </c>
      <c r="G223">
        <v>0</v>
      </c>
      <c r="H223">
        <f t="shared" si="37"/>
        <v>0.26649610915680627</v>
      </c>
      <c r="I223">
        <f t="shared" si="38"/>
        <v>-1.0768262306348702</v>
      </c>
      <c r="J223">
        <f t="shared" si="39"/>
        <v>1.0768262306348702</v>
      </c>
      <c r="K223">
        <f t="shared" si="40"/>
        <v>0.45329983228431991</v>
      </c>
      <c r="L223">
        <f t="shared" si="41"/>
        <v>0.5467001677156802</v>
      </c>
      <c r="M223">
        <f t="shared" si="42"/>
        <v>2.2060453783110545</v>
      </c>
      <c r="N223">
        <f t="shared" si="43"/>
        <v>1.8291561975888497</v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1" activePane="bottomLeft" state="frozen"/>
      <selection pane="bottomLeft" activeCell="P199" sqref="P19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2.19</v>
      </c>
      <c r="B187">
        <v>1.71</v>
      </c>
      <c r="C187" s="43">
        <f t="shared" si="26"/>
        <v>4.1416326203636888E-2</v>
      </c>
      <c r="D187" s="44">
        <f>IF(OR($A187="",$B187=""),"",A187*'MPTO_working_2-way'!$G186)</f>
        <v>2.2807017543859649</v>
      </c>
      <c r="E187" s="46">
        <f>IF(OR($A187="",$B187=""),"",B187*'MPTO_working_2-way'!$G186)</f>
        <v>1.780821917808219</v>
      </c>
      <c r="F187" s="44">
        <f>IF(OR($A187="",$B187=""),"",'MPTO_working_2-way'!D186)</f>
        <v>2.2940365707984927</v>
      </c>
      <c r="G187" s="46">
        <f>IF(OR($A187="",$B187=""),"",'MPTO_working_2-way'!E186)</f>
        <v>1.7727756869985087</v>
      </c>
      <c r="H187" s="44">
        <f>IF(OR($A187="",$B187=""),"",'OddsRatio_working_2-way'!M186)</f>
        <v>2.2946259452166746</v>
      </c>
      <c r="I187" s="44">
        <f>IF(OR($A187="",$B187=""),"",'OddsRatio_working_2-way'!N186)</f>
        <v>1.7724238832805375</v>
      </c>
      <c r="J187" s="44">
        <f>IF('Log_working_2-way'!$D186="","",A187^('Log_working_2-way'!$D186))</f>
        <v>2.300809210627615</v>
      </c>
      <c r="K187" s="46">
        <f>IF('Log_working_2-way'!$D186="","",B187^('Log_working_2-way'!$D186))</f>
        <v>1.7687522442412873</v>
      </c>
      <c r="L187" s="53">
        <f t="shared" ref="L187:L224" si="35">(1/D187)</f>
        <v>0.43846153846153846</v>
      </c>
      <c r="M187" s="53">
        <f t="shared" ref="M187:M224" si="36">(1/E187)</f>
        <v>0.56153846153846165</v>
      </c>
      <c r="N187" s="54">
        <v>101</v>
      </c>
      <c r="O187" s="54">
        <f t="shared" ref="O187:O224" si="37">(1/A187)*((N187*A187)-N187)</f>
        <v>54.881278538812786</v>
      </c>
      <c r="P187" s="54">
        <f t="shared" ref="P187:P224" si="38">(1/B187)*((N187*B187)-N187)</f>
        <v>41.935672514619888</v>
      </c>
      <c r="Q187" s="54">
        <f t="shared" ref="Q187:Q224" si="39">(1/B187)*N187</f>
        <v>59.064327485380112</v>
      </c>
      <c r="R187" s="54">
        <f t="shared" ref="R187:R224" si="40">(1/A187)*N187</f>
        <v>46.118721461187221</v>
      </c>
      <c r="S187" s="55">
        <f t="shared" ref="S187:S224" si="41">O187-Q187</f>
        <v>-4.1830489465673253</v>
      </c>
      <c r="T187" s="55">
        <f t="shared" ref="T187:T224" si="42">P187-R187</f>
        <v>-4.1830489465673324</v>
      </c>
      <c r="U187" t="s">
        <v>415</v>
      </c>
      <c r="V187" t="s">
        <v>419</v>
      </c>
      <c r="W187" t="s">
        <v>434</v>
      </c>
      <c r="X187" s="38">
        <v>44291</v>
      </c>
      <c r="Y187" s="66"/>
    </row>
    <row r="188" spans="1:25" s="50" customFormat="1" ht="15" x14ac:dyDescent="0.25">
      <c r="A188">
        <v>1.91</v>
      </c>
      <c r="B188">
        <v>1.96</v>
      </c>
      <c r="C188" s="43">
        <f t="shared" si="26"/>
        <v>3.3764291056736839E-2</v>
      </c>
      <c r="D188" s="44">
        <f>IF(OR($A188="",$B188=""),"",A188*'MPTO_working_2-way'!$G187)</f>
        <v>1.9744897959183674</v>
      </c>
      <c r="E188" s="46">
        <f>IF(OR($A188="",$B188=""),"",B188*'MPTO_working_2-way'!$G187)</f>
        <v>2.0261780104712042</v>
      </c>
      <c r="F188" s="44">
        <f>IF(OR($A188="",$B188=""),"",'MPTO_working_2-way'!D187)</f>
        <v>1.9736398144242935</v>
      </c>
      <c r="G188" s="46">
        <f>IF(OR($A188="",$B188=""),"",'MPTO_working_2-way'!E187)</f>
        <v>2.0270738574832143</v>
      </c>
      <c r="H188" s="44">
        <f>IF(OR($A188="",$B188=""),"",'OddsRatio_working_2-way'!M187)</f>
        <v>1.9736101204623264</v>
      </c>
      <c r="I188" s="44">
        <f>IF(OR($A188="",$B188=""),"",'OddsRatio_working_2-way'!N187)</f>
        <v>2.0271051820261912</v>
      </c>
      <c r="J188" s="44">
        <f>IF('Log_working_2-way'!$D187="","",A188^('Log_working_2-way'!$D187))</f>
        <v>1.9732233459331785</v>
      </c>
      <c r="K188" s="46">
        <f>IF('Log_working_2-way'!$D187="","",B188^('Log_working_2-way'!$D187))</f>
        <v>2.0275133700590602</v>
      </c>
      <c r="L188" s="53">
        <f t="shared" si="35"/>
        <v>0.50645994832041341</v>
      </c>
      <c r="M188" s="53">
        <f t="shared" si="36"/>
        <v>0.49354005167958659</v>
      </c>
      <c r="N188" s="54">
        <v>102</v>
      </c>
      <c r="O188" s="54">
        <f t="shared" si="37"/>
        <v>48.596858638743448</v>
      </c>
      <c r="P188" s="54">
        <f t="shared" si="38"/>
        <v>49.959183673469383</v>
      </c>
      <c r="Q188" s="54">
        <f t="shared" si="39"/>
        <v>52.04081632653061</v>
      </c>
      <c r="R188" s="54">
        <f t="shared" si="40"/>
        <v>53.403141361256544</v>
      </c>
      <c r="S188" s="55">
        <f t="shared" si="41"/>
        <v>-3.4439576877871616</v>
      </c>
      <c r="T188" s="55">
        <f t="shared" si="42"/>
        <v>-3.4439576877871616</v>
      </c>
      <c r="U188" t="s">
        <v>418</v>
      </c>
      <c r="V188" t="s">
        <v>352</v>
      </c>
      <c r="W188" t="s">
        <v>434</v>
      </c>
      <c r="X188" s="38">
        <v>44291</v>
      </c>
      <c r="Y188" s="66"/>
    </row>
    <row r="189" spans="1:25" s="50" customFormat="1" ht="15" x14ac:dyDescent="0.25">
      <c r="A189">
        <v>1.77</v>
      </c>
      <c r="B189">
        <v>2.11</v>
      </c>
      <c r="C189" s="43">
        <f t="shared" si="26"/>
        <v>3.8905400701529036E-2</v>
      </c>
      <c r="D189" s="44">
        <f>IF(OR($A189="",$B189=""),"",A189*'MPTO_working_2-way'!$G188)</f>
        <v>1.8388625592417065</v>
      </c>
      <c r="E189" s="46">
        <f>IF(OR($A189="",$B189=""),"",B189*'MPTO_working_2-way'!$G188)</f>
        <v>2.1920903954802262</v>
      </c>
      <c r="F189" s="44">
        <f>IF(OR($A189="",$B189=""),"",'MPTO_working_2-way'!D188)</f>
        <v>1.8331165484575556</v>
      </c>
      <c r="G189" s="46">
        <f>IF(OR($A189="",$B189=""),"",'MPTO_working_2-way'!E188)</f>
        <v>2.2003122514507911</v>
      </c>
      <c r="H189" s="44">
        <f>IF(OR($A189="",$B189=""),"",'OddsRatio_working_2-way'!M188)</f>
        <v>1.8328827610736662</v>
      </c>
      <c r="I189" s="44">
        <f>IF(OR($A189="",$B189=""),"",'OddsRatio_working_2-way'!N188)</f>
        <v>2.2006491750542465</v>
      </c>
      <c r="J189" s="44">
        <f>IF('Log_working_2-way'!$D188="","",A189^('Log_working_2-way'!$D188))</f>
        <v>1.8302640711133078</v>
      </c>
      <c r="K189" s="46">
        <f>IF('Log_working_2-way'!$D188="","",B189^('Log_working_2-way'!$D188))</f>
        <v>2.2044360761738599</v>
      </c>
      <c r="L189" s="53">
        <f t="shared" si="35"/>
        <v>0.54381443298969068</v>
      </c>
      <c r="M189" s="53">
        <f t="shared" si="36"/>
        <v>0.45618556701030921</v>
      </c>
      <c r="N189" s="54">
        <v>103</v>
      </c>
      <c r="O189" s="54">
        <f t="shared" si="37"/>
        <v>44.807909604519779</v>
      </c>
      <c r="P189" s="54">
        <f t="shared" si="38"/>
        <v>54.184834123222743</v>
      </c>
      <c r="Q189" s="54">
        <f t="shared" si="39"/>
        <v>48.81516587677725</v>
      </c>
      <c r="R189" s="54">
        <f t="shared" si="40"/>
        <v>58.192090395480228</v>
      </c>
      <c r="S189" s="55">
        <f t="shared" si="41"/>
        <v>-4.0072562722574716</v>
      </c>
      <c r="T189" s="55">
        <f t="shared" si="42"/>
        <v>-4.0072562722574858</v>
      </c>
      <c r="U189" t="s">
        <v>349</v>
      </c>
      <c r="V189" t="s">
        <v>353</v>
      </c>
      <c r="W189" t="s">
        <v>434</v>
      </c>
      <c r="X189" s="38">
        <v>44291</v>
      </c>
      <c r="Y189" s="66"/>
    </row>
    <row r="190" spans="1:25" s="50" customFormat="1" ht="15" x14ac:dyDescent="0.25">
      <c r="A190">
        <v>2.0699999999999998</v>
      </c>
      <c r="B190">
        <v>1.81</v>
      </c>
      <c r="C190" s="43">
        <f t="shared" si="26"/>
        <v>3.5577975284917462E-2</v>
      </c>
      <c r="D190" s="44">
        <f>IF(OR($A190="",$B190=""),"",A190*'MPTO_working_2-way'!$G189)</f>
        <v>2.1436464088397789</v>
      </c>
      <c r="E190" s="46">
        <f>IF(OR($A190="",$B190=""),"",B190*'MPTO_working_2-way'!$G189)</f>
        <v>1.8743961352657006</v>
      </c>
      <c r="F190" s="44">
        <f>IF(OR($A190="",$B190=""),"",'MPTO_working_2-way'!D189)</f>
        <v>2.1491381535549374</v>
      </c>
      <c r="G190" s="46">
        <f>IF(OR($A190="",$B190=""),"",'MPTO_working_2-way'!E189)</f>
        <v>1.8702173858786533</v>
      </c>
      <c r="H190" s="44">
        <f>IF(OR($A190="",$B190=""),"",'OddsRatio_working_2-way'!M189)</f>
        <v>2.1493422703098441</v>
      </c>
      <c r="I190" s="44">
        <f>IF(OR($A190="",$B190=""),"",'OddsRatio_working_2-way'!N189)</f>
        <v>1.8700628401410975</v>
      </c>
      <c r="J190" s="44">
        <f>IF('Log_working_2-way'!$D189="","",A190^('Log_working_2-way'!$D189))</f>
        <v>2.1518584594506485</v>
      </c>
      <c r="K190" s="46">
        <f>IF('Log_working_2-way'!$D189="","",B190^('Log_working_2-way'!$D189))</f>
        <v>1.8681622223592078</v>
      </c>
      <c r="L190" s="53">
        <f t="shared" si="35"/>
        <v>0.46649484536082475</v>
      </c>
      <c r="M190" s="53">
        <f t="shared" si="36"/>
        <v>0.53350515463917525</v>
      </c>
      <c r="N190" s="54">
        <v>104</v>
      </c>
      <c r="O190" s="54">
        <f t="shared" si="37"/>
        <v>53.758454106280183</v>
      </c>
      <c r="P190" s="54">
        <f t="shared" si="38"/>
        <v>46.541436464088406</v>
      </c>
      <c r="Q190" s="54">
        <f t="shared" si="39"/>
        <v>57.458563535911608</v>
      </c>
      <c r="R190" s="54">
        <f t="shared" si="40"/>
        <v>50.24154589371981</v>
      </c>
      <c r="S190" s="55">
        <f t="shared" si="41"/>
        <v>-3.700109429631425</v>
      </c>
      <c r="T190" s="55">
        <f t="shared" si="42"/>
        <v>-3.7001094296314037</v>
      </c>
      <c r="U190" t="s">
        <v>417</v>
      </c>
      <c r="V190" t="s">
        <v>50</v>
      </c>
      <c r="W190" t="s">
        <v>434</v>
      </c>
      <c r="X190" s="38">
        <v>44291</v>
      </c>
      <c r="Y190" s="66"/>
    </row>
    <row r="191" spans="1:25" ht="15" x14ac:dyDescent="0.25">
      <c r="A191">
        <v>2.1800000000000002</v>
      </c>
      <c r="B191">
        <v>1.72</v>
      </c>
      <c r="C191" s="43">
        <f t="shared" si="26"/>
        <v>4.0110945167484591E-2</v>
      </c>
      <c r="D191" s="44">
        <f>IF(OR($A191="",$B191=""),"",A191*'MPTO_working_2-way'!$G190)</f>
        <v>2.2674418604651168</v>
      </c>
      <c r="E191" s="46">
        <f>IF(OR($A191="",$B191=""),"",B191*'MPTO_working_2-way'!$G190)</f>
        <v>1.7889908256880735</v>
      </c>
      <c r="F191" s="44">
        <f>IF(OR($A191="",$B191=""),"",'MPTO_working_2-way'!D190)</f>
        <v>2.2796692607003894</v>
      </c>
      <c r="G191" s="46">
        <f>IF(OR($A191="",$B191=""),"",'MPTO_working_2-way'!E190)</f>
        <v>1.7814519194222731</v>
      </c>
      <c r="H191" s="44">
        <f>IF(OR($A191="",$B191=""),"",'OddsRatio_working_2-way'!M190)</f>
        <v>2.2801909579781015</v>
      </c>
      <c r="I191" s="44">
        <f>IF(OR($A191="",$B191=""),"",'OddsRatio_working_2-way'!N190)</f>
        <v>1.7811334658849434</v>
      </c>
      <c r="J191" s="44">
        <f>IF('Log_working_2-way'!$D190="","",A191^('Log_working_2-way'!$D190))</f>
        <v>2.2858490727693308</v>
      </c>
      <c r="K191" s="46">
        <f>IF('Log_working_2-way'!$D190="","",B191^('Log_working_2-way'!$D190))</f>
        <v>1.7776962484765699</v>
      </c>
      <c r="L191" s="53">
        <f t="shared" si="35"/>
        <v>0.44102564102564096</v>
      </c>
      <c r="M191" s="53">
        <f t="shared" si="36"/>
        <v>0.55897435897435888</v>
      </c>
      <c r="N191" s="54">
        <v>105</v>
      </c>
      <c r="O191" s="54">
        <f t="shared" si="37"/>
        <v>56.834862385321102</v>
      </c>
      <c r="P191" s="54">
        <f t="shared" si="38"/>
        <v>43.95348837209302</v>
      </c>
      <c r="Q191" s="54">
        <f t="shared" si="39"/>
        <v>61.04651162790698</v>
      </c>
      <c r="R191" s="54">
        <f t="shared" si="40"/>
        <v>48.165137614678898</v>
      </c>
      <c r="S191" s="55">
        <f t="shared" si="41"/>
        <v>-4.211649242585878</v>
      </c>
      <c r="T191" s="55">
        <f t="shared" si="42"/>
        <v>-4.211649242585878</v>
      </c>
      <c r="U191" t="s">
        <v>416</v>
      </c>
      <c r="V191" t="s">
        <v>355</v>
      </c>
      <c r="W191" t="s">
        <v>434</v>
      </c>
      <c r="X191" s="38">
        <v>44291</v>
      </c>
      <c r="Y191" s="66"/>
    </row>
    <row r="192" spans="1:25" s="50" customFormat="1" ht="15" x14ac:dyDescent="0.25">
      <c r="A192">
        <v>2.1</v>
      </c>
      <c r="B192">
        <v>1.78</v>
      </c>
      <c r="C192" s="43">
        <f t="shared" si="26"/>
        <v>3.7988228999465079E-2</v>
      </c>
      <c r="D192" s="44">
        <f>IF(OR($A192="",$B192=""),"",A192*'MPTO_working_2-way'!$G191)</f>
        <v>2.1797752808988768</v>
      </c>
      <c r="E192" s="46">
        <f>IF(OR($A192="",$B192=""),"",B192*'MPTO_working_2-way'!$G191)</f>
        <v>1.8476190476190479</v>
      </c>
      <c r="F192" s="44">
        <f>IF(OR($A192="",$B192=""),"",'MPTO_working_2-way'!D191)</f>
        <v>2.1872440023405506</v>
      </c>
      <c r="G192" s="46">
        <f>IF(OR($A192="",$B192=""),"",'MPTO_working_2-way'!E191)</f>
        <v>1.8422868408082802</v>
      </c>
      <c r="H192" s="44">
        <f>IF(OR($A192="",$B192=""),"",'OddsRatio_working_2-way'!M191)</f>
        <v>2.1875421719907089</v>
      </c>
      <c r="I192" s="44">
        <f>IF(OR($A192="",$B192=""),"",'OddsRatio_working_2-way'!N191)</f>
        <v>1.8420753583206844</v>
      </c>
      <c r="J192" s="44">
        <f>IF('Log_working_2-way'!$D191="","",A192^('Log_working_2-way'!$D191))</f>
        <v>2.1909772182449698</v>
      </c>
      <c r="K192" s="46">
        <f>IF('Log_working_2-way'!$D191="","",B192^('Log_working_2-way'!$D191))</f>
        <v>1.8396466235294411</v>
      </c>
      <c r="L192" s="53">
        <f t="shared" si="35"/>
        <v>0.45876288659793807</v>
      </c>
      <c r="M192" s="53">
        <f t="shared" si="36"/>
        <v>0.54123711340206171</v>
      </c>
      <c r="N192" s="54">
        <v>106</v>
      </c>
      <c r="O192" s="54">
        <f t="shared" si="37"/>
        <v>55.523809523809533</v>
      </c>
      <c r="P192" s="54">
        <f t="shared" si="38"/>
        <v>46.449438202247201</v>
      </c>
      <c r="Q192" s="54">
        <f t="shared" si="39"/>
        <v>59.550561797752813</v>
      </c>
      <c r="R192" s="54">
        <f t="shared" si="40"/>
        <v>50.476190476190474</v>
      </c>
      <c r="S192" s="55">
        <f t="shared" si="41"/>
        <v>-4.0267522739432806</v>
      </c>
      <c r="T192" s="55">
        <f t="shared" si="42"/>
        <v>-4.0267522739432735</v>
      </c>
      <c r="U192" t="s">
        <v>354</v>
      </c>
      <c r="V192" t="s">
        <v>250</v>
      </c>
      <c r="W192" t="s">
        <v>434</v>
      </c>
      <c r="X192" s="38">
        <v>44291</v>
      </c>
      <c r="Y192" s="66"/>
    </row>
    <row r="193" spans="1:25" ht="15" x14ac:dyDescent="0.25">
      <c r="A193">
        <v>2.46</v>
      </c>
      <c r="B193">
        <v>1.58</v>
      </c>
      <c r="C193" s="43">
        <f t="shared" si="26"/>
        <v>3.9415457445713731E-2</v>
      </c>
      <c r="D193" s="44">
        <f>IF(OR($A193="",$B193=""),"",A193*'MPTO_working_2-way'!$G192)</f>
        <v>2.5569620253164556</v>
      </c>
      <c r="E193" s="46">
        <f>IF(OR($A193="",$B193=""),"",B193*'MPTO_working_2-way'!$G192)</f>
        <v>1.6422764227642277</v>
      </c>
      <c r="F193" s="44">
        <f>IF(OR($A193="",$B193=""),"",'MPTO_working_2-way'!D192)</f>
        <v>2.5853398962352006</v>
      </c>
      <c r="G193" s="46">
        <f>IF(OR($A193="",$B193=""),"",'MPTO_working_2-way'!E192)</f>
        <v>1.630779558613745</v>
      </c>
      <c r="H193" s="44">
        <f>IF(OR($A193="",$B193=""),"",'OddsRatio_working_2-way'!M192)</f>
        <v>2.5865816648727367</v>
      </c>
      <c r="I193" s="44">
        <f>IF(OR($A193="",$B193=""),"",'OddsRatio_working_2-way'!N192)</f>
        <v>1.6302858668672515</v>
      </c>
      <c r="J193" s="44">
        <f>IF('Log_working_2-way'!$D192="","",A193^('Log_working_2-way'!$D192))</f>
        <v>2.599899815124826</v>
      </c>
      <c r="K193" s="46">
        <f>IF('Log_working_2-way'!$D192="","",B193^('Log_working_2-way'!$D192))</f>
        <v>1.6250391371672495</v>
      </c>
      <c r="L193" s="53">
        <f t="shared" si="35"/>
        <v>0.3910891089108911</v>
      </c>
      <c r="M193" s="53">
        <f t="shared" si="36"/>
        <v>0.6089108910891089</v>
      </c>
      <c r="N193" s="54">
        <v>107</v>
      </c>
      <c r="O193" s="54">
        <f t="shared" si="37"/>
        <v>63.504065040650396</v>
      </c>
      <c r="P193" s="54">
        <f t="shared" si="38"/>
        <v>39.278481012658226</v>
      </c>
      <c r="Q193" s="54">
        <f t="shared" si="39"/>
        <v>67.721518987341767</v>
      </c>
      <c r="R193" s="54">
        <f t="shared" si="40"/>
        <v>43.49593495934959</v>
      </c>
      <c r="S193" s="55">
        <f t="shared" si="41"/>
        <v>-4.2174539466913714</v>
      </c>
      <c r="T193" s="55">
        <f t="shared" si="42"/>
        <v>-4.2174539466913643</v>
      </c>
      <c r="U193" t="s">
        <v>351</v>
      </c>
      <c r="V193" t="s">
        <v>235</v>
      </c>
      <c r="W193" t="s">
        <v>434</v>
      </c>
      <c r="X193" s="38">
        <v>44291</v>
      </c>
      <c r="Y193" s="66"/>
    </row>
    <row r="194" spans="1:25" ht="15" x14ac:dyDescent="0.25">
      <c r="A194">
        <v>2.39</v>
      </c>
      <c r="B194">
        <v>1.61</v>
      </c>
      <c r="C194" s="43">
        <f t="shared" si="26"/>
        <v>3.9528054263364254E-2</v>
      </c>
      <c r="D194" s="44">
        <f>IF(OR($A194="",$B194=""),"",A194*'MPTO_working_2-way'!$G193)</f>
        <v>2.4844720496894408</v>
      </c>
      <c r="E194" s="46">
        <f>IF(OR($A194="",$B194=""),"",B194*'MPTO_working_2-way'!$G193)</f>
        <v>1.6736401673640164</v>
      </c>
      <c r="F194" s="44">
        <f>IF(OR($A194="",$B194=""),"",'MPTO_working_2-way'!D193)</f>
        <v>2.5084911502982492</v>
      </c>
      <c r="G194" s="46">
        <f>IF(OR($A194="",$B194=""),"",'MPTO_working_2-way'!E193)</f>
        <v>1.6629140646945697</v>
      </c>
      <c r="H194" s="44">
        <f>IF(OR($A194="",$B194=""),"",'OddsRatio_working_2-way'!M193)</f>
        <v>2.5095325516828586</v>
      </c>
      <c r="I194" s="44">
        <f>IF(OR($A194="",$B194=""),"",'OddsRatio_working_2-way'!N193)</f>
        <v>1.6624567313140606</v>
      </c>
      <c r="J194" s="44">
        <f>IF('Log_working_2-way'!$D193="","",A194^('Log_working_2-way'!$D193))</f>
        <v>2.5207624560048121</v>
      </c>
      <c r="K194" s="46">
        <f>IF('Log_working_2-way'!$D193="","",B194^('Log_working_2-way'!$D193))</f>
        <v>1.6575648919074468</v>
      </c>
      <c r="L194" s="53">
        <f t="shared" si="35"/>
        <v>0.40250000000000002</v>
      </c>
      <c r="M194" s="53">
        <f t="shared" si="36"/>
        <v>0.59750000000000014</v>
      </c>
      <c r="N194" s="54">
        <v>108</v>
      </c>
      <c r="O194" s="54">
        <f t="shared" si="37"/>
        <v>62.811715481171547</v>
      </c>
      <c r="P194" s="54">
        <f t="shared" si="38"/>
        <v>40.919254658385107</v>
      </c>
      <c r="Q194" s="54">
        <f t="shared" si="39"/>
        <v>67.0807453416149</v>
      </c>
      <c r="R194" s="54">
        <f t="shared" si="40"/>
        <v>45.188284518828453</v>
      </c>
      <c r="S194" s="55">
        <f t="shared" si="41"/>
        <v>-4.2690298604433536</v>
      </c>
      <c r="T194" s="55">
        <f t="shared" si="42"/>
        <v>-4.2690298604433465</v>
      </c>
      <c r="U194" t="s">
        <v>234</v>
      </c>
      <c r="V194" t="s">
        <v>348</v>
      </c>
      <c r="W194" t="s">
        <v>434</v>
      </c>
      <c r="X194" s="38">
        <v>44291</v>
      </c>
      <c r="Y194" s="66"/>
    </row>
    <row r="195" spans="1:25" ht="15" x14ac:dyDescent="0.25">
      <c r="A195">
        <v>2.38</v>
      </c>
      <c r="B195">
        <v>1.62</v>
      </c>
      <c r="C195" s="43">
        <f t="shared" ref="C195:C224" si="43">IF(OR($A195="",$B195=""),"",(1/A195)+(1/B195)-1)</f>
        <v>3.7452017844174623E-2</v>
      </c>
      <c r="D195" s="44">
        <f>IF(OR($A195="",$B195=""),"",A195*'MPTO_working_2-way'!$G194)</f>
        <v>2.4691358024691357</v>
      </c>
      <c r="E195" s="46">
        <f>IF(OR($A195="",$B195=""),"",B195*'MPTO_working_2-way'!$G194)</f>
        <v>1.680672268907563</v>
      </c>
      <c r="F195" s="44">
        <f>IF(OR($A195="",$B195=""),"",'MPTO_working_2-way'!D194)</f>
        <v>2.4910195115648013</v>
      </c>
      <c r="G195" s="46">
        <f>IF(OR($A195="",$B195=""),"",'MPTO_working_2-way'!E194)</f>
        <v>1.6706820348383742</v>
      </c>
      <c r="H195" s="44">
        <f>IF(OR($A195="",$B195=""),"",'OddsRatio_working_2-way'!M194)</f>
        <v>2.4919136877222163</v>
      </c>
      <c r="I195" s="44">
        <f>IF(OR($A195="",$B195=""),"",'OddsRatio_working_2-way'!N194)</f>
        <v>1.6702800625998362</v>
      </c>
      <c r="J195" s="44">
        <f>IF('Log_working_2-way'!$D194="","",A195^('Log_working_2-way'!$D194))</f>
        <v>2.502110477070953</v>
      </c>
      <c r="K195" s="46">
        <f>IF('Log_working_2-way'!$D194="","",B195^('Log_working_2-way'!$D194))</f>
        <v>1.6657299947403132</v>
      </c>
      <c r="L195" s="53">
        <f t="shared" si="35"/>
        <v>0.40500000000000003</v>
      </c>
      <c r="M195" s="53">
        <f t="shared" si="36"/>
        <v>0.59499999999999997</v>
      </c>
      <c r="N195" s="54">
        <v>109</v>
      </c>
      <c r="O195" s="54">
        <f t="shared" si="37"/>
        <v>63.201680672268914</v>
      </c>
      <c r="P195" s="54">
        <f t="shared" si="38"/>
        <v>41.716049382716058</v>
      </c>
      <c r="Q195" s="54">
        <f t="shared" si="39"/>
        <v>67.283950617283949</v>
      </c>
      <c r="R195" s="54">
        <f t="shared" si="40"/>
        <v>45.798319327731093</v>
      </c>
      <c r="S195" s="55">
        <f t="shared" si="41"/>
        <v>-4.0822699450150353</v>
      </c>
      <c r="T195" s="55">
        <f t="shared" si="42"/>
        <v>-4.0822699450150353</v>
      </c>
      <c r="U195" t="s">
        <v>140</v>
      </c>
      <c r="V195" t="s">
        <v>350</v>
      </c>
      <c r="W195" t="s">
        <v>434</v>
      </c>
      <c r="X195" s="38">
        <v>44291</v>
      </c>
      <c r="Y195" s="66"/>
    </row>
    <row r="196" spans="1:25" ht="15" x14ac:dyDescent="0.25">
      <c r="A196">
        <v>2.06</v>
      </c>
      <c r="B196">
        <v>1.82</v>
      </c>
      <c r="C196" s="43">
        <f t="shared" si="43"/>
        <v>3.4887442654432999E-2</v>
      </c>
      <c r="D196" s="44">
        <f>IF(OR($A196="",$B196=""),"",A196*'MPTO_working_2-way'!$G195)</f>
        <v>2.1318681318681318</v>
      </c>
      <c r="E196" s="46">
        <f>IF(OR($A196="",$B196=""),"",B196*'MPTO_working_2-way'!$G195)</f>
        <v>1.883495145631068</v>
      </c>
      <c r="F196" s="44">
        <f>IF(OR($A196="",$B196=""),"",'MPTO_working_2-way'!D195)</f>
        <v>2.1367833124358828</v>
      </c>
      <c r="G196" s="46">
        <f>IF(OR($A196="",$B196=""),"",'MPTO_working_2-way'!E195)</f>
        <v>1.8796751228316457</v>
      </c>
      <c r="H196" s="44">
        <f>IF(OR($A196="",$B196=""),"",'OddsRatio_working_2-way'!M195)</f>
        <v>2.1369621483713819</v>
      </c>
      <c r="I196" s="44">
        <f>IF(OR($A196="",$B196=""),"",'OddsRatio_working_2-way'!N195)</f>
        <v>1.8795367562872962</v>
      </c>
      <c r="J196" s="44">
        <f>IF('Log_working_2-way'!$D195="","",A196^('Log_working_2-way'!$D195))</f>
        <v>2.139211690905316</v>
      </c>
      <c r="K196" s="46">
        <f>IF('Log_working_2-way'!$D195="","",B196^('Log_working_2-way'!$D195))</f>
        <v>1.8777999804454721</v>
      </c>
      <c r="L196" s="53">
        <f t="shared" si="35"/>
        <v>0.46907216494845361</v>
      </c>
      <c r="M196" s="53">
        <f t="shared" si="36"/>
        <v>0.53092783505154639</v>
      </c>
      <c r="N196" s="54">
        <v>110</v>
      </c>
      <c r="O196" s="54">
        <f t="shared" si="37"/>
        <v>56.601941747572816</v>
      </c>
      <c r="P196" s="54">
        <f t="shared" si="38"/>
        <v>49.560439560439562</v>
      </c>
      <c r="Q196" s="54">
        <f t="shared" si="39"/>
        <v>60.439560439560431</v>
      </c>
      <c r="R196" s="54">
        <f t="shared" si="40"/>
        <v>53.398058252427184</v>
      </c>
      <c r="S196" s="55">
        <f t="shared" si="41"/>
        <v>-3.8376186919876147</v>
      </c>
      <c r="T196" s="55">
        <f t="shared" si="42"/>
        <v>-3.8376186919876218</v>
      </c>
      <c r="U196" t="s">
        <v>249</v>
      </c>
      <c r="V196" t="s">
        <v>105</v>
      </c>
      <c r="W196" t="s">
        <v>434</v>
      </c>
      <c r="X196" s="38">
        <v>44291</v>
      </c>
      <c r="Y196" s="66"/>
    </row>
    <row r="197" spans="1:25" ht="15" x14ac:dyDescent="0.25">
      <c r="A197">
        <v>2.54</v>
      </c>
      <c r="B197">
        <v>1.52</v>
      </c>
      <c r="C197" s="43">
        <f t="shared" si="43"/>
        <v>5.159552424368008E-2</v>
      </c>
      <c r="D197" s="44">
        <f>IF(OR($A197="",$B197=""),"",A197*'MPTO_working_2-way'!$G196)</f>
        <v>2.6710526315789473</v>
      </c>
      <c r="E197" s="46">
        <f>IF(OR($A197="",$B197=""),"",B197*'MPTO_working_2-way'!$G196)</f>
        <v>1.5984251968503937</v>
      </c>
      <c r="F197" s="44">
        <f>IF(OR($A197="",$B197=""),"",'MPTO_working_2-way'!D196)</f>
        <v>2.7181075753308925</v>
      </c>
      <c r="G197" s="46">
        <f>IF(OR($A197="",$B197=""),"",'MPTO_working_2-way'!E196)</f>
        <v>1.5820357318472382</v>
      </c>
      <c r="H197" s="44">
        <f>IF(OR($A197="",$B197=""),"",'OddsRatio_working_2-way'!M196)</f>
        <v>2.7209121016305455</v>
      </c>
      <c r="I197" s="44">
        <f>IF(OR($A197="",$B197=""),"",'OddsRatio_working_2-way'!N196)</f>
        <v>1.5810872031479763</v>
      </c>
      <c r="J197" s="44">
        <f>IF('Log_working_2-way'!$D196="","",A197^('Log_working_2-way'!$D196))</f>
        <v>2.7435295149271268</v>
      </c>
      <c r="K197" s="46">
        <f>IF('Log_working_2-way'!$D196="","",B197^('Log_working_2-way'!$D196))</f>
        <v>1.5735492238214788</v>
      </c>
      <c r="L197" s="53">
        <f t="shared" si="35"/>
        <v>0.37438423645320196</v>
      </c>
      <c r="M197" s="53">
        <f t="shared" si="36"/>
        <v>0.62561576354679804</v>
      </c>
      <c r="N197" s="54">
        <v>111</v>
      </c>
      <c r="O197" s="54">
        <f t="shared" si="37"/>
        <v>67.299212598425186</v>
      </c>
      <c r="P197" s="54">
        <f t="shared" si="38"/>
        <v>37.973684210526315</v>
      </c>
      <c r="Q197" s="54">
        <f t="shared" si="39"/>
        <v>73.026315789473685</v>
      </c>
      <c r="R197" s="54">
        <f t="shared" si="40"/>
        <v>43.7007874015748</v>
      </c>
      <c r="S197" s="55">
        <f t="shared" si="41"/>
        <v>-5.7271031910484993</v>
      </c>
      <c r="T197" s="55">
        <f t="shared" si="42"/>
        <v>-5.7271031910484851</v>
      </c>
      <c r="U197" t="s">
        <v>500</v>
      </c>
      <c r="V197" t="s">
        <v>501</v>
      </c>
      <c r="W197" t="s">
        <v>445</v>
      </c>
      <c r="X197" s="38">
        <v>44291</v>
      </c>
      <c r="Y197" s="66"/>
    </row>
    <row r="198" spans="1:25" ht="15" x14ac:dyDescent="0.25">
      <c r="A198">
        <v>1.95</v>
      </c>
      <c r="B198">
        <v>1.93</v>
      </c>
      <c r="C198" s="43">
        <f t="shared" si="43"/>
        <v>3.0955227846419575E-2</v>
      </c>
      <c r="D198" s="44">
        <f>IF(OR($A198="",$B198=""),"",A198*'MPTO_working_2-way'!$G197)</f>
        <v>2.0103626943005182</v>
      </c>
      <c r="E198" s="46">
        <f>IF(OR($A198="",$B198=""),"",B198*'MPTO_working_2-way'!$G197)</f>
        <v>1.9897435897435898</v>
      </c>
      <c r="F198" s="44">
        <f>IF(OR($A198="",$B198=""),"",'MPTO_working_2-way'!D197)</f>
        <v>2.0106851876586083</v>
      </c>
      <c r="G198" s="46">
        <f>IF(OR($A198="",$B198=""),"",'MPTO_working_2-way'!E197)</f>
        <v>1.9894277785119598</v>
      </c>
      <c r="H198" s="44">
        <f>IF(OR($A198="",$B198=""),"",'OddsRatio_working_2-way'!M197)</f>
        <v>2.0106954914038573</v>
      </c>
      <c r="I198" s="44">
        <f>IF(OR($A198="",$B198=""),"",'OddsRatio_working_2-way'!N197)</f>
        <v>1.9894176915848294</v>
      </c>
      <c r="J198" s="44">
        <f>IF('Log_working_2-way'!$D197="","",A198^('Log_working_2-way'!$D197))</f>
        <v>2.0108420160403986</v>
      </c>
      <c r="K198" s="46">
        <f>IF('Log_working_2-way'!$D197="","",B198^('Log_working_2-way'!$D197))</f>
        <v>1.9892742724695103</v>
      </c>
      <c r="L198" s="53">
        <f t="shared" si="35"/>
        <v>0.49742268041237114</v>
      </c>
      <c r="M198" s="53">
        <f t="shared" si="36"/>
        <v>0.50257731958762886</v>
      </c>
      <c r="N198" s="54">
        <v>112</v>
      </c>
      <c r="O198" s="54">
        <f t="shared" si="37"/>
        <v>54.564102564102576</v>
      </c>
      <c r="P198" s="54">
        <f t="shared" si="38"/>
        <v>53.968911917098453</v>
      </c>
      <c r="Q198" s="54">
        <f t="shared" si="39"/>
        <v>58.031088082901562</v>
      </c>
      <c r="R198" s="54">
        <f t="shared" si="40"/>
        <v>57.435897435897445</v>
      </c>
      <c r="S198" s="55">
        <f t="shared" si="41"/>
        <v>-3.4669855187989853</v>
      </c>
      <c r="T198" s="55">
        <f t="shared" si="42"/>
        <v>-3.4669855187989924</v>
      </c>
      <c r="U198" t="s">
        <v>44</v>
      </c>
      <c r="V198" t="s">
        <v>279</v>
      </c>
      <c r="W198" t="s">
        <v>433</v>
      </c>
      <c r="X198" s="38">
        <v>44291</v>
      </c>
      <c r="Y198" s="66"/>
    </row>
    <row r="199" spans="1:25" ht="15" x14ac:dyDescent="0.25">
      <c r="A199">
        <v>1.94</v>
      </c>
      <c r="B199">
        <v>1.93</v>
      </c>
      <c r="C199" s="43">
        <f t="shared" si="43"/>
        <v>3.3598632551679941E-2</v>
      </c>
      <c r="D199" s="44">
        <f>IF(OR($A199="",$B199=""),"",A199*'MPTO_working_2-way'!$G198)</f>
        <v>2.0051813471502591</v>
      </c>
      <c r="E199" s="46">
        <f>IF(OR($A199="",$B199=""),"",B199*'MPTO_working_2-way'!$G198)</f>
        <v>1.9948453608247423</v>
      </c>
      <c r="F199" s="44">
        <f>IF(OR($A199="",$B199=""),"",'MPTO_working_2-way'!D198)</f>
        <v>2.0053558995233249</v>
      </c>
      <c r="G199" s="46">
        <f>IF(OR($A199="",$B199=""),"",'MPTO_working_2-way'!E198)</f>
        <v>1.9946726333173512</v>
      </c>
      <c r="H199" s="44">
        <f>IF(OR($A199="",$B199=""),"",'OddsRatio_working_2-way'!M198)</f>
        <v>2.0053619687316817</v>
      </c>
      <c r="I199" s="44">
        <f>IF(OR($A199="",$B199=""),"",'OddsRatio_working_2-way'!N198)</f>
        <v>1.9946666286387909</v>
      </c>
      <c r="J199" s="44">
        <f>IF('Log_working_2-way'!$D198="","",A199^('Log_working_2-way'!$D198))</f>
        <v>2.0054414461156225</v>
      </c>
      <c r="K199" s="46">
        <f>IF('Log_working_2-way'!$D198="","",B199^('Log_working_2-way'!$D198))</f>
        <v>1.9945880029745278</v>
      </c>
      <c r="L199" s="53">
        <f t="shared" si="35"/>
        <v>0.49870801033591733</v>
      </c>
      <c r="M199" s="53">
        <f t="shared" si="36"/>
        <v>0.50129198966408273</v>
      </c>
      <c r="N199" s="54">
        <v>113</v>
      </c>
      <c r="O199" s="54">
        <f t="shared" si="37"/>
        <v>54.752577319587637</v>
      </c>
      <c r="P199" s="54">
        <f t="shared" si="38"/>
        <v>54.450777202072544</v>
      </c>
      <c r="Q199" s="54">
        <f t="shared" si="39"/>
        <v>58.54922279792747</v>
      </c>
      <c r="R199" s="54">
        <f t="shared" si="40"/>
        <v>58.247422680412377</v>
      </c>
      <c r="S199" s="55">
        <f t="shared" si="41"/>
        <v>-3.7966454783398333</v>
      </c>
      <c r="T199" s="55">
        <f t="shared" si="42"/>
        <v>-3.7966454783398333</v>
      </c>
      <c r="U199" t="s">
        <v>451</v>
      </c>
      <c r="V199" t="s">
        <v>289</v>
      </c>
      <c r="W199" t="s">
        <v>444</v>
      </c>
      <c r="X199" s="38">
        <v>44291</v>
      </c>
      <c r="Y199" s="66"/>
    </row>
    <row r="200" spans="1:25" ht="15" x14ac:dyDescent="0.25">
      <c r="A200">
        <v>1.88</v>
      </c>
      <c r="B200">
        <v>1.99</v>
      </c>
      <c r="C200" s="43">
        <f t="shared" si="43"/>
        <v>3.4427456431091574E-2</v>
      </c>
      <c r="D200" s="44">
        <f>IF(OR($A200="",$B200=""),"",A200*'MPTO_working_2-way'!$G199)</f>
        <v>1.9447236180904521</v>
      </c>
      <c r="E200" s="46">
        <f>IF(OR($A200="",$B200=""),"",B200*'MPTO_working_2-way'!$G199)</f>
        <v>2.0585106382978724</v>
      </c>
      <c r="F200" s="44">
        <f>IF(OR($A200="",$B200=""),"",'MPTO_working_2-way'!D199)</f>
        <v>1.9428749480681344</v>
      </c>
      <c r="G200" s="46">
        <f>IF(OR($A200="",$B200=""),"",'MPTO_working_2-way'!E199)</f>
        <v>2.0605860321656753</v>
      </c>
      <c r="H200" s="44">
        <f>IF(OR($A200="",$B200=""),"",'OddsRatio_working_2-way'!M199)</f>
        <v>1.9428090415820634</v>
      </c>
      <c r="I200" s="44">
        <f>IF(OR($A200="",$B200=""),"",'OddsRatio_working_2-way'!N199)</f>
        <v>2.0606601717798219</v>
      </c>
      <c r="J200" s="44">
        <f>IF('Log_working_2-way'!$D199="","",A200^('Log_working_2-way'!$D199))</f>
        <v>1.9419679246135251</v>
      </c>
      <c r="K200" s="46">
        <f>IF('Log_working_2-way'!$D199="","",B200^('Log_working_2-way'!$D199))</f>
        <v>2.0616072733158419</v>
      </c>
      <c r="L200" s="53">
        <f t="shared" si="35"/>
        <v>0.51421188630490955</v>
      </c>
      <c r="M200" s="53">
        <f t="shared" si="36"/>
        <v>0.48578811369509045</v>
      </c>
      <c r="N200" s="54">
        <v>114</v>
      </c>
      <c r="O200" s="54">
        <f t="shared" si="37"/>
        <v>53.361702127659569</v>
      </c>
      <c r="P200" s="54">
        <f t="shared" si="38"/>
        <v>56.713567839195967</v>
      </c>
      <c r="Q200" s="54">
        <f t="shared" si="39"/>
        <v>57.286432160804011</v>
      </c>
      <c r="R200" s="54">
        <f t="shared" si="40"/>
        <v>60.638297872340424</v>
      </c>
      <c r="S200" s="55">
        <f t="shared" si="41"/>
        <v>-3.9247300331444421</v>
      </c>
      <c r="T200" s="55">
        <f t="shared" si="42"/>
        <v>-3.9247300331444563</v>
      </c>
      <c r="U200" t="s">
        <v>43</v>
      </c>
      <c r="V200" t="s">
        <v>288</v>
      </c>
      <c r="W200" t="s">
        <v>444</v>
      </c>
      <c r="X200" s="38">
        <v>44291</v>
      </c>
      <c r="Y200" s="66"/>
    </row>
    <row r="201" spans="1:25" ht="15" x14ac:dyDescent="0.25">
      <c r="A201">
        <v>2.52</v>
      </c>
      <c r="B201">
        <v>1.56</v>
      </c>
      <c r="C201" s="43">
        <f t="shared" si="43"/>
        <v>3.7851037851037717E-2</v>
      </c>
      <c r="D201" s="44">
        <f>IF(OR($A201="",$B201=""),"",A201*'MPTO_working_2-way'!$G200)</f>
        <v>2.615384615384615</v>
      </c>
      <c r="E201" s="46">
        <f>IF(OR($A201="",$B201=""),"",B201*'MPTO_working_2-way'!$G200)</f>
        <v>1.6190476190476188</v>
      </c>
      <c r="F201" s="44">
        <f>IF(OR($A201="",$B201=""),"",'MPTO_working_2-way'!D200)</f>
        <v>2.646203554119547</v>
      </c>
      <c r="G201" s="46">
        <f>IF(OR($A201="",$B201=""),"",'MPTO_working_2-way'!E200)</f>
        <v>1.6074582924435721</v>
      </c>
      <c r="H201" s="44">
        <f>IF(OR($A201="",$B201=""),"",'OddsRatio_working_2-way'!M200)</f>
        <v>2.6475089420958278</v>
      </c>
      <c r="I201" s="44">
        <f>IF(OR($A201="",$B201=""),"",'OddsRatio_working_2-way'!N200)</f>
        <v>1.6069769786668839</v>
      </c>
      <c r="J201" s="44">
        <f>IF('Log_working_2-way'!$D200="","",A201^('Log_working_2-way'!$D200))</f>
        <v>2.6619886766517245</v>
      </c>
      <c r="K201" s="46">
        <f>IF('Log_working_2-way'!$D200="","",B201^('Log_working_2-way'!$D200))</f>
        <v>1.6016888165654291</v>
      </c>
      <c r="L201" s="53">
        <f t="shared" si="35"/>
        <v>0.38235294117647067</v>
      </c>
      <c r="M201" s="53">
        <f t="shared" si="36"/>
        <v>0.61764705882352944</v>
      </c>
      <c r="N201" s="54">
        <v>115</v>
      </c>
      <c r="O201" s="54">
        <f t="shared" si="37"/>
        <v>69.365079365079367</v>
      </c>
      <c r="P201" s="54">
        <f t="shared" si="38"/>
        <v>41.282051282051285</v>
      </c>
      <c r="Q201" s="54">
        <f t="shared" si="39"/>
        <v>73.717948717948715</v>
      </c>
      <c r="R201" s="54">
        <f t="shared" si="40"/>
        <v>45.634920634920633</v>
      </c>
      <c r="S201" s="55">
        <f t="shared" si="41"/>
        <v>-4.3528693528693481</v>
      </c>
      <c r="T201" s="55">
        <f t="shared" si="42"/>
        <v>-4.3528693528693481</v>
      </c>
      <c r="U201" t="s">
        <v>294</v>
      </c>
      <c r="V201" t="s">
        <v>286</v>
      </c>
      <c r="W201" t="s">
        <v>444</v>
      </c>
      <c r="X201" s="38">
        <v>44291</v>
      </c>
      <c r="Y201" s="66"/>
    </row>
    <row r="202" spans="1:25" ht="15" x14ac:dyDescent="0.25">
      <c r="A202">
        <v>2.16</v>
      </c>
      <c r="B202">
        <v>1.74</v>
      </c>
      <c r="C202" s="43">
        <f t="shared" si="43"/>
        <v>3.7675606641123682E-2</v>
      </c>
      <c r="D202" s="44">
        <f>IF(OR($A202="",$B202=""),"",A202*'MPTO_working_2-way'!$G201)</f>
        <v>2.2413793103448274</v>
      </c>
      <c r="E202" s="46">
        <f>IF(OR($A202="",$B202=""),"",B202*'MPTO_working_2-way'!$G201)</f>
        <v>1.8055555555555551</v>
      </c>
      <c r="F202" s="44">
        <f>IF(OR($A202="",$B202=""),"",'MPTO_working_2-way'!D201)</f>
        <v>2.2516175413371671</v>
      </c>
      <c r="G202" s="46">
        <f>IF(OR($A202="",$B202=""),"",'MPTO_working_2-way'!E201)</f>
        <v>1.7989661114302122</v>
      </c>
      <c r="H202" s="44">
        <f>IF(OR($A202="",$B202=""),"",'OddsRatio_working_2-way'!M201)</f>
        <v>2.2520253861514017</v>
      </c>
      <c r="I202" s="44">
        <f>IF(OR($A202="",$B202=""),"",'OddsRatio_working_2-way'!N201)</f>
        <v>1.7987058497862392</v>
      </c>
      <c r="J202" s="44">
        <f>IF('Log_working_2-way'!$D201="","",A202^('Log_working_2-way'!$D201))</f>
        <v>2.2567451068476951</v>
      </c>
      <c r="K202" s="46">
        <f>IF('Log_working_2-way'!$D201="","",B202^('Log_working_2-way'!$D201))</f>
        <v>1.7957063007853538</v>
      </c>
      <c r="L202" s="53">
        <f t="shared" si="35"/>
        <v>0.44615384615384618</v>
      </c>
      <c r="M202" s="53">
        <f t="shared" si="36"/>
        <v>0.55384615384615399</v>
      </c>
      <c r="N202" s="54">
        <v>116</v>
      </c>
      <c r="O202" s="54">
        <f t="shared" si="37"/>
        <v>62.296296296296291</v>
      </c>
      <c r="P202" s="54">
        <f t="shared" si="38"/>
        <v>49.333333333333336</v>
      </c>
      <c r="Q202" s="54">
        <f t="shared" si="39"/>
        <v>66.666666666666657</v>
      </c>
      <c r="R202" s="54">
        <f t="shared" si="40"/>
        <v>53.703703703703695</v>
      </c>
      <c r="S202" s="55">
        <f t="shared" si="41"/>
        <v>-4.3703703703703667</v>
      </c>
      <c r="T202" s="55">
        <f t="shared" si="42"/>
        <v>-4.3703703703703596</v>
      </c>
      <c r="U202" t="s">
        <v>338</v>
      </c>
      <c r="V202" t="s">
        <v>323</v>
      </c>
      <c r="W202" t="s">
        <v>446</v>
      </c>
      <c r="X202" s="38">
        <v>44291</v>
      </c>
      <c r="Y202" s="66"/>
    </row>
    <row r="203" spans="1:25" ht="15" x14ac:dyDescent="0.25">
      <c r="A203">
        <v>1.65</v>
      </c>
      <c r="B203">
        <v>2.33</v>
      </c>
      <c r="C203" s="43">
        <f t="shared" si="43"/>
        <v>3.5245155416829377E-2</v>
      </c>
      <c r="D203" s="44">
        <f>IF(OR($A203="",$B203=""),"",A203*'MPTO_working_2-way'!$G202)</f>
        <v>1.7081545064377683</v>
      </c>
      <c r="E203" s="46">
        <f>IF(OR($A203="",$B203=""),"",B203*'MPTO_working_2-way'!$G202)</f>
        <v>2.4121212121212126</v>
      </c>
      <c r="F203" s="44">
        <f>IF(OR($A203="",$B203=""),"",'MPTO_working_2-way'!D202)</f>
        <v>1.6994142999226434</v>
      </c>
      <c r="G203" s="46">
        <f>IF(OR($A203="",$B203=""),"",'MPTO_working_2-way'!E202)</f>
        <v>2.4297677358192451</v>
      </c>
      <c r="H203" s="44">
        <f>IF(OR($A203="",$B203=""),"",'OddsRatio_working_2-way'!M202)</f>
        <v>1.6990864070422753</v>
      </c>
      <c r="I203" s="44">
        <f>IF(OR($A203="",$B203=""),"",'OddsRatio_working_2-way'!N202)</f>
        <v>2.4304383405634256</v>
      </c>
      <c r="J203" s="44">
        <f>IF('Log_working_2-way'!$D202="","",A203^('Log_working_2-way'!$D202))</f>
        <v>1.6951127521022427</v>
      </c>
      <c r="K203" s="46">
        <f>IF('Log_working_2-way'!$D202="","",B203^('Log_working_2-way'!$D202))</f>
        <v>2.4386155296037653</v>
      </c>
      <c r="L203" s="53">
        <f t="shared" si="35"/>
        <v>0.58542713567839189</v>
      </c>
      <c r="M203" s="53">
        <f t="shared" si="36"/>
        <v>0.41457286432160795</v>
      </c>
      <c r="N203" s="54">
        <v>117</v>
      </c>
      <c r="O203" s="54">
        <f t="shared" si="37"/>
        <v>46.090909090909079</v>
      </c>
      <c r="P203" s="54">
        <f t="shared" si="38"/>
        <v>66.785407725321903</v>
      </c>
      <c r="Q203" s="54">
        <f t="shared" si="39"/>
        <v>50.214592274678111</v>
      </c>
      <c r="R203" s="54">
        <f t="shared" si="40"/>
        <v>70.909090909090907</v>
      </c>
      <c r="S203" s="55">
        <f t="shared" si="41"/>
        <v>-4.1236831837690318</v>
      </c>
      <c r="T203" s="55">
        <f t="shared" si="42"/>
        <v>-4.1236831837690033</v>
      </c>
      <c r="U203" t="s">
        <v>273</v>
      </c>
      <c r="V203" t="s">
        <v>228</v>
      </c>
      <c r="W203" t="s">
        <v>231</v>
      </c>
      <c r="X203" s="38">
        <v>44291</v>
      </c>
      <c r="Y203" s="66"/>
    </row>
    <row r="204" spans="1:25" ht="15" x14ac:dyDescent="0.25">
      <c r="A204">
        <v>1.76</v>
      </c>
      <c r="B204">
        <v>2.09</v>
      </c>
      <c r="C204" s="43">
        <f t="shared" si="43"/>
        <v>4.6650717703349276E-2</v>
      </c>
      <c r="D204" s="44">
        <f>IF(OR($A204="",$B204=""),"",A204*'MPTO_working_2-way'!$G203)</f>
        <v>1.8421052631578947</v>
      </c>
      <c r="E204" s="46">
        <f>IF(OR($A204="",$B204=""),"",B204*'MPTO_working_2-way'!$G203)</f>
        <v>2.1875</v>
      </c>
      <c r="F204" s="44">
        <f>IF(OR($A204="",$B204=""),"",'MPTO_working_2-way'!D203)</f>
        <v>1.8353457738748626</v>
      </c>
      <c r="G204" s="46">
        <f>IF(OR($A204="",$B204=""),"",'MPTO_working_2-way'!E203)</f>
        <v>2.1971090670170828</v>
      </c>
      <c r="H204" s="44">
        <f>IF(OR($A204="",$B204=""),"",'OddsRatio_working_2-way'!M203)</f>
        <v>1.8350135965491927</v>
      </c>
      <c r="I204" s="44">
        <f>IF(OR($A204="",$B204=""),"",'OddsRatio_working_2-way'!N203)</f>
        <v>2.197585289787658</v>
      </c>
      <c r="J204" s="44">
        <f>IF('Log_working_2-way'!$D203="","",A204^('Log_working_2-way'!$D203))</f>
        <v>1.8319153686125185</v>
      </c>
      <c r="K204" s="46">
        <f>IF('Log_working_2-way'!$D203="","",B204^('Log_working_2-way'!$D203))</f>
        <v>2.2020453494773053</v>
      </c>
      <c r="L204" s="53">
        <f t="shared" si="35"/>
        <v>0.54285714285714282</v>
      </c>
      <c r="M204" s="53">
        <f t="shared" si="36"/>
        <v>0.45714285714285713</v>
      </c>
      <c r="N204" s="54">
        <v>118</v>
      </c>
      <c r="O204" s="54">
        <f t="shared" si="37"/>
        <v>50.95454545454546</v>
      </c>
      <c r="P204" s="54">
        <f t="shared" si="38"/>
        <v>61.540669856459324</v>
      </c>
      <c r="Q204" s="54">
        <f t="shared" si="39"/>
        <v>56.459330143540676</v>
      </c>
      <c r="R204" s="54">
        <f t="shared" si="40"/>
        <v>67.045454545454547</v>
      </c>
      <c r="S204" s="55">
        <f t="shared" si="41"/>
        <v>-5.5047846889952154</v>
      </c>
      <c r="T204" s="55">
        <f t="shared" si="42"/>
        <v>-5.5047846889952226</v>
      </c>
      <c r="U204" t="s">
        <v>502</v>
      </c>
      <c r="V204" t="s">
        <v>503</v>
      </c>
      <c r="W204" t="s">
        <v>518</v>
      </c>
      <c r="X204" s="38">
        <v>44291</v>
      </c>
      <c r="Y204" s="66"/>
    </row>
    <row r="205" spans="1:25" ht="15" x14ac:dyDescent="0.25">
      <c r="A205">
        <v>2.09</v>
      </c>
      <c r="B205">
        <v>1.75</v>
      </c>
      <c r="C205" s="43">
        <f t="shared" si="43"/>
        <v>4.9897470950102552E-2</v>
      </c>
      <c r="D205" s="44">
        <f>IF(OR($A205="",$B205=""),"",A205*'MPTO_working_2-way'!$G204)</f>
        <v>2.1942857142857144</v>
      </c>
      <c r="E205" s="46">
        <f>IF(OR($A205="",$B205=""),"",B205*'MPTO_working_2-way'!$G204)</f>
        <v>1.8373205741626795</v>
      </c>
      <c r="F205" s="44">
        <f>IF(OR($A205="",$B205=""),"",'MPTO_working_2-way'!D204)</f>
        <v>2.2049736247174074</v>
      </c>
      <c r="G205" s="46">
        <f>IF(OR($A205="",$B205=""),"",'MPTO_working_2-way'!E204)</f>
        <v>1.8298936835522202</v>
      </c>
      <c r="H205" s="44">
        <f>IF(OR($A205="",$B205=""),"",'OddsRatio_working_2-way'!M204)</f>
        <v>2.2055427546683419</v>
      </c>
      <c r="I205" s="44">
        <f>IF(OR($A205="",$B205=""),"",'OddsRatio_working_2-way'!N204)</f>
        <v>1.8295018954139968</v>
      </c>
      <c r="J205" s="44">
        <f>IF('Log_working_2-way'!$D204="","",A205^('Log_working_2-way'!$D204))</f>
        <v>2.2105219251271992</v>
      </c>
      <c r="K205" s="46">
        <f>IF('Log_working_2-way'!$D204="","",B205^('Log_working_2-way'!$D204))</f>
        <v>1.8260899528059844</v>
      </c>
      <c r="L205" s="53">
        <f t="shared" si="35"/>
        <v>0.45572916666666663</v>
      </c>
      <c r="M205" s="53">
        <f t="shared" si="36"/>
        <v>0.54427083333333337</v>
      </c>
      <c r="N205" s="54">
        <v>119</v>
      </c>
      <c r="O205" s="54">
        <f t="shared" si="37"/>
        <v>62.062200956937794</v>
      </c>
      <c r="P205" s="54">
        <f t="shared" si="38"/>
        <v>51</v>
      </c>
      <c r="Q205" s="54">
        <f t="shared" si="39"/>
        <v>68</v>
      </c>
      <c r="R205" s="54">
        <f t="shared" si="40"/>
        <v>56.937799043062206</v>
      </c>
      <c r="S205" s="55">
        <f t="shared" si="41"/>
        <v>-5.9377990430622063</v>
      </c>
      <c r="T205" s="55">
        <f t="shared" si="42"/>
        <v>-5.9377990430622063</v>
      </c>
      <c r="U205" t="s">
        <v>504</v>
      </c>
      <c r="V205" t="s">
        <v>505</v>
      </c>
      <c r="W205" t="s">
        <v>518</v>
      </c>
      <c r="X205" s="38">
        <v>44291</v>
      </c>
      <c r="Y205" s="66"/>
    </row>
    <row r="206" spans="1:25" ht="15" x14ac:dyDescent="0.25">
      <c r="A206">
        <v>1.67</v>
      </c>
      <c r="B206">
        <v>2.23</v>
      </c>
      <c r="C206" s="43">
        <f t="shared" si="43"/>
        <v>4.7232888483123459E-2</v>
      </c>
      <c r="D206" s="44">
        <f>IF(OR($A206="",$B206=""),"",A206*'MPTO_working_2-way'!$G205)</f>
        <v>1.7488789237668161</v>
      </c>
      <c r="E206" s="46">
        <f>IF(OR($A206="",$B206=""),"",B206*'MPTO_working_2-way'!$G205)</f>
        <v>2.3353293413173652</v>
      </c>
      <c r="F206" s="44">
        <f>IF(OR($A206="",$B206=""),"",'MPTO_working_2-way'!D205)</f>
        <v>1.7385681940197473</v>
      </c>
      <c r="G206" s="46">
        <f>IF(OR($A206="",$B206=""),"",'MPTO_working_2-way'!E205)</f>
        <v>2.3539711134287793</v>
      </c>
      <c r="H206" s="44">
        <f>IF(OR($A206="",$B206=""),"",'OddsRatio_working_2-way'!M205)</f>
        <v>1.7380484043438287</v>
      </c>
      <c r="I206" s="44">
        <f>IF(OR($A206="",$B206=""),"",'OddsRatio_working_2-way'!N205)</f>
        <v>2.3549246826013568</v>
      </c>
      <c r="J206" s="44">
        <f>IF('Log_working_2-way'!$D205="","",A206^('Log_working_2-way'!$D205))</f>
        <v>1.7333258264811959</v>
      </c>
      <c r="K206" s="46">
        <f>IF('Log_working_2-way'!$D205="","",B206^('Log_working_2-way'!$D205))</f>
        <v>2.3636503228006438</v>
      </c>
      <c r="L206" s="53">
        <f t="shared" si="35"/>
        <v>0.57179487179487176</v>
      </c>
      <c r="M206" s="53">
        <f t="shared" si="36"/>
        <v>0.42820512820512818</v>
      </c>
      <c r="N206" s="54">
        <v>120</v>
      </c>
      <c r="O206" s="54">
        <f t="shared" si="37"/>
        <v>48.143712574850291</v>
      </c>
      <c r="P206" s="54">
        <f t="shared" si="38"/>
        <v>66.188340807174896</v>
      </c>
      <c r="Q206" s="54">
        <f t="shared" si="39"/>
        <v>53.811659192825111</v>
      </c>
      <c r="R206" s="54">
        <f t="shared" si="40"/>
        <v>71.856287425149702</v>
      </c>
      <c r="S206" s="55">
        <f t="shared" si="41"/>
        <v>-5.6679466179748204</v>
      </c>
      <c r="T206" s="55">
        <f t="shared" si="42"/>
        <v>-5.6679466179748061</v>
      </c>
      <c r="U206" t="s">
        <v>506</v>
      </c>
      <c r="V206" t="s">
        <v>507</v>
      </c>
      <c r="W206" t="s">
        <v>518</v>
      </c>
      <c r="X206" s="38">
        <v>44291</v>
      </c>
      <c r="Y206" s="66"/>
    </row>
    <row r="207" spans="1:25" ht="15" x14ac:dyDescent="0.25">
      <c r="A207">
        <v>1.76</v>
      </c>
      <c r="B207">
        <v>2.08</v>
      </c>
      <c r="C207" s="43">
        <f t="shared" si="43"/>
        <v>4.8951048951048959E-2</v>
      </c>
      <c r="D207" s="44">
        <f>IF(OR($A207="",$B207=""),"",A207*'MPTO_working_2-way'!$G206)</f>
        <v>1.8461538461538463</v>
      </c>
      <c r="E207" s="46">
        <f>IF(OR($A207="",$B207=""),"",B207*'MPTO_working_2-way'!$G206)</f>
        <v>2.1818181818181821</v>
      </c>
      <c r="F207" s="44">
        <f>IF(OR($A207="",$B207=""),"",'MPTO_working_2-way'!D206)</f>
        <v>1.8392282958199357</v>
      </c>
      <c r="G207" s="46">
        <f>IF(OR($A207="",$B207=""),"",'MPTO_working_2-way'!E206)</f>
        <v>2.1915708812260539</v>
      </c>
      <c r="H207" s="44">
        <f>IF(OR($A207="",$B207=""),"",'OddsRatio_working_2-way'!M206)</f>
        <v>1.838870492807861</v>
      </c>
      <c r="I207" s="44">
        <f>IF(OR($A207="",$B207=""),"",'OddsRatio_working_2-way'!N206)</f>
        <v>2.1920791213585393</v>
      </c>
      <c r="J207" s="44">
        <f>IF('Log_working_2-way'!$D206="","",A207^('Log_working_2-way'!$D206))</f>
        <v>1.835690492831995</v>
      </c>
      <c r="K207" s="46">
        <f>IF('Log_working_2-way'!$D206="","",B207^('Log_working_2-way'!$D206))</f>
        <v>2.196615264354977</v>
      </c>
      <c r="L207" s="53">
        <f t="shared" si="35"/>
        <v>0.54166666666666663</v>
      </c>
      <c r="M207" s="53">
        <f t="shared" si="36"/>
        <v>0.45833333333333326</v>
      </c>
      <c r="N207" s="54">
        <v>121</v>
      </c>
      <c r="O207" s="54">
        <f t="shared" si="37"/>
        <v>52.250000000000007</v>
      </c>
      <c r="P207" s="54">
        <f t="shared" si="38"/>
        <v>62.826923076923073</v>
      </c>
      <c r="Q207" s="54">
        <f t="shared" si="39"/>
        <v>58.17307692307692</v>
      </c>
      <c r="R207" s="54">
        <f t="shared" si="40"/>
        <v>68.75</v>
      </c>
      <c r="S207" s="55">
        <f t="shared" si="41"/>
        <v>-5.9230769230769127</v>
      </c>
      <c r="T207" s="55">
        <f t="shared" si="42"/>
        <v>-5.9230769230769269</v>
      </c>
      <c r="U207" t="s">
        <v>508</v>
      </c>
      <c r="V207" t="s">
        <v>509</v>
      </c>
      <c r="W207" t="s">
        <v>518</v>
      </c>
      <c r="X207" s="38">
        <v>44291</v>
      </c>
      <c r="Y207" s="66"/>
    </row>
    <row r="208" spans="1:25" ht="15" x14ac:dyDescent="0.25">
      <c r="A208">
        <v>1.69</v>
      </c>
      <c r="B208">
        <v>2.1800000000000002</v>
      </c>
      <c r="C208" s="43">
        <f t="shared" si="43"/>
        <v>5.0431572661636226E-2</v>
      </c>
      <c r="D208" s="44">
        <f>IF(OR($A208="",$B208=""),"",A208*'MPTO_working_2-way'!$G207)</f>
        <v>1.7752293577981653</v>
      </c>
      <c r="E208" s="46">
        <f>IF(OR($A208="",$B208=""),"",B208*'MPTO_working_2-way'!$G207)</f>
        <v>2.2899408284023672</v>
      </c>
      <c r="F208" s="44">
        <f>IF(OR($A208="",$B208=""),"",'MPTO_working_2-way'!D207)</f>
        <v>1.7652244741507357</v>
      </c>
      <c r="G208" s="46">
        <f>IF(OR($A208="",$B208=""),"",'MPTO_working_2-way'!E207)</f>
        <v>2.3068060860309316</v>
      </c>
      <c r="H208" s="44">
        <f>IF(OR($A208="",$B208=""),"",'OddsRatio_working_2-way'!M207)</f>
        <v>1.7646867088630902</v>
      </c>
      <c r="I208" s="44">
        <f>IF(OR($A208="",$B208=""),"",'OddsRatio_working_2-way'!N207)</f>
        <v>2.3077250963165894</v>
      </c>
      <c r="J208" s="44">
        <f>IF('Log_working_2-way'!$D207="","",A208^('Log_working_2-way'!$D207))</f>
        <v>1.7600934217112194</v>
      </c>
      <c r="K208" s="46">
        <f>IF('Log_working_2-way'!$D207="","",B208^('Log_working_2-way'!$D207))</f>
        <v>2.3156277523719879</v>
      </c>
      <c r="L208" s="53">
        <f t="shared" si="35"/>
        <v>0.56330749354005161</v>
      </c>
      <c r="M208" s="53">
        <f t="shared" si="36"/>
        <v>0.43669250645994823</v>
      </c>
      <c r="N208" s="54">
        <v>122</v>
      </c>
      <c r="O208" s="54">
        <f t="shared" si="37"/>
        <v>49.810650887573971</v>
      </c>
      <c r="P208" s="54">
        <f t="shared" si="38"/>
        <v>66.036697247706428</v>
      </c>
      <c r="Q208" s="54">
        <f t="shared" si="39"/>
        <v>55.963302752293572</v>
      </c>
      <c r="R208" s="54">
        <f t="shared" si="40"/>
        <v>72.189349112426044</v>
      </c>
      <c r="S208" s="55">
        <f t="shared" si="41"/>
        <v>-6.1526518647196013</v>
      </c>
      <c r="T208" s="55">
        <f t="shared" si="42"/>
        <v>-6.1526518647196156</v>
      </c>
      <c r="U208" t="s">
        <v>510</v>
      </c>
      <c r="V208" t="s">
        <v>511</v>
      </c>
      <c r="W208" t="s">
        <v>519</v>
      </c>
      <c r="X208" s="38">
        <v>44291</v>
      </c>
      <c r="Y208" s="66"/>
    </row>
    <row r="209" spans="1:25" ht="15" x14ac:dyDescent="0.25">
      <c r="A209">
        <v>1.72</v>
      </c>
      <c r="B209">
        <v>2.14</v>
      </c>
      <c r="C209" s="43">
        <f t="shared" si="43"/>
        <v>4.8685068463377501E-2</v>
      </c>
      <c r="D209" s="44">
        <f>IF(OR($A209="",$B209=""),"",A209*'MPTO_working_2-way'!$G208)</f>
        <v>1.8037383177570092</v>
      </c>
      <c r="E209" s="46">
        <f>IF(OR($A209="",$B209=""),"",B209*'MPTO_working_2-way'!$G208)</f>
        <v>2.2441860465116279</v>
      </c>
      <c r="F209" s="44">
        <f>IF(OR($A209="",$B209=""),"",'MPTO_working_2-way'!D208)</f>
        <v>1.7951619196254389</v>
      </c>
      <c r="G209" s="46">
        <f>IF(OR($A209="",$B209=""),"",'MPTO_working_2-way'!E208)</f>
        <v>2.2576054955839058</v>
      </c>
      <c r="H209" s="44">
        <f>IF(OR($A209="",$B209=""),"",'OddsRatio_working_2-way'!M208)</f>
        <v>1.7947194142390264</v>
      </c>
      <c r="I209" s="44">
        <f>IF(OR($A209="",$B209=""),"",'OddsRatio_working_2-way'!N208)</f>
        <v>2.2583057392117913</v>
      </c>
      <c r="J209" s="44">
        <f>IF('Log_working_2-way'!$D208="","",A209^('Log_working_2-way'!$D208))</f>
        <v>1.7907852046807202</v>
      </c>
      <c r="K209" s="46">
        <f>IF('Log_working_2-way'!$D208="","",B209^('Log_working_2-way'!$D208))</f>
        <v>2.2645658948599179</v>
      </c>
      <c r="L209" s="53">
        <f t="shared" si="35"/>
        <v>0.55440414507772029</v>
      </c>
      <c r="M209" s="53">
        <f t="shared" si="36"/>
        <v>0.44559585492227982</v>
      </c>
      <c r="N209" s="54">
        <v>123</v>
      </c>
      <c r="O209" s="54">
        <f t="shared" si="37"/>
        <v>51.488372093023258</v>
      </c>
      <c r="P209" s="54">
        <f t="shared" si="38"/>
        <v>65.523364485981318</v>
      </c>
      <c r="Q209" s="54">
        <f t="shared" si="39"/>
        <v>57.476635514018689</v>
      </c>
      <c r="R209" s="54">
        <f t="shared" si="40"/>
        <v>71.511627906976742</v>
      </c>
      <c r="S209" s="55">
        <f t="shared" si="41"/>
        <v>-5.9882634209954304</v>
      </c>
      <c r="T209" s="55">
        <f t="shared" si="42"/>
        <v>-5.9882634209954233</v>
      </c>
      <c r="U209" t="s">
        <v>512</v>
      </c>
      <c r="V209" t="s">
        <v>513</v>
      </c>
      <c r="W209" t="s">
        <v>519</v>
      </c>
      <c r="X209" s="38">
        <v>44291</v>
      </c>
      <c r="Y209" s="66"/>
    </row>
    <row r="210" spans="1:25" ht="15" x14ac:dyDescent="0.25">
      <c r="A210">
        <v>1.78</v>
      </c>
      <c r="B210">
        <v>2.06</v>
      </c>
      <c r="C210" s="43">
        <f t="shared" si="43"/>
        <v>4.7234646012872306E-2</v>
      </c>
      <c r="D210" s="44">
        <f>IF(OR($A210="",$B210=""),"",A210*'MPTO_working_2-way'!$G209)</f>
        <v>1.8640776699029127</v>
      </c>
      <c r="E210" s="46">
        <f>IF(OR($A210="",$B210=""),"",B210*'MPTO_working_2-way'!$G209)</f>
        <v>2.1573033707865168</v>
      </c>
      <c r="F210" s="44">
        <f>IF(OR($A210="",$B210=""),"",'MPTO_working_2-way'!D209)</f>
        <v>1.8581129015911626</v>
      </c>
      <c r="G210" s="46">
        <f>IF(OR($A210="",$B210=""),"",'MPTO_working_2-way'!E209)</f>
        <v>2.165347820951931</v>
      </c>
      <c r="H210" s="44">
        <f>IF(OR($A210="",$B210=""),"",'OddsRatio_working_2-way'!M209)</f>
        <v>1.8578164469184384</v>
      </c>
      <c r="I210" s="44">
        <f>IF(OR($A210="",$B210=""),"",'OddsRatio_working_2-way'!N209)</f>
        <v>2.1657505560686463</v>
      </c>
      <c r="J210" s="44">
        <f>IF('Log_working_2-way'!$D209="","",A210^('Log_working_2-way'!$D209))</f>
        <v>1.855080049537273</v>
      </c>
      <c r="K210" s="46">
        <f>IF('Log_working_2-way'!$D209="","",B210^('Log_working_2-way'!$D209))</f>
        <v>2.169481150379414</v>
      </c>
      <c r="L210" s="53">
        <f t="shared" si="35"/>
        <v>0.53645833333333337</v>
      </c>
      <c r="M210" s="53">
        <f t="shared" si="36"/>
        <v>0.46354166666666669</v>
      </c>
      <c r="N210" s="54">
        <v>124</v>
      </c>
      <c r="O210" s="54">
        <f t="shared" si="37"/>
        <v>54.337078651685395</v>
      </c>
      <c r="P210" s="54">
        <f t="shared" si="38"/>
        <v>63.805825242718448</v>
      </c>
      <c r="Q210" s="54">
        <f t="shared" si="39"/>
        <v>60.194174757281552</v>
      </c>
      <c r="R210" s="54">
        <f t="shared" si="40"/>
        <v>69.662921348314612</v>
      </c>
      <c r="S210" s="55">
        <f t="shared" si="41"/>
        <v>-5.8570961055961561</v>
      </c>
      <c r="T210" s="55">
        <f t="shared" si="42"/>
        <v>-5.8570961055961632</v>
      </c>
      <c r="U210" t="s">
        <v>514</v>
      </c>
      <c r="V210" t="s">
        <v>515</v>
      </c>
      <c r="W210" t="s">
        <v>519</v>
      </c>
      <c r="X210" s="38">
        <v>44291</v>
      </c>
      <c r="Y210" s="66"/>
    </row>
    <row r="211" spans="1:25" ht="15" x14ac:dyDescent="0.25">
      <c r="A211">
        <v>1.9</v>
      </c>
      <c r="B211">
        <v>1.93</v>
      </c>
      <c r="C211" s="43">
        <f t="shared" si="43"/>
        <v>4.445050449959087E-2</v>
      </c>
      <c r="D211" s="44">
        <f>IF(OR($A211="",$B211=""),"",A211*'MPTO_working_2-way'!$G210)</f>
        <v>1.9844559585492225</v>
      </c>
      <c r="E211" s="46">
        <f>IF(OR($A211="",$B211=""),"",B211*'MPTO_working_2-way'!$G210)</f>
        <v>2.0157894736842104</v>
      </c>
      <c r="F211" s="44">
        <f>IF(OR($A211="",$B211=""),"",'MPTO_working_2-way'!D210)</f>
        <v>1.9837706248309437</v>
      </c>
      <c r="G211" s="46">
        <f>IF(OR($A211="",$B211=""),"",'MPTO_working_2-way'!E210)</f>
        <v>2.0164971130052241</v>
      </c>
      <c r="H211" s="44">
        <f>IF(OR($A211="",$B211=""),"",'OddsRatio_working_2-way'!M210)</f>
        <v>1.9837387536759294</v>
      </c>
      <c r="I211" s="44">
        <f>IF(OR($A211="",$B211=""),"",'OddsRatio_working_2-way'!N210)</f>
        <v>2.0165300454651267</v>
      </c>
      <c r="J211" s="44">
        <f>IF('Log_working_2-way'!$D210="","",A211^('Log_working_2-way'!$D210))</f>
        <v>1.9834239894126766</v>
      </c>
      <c r="K211" s="46">
        <f>IF('Log_working_2-way'!$D210="","",B211^('Log_working_2-way'!$D210))</f>
        <v>2.0168554059748378</v>
      </c>
      <c r="L211" s="53">
        <f t="shared" si="35"/>
        <v>0.50391644908616195</v>
      </c>
      <c r="M211" s="53">
        <f t="shared" si="36"/>
        <v>0.49608355091383816</v>
      </c>
      <c r="N211" s="54">
        <v>125</v>
      </c>
      <c r="O211" s="54">
        <f t="shared" si="37"/>
        <v>59.210526315789473</v>
      </c>
      <c r="P211" s="54">
        <f t="shared" si="38"/>
        <v>60.233160621761662</v>
      </c>
      <c r="Q211" s="54">
        <f t="shared" si="39"/>
        <v>64.766839378238345</v>
      </c>
      <c r="R211" s="54">
        <f t="shared" si="40"/>
        <v>65.78947368421052</v>
      </c>
      <c r="S211" s="55">
        <f t="shared" si="41"/>
        <v>-5.5563130624488721</v>
      </c>
      <c r="T211" s="55">
        <f t="shared" si="42"/>
        <v>-5.5563130624488579</v>
      </c>
      <c r="U211" t="s">
        <v>516</v>
      </c>
      <c r="V211" t="s">
        <v>517</v>
      </c>
      <c r="W211" t="s">
        <v>519</v>
      </c>
      <c r="X211" s="38">
        <v>44291</v>
      </c>
      <c r="Y211" s="66"/>
    </row>
    <row r="212" spans="1:25" ht="15" x14ac:dyDescent="0.25">
      <c r="A212">
        <v>2.5</v>
      </c>
      <c r="B212">
        <v>1.5</v>
      </c>
      <c r="C212" s="43">
        <f t="shared" si="43"/>
        <v>6.6666666666666652E-2</v>
      </c>
      <c r="D212" s="44">
        <f>IF(OR($A212="",$B212=""),"",A212*'MPTO_working_2-way'!$G211)</f>
        <v>2.6666666666666665</v>
      </c>
      <c r="E212" s="46">
        <f>IF(OR($A212="",$B212=""),"",B212*'MPTO_working_2-way'!$G211)</f>
        <v>1.6</v>
      </c>
      <c r="F212" s="44">
        <f>IF(OR($A212="",$B212=""),"",'MPTO_working_2-way'!D211)</f>
        <v>2.7272727272727271</v>
      </c>
      <c r="G212" s="46">
        <f>IF(OR($A212="",$B212=""),"",'MPTO_working_2-way'!E211)</f>
        <v>1.5789473684210527</v>
      </c>
      <c r="H212" s="44">
        <f>IF(OR($A212="",$B212=""),"",'OddsRatio_working_2-way'!M211)</f>
        <v>2.7320508075688776</v>
      </c>
      <c r="I212" s="44">
        <f>IF(OR($A212="",$B212=""),"",'OddsRatio_working_2-way'!N211)</f>
        <v>1.5773502691896262</v>
      </c>
      <c r="J212" s="44">
        <f>IF('Log_working_2-way'!$D211="","",A212^('Log_working_2-way'!$D211))</f>
        <v>2.7618311626161565</v>
      </c>
      <c r="K212" s="46">
        <f>IF('Log_working_2-way'!$D211="","",B212^('Log_working_2-way'!$D211))</f>
        <v>1.5675912772978227</v>
      </c>
      <c r="L212" s="53">
        <f t="shared" si="35"/>
        <v>0.375</v>
      </c>
      <c r="M212" s="53">
        <f t="shared" si="36"/>
        <v>0.625</v>
      </c>
      <c r="N212" s="54">
        <v>126</v>
      </c>
      <c r="O212" s="54">
        <f t="shared" si="37"/>
        <v>75.600000000000009</v>
      </c>
      <c r="P212" s="54">
        <f t="shared" si="38"/>
        <v>42</v>
      </c>
      <c r="Q212" s="54">
        <f t="shared" si="39"/>
        <v>84</v>
      </c>
      <c r="R212" s="54">
        <f t="shared" si="40"/>
        <v>50.400000000000006</v>
      </c>
      <c r="S212" s="55">
        <f t="shared" si="41"/>
        <v>-8.3999999999999915</v>
      </c>
      <c r="T212" s="55">
        <f t="shared" si="42"/>
        <v>-8.4000000000000057</v>
      </c>
      <c r="U212" t="s">
        <v>92</v>
      </c>
      <c r="V212" t="s">
        <v>90</v>
      </c>
      <c r="W212" t="s">
        <v>447</v>
      </c>
      <c r="X212" s="38">
        <v>44321</v>
      </c>
      <c r="Y212" s="66"/>
    </row>
    <row r="213" spans="1:25" ht="15" x14ac:dyDescent="0.25">
      <c r="A213">
        <v>2.1</v>
      </c>
      <c r="B213">
        <v>1.7</v>
      </c>
      <c r="C213" s="43">
        <f t="shared" si="43"/>
        <v>6.4425770308123242E-2</v>
      </c>
      <c r="D213" s="44">
        <f>IF(OR($A213="",$B213=""),"",A213*'MPTO_working_2-way'!$G212)</f>
        <v>2.2352941176470589</v>
      </c>
      <c r="E213" s="46">
        <f>IF(OR($A213="",$B213=""),"",B213*'MPTO_working_2-way'!$G212)</f>
        <v>1.8095238095238095</v>
      </c>
      <c r="F213" s="44">
        <f>IF(OR($A213="",$B213=""),"",'MPTO_working_2-way'!D212)</f>
        <v>2.2523659305993693</v>
      </c>
      <c r="G213" s="46">
        <f>IF(OR($A213="",$B213=""),"",'MPTO_working_2-way'!E212)</f>
        <v>1.7984886649874054</v>
      </c>
      <c r="H213" s="44">
        <f>IF(OR($A213="",$B213=""),"",'OddsRatio_working_2-way'!M212)</f>
        <v>2.2535663410560178</v>
      </c>
      <c r="I213" s="44">
        <f>IF(OR($A213="",$B213=""),"",'OddsRatio_working_2-way'!N212)</f>
        <v>1.7977240352174662</v>
      </c>
      <c r="J213" s="44">
        <f>IF('Log_working_2-way'!$D212="","",A213^('Log_working_2-way'!$D212))</f>
        <v>2.2616638529402127</v>
      </c>
      <c r="K213" s="46">
        <f>IF('Log_working_2-way'!$D212="","",B213^('Log_working_2-way'!$D212))</f>
        <v>1.7926041454397228</v>
      </c>
      <c r="L213" s="53">
        <f t="shared" si="35"/>
        <v>0.44736842105263158</v>
      </c>
      <c r="M213" s="53">
        <f t="shared" si="36"/>
        <v>0.55263157894736836</v>
      </c>
      <c r="N213" s="54">
        <v>127</v>
      </c>
      <c r="O213" s="54">
        <f t="shared" si="37"/>
        <v>66.523809523809518</v>
      </c>
      <c r="P213" s="54">
        <f t="shared" si="38"/>
        <v>52.294117647058826</v>
      </c>
      <c r="Q213" s="54">
        <f t="shared" si="39"/>
        <v>74.705882352941174</v>
      </c>
      <c r="R213" s="54">
        <f t="shared" si="40"/>
        <v>60.476190476190474</v>
      </c>
      <c r="S213" s="55">
        <f t="shared" si="41"/>
        <v>-8.1820728291316556</v>
      </c>
      <c r="T213" s="55">
        <f t="shared" si="42"/>
        <v>-8.1820728291316485</v>
      </c>
      <c r="U213" t="s">
        <v>88</v>
      </c>
      <c r="V213" t="s">
        <v>89</v>
      </c>
      <c r="W213" t="s">
        <v>447</v>
      </c>
      <c r="X213" s="38">
        <v>44321</v>
      </c>
      <c r="Y213" s="66"/>
    </row>
    <row r="214" spans="1:25" ht="15" x14ac:dyDescent="0.25">
      <c r="A214">
        <v>2.35</v>
      </c>
      <c r="B214">
        <v>1.57</v>
      </c>
      <c r="C214" s="43">
        <f t="shared" si="43"/>
        <v>6.2474590052852719E-2</v>
      </c>
      <c r="D214" s="44">
        <f>IF(OR($A214="",$B214=""),"",A214*'MPTO_working_2-way'!$G213)</f>
        <v>2.4968152866242042</v>
      </c>
      <c r="E214" s="46">
        <f>IF(OR($A214="",$B214=""),"",B214*'MPTO_working_2-way'!$G213)</f>
        <v>1.6680851063829789</v>
      </c>
      <c r="F214" s="44">
        <f>IF(OR($A214="",$B214=""),"",'MPTO_working_2-way'!D213)</f>
        <v>2.5361746004468122</v>
      </c>
      <c r="G214" s="46">
        <f>IF(OR($A214="",$B214=""),"",'MPTO_working_2-way'!E213)</f>
        <v>1.6509676697617184</v>
      </c>
      <c r="H214" s="44">
        <f>IF(OR($A214="",$B214=""),"",'OddsRatio_working_2-way'!M213)</f>
        <v>2.5389675281277309</v>
      </c>
      <c r="I214" s="44">
        <f>IF(OR($A214="",$B214=""),"",'OddsRatio_working_2-way'!N213)</f>
        <v>1.6497862896539313</v>
      </c>
      <c r="J214" s="44">
        <f>IF('Log_working_2-way'!$D213="","",A214^('Log_working_2-way'!$D213))</f>
        <v>2.5579404886095309</v>
      </c>
      <c r="K214" s="46">
        <f>IF('Log_working_2-way'!$D213="","",B214^('Log_working_2-way'!$D213))</f>
        <v>1.6418730415573635</v>
      </c>
      <c r="L214" s="53">
        <f t="shared" si="35"/>
        <v>0.40051020408163263</v>
      </c>
      <c r="M214" s="53">
        <f t="shared" si="36"/>
        <v>0.59948979591836726</v>
      </c>
      <c r="N214" s="54">
        <v>128</v>
      </c>
      <c r="O214" s="54">
        <f t="shared" si="37"/>
        <v>73.531914893617028</v>
      </c>
      <c r="P214" s="54">
        <f t="shared" si="38"/>
        <v>46.471337579617838</v>
      </c>
      <c r="Q214" s="54">
        <f t="shared" si="39"/>
        <v>81.528662420382162</v>
      </c>
      <c r="R214" s="54">
        <f t="shared" si="40"/>
        <v>54.468085106382979</v>
      </c>
      <c r="S214" s="55">
        <f t="shared" si="41"/>
        <v>-7.9967475267651338</v>
      </c>
      <c r="T214" s="55">
        <f t="shared" si="42"/>
        <v>-7.9967475267651409</v>
      </c>
      <c r="U214" t="s">
        <v>91</v>
      </c>
      <c r="V214" t="s">
        <v>345</v>
      </c>
      <c r="W214" t="s">
        <v>447</v>
      </c>
      <c r="X214" s="38">
        <v>44321</v>
      </c>
      <c r="Y214" s="66"/>
    </row>
    <row r="215" spans="1:25" ht="15" x14ac:dyDescent="0.25">
      <c r="A215">
        <v>2</v>
      </c>
      <c r="B215">
        <v>1.89</v>
      </c>
      <c r="C215" s="43">
        <f t="shared" si="43"/>
        <v>2.9100529100529293E-2</v>
      </c>
      <c r="D215" s="44">
        <f>IF(OR($A215="",$B215=""),"",A215*'MPTO_working_2-way'!$G214)</f>
        <v>2.0582010582010586</v>
      </c>
      <c r="E215" s="46">
        <f>IF(OR($A215="",$B215=""),"",B215*'MPTO_working_2-way'!$G214)</f>
        <v>1.9450000000000003</v>
      </c>
      <c r="F215" s="44">
        <f>IF(OR($A215="",$B215=""),"",'MPTO_working_2-way'!D214)</f>
        <v>2.0599455040871937</v>
      </c>
      <c r="G215" s="46">
        <f>IF(OR($A215="",$B215=""),"",'MPTO_working_2-way'!E214)</f>
        <v>1.9434447300771212</v>
      </c>
      <c r="H215" s="44">
        <f>IF(OR($A215="",$B215=""),"",'OddsRatio_working_2-way'!M214)</f>
        <v>2.0599978800063603</v>
      </c>
      <c r="I215" s="44">
        <f>IF(OR($A215="",$B215=""),"",'OddsRatio_working_2-way'!N214)</f>
        <v>1.9433981132056606</v>
      </c>
      <c r="J215" s="44">
        <f>IF('Log_working_2-way'!$D214="","",A215^('Log_working_2-way'!$D214))</f>
        <v>2.0607901501181232</v>
      </c>
      <c r="K215" s="46">
        <f>IF('Log_working_2-way'!$D214="","",B215^('Log_working_2-way'!$D214))</f>
        <v>1.9426935194379702</v>
      </c>
      <c r="L215" s="53">
        <f t="shared" si="35"/>
        <v>0.48586118251928012</v>
      </c>
      <c r="M215" s="53">
        <f t="shared" si="36"/>
        <v>0.51413881748071977</v>
      </c>
      <c r="N215" s="54">
        <v>129</v>
      </c>
      <c r="O215" s="54">
        <f t="shared" si="37"/>
        <v>64.5</v>
      </c>
      <c r="P215" s="54">
        <f t="shared" si="38"/>
        <v>60.74603174603174</v>
      </c>
      <c r="Q215" s="54">
        <f t="shared" si="39"/>
        <v>68.253968253968267</v>
      </c>
      <c r="R215" s="54">
        <f t="shared" si="40"/>
        <v>64.5</v>
      </c>
      <c r="S215" s="55">
        <f t="shared" si="41"/>
        <v>-3.7539682539682673</v>
      </c>
      <c r="T215" s="55">
        <f t="shared" si="42"/>
        <v>-3.7539682539682602</v>
      </c>
      <c r="U215" t="s">
        <v>175</v>
      </c>
      <c r="V215" t="s">
        <v>174</v>
      </c>
      <c r="W215" t="s">
        <v>435</v>
      </c>
      <c r="X215" s="38">
        <v>44321</v>
      </c>
      <c r="Y215" s="66"/>
    </row>
    <row r="216" spans="1:25" ht="15" x14ac:dyDescent="0.25">
      <c r="A216">
        <v>2.84</v>
      </c>
      <c r="B216">
        <v>1.47</v>
      </c>
      <c r="C216" s="43">
        <f t="shared" si="43"/>
        <v>3.2384784899875507E-2</v>
      </c>
      <c r="D216" s="44">
        <f>IF(OR($A216="",$B216=""),"",A216*'MPTO_working_2-way'!$G215)</f>
        <v>2.9319727891156462</v>
      </c>
      <c r="E216" s="46">
        <f>IF(OR($A216="",$B216=""),"",B216*'MPTO_working_2-way'!$G215)</f>
        <v>1.517605633802817</v>
      </c>
      <c r="F216" s="44">
        <f>IF(OR($A216="",$B216=""),"",'MPTO_working_2-way'!D215)</f>
        <v>2.9768967484312605</v>
      </c>
      <c r="G216" s="46">
        <f>IF(OR($A216="",$B216=""),"",'MPTO_working_2-way'!E215)</f>
        <v>1.5058433126532969</v>
      </c>
      <c r="H216" s="44">
        <f>IF(OR($A216="",$B216=""),"",'OddsRatio_working_2-way'!M215)</f>
        <v>2.9786090106489649</v>
      </c>
      <c r="I216" s="44">
        <f>IF(OR($A216="",$B216=""),"",'OddsRatio_working_2-way'!N215)</f>
        <v>1.5054055625027252</v>
      </c>
      <c r="J216" s="44">
        <f>IF('Log_working_2-way'!$D215="","",A216^('Log_working_2-way'!$D215))</f>
        <v>2.9999077866819808</v>
      </c>
      <c r="K216" s="46">
        <f>IF('Log_working_2-way'!$D215="","",B216^('Log_working_2-way'!$D215))</f>
        <v>1.500023054392376</v>
      </c>
      <c r="L216" s="53">
        <f t="shared" si="35"/>
        <v>0.34106728538283065</v>
      </c>
      <c r="M216" s="53">
        <f t="shared" si="36"/>
        <v>0.65893271461716929</v>
      </c>
      <c r="N216" s="54">
        <v>130</v>
      </c>
      <c r="O216" s="54">
        <f t="shared" si="37"/>
        <v>84.225352112676063</v>
      </c>
      <c r="P216" s="54">
        <f t="shared" si="38"/>
        <v>41.564625850340128</v>
      </c>
      <c r="Q216" s="54">
        <f t="shared" si="39"/>
        <v>88.435374149659864</v>
      </c>
      <c r="R216" s="54">
        <f t="shared" si="40"/>
        <v>45.774647887323951</v>
      </c>
      <c r="S216" s="55">
        <f t="shared" si="41"/>
        <v>-4.2100220369838013</v>
      </c>
      <c r="T216" s="55">
        <f t="shared" si="42"/>
        <v>-4.2100220369838226</v>
      </c>
      <c r="U216" t="s">
        <v>107</v>
      </c>
      <c r="V216" t="s">
        <v>171</v>
      </c>
      <c r="W216" t="s">
        <v>435</v>
      </c>
      <c r="X216" s="38">
        <v>44321</v>
      </c>
      <c r="Y216" s="66"/>
    </row>
    <row r="217" spans="1:25" ht="15" x14ac:dyDescent="0.25">
      <c r="A217">
        <v>2.2599999999999998</v>
      </c>
      <c r="B217">
        <v>1.69</v>
      </c>
      <c r="C217" s="43">
        <f t="shared" si="43"/>
        <v>3.4193852437555794E-2</v>
      </c>
      <c r="D217" s="44">
        <f>IF(OR($A217="",$B217=""),"",A217*'MPTO_working_2-way'!$G216)</f>
        <v>2.3372781065088759</v>
      </c>
      <c r="E217" s="46">
        <f>IF(OR($A217="",$B217=""),"",B217*'MPTO_working_2-way'!$G216)</f>
        <v>1.7477876106194692</v>
      </c>
      <c r="F217" s="44">
        <f>IF(OR($A217="",$B217=""),"",'MPTO_working_2-way'!D216)</f>
        <v>2.3508340001231001</v>
      </c>
      <c r="G217" s="46">
        <f>IF(OR($A217="",$B217=""),"",'MPTO_working_2-way'!E216)</f>
        <v>1.740283410033262</v>
      </c>
      <c r="H217" s="44">
        <f>IF(OR($A217="",$B217=""),"",'OddsRatio_working_2-way'!M216)</f>
        <v>2.351327849384353</v>
      </c>
      <c r="I217" s="44">
        <f>IF(OR($A217="",$B217=""),"",'OddsRatio_working_2-way'!N216)</f>
        <v>1.7400128699009547</v>
      </c>
      <c r="J217" s="44">
        <f>IF('Log_working_2-way'!$D216="","",A217^('Log_working_2-way'!$D216))</f>
        <v>2.3575800032398484</v>
      </c>
      <c r="K217" s="46">
        <f>IF('Log_working_2-way'!$D216="","",B217^('Log_working_2-way'!$D216))</f>
        <v>1.7366048392090647</v>
      </c>
      <c r="L217" s="53">
        <f t="shared" si="35"/>
        <v>0.42784810126582273</v>
      </c>
      <c r="M217" s="53">
        <f t="shared" si="36"/>
        <v>0.57215189873417716</v>
      </c>
      <c r="N217" s="54">
        <v>131</v>
      </c>
      <c r="O217" s="54">
        <f t="shared" si="37"/>
        <v>73.035398230088475</v>
      </c>
      <c r="P217" s="54">
        <f t="shared" si="38"/>
        <v>53.485207100591708</v>
      </c>
      <c r="Q217" s="54">
        <f t="shared" si="39"/>
        <v>77.514792899408292</v>
      </c>
      <c r="R217" s="54">
        <f t="shared" si="40"/>
        <v>57.964601769911511</v>
      </c>
      <c r="S217" s="55">
        <f t="shared" si="41"/>
        <v>-4.4793946693198166</v>
      </c>
      <c r="T217" s="55">
        <f t="shared" si="42"/>
        <v>-4.4793946693198023</v>
      </c>
      <c r="U217" t="s">
        <v>144</v>
      </c>
      <c r="V217" t="s">
        <v>172</v>
      </c>
      <c r="W217" t="s">
        <v>435</v>
      </c>
      <c r="X217" s="38">
        <v>44321</v>
      </c>
      <c r="Y217" s="66"/>
    </row>
    <row r="218" spans="1:25" ht="15" x14ac:dyDescent="0.25">
      <c r="A218">
        <v>1.9</v>
      </c>
      <c r="B218">
        <v>2</v>
      </c>
      <c r="C218" s="43">
        <f t="shared" si="43"/>
        <v>2.631578947368407E-2</v>
      </c>
      <c r="D218" s="44">
        <f>IF(OR($A218="",$B218=""),"",A218*'MPTO_working_2-way'!$G217)</f>
        <v>1.9499999999999997</v>
      </c>
      <c r="E218" s="46">
        <f>IF(OR($A218="",$B218=""),"",B218*'MPTO_working_2-way'!$G217)</f>
        <v>2.0526315789473681</v>
      </c>
      <c r="F218" s="44">
        <f>IF(OR($A218="",$B218=""),"",'MPTO_working_2-way'!D217)</f>
        <v>1.9487179487179485</v>
      </c>
      <c r="G218" s="46">
        <f>IF(OR($A218="",$B218=""),"",'MPTO_working_2-way'!E217)</f>
        <v>2.0540540540540539</v>
      </c>
      <c r="H218" s="44">
        <f>IF(OR($A218="",$B218=""),"",'OddsRatio_working_2-way'!M217)</f>
        <v>1.9486832980505142</v>
      </c>
      <c r="I218" s="44">
        <f>IF(OR($A218="",$B218=""),"",'OddsRatio_working_2-way'!N217)</f>
        <v>2.0540925533894594</v>
      </c>
      <c r="J218" s="44">
        <f>IF('Log_working_2-way'!$D217="","",A218^('Log_working_2-way'!$D217))</f>
        <v>1.9481037356763915</v>
      </c>
      <c r="K218" s="46">
        <f>IF('Log_working_2-way'!$D217="","",B218^('Log_working_2-way'!$D217))</f>
        <v>2.0547369052254369</v>
      </c>
      <c r="L218" s="53">
        <f t="shared" si="35"/>
        <v>0.51282051282051289</v>
      </c>
      <c r="M218" s="53">
        <f t="shared" si="36"/>
        <v>0.48717948717948723</v>
      </c>
      <c r="N218" s="54">
        <v>132</v>
      </c>
      <c r="O218" s="54">
        <f t="shared" si="37"/>
        <v>62.526315789473671</v>
      </c>
      <c r="P218" s="54">
        <f t="shared" si="38"/>
        <v>66</v>
      </c>
      <c r="Q218" s="54">
        <f t="shared" si="39"/>
        <v>66</v>
      </c>
      <c r="R218" s="54">
        <f t="shared" si="40"/>
        <v>69.473684210526315</v>
      </c>
      <c r="S218" s="55">
        <f t="shared" si="41"/>
        <v>-3.4736842105263293</v>
      </c>
      <c r="T218" s="55">
        <f t="shared" si="42"/>
        <v>-3.473684210526315</v>
      </c>
      <c r="U218" t="s">
        <v>264</v>
      </c>
      <c r="V218" t="s">
        <v>391</v>
      </c>
      <c r="W218" t="s">
        <v>230</v>
      </c>
      <c r="X218" s="38">
        <v>44352</v>
      </c>
      <c r="Y218" s="66"/>
    </row>
    <row r="219" spans="1:25" ht="15" x14ac:dyDescent="0.25">
      <c r="A219">
        <v>2.81</v>
      </c>
      <c r="B219">
        <v>1.47</v>
      </c>
      <c r="C219" s="43">
        <f t="shared" si="43"/>
        <v>3.614399496453391E-2</v>
      </c>
      <c r="D219" s="44">
        <f>IF(OR($A219="",$B219=""),"",A219*'MPTO_working_2-way'!$G218)</f>
        <v>2.9115646258503403</v>
      </c>
      <c r="E219" s="46">
        <f>IF(OR($A219="",$B219=""),"",B219*'MPTO_working_2-way'!$G218)</f>
        <v>1.5231316725978647</v>
      </c>
      <c r="F219" s="44">
        <f>IF(OR($A219="",$B219=""),"",'MPTO_working_2-way'!D218)</f>
        <v>2.9603325330562225</v>
      </c>
      <c r="G219" s="46">
        <f>IF(OR($A219="",$B219=""),"",'MPTO_working_2-way'!E218)</f>
        <v>1.5101175352331511</v>
      </c>
      <c r="H219" s="44">
        <f>IF(OR($A219="",$B219=""),"",'OddsRatio_working_2-way'!M218)</f>
        <v>2.9624127572422765</v>
      </c>
      <c r="I219" s="44">
        <f>IF(OR($A219="",$B219=""),"",'OddsRatio_working_2-way'!N218)</f>
        <v>1.5095767933170556</v>
      </c>
      <c r="J219" s="44">
        <f>IF('Log_working_2-way'!$D218="","",A219^('Log_working_2-way'!$D218))</f>
        <v>2.9856480485138026</v>
      </c>
      <c r="K219" s="46">
        <f>IF('Log_working_2-way'!$D218="","",B219^('Log_working_2-way'!$D218))</f>
        <v>1.5036139212828077</v>
      </c>
      <c r="L219" s="53">
        <f t="shared" si="35"/>
        <v>0.34345794392523366</v>
      </c>
      <c r="M219" s="53">
        <f t="shared" si="36"/>
        <v>0.65654205607476634</v>
      </c>
      <c r="N219" s="54">
        <v>133</v>
      </c>
      <c r="O219" s="54">
        <f t="shared" si="37"/>
        <v>85.66903914590749</v>
      </c>
      <c r="P219" s="54">
        <f t="shared" si="38"/>
        <v>42.523809523809518</v>
      </c>
      <c r="Q219" s="54">
        <f t="shared" si="39"/>
        <v>90.476190476190467</v>
      </c>
      <c r="R219" s="54">
        <f t="shared" si="40"/>
        <v>47.330960854092531</v>
      </c>
      <c r="S219" s="55">
        <f t="shared" si="41"/>
        <v>-4.8071513302829771</v>
      </c>
      <c r="T219" s="55">
        <f t="shared" si="42"/>
        <v>-4.8071513302830127</v>
      </c>
      <c r="U219" t="s">
        <v>185</v>
      </c>
      <c r="V219" t="s">
        <v>145</v>
      </c>
      <c r="W219" t="s">
        <v>435</v>
      </c>
      <c r="X219" s="38">
        <v>44352</v>
      </c>
      <c r="Y219" s="66"/>
    </row>
    <row r="220" spans="1:25" ht="15" x14ac:dyDescent="0.25">
      <c r="A220">
        <v>2.08</v>
      </c>
      <c r="B220">
        <v>1.82</v>
      </c>
      <c r="C220" s="43">
        <f t="shared" si="43"/>
        <v>3.0219780219780112E-2</v>
      </c>
      <c r="D220" s="44">
        <f>IF(OR($A220="",$B220=""),"",A220*'MPTO_working_2-way'!$G219)</f>
        <v>2.1428571428571428</v>
      </c>
      <c r="E220" s="46">
        <f>IF(OR($A220="",$B220=""),"",B220*'MPTO_working_2-way'!$G219)</f>
        <v>1.8749999999999998</v>
      </c>
      <c r="F220" s="44">
        <f>IF(OR($A220="",$B220=""),"",'MPTO_working_2-way'!D219)</f>
        <v>2.1474926253687316</v>
      </c>
      <c r="G220" s="46">
        <f>IF(OR($A220="",$B220=""),"",'MPTO_working_2-way'!E219)</f>
        <v>1.8714652956298199</v>
      </c>
      <c r="H220" s="44">
        <f>IF(OR($A220="",$B220=""),"",'OddsRatio_working_2-way'!M219)</f>
        <v>2.1476380835140083</v>
      </c>
      <c r="I220" s="44">
        <f>IF(OR($A220="",$B220=""),"",'OddsRatio_working_2-way'!N219)</f>
        <v>1.8713548411865626</v>
      </c>
      <c r="J220" s="44">
        <f>IF('Log_working_2-way'!$D219="","",A220^('Log_working_2-way'!$D219))</f>
        <v>2.1497509176455911</v>
      </c>
      <c r="K220" s="46">
        <f>IF('Log_working_2-way'!$D219="","",B220^('Log_working_2-way'!$D219))</f>
        <v>1.8697536002386808</v>
      </c>
      <c r="L220" s="53">
        <f t="shared" si="35"/>
        <v>0.46666666666666667</v>
      </c>
      <c r="M220" s="53">
        <f t="shared" si="36"/>
        <v>0.53333333333333344</v>
      </c>
      <c r="N220" s="54">
        <v>134</v>
      </c>
      <c r="O220" s="54">
        <f t="shared" si="37"/>
        <v>69.57692307692308</v>
      </c>
      <c r="P220" s="54">
        <f t="shared" si="38"/>
        <v>60.373626373626365</v>
      </c>
      <c r="Q220" s="54">
        <f t="shared" si="39"/>
        <v>73.626373626373621</v>
      </c>
      <c r="R220" s="54">
        <f t="shared" si="40"/>
        <v>64.42307692307692</v>
      </c>
      <c r="S220" s="55">
        <f t="shared" si="41"/>
        <v>-4.0494505494505404</v>
      </c>
      <c r="T220" s="55">
        <f t="shared" si="42"/>
        <v>-4.0494505494505546</v>
      </c>
      <c r="U220" t="s">
        <v>149</v>
      </c>
      <c r="V220" t="s">
        <v>147</v>
      </c>
      <c r="W220" t="s">
        <v>435</v>
      </c>
      <c r="X220" s="38">
        <v>44352</v>
      </c>
      <c r="Y220" s="66"/>
    </row>
    <row r="221" spans="1:25" ht="15" x14ac:dyDescent="0.25">
      <c r="A221">
        <v>2.1</v>
      </c>
      <c r="B221">
        <v>1.79</v>
      </c>
      <c r="C221" s="43">
        <f t="shared" si="43"/>
        <v>3.4849694067571102E-2</v>
      </c>
      <c r="D221" s="44">
        <f>IF(OR($A221="",$B221=""),"",A221*'MPTO_working_2-way'!$G220)</f>
        <v>2.1731843575418992</v>
      </c>
      <c r="E221" s="46">
        <f>IF(OR($A221="",$B221=""),"",B221*'MPTO_working_2-way'!$G220)</f>
        <v>1.8523809523809522</v>
      </c>
      <c r="F221" s="44">
        <f>IF(OR($A221="",$B221=""),"",'MPTO_working_2-way'!D220)</f>
        <v>2.1797622499275153</v>
      </c>
      <c r="G221" s="46">
        <f>IF(OR($A221="",$B221=""),"",'MPTO_working_2-way'!E220)</f>
        <v>1.8476284099287292</v>
      </c>
      <c r="H221" s="44">
        <f>IF(OR($A221="",$B221=""),"",'OddsRatio_working_2-way'!M220)</f>
        <v>2.1800021454603971</v>
      </c>
      <c r="I221" s="44">
        <f>IF(OR($A221="",$B221=""),"",'OddsRatio_working_2-way'!N220)</f>
        <v>1.8474560862851939</v>
      </c>
      <c r="J221" s="44">
        <f>IF('Log_working_2-way'!$D220="","",A221^('Log_working_2-way'!$D220))</f>
        <v>2.1830172065936067</v>
      </c>
      <c r="K221" s="46">
        <f>IF('Log_working_2-way'!$D220="","",B221^('Log_working_2-way'!$D220))</f>
        <v>1.8452962428833544</v>
      </c>
      <c r="L221" s="53">
        <f t="shared" si="35"/>
        <v>0.46015424164524427</v>
      </c>
      <c r="M221" s="53">
        <f t="shared" si="36"/>
        <v>0.53984575835475579</v>
      </c>
      <c r="N221" s="54">
        <v>135</v>
      </c>
      <c r="O221" s="54">
        <f t="shared" si="37"/>
        <v>70.714285714285708</v>
      </c>
      <c r="P221" s="54">
        <f t="shared" si="38"/>
        <v>59.581005586592177</v>
      </c>
      <c r="Q221" s="54">
        <f t="shared" si="39"/>
        <v>75.418994413407816</v>
      </c>
      <c r="R221" s="54">
        <f t="shared" si="40"/>
        <v>64.285714285714278</v>
      </c>
      <c r="S221" s="55">
        <f t="shared" si="41"/>
        <v>-4.7047086991221079</v>
      </c>
      <c r="T221" s="55">
        <f t="shared" si="42"/>
        <v>-4.7047086991221008</v>
      </c>
      <c r="U221" t="s">
        <v>182</v>
      </c>
      <c r="V221" t="s">
        <v>364</v>
      </c>
      <c r="W221" t="s">
        <v>435</v>
      </c>
      <c r="X221" s="38">
        <v>44352</v>
      </c>
      <c r="Y221" s="66"/>
    </row>
    <row r="222" spans="1:25" ht="15" x14ac:dyDescent="0.25">
      <c r="A222">
        <v>2.33</v>
      </c>
      <c r="B222">
        <v>1.65</v>
      </c>
      <c r="C222" s="43">
        <f t="shared" si="43"/>
        <v>3.5245155416829377E-2</v>
      </c>
      <c r="D222" s="44">
        <f>IF(OR($A222="",$B222=""),"",A222*'MPTO_working_2-way'!$G221)</f>
        <v>2.4121212121212126</v>
      </c>
      <c r="E222" s="46">
        <f>IF(OR($A222="",$B222=""),"",B222*'MPTO_working_2-way'!$G221)</f>
        <v>1.7081545064377683</v>
      </c>
      <c r="F222" s="44">
        <f>IF(OR($A222="",$B222=""),"",'MPTO_working_2-way'!D221)</f>
        <v>2.4297677358192451</v>
      </c>
      <c r="G222" s="46">
        <f>IF(OR($A222="",$B222=""),"",'MPTO_working_2-way'!E221)</f>
        <v>1.6994142999226434</v>
      </c>
      <c r="H222" s="44">
        <f>IF(OR($A222="",$B222=""),"",'OddsRatio_working_2-way'!M221)</f>
        <v>2.4304383405634256</v>
      </c>
      <c r="I222" s="44">
        <f>IF(OR($A222="",$B222=""),"",'OddsRatio_working_2-way'!N221)</f>
        <v>1.6990864070422753</v>
      </c>
      <c r="J222" s="44">
        <f>IF('Log_working_2-way'!$D221="","",A222^('Log_working_2-way'!$D221))</f>
        <v>2.4386155296037653</v>
      </c>
      <c r="K222" s="46">
        <f>IF('Log_working_2-way'!$D221="","",B222^('Log_working_2-way'!$D221))</f>
        <v>1.6951127521022427</v>
      </c>
      <c r="L222" s="53">
        <f t="shared" si="35"/>
        <v>0.41457286432160795</v>
      </c>
      <c r="M222" s="53">
        <f t="shared" si="36"/>
        <v>0.58542713567839189</v>
      </c>
      <c r="N222" s="54">
        <v>136</v>
      </c>
      <c r="O222" s="54">
        <f t="shared" si="37"/>
        <v>77.630901287553655</v>
      </c>
      <c r="P222" s="54">
        <f t="shared" si="38"/>
        <v>53.575757575757564</v>
      </c>
      <c r="Q222" s="54">
        <f t="shared" si="39"/>
        <v>82.424242424242422</v>
      </c>
      <c r="R222" s="54">
        <f t="shared" si="40"/>
        <v>58.369098712446352</v>
      </c>
      <c r="S222" s="55">
        <f t="shared" si="41"/>
        <v>-4.7933411366887668</v>
      </c>
      <c r="T222" s="55">
        <f t="shared" si="42"/>
        <v>-4.7933411366887881</v>
      </c>
      <c r="U222" t="s">
        <v>365</v>
      </c>
      <c r="V222" t="s">
        <v>430</v>
      </c>
      <c r="W222" t="s">
        <v>435</v>
      </c>
      <c r="X222" s="38">
        <v>44352</v>
      </c>
      <c r="Y222" s="66"/>
    </row>
    <row r="223" spans="1:25" ht="15" x14ac:dyDescent="0.25">
      <c r="A223">
        <v>2.0699999999999998</v>
      </c>
      <c r="B223">
        <v>1.8</v>
      </c>
      <c r="C223" s="43">
        <f t="shared" si="43"/>
        <v>3.8647342995169254E-2</v>
      </c>
      <c r="D223" s="44">
        <f>IF(OR($A223="",$B223=""),"",A223*'MPTO_working_2-way'!$G222)</f>
        <v>2.1500000000000004</v>
      </c>
      <c r="E223" s="46">
        <f>IF(OR($A223="",$B223=""),"",B223*'MPTO_working_2-way'!$G222)</f>
        <v>1.8695652173913047</v>
      </c>
      <c r="F223" s="44">
        <f>IF(OR($A223="",$B223=""),"",'MPTO_working_2-way'!D222)</f>
        <v>2.15625</v>
      </c>
      <c r="G223" s="46">
        <f>IF(OR($A223="",$B223=""),"",'MPTO_working_2-way'!E222)</f>
        <v>1.8648648648648651</v>
      </c>
      <c r="H223" s="44">
        <f>IF(OR($A223="",$B223=""),"",'OddsRatio_working_2-way'!M222)</f>
        <v>2.1565033506220384</v>
      </c>
      <c r="I223" s="44">
        <f>IF(OR($A223="",$B223=""),"",'OddsRatio_working_2-way'!N222)</f>
        <v>1.8646754023342345</v>
      </c>
      <c r="J223" s="44">
        <f>IF('Log_working_2-way'!$D222="","",A223^('Log_working_2-way'!$D222))</f>
        <v>2.1593762623614712</v>
      </c>
      <c r="K223" s="46">
        <f>IF('Log_working_2-way'!$D222="","",B223^('Log_working_2-way'!$D222))</f>
        <v>1.8625327535713179</v>
      </c>
      <c r="L223" s="53">
        <f t="shared" si="35"/>
        <v>0.46511627906976738</v>
      </c>
      <c r="M223" s="53">
        <f t="shared" si="36"/>
        <v>0.53488372093023251</v>
      </c>
      <c r="N223" s="54">
        <v>137</v>
      </c>
      <c r="O223" s="54">
        <f t="shared" si="37"/>
        <v>70.816425120772934</v>
      </c>
      <c r="P223" s="54">
        <f t="shared" si="38"/>
        <v>60.888888888888886</v>
      </c>
      <c r="Q223" s="54">
        <f t="shared" si="39"/>
        <v>76.111111111111114</v>
      </c>
      <c r="R223" s="54">
        <f t="shared" si="40"/>
        <v>66.183574879227052</v>
      </c>
      <c r="S223" s="55">
        <f t="shared" si="41"/>
        <v>-5.2946859903381807</v>
      </c>
      <c r="T223" s="55">
        <f t="shared" si="42"/>
        <v>-5.2946859903381664</v>
      </c>
      <c r="U223" t="s">
        <v>106</v>
      </c>
      <c r="V223" t="s">
        <v>146</v>
      </c>
      <c r="W223" t="s">
        <v>435</v>
      </c>
      <c r="X223" s="38">
        <v>44382</v>
      </c>
      <c r="Y223" s="66"/>
    </row>
    <row r="224" spans="1:25" ht="15" x14ac:dyDescent="0.25">
      <c r="A224">
        <v>2.12</v>
      </c>
      <c r="B224">
        <v>1.77</v>
      </c>
      <c r="C224" s="43">
        <f t="shared" si="43"/>
        <v>3.6669864619976567E-2</v>
      </c>
      <c r="D224" s="44">
        <f>IF(OR($A224="",$B224=""),"",A224*'MPTO_working_2-way'!$G223)</f>
        <v>2.1977401129943503</v>
      </c>
      <c r="E224" s="46">
        <f>IF(OR($A224="",$B224=""),"",B224*'MPTO_working_2-way'!$G223)</f>
        <v>1.8349056603773586</v>
      </c>
      <c r="F224" s="44">
        <f>IF(OR($A224="",$B224=""),"",'MPTO_working_2-way'!D223)</f>
        <v>2.20573712673407</v>
      </c>
      <c r="G224" s="46">
        <f>IF(OR($A224="",$B224=""),"",'MPTO_working_2-way'!E223)</f>
        <v>1.8293681747269892</v>
      </c>
      <c r="H224" s="44">
        <f>IF(OR($A224="",$B224=""),"",'OddsRatio_working_2-way'!M223)</f>
        <v>2.2060453783110545</v>
      </c>
      <c r="I224" s="44">
        <f>IF(OR($A224="",$B224=""),"",'OddsRatio_working_2-way'!N223)</f>
        <v>1.8291561975888497</v>
      </c>
      <c r="J224" s="44">
        <f>IF('Log_working_2-way'!$D223="","",A224^('Log_working_2-way'!$D223))</f>
        <v>2.2097212265507746</v>
      </c>
      <c r="K224" s="46">
        <f>IF('Log_working_2-way'!$D223="","",B224^('Log_working_2-way'!$D223))</f>
        <v>1.8266367308864699</v>
      </c>
      <c r="L224" s="53">
        <f t="shared" si="35"/>
        <v>0.45501285347043702</v>
      </c>
      <c r="M224" s="53">
        <f t="shared" si="36"/>
        <v>0.54498714652956293</v>
      </c>
      <c r="N224" s="54">
        <v>138</v>
      </c>
      <c r="O224" s="54">
        <f t="shared" si="37"/>
        <v>72.905660377358487</v>
      </c>
      <c r="P224" s="54">
        <f t="shared" si="38"/>
        <v>60.03389830508474</v>
      </c>
      <c r="Q224" s="54">
        <f t="shared" si="39"/>
        <v>77.966101694915253</v>
      </c>
      <c r="R224" s="54">
        <f t="shared" si="40"/>
        <v>65.094339622641499</v>
      </c>
      <c r="S224" s="55">
        <f t="shared" si="41"/>
        <v>-5.0604413175567657</v>
      </c>
      <c r="T224" s="55">
        <f t="shared" si="42"/>
        <v>-5.0604413175567586</v>
      </c>
      <c r="U224" t="s">
        <v>148</v>
      </c>
      <c r="V224" t="s">
        <v>173</v>
      </c>
      <c r="W224" t="s">
        <v>435</v>
      </c>
      <c r="X224" s="38">
        <v>44382</v>
      </c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38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38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38"/>
      <c r="Y227" s="66"/>
    </row>
    <row r="228" spans="1:25" s="50" customFormat="1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3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38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38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38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38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38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38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38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38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38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38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38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38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38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38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38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38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38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38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3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38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38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38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38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38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38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 s="38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199" activePane="bottomLeft" state="frozen"/>
      <selection pane="bottomLeft" activeCell="S187" sqref="S187:S2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:P224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2.2400000000000002</v>
      </c>
      <c r="B187">
        <v>3.31</v>
      </c>
      <c r="C187">
        <v>3.52</v>
      </c>
      <c r="D187" s="43">
        <f t="shared" si="17"/>
        <v>3.2634284144858139E-2</v>
      </c>
      <c r="E187" s="44">
        <f>IF(OR($A187="",$B187="",$C187=""),"",A187*'MPTO_working_3-way'!$I186)</f>
        <v>2.3131007964844823</v>
      </c>
      <c r="F187" s="45">
        <f>IF(OR($A187="",$B187="",$C187=""),"",B187*'MPTO_working_3-way'!$I186)</f>
        <v>3.4180194805194803</v>
      </c>
      <c r="G187" s="46">
        <f>IF(OR($A187="",$B187="",$C187=""),"",C187*'MPTO_working_3-way'!$I186)</f>
        <v>3.6348726801899005</v>
      </c>
      <c r="H187" s="44">
        <f>IF(OR($A187="",$B187="",$C187=""),"",'MPTO_working_3-way'!E186)</f>
        <v>2.2959451394597274</v>
      </c>
      <c r="I187" s="45">
        <f>IF(OR($A187="",$B187="",$C187=""),"",'MPTO_working_3-way'!F186)</f>
        <v>3.4336330874675824</v>
      </c>
      <c r="J187" s="46">
        <f>IF(OR($A187="",$B187="",$C187=""),"",'MPTO_working_3-way'!G186)</f>
        <v>3.6601504299280161</v>
      </c>
      <c r="K187" s="44">
        <f>IF(OR($A187="",$B187="",$C187=""),"",'OddsRatio_working_3-way'!H186)</f>
        <v>2.3032123594593323</v>
      </c>
      <c r="L187" s="45">
        <f>IF(OR($A187="",$B187="",$C187=""),"",'OddsRatio_working_3-way'!I186)</f>
        <v>3.4277585083476261</v>
      </c>
      <c r="M187" s="46">
        <f>IF(OR($A187="",$B187="",$C187=""),"",'OddsRatio_working_3-way'!J186)</f>
        <v>3.6484638272883205</v>
      </c>
      <c r="N187" s="47">
        <f t="shared" ref="N187:N224" si="42">(1/E187)* 100</f>
        <v>43.232011398717646</v>
      </c>
      <c r="O187" s="48">
        <f t="shared" ref="O187:O224" si="43">(1/F187)* 100</f>
        <v>29.256708620280218</v>
      </c>
      <c r="P187" s="48">
        <f t="shared" si="41"/>
        <v>27.51127998100214</v>
      </c>
      <c r="Q187" t="s">
        <v>415</v>
      </c>
      <c r="R187" t="s">
        <v>419</v>
      </c>
      <c r="S187" s="38">
        <v>44291</v>
      </c>
      <c r="T187" s="50">
        <v>100</v>
      </c>
      <c r="U187" s="50">
        <f t="shared" ref="U187:U224" si="44">(1/A187)*((T187*A187)-T187)</f>
        <v>55.357142857142868</v>
      </c>
      <c r="V187" s="50">
        <f t="shared" ref="V187:V224" si="45">(1/B187)*((T187*B187)-T187)</f>
        <v>69.78851963746223</v>
      </c>
      <c r="W187" s="50">
        <f t="shared" ref="W187:W224" si="46">(1/C187)*((T187*C187)-T187)</f>
        <v>71.590909090909093</v>
      </c>
      <c r="X187" s="50">
        <f t="shared" ref="X187:X224" si="47">((1/B187)+(1/C187))*T187</f>
        <v>58.620571271628677</v>
      </c>
      <c r="Y187" s="50">
        <f t="shared" ref="Y187:Y224" si="48">((1/A187)+(1/C187))*T187</f>
        <v>73.05194805194806</v>
      </c>
      <c r="Z187" s="50">
        <f t="shared" ref="Z187:Z224" si="49">((1/A187)+(1/B187))*T187</f>
        <v>74.854337505394895</v>
      </c>
      <c r="AA187" s="50">
        <f t="shared" ref="AA187:AA224" si="50">U187-X187</f>
        <v>-3.2634284144858086</v>
      </c>
      <c r="AB187" s="50">
        <f t="shared" ref="AB187:AB224" si="51">V187-Y187</f>
        <v>-3.2634284144858299</v>
      </c>
      <c r="AC187" s="50">
        <f t="shared" ref="AC187:AC224" si="52">W187-Z187</f>
        <v>-3.2634284144858015</v>
      </c>
      <c r="AF187">
        <v>2.19</v>
      </c>
      <c r="AG187">
        <v>1.71</v>
      </c>
      <c r="AH187" s="66"/>
      <c r="AJ187" t="s">
        <v>434</v>
      </c>
    </row>
    <row r="188" spans="1:36" ht="15" x14ac:dyDescent="0.25">
      <c r="A188">
        <v>1.4</v>
      </c>
      <c r="B188">
        <v>4.68</v>
      </c>
      <c r="C188">
        <v>8.85</v>
      </c>
      <c r="D188" s="43">
        <f t="shared" si="17"/>
        <v>4.095527824341394E-2</v>
      </c>
      <c r="E188" s="44">
        <f>IF(OR($A188="",$B188="",$C188=""),"",A188*'MPTO_working_3-way'!$I187)</f>
        <v>1.4573373895407795</v>
      </c>
      <c r="F188" s="45">
        <f>IF(OR($A188="",$B188="",$C188=""),"",B188*'MPTO_working_3-way'!$I187)</f>
        <v>4.871670702179177</v>
      </c>
      <c r="G188" s="46">
        <f>IF(OR($A188="",$B188="",$C188=""),"",C188*'MPTO_working_3-way'!$I187)</f>
        <v>9.2124542124542135</v>
      </c>
      <c r="H188" s="44">
        <f>IF(OR($A188="",$B188="",$C188=""),"",'MPTO_working_3-way'!E187)</f>
        <v>1.4272788137762635</v>
      </c>
      <c r="I188" s="45">
        <f>IF(OR($A188="",$B188="",$C188=""),"",'MPTO_working_3-way'!F187)</f>
        <v>4.999413712236171</v>
      </c>
      <c r="J188" s="46">
        <f>IF(OR($A188="",$B188="",$C188=""),"",'MPTO_working_3-way'!G187)</f>
        <v>10.066175960002781</v>
      </c>
      <c r="K188" s="44">
        <f>IF(OR($A188="",$B188="",$C188=""),"",'OddsRatio_working_3-way'!H187)</f>
        <v>1.4365374948953451</v>
      </c>
      <c r="L188" s="45">
        <f>IF(OR($A188="",$B188="",$C188=""),"",'OddsRatio_working_3-way'!I187)</f>
        <v>5.0161449530371733</v>
      </c>
      <c r="M188" s="46">
        <f>IF(OR($A188="",$B188="",$C188=""),"",'OddsRatio_working_3-way'!J187)</f>
        <v>9.5670483373211432</v>
      </c>
      <c r="N188" s="47">
        <f t="shared" si="42"/>
        <v>68.618290258449292</v>
      </c>
      <c r="O188" s="48">
        <f t="shared" si="43"/>
        <v>20.526838966202781</v>
      </c>
      <c r="P188" s="48">
        <f t="shared" si="41"/>
        <v>10.85487077534791</v>
      </c>
      <c r="Q188" t="s">
        <v>418</v>
      </c>
      <c r="R188" t="s">
        <v>352</v>
      </c>
      <c r="S188" s="38">
        <v>44291</v>
      </c>
      <c r="T188" s="50">
        <v>100</v>
      </c>
      <c r="U188" s="50">
        <f t="shared" si="44"/>
        <v>28.571428571428573</v>
      </c>
      <c r="V188" s="50">
        <f t="shared" si="45"/>
        <v>78.632478632478637</v>
      </c>
      <c r="W188" s="50">
        <f t="shared" si="46"/>
        <v>88.700564971751419</v>
      </c>
      <c r="X188" s="50">
        <f t="shared" si="47"/>
        <v>32.666956395769958</v>
      </c>
      <c r="Y188" s="50">
        <f t="shared" si="48"/>
        <v>82.728006456820012</v>
      </c>
      <c r="Z188" s="50">
        <f t="shared" si="49"/>
        <v>92.796092796092793</v>
      </c>
      <c r="AA188" s="50">
        <f t="shared" si="50"/>
        <v>-4.0955278243413851</v>
      </c>
      <c r="AB188" s="50">
        <f t="shared" si="51"/>
        <v>-4.0955278243413744</v>
      </c>
      <c r="AC188" s="50">
        <f t="shared" si="52"/>
        <v>-4.0955278243413744</v>
      </c>
      <c r="AF188">
        <v>1.91</v>
      </c>
      <c r="AG188">
        <v>1.96</v>
      </c>
      <c r="AH188" s="66"/>
      <c r="AJ188" t="s">
        <v>434</v>
      </c>
    </row>
    <row r="189" spans="1:36" ht="15" x14ac:dyDescent="0.25">
      <c r="A189">
        <v>1.45</v>
      </c>
      <c r="B189">
        <v>4.3099999999999996</v>
      </c>
      <c r="C189">
        <v>8.73</v>
      </c>
      <c r="D189" s="43">
        <f t="shared" si="17"/>
        <v>3.6221271126661625E-2</v>
      </c>
      <c r="E189" s="44">
        <f>IF(OR($A189="",$B189="",$C189=""),"",A189*'MPTO_working_3-way'!$I188)</f>
        <v>1.5025208431336594</v>
      </c>
      <c r="F189" s="45">
        <f>IF(OR($A189="",$B189="",$C189=""),"",B189*'MPTO_working_3-way'!$I188)</f>
        <v>4.466113678555911</v>
      </c>
      <c r="G189" s="46">
        <f>IF(OR($A189="",$B189="",$C189=""),"",C189*'MPTO_working_3-way'!$I188)</f>
        <v>9.0462116969357567</v>
      </c>
      <c r="H189" s="44">
        <f>IF(OR($A189="",$B189="",$C189=""),"",'MPTO_working_3-way'!E188)</f>
        <v>1.4758374083380359</v>
      </c>
      <c r="I189" s="45">
        <f>IF(OR($A189="",$B189="",$C189=""),"",'MPTO_working_3-way'!F188)</f>
        <v>4.5465952357175494</v>
      </c>
      <c r="J189" s="46">
        <f>IF(OR($A189="",$B189="",$C189=""),"",'MPTO_working_3-way'!G188)</f>
        <v>9.7585938392000937</v>
      </c>
      <c r="K189" s="44">
        <f>IF(OR($A189="",$B189="",$C189=""),"",'OddsRatio_working_3-way'!H188)</f>
        <v>1.4845105153894953</v>
      </c>
      <c r="L189" s="45">
        <f>IF(OR($A189="",$B189="",$C189=""),"",'OddsRatio_working_3-way'!I188)</f>
        <v>4.5638440131982865</v>
      </c>
      <c r="M189" s="46">
        <f>IF(OR($A189="",$B189="",$C189=""),"",'OddsRatio_working_3-way'!J188)</f>
        <v>9.32281396435733</v>
      </c>
      <c r="N189" s="47">
        <f t="shared" si="42"/>
        <v>66.554817164093294</v>
      </c>
      <c r="O189" s="48">
        <f t="shared" si="43"/>
        <v>22.390831760541829</v>
      </c>
      <c r="P189" s="48">
        <f t="shared" si="41"/>
        <v>11.054351075364863</v>
      </c>
      <c r="Q189" t="s">
        <v>349</v>
      </c>
      <c r="R189" t="s">
        <v>353</v>
      </c>
      <c r="S189" s="38">
        <v>44291</v>
      </c>
      <c r="T189" s="50">
        <v>100</v>
      </c>
      <c r="U189" s="50">
        <f t="shared" si="44"/>
        <v>31.03448275862069</v>
      </c>
      <c r="V189" s="50">
        <f t="shared" si="45"/>
        <v>76.798143851508115</v>
      </c>
      <c r="W189" s="50">
        <f t="shared" si="46"/>
        <v>88.545246277205038</v>
      </c>
      <c r="X189" s="50">
        <f t="shared" si="47"/>
        <v>34.65660987128684</v>
      </c>
      <c r="Y189" s="50">
        <f t="shared" si="48"/>
        <v>80.420270964174279</v>
      </c>
      <c r="Z189" s="50">
        <f t="shared" si="49"/>
        <v>92.167373389871202</v>
      </c>
      <c r="AA189" s="50">
        <f t="shared" si="50"/>
        <v>-3.6221271126661492</v>
      </c>
      <c r="AB189" s="50">
        <f t="shared" si="51"/>
        <v>-3.6221271126661634</v>
      </c>
      <c r="AC189" s="50">
        <f t="shared" si="52"/>
        <v>-3.6221271126661634</v>
      </c>
      <c r="AF189">
        <v>1.77</v>
      </c>
      <c r="AG189">
        <v>2.11</v>
      </c>
      <c r="AH189" s="66"/>
      <c r="AJ189" t="s">
        <v>434</v>
      </c>
    </row>
    <row r="190" spans="1:36" ht="15" x14ac:dyDescent="0.25">
      <c r="A190">
        <v>2.57</v>
      </c>
      <c r="B190">
        <v>3.03</v>
      </c>
      <c r="C190">
        <v>3.2</v>
      </c>
      <c r="D190" s="43">
        <f t="shared" si="17"/>
        <v>3.1638061666088735E-2</v>
      </c>
      <c r="E190" s="44">
        <f>IF(OR($A190="",$B190="",$C190=""),"",A190*'MPTO_working_3-way'!$I189)</f>
        <v>2.651309818481848</v>
      </c>
      <c r="F190" s="45">
        <f>IF(OR($A190="",$B190="",$C190=""),"",B190*'MPTO_working_3-way'!$I189)</f>
        <v>3.1258633268482487</v>
      </c>
      <c r="G190" s="46">
        <f>IF(OR($A190="",$B190="",$C190=""),"",C190*'MPTO_working_3-way'!$I189)</f>
        <v>3.301241797331484</v>
      </c>
      <c r="H190" s="44">
        <f>IF(OR($A190="",$B190="",$C190=""),"",'MPTO_working_3-way'!E189)</f>
        <v>2.6415958942204876</v>
      </c>
      <c r="I190" s="45">
        <f>IF(OR($A190="",$B190="",$C190=""),"",'MPTO_working_3-way'!F189)</f>
        <v>3.1300179788491023</v>
      </c>
      <c r="J190" s="46">
        <f>IF(OR($A190="",$B190="",$C190=""),"",'MPTO_working_3-way'!G189)</f>
        <v>3.3117629442712775</v>
      </c>
      <c r="K190" s="44">
        <f>IF(OR($A190="",$B190="",$C190=""),"",'OddsRatio_working_3-way'!H189)</f>
        <v>2.6460734159244743</v>
      </c>
      <c r="L190" s="45">
        <f>IF(OR($A190="",$B190="",$C190=""),"",'OddsRatio_working_3-way'!I189)</f>
        <v>3.1283624422462952</v>
      </c>
      <c r="M190" s="46">
        <f>IF(OR($A190="",$B190="",$C190=""),"",'OddsRatio_working_3-way'!J189)</f>
        <v>3.3065996911043594</v>
      </c>
      <c r="N190" s="47">
        <f t="shared" si="42"/>
        <v>37.71720653049158</v>
      </c>
      <c r="O190" s="48">
        <f t="shared" si="43"/>
        <v>31.991161974707378</v>
      </c>
      <c r="P190" s="48">
        <f t="shared" si="41"/>
        <v>30.291631494801045</v>
      </c>
      <c r="Q190" t="s">
        <v>417</v>
      </c>
      <c r="R190" t="s">
        <v>50</v>
      </c>
      <c r="S190" s="38">
        <v>44291</v>
      </c>
      <c r="T190" s="50">
        <v>100</v>
      </c>
      <c r="U190" s="50">
        <f t="shared" si="44"/>
        <v>61.089494163424128</v>
      </c>
      <c r="V190" s="50">
        <f t="shared" si="45"/>
        <v>66.996699669967001</v>
      </c>
      <c r="W190" s="50">
        <f t="shared" si="46"/>
        <v>68.75</v>
      </c>
      <c r="X190" s="50">
        <f t="shared" si="47"/>
        <v>64.253300330032999</v>
      </c>
      <c r="Y190" s="50">
        <f t="shared" si="48"/>
        <v>70.160505836575865</v>
      </c>
      <c r="Z190" s="50">
        <f t="shared" si="49"/>
        <v>71.913806166608879</v>
      </c>
      <c r="AA190" s="50">
        <f t="shared" si="50"/>
        <v>-3.1638061666088717</v>
      </c>
      <c r="AB190" s="50">
        <f t="shared" si="51"/>
        <v>-3.1638061666088646</v>
      </c>
      <c r="AC190" s="50">
        <f t="shared" si="52"/>
        <v>-3.1638061666088788</v>
      </c>
      <c r="AF190">
        <v>2.0699999999999998</v>
      </c>
      <c r="AG190">
        <v>1.81</v>
      </c>
      <c r="AH190" s="66"/>
      <c r="AJ190" t="s">
        <v>434</v>
      </c>
    </row>
    <row r="191" spans="1:36" ht="15" x14ac:dyDescent="0.25">
      <c r="A191">
        <v>2.6</v>
      </c>
      <c r="B191">
        <v>3.49</v>
      </c>
      <c r="C191">
        <v>2.76</v>
      </c>
      <c r="D191" s="43">
        <f t="shared" si="17"/>
        <v>3.3467176484493155E-2</v>
      </c>
      <c r="E191" s="44">
        <f>IF(OR($A191="",$B191="",$C191=""),"",A191*'MPTO_working_3-way'!$I190)</f>
        <v>2.6870146588596824</v>
      </c>
      <c r="F191" s="45">
        <f>IF(OR($A191="",$B191="",$C191=""),"",B191*'MPTO_working_3-way'!$I190)</f>
        <v>3.6068004459308813</v>
      </c>
      <c r="G191" s="46">
        <f>IF(OR($A191="",$B191="",$C191=""),"",C191*'MPTO_working_3-way'!$I190)</f>
        <v>2.8523694070972008</v>
      </c>
      <c r="H191" s="44">
        <f>IF(OR($A191="",$B191="",$C191=""),"",'MPTO_working_3-way'!E190)</f>
        <v>2.6776653798561894</v>
      </c>
      <c r="I191" s="45">
        <f>IF(OR($A191="",$B191="",$C191=""),"",'MPTO_working_3-way'!F190)</f>
        <v>3.6313823596509214</v>
      </c>
      <c r="J191" s="46">
        <f>IF(OR($A191="",$B191="",$C191=""),"",'MPTO_working_3-way'!G190)</f>
        <v>2.8476794886566927</v>
      </c>
      <c r="K191" s="44">
        <f>IF(OR($A191="",$B191="",$C191=""),"",'OddsRatio_working_3-way'!H190)</f>
        <v>2.6823408527007571</v>
      </c>
      <c r="L191" s="45">
        <f>IF(OR($A191="",$B191="",$C191=""),"",'OddsRatio_working_3-way'!I190)</f>
        <v>3.6181429520155519</v>
      </c>
      <c r="M191" s="46">
        <f>IF(OR($A191="",$B191="",$C191=""),"",'OddsRatio_working_3-way'!J190)</f>
        <v>2.8505749379708316</v>
      </c>
      <c r="N191" s="47">
        <f t="shared" si="42"/>
        <v>37.216023243594101</v>
      </c>
      <c r="O191" s="48">
        <f t="shared" si="43"/>
        <v>27.725404135628839</v>
      </c>
      <c r="P191" s="48">
        <f t="shared" si="41"/>
        <v>35.058572620777049</v>
      </c>
      <c r="Q191" t="s">
        <v>416</v>
      </c>
      <c r="R191" t="s">
        <v>355</v>
      </c>
      <c r="S191" s="38">
        <v>44291</v>
      </c>
      <c r="T191" s="50">
        <v>100</v>
      </c>
      <c r="U191" s="50">
        <f t="shared" si="44"/>
        <v>61.538461538461533</v>
      </c>
      <c r="V191" s="50">
        <f t="shared" si="45"/>
        <v>71.346704871060169</v>
      </c>
      <c r="W191" s="50">
        <f t="shared" si="46"/>
        <v>63.768115942028999</v>
      </c>
      <c r="X191" s="50">
        <f t="shared" si="47"/>
        <v>64.885179186910847</v>
      </c>
      <c r="Y191" s="50">
        <f t="shared" si="48"/>
        <v>74.693422519509483</v>
      </c>
      <c r="Z191" s="50">
        <f t="shared" si="49"/>
        <v>67.114833590478284</v>
      </c>
      <c r="AA191" s="50">
        <f t="shared" si="50"/>
        <v>-3.3467176484493137</v>
      </c>
      <c r="AB191" s="50">
        <f t="shared" si="51"/>
        <v>-3.3467176484493137</v>
      </c>
      <c r="AC191" s="50">
        <f t="shared" si="52"/>
        <v>-3.3467176484492853</v>
      </c>
      <c r="AF191">
        <v>2.1800000000000002</v>
      </c>
      <c r="AG191">
        <v>1.72</v>
      </c>
      <c r="AH191" s="66"/>
      <c r="AJ191" t="s">
        <v>434</v>
      </c>
    </row>
    <row r="192" spans="1:36" ht="15" x14ac:dyDescent="0.25">
      <c r="A192">
        <v>2.98</v>
      </c>
      <c r="B192">
        <v>2.92</v>
      </c>
      <c r="C192">
        <v>2.82</v>
      </c>
      <c r="D192" s="43">
        <f t="shared" si="17"/>
        <v>3.2646152301329501E-2</v>
      </c>
      <c r="E192" s="44">
        <f>IF(OR($A192="",$B192="",$C192=""),"",A192*'MPTO_working_3-way'!$I191)</f>
        <v>3.0772855338579621</v>
      </c>
      <c r="F192" s="45">
        <f>IF(OR($A192="",$B192="",$C192=""),"",B192*'MPTO_working_3-way'!$I191)</f>
        <v>3.015326764719882</v>
      </c>
      <c r="G192" s="46">
        <f>IF(OR($A192="",$B192="",$C192=""),"",C192*'MPTO_working_3-way'!$I191)</f>
        <v>2.9120621494897492</v>
      </c>
      <c r="H192" s="44">
        <f>IF(OR($A192="",$B192="",$C192=""),"",'MPTO_working_3-way'!E191)</f>
        <v>3.079875786708723</v>
      </c>
      <c r="I192" s="45">
        <f>IF(OR($A192="",$B192="",$C192=""),"",'MPTO_working_3-way'!F191)</f>
        <v>3.0158297648083683</v>
      </c>
      <c r="J192" s="46">
        <f>IF(OR($A192="",$B192="",$C192=""),"",'MPTO_working_3-way'!G191)</f>
        <v>2.9092781327893711</v>
      </c>
      <c r="K192" s="44">
        <f>IF(OR($A192="",$B192="",$C192=""),"",'OddsRatio_working_3-way'!H191)</f>
        <v>3.0785955152198339</v>
      </c>
      <c r="L192" s="45">
        <f>IF(OR($A192="",$B192="",$C192=""),"",'OddsRatio_working_3-way'!I191)</f>
        <v>3.0156077723343846</v>
      </c>
      <c r="M192" s="46">
        <f>IF(OR($A192="",$B192="",$C192=""),"",'OddsRatio_working_3-way'!J191)</f>
        <v>2.9106282008586355</v>
      </c>
      <c r="N192" s="47">
        <f t="shared" si="42"/>
        <v>32.496171999558001</v>
      </c>
      <c r="O192" s="48">
        <f t="shared" si="43"/>
        <v>33.163901561192752</v>
      </c>
      <c r="P192" s="48">
        <f t="shared" si="41"/>
        <v>34.339926439249233</v>
      </c>
      <c r="Q192" t="s">
        <v>354</v>
      </c>
      <c r="R192" t="s">
        <v>250</v>
      </c>
      <c r="S192" s="38">
        <v>44291</v>
      </c>
      <c r="T192" s="50">
        <v>100</v>
      </c>
      <c r="U192" s="50">
        <f t="shared" si="44"/>
        <v>66.442953020134226</v>
      </c>
      <c r="V192" s="50">
        <f t="shared" si="45"/>
        <v>65.753424657534239</v>
      </c>
      <c r="W192" s="50">
        <f t="shared" si="46"/>
        <v>64.539007092198588</v>
      </c>
      <c r="X192" s="50">
        <f t="shared" si="47"/>
        <v>69.707568250267173</v>
      </c>
      <c r="Y192" s="50">
        <f t="shared" si="48"/>
        <v>69.018039887667186</v>
      </c>
      <c r="Z192" s="50">
        <f t="shared" si="49"/>
        <v>67.80362232233152</v>
      </c>
      <c r="AA192" s="50">
        <f t="shared" si="50"/>
        <v>-3.2646152301329465</v>
      </c>
      <c r="AB192" s="50">
        <f t="shared" si="51"/>
        <v>-3.2646152301329465</v>
      </c>
      <c r="AC192" s="50">
        <f t="shared" si="52"/>
        <v>-3.2646152301329323</v>
      </c>
      <c r="AF192">
        <v>2.1</v>
      </c>
      <c r="AG192">
        <v>1.78</v>
      </c>
      <c r="AH192" s="66"/>
      <c r="AJ192" t="s">
        <v>434</v>
      </c>
    </row>
    <row r="193" spans="1:36" ht="15" x14ac:dyDescent="0.25">
      <c r="A193">
        <v>2.77</v>
      </c>
      <c r="B193">
        <v>2.99</v>
      </c>
      <c r="C193">
        <v>2.97</v>
      </c>
      <c r="D193" s="43">
        <f t="shared" si="17"/>
        <v>3.2159327560363549E-2</v>
      </c>
      <c r="E193" s="44">
        <f>IF(OR($A193="",$B193="",$C193=""),"",A193*'MPTO_working_3-way'!$I192)</f>
        <v>2.8590813373422073</v>
      </c>
      <c r="F193" s="45">
        <f>IF(OR($A193="",$B193="",$C193=""),"",B193*'MPTO_working_3-way'!$I192)</f>
        <v>3.0861563894054873</v>
      </c>
      <c r="G193" s="46">
        <f>IF(OR($A193="",$B193="",$C193=""),"",C193*'MPTO_working_3-way'!$I192)</f>
        <v>3.0655132028542798</v>
      </c>
      <c r="H193" s="44">
        <f>IF(OR($A193="",$B193="",$C193=""),"",'MPTO_working_3-way'!E192)</f>
        <v>2.8547688764386896</v>
      </c>
      <c r="I193" s="45">
        <f>IF(OR($A193="",$B193="",$C193=""),"",'MPTO_working_3-way'!F192)</f>
        <v>3.0890093279381339</v>
      </c>
      <c r="J193" s="46">
        <f>IF(OR($A193="",$B193="",$C193=""),"",'MPTO_working_3-way'!G192)</f>
        <v>3.0676675854598412</v>
      </c>
      <c r="K193" s="44">
        <f>IF(OR($A193="",$B193="",$C193=""),"",'OddsRatio_working_3-way'!H192)</f>
        <v>2.8568349612583206</v>
      </c>
      <c r="L193" s="45">
        <f>IF(OR($A193="",$B193="",$C193=""),"",'OddsRatio_working_3-way'!I192)</f>
        <v>3.0876280072904283</v>
      </c>
      <c r="M193" s="46">
        <f>IF(OR($A193="",$B193="",$C193=""),"",'OddsRatio_working_3-way'!J192)</f>
        <v>3.0666468212875095</v>
      </c>
      <c r="N193" s="47">
        <f t="shared" si="42"/>
        <v>34.976269717796718</v>
      </c>
      <c r="O193" s="48">
        <f t="shared" si="43"/>
        <v>32.40276492250733</v>
      </c>
      <c r="P193" s="48">
        <f t="shared" si="41"/>
        <v>32.620965359695937</v>
      </c>
      <c r="Q193" t="s">
        <v>351</v>
      </c>
      <c r="R193" t="s">
        <v>235</v>
      </c>
      <c r="S193" s="38">
        <v>44291</v>
      </c>
      <c r="T193" s="50">
        <v>100</v>
      </c>
      <c r="U193" s="50">
        <f t="shared" si="44"/>
        <v>63.898916967509031</v>
      </c>
      <c r="V193" s="50">
        <f t="shared" si="45"/>
        <v>66.555183946488299</v>
      </c>
      <c r="W193" s="50">
        <f t="shared" si="46"/>
        <v>66.329966329966325</v>
      </c>
      <c r="X193" s="50">
        <f t="shared" si="47"/>
        <v>67.114849723545376</v>
      </c>
      <c r="Y193" s="50">
        <f t="shared" si="48"/>
        <v>69.771116702524651</v>
      </c>
      <c r="Z193" s="50">
        <f t="shared" si="49"/>
        <v>69.545899086002677</v>
      </c>
      <c r="AA193" s="50">
        <f t="shared" si="50"/>
        <v>-3.2159327560363451</v>
      </c>
      <c r="AB193" s="50">
        <f t="shared" si="51"/>
        <v>-3.2159327560363522</v>
      </c>
      <c r="AC193" s="50">
        <f t="shared" si="52"/>
        <v>-3.2159327560363522</v>
      </c>
      <c r="AF193">
        <v>2.46</v>
      </c>
      <c r="AG193">
        <v>1.58</v>
      </c>
      <c r="AH193" s="66"/>
      <c r="AJ193" t="s">
        <v>434</v>
      </c>
    </row>
    <row r="194" spans="1:36" ht="15" x14ac:dyDescent="0.25">
      <c r="A194">
        <v>2.2200000000000002</v>
      </c>
      <c r="B194">
        <v>3.2</v>
      </c>
      <c r="C194">
        <v>3.69</v>
      </c>
      <c r="D194" s="43">
        <f t="shared" si="17"/>
        <v>3.3953160477550703E-2</v>
      </c>
      <c r="E194" s="44">
        <f>IF(OR($A194="",$B194="",$C194=""),"",A194*'MPTO_working_3-way'!$I193)</f>
        <v>2.2953760162601626</v>
      </c>
      <c r="F194" s="45">
        <f>IF(OR($A194="",$B194="",$C194=""),"",B194*'MPTO_working_3-way'!$I193)</f>
        <v>3.3086501135281625</v>
      </c>
      <c r="G194" s="46">
        <f>IF(OR($A194="",$B194="",$C194=""),"",C194*'MPTO_working_3-way'!$I193)</f>
        <v>3.815287162162162</v>
      </c>
      <c r="H194" s="44">
        <f>IF(OR($A194="",$B194="",$C194=""),"",'MPTO_working_3-way'!E193)</f>
        <v>2.2772158188635188</v>
      </c>
      <c r="I194" s="45">
        <f>IF(OR($A194="",$B194="",$C194=""),"",'MPTO_working_3-way'!F193)</f>
        <v>3.3202484572748743</v>
      </c>
      <c r="J194" s="46">
        <f>IF(OR($A194="",$B194="",$C194=""),"",'MPTO_working_3-way'!G193)</f>
        <v>3.8508194120446815</v>
      </c>
      <c r="K194" s="44">
        <f>IF(OR($A194="",$B194="",$C194=""),"",'OddsRatio_working_3-way'!H193)</f>
        <v>2.2849310079324687</v>
      </c>
      <c r="L194" s="45">
        <f>IF(OR($A194="",$B194="",$C194=""),"",'OddsRatio_working_3-way'!I193)</f>
        <v>3.3170887028290417</v>
      </c>
      <c r="M194" s="46">
        <f>IF(OR($A194="",$B194="",$C194=""),"",'OddsRatio_working_3-way'!J193)</f>
        <v>3.8331675502773268</v>
      </c>
      <c r="N194" s="47">
        <f t="shared" si="42"/>
        <v>43.565846855422485</v>
      </c>
      <c r="O194" s="48">
        <f t="shared" si="43"/>
        <v>30.223806255949349</v>
      </c>
      <c r="P194" s="48">
        <f t="shared" si="41"/>
        <v>26.210346888628166</v>
      </c>
      <c r="Q194" t="s">
        <v>234</v>
      </c>
      <c r="R194" t="s">
        <v>348</v>
      </c>
      <c r="S194" s="38">
        <v>44291</v>
      </c>
      <c r="T194" s="50">
        <v>100</v>
      </c>
      <c r="U194" s="50">
        <f t="shared" si="44"/>
        <v>54.954954954954964</v>
      </c>
      <c r="V194" s="50">
        <f t="shared" si="45"/>
        <v>68.75</v>
      </c>
      <c r="W194" s="50">
        <f t="shared" si="46"/>
        <v>72.899728997289984</v>
      </c>
      <c r="X194" s="50">
        <f t="shared" si="47"/>
        <v>58.350271002710031</v>
      </c>
      <c r="Y194" s="50">
        <f t="shared" si="48"/>
        <v>72.145316047755074</v>
      </c>
      <c r="Z194" s="50">
        <f t="shared" si="49"/>
        <v>76.295045045045043</v>
      </c>
      <c r="AA194" s="50">
        <f t="shared" si="50"/>
        <v>-3.3953160477550668</v>
      </c>
      <c r="AB194" s="50">
        <f t="shared" si="51"/>
        <v>-3.3953160477550739</v>
      </c>
      <c r="AC194" s="50">
        <f t="shared" si="52"/>
        <v>-3.3953160477550597</v>
      </c>
      <c r="AF194">
        <v>2.39</v>
      </c>
      <c r="AG194">
        <v>1.61</v>
      </c>
      <c r="AH194" s="66"/>
      <c r="AJ194" t="s">
        <v>434</v>
      </c>
    </row>
    <row r="195" spans="1:36" ht="15" x14ac:dyDescent="0.25">
      <c r="A195">
        <v>2.31</v>
      </c>
      <c r="B195">
        <v>3.11</v>
      </c>
      <c r="C195">
        <v>3.57</v>
      </c>
      <c r="D195" s="43">
        <f t="shared" si="17"/>
        <v>3.4555886078488696E-2</v>
      </c>
      <c r="E195" s="44">
        <f>IF(OR($A195="",$B195="",$C195=""),"",A195*'MPTO_working_3-way'!$I194)</f>
        <v>2.3898240968413091</v>
      </c>
      <c r="F195" s="45">
        <f>IF(OR($A195="",$B195="",$C195=""),"",B195*'MPTO_working_3-way'!$I194)</f>
        <v>3.2174688057040997</v>
      </c>
      <c r="G195" s="46">
        <f>IF(OR($A195="",$B195="",$C195=""),"",C195*'MPTO_working_3-way'!$I194)</f>
        <v>3.6933645133002044</v>
      </c>
      <c r="H195" s="44">
        <f>IF(OR($A195="",$B195="",$C195=""),"",'MPTO_working_3-way'!E194)</f>
        <v>2.373144711078524</v>
      </c>
      <c r="I195" s="45">
        <f>IF(OR($A195="",$B195="",$C195=""),"",'MPTO_working_3-way'!F194)</f>
        <v>3.2255486192850231</v>
      </c>
      <c r="J195" s="46">
        <f>IF(OR($A195="",$B195="",$C195=""),"",'MPTO_working_3-way'!G194)</f>
        <v>3.7230994505622919</v>
      </c>
      <c r="K195" s="44">
        <f>IF(OR($A195="",$B195="",$C195=""),"",'OddsRatio_working_3-way'!H194)</f>
        <v>2.3804180864491897</v>
      </c>
      <c r="L195" s="45">
        <f>IF(OR($A195="",$B195="",$C195=""),"",'OddsRatio_working_3-way'!I194)</f>
        <v>3.2234214980212146</v>
      </c>
      <c r="M195" s="46">
        <f>IF(OR($A195="",$B195="",$C195=""),"",'OddsRatio_working_3-way'!J194)</f>
        <v>3.7081484596751277</v>
      </c>
      <c r="N195" s="47">
        <f t="shared" si="42"/>
        <v>41.844083893945381</v>
      </c>
      <c r="O195" s="48">
        <f t="shared" si="43"/>
        <v>31.0803324099723</v>
      </c>
      <c r="P195" s="48">
        <f t="shared" si="41"/>
        <v>27.075583696082312</v>
      </c>
      <c r="Q195" t="s">
        <v>140</v>
      </c>
      <c r="R195" t="s">
        <v>350</v>
      </c>
      <c r="S195" s="38">
        <v>44291</v>
      </c>
      <c r="T195" s="50">
        <v>100</v>
      </c>
      <c r="U195" s="50">
        <f t="shared" si="44"/>
        <v>56.709956709956707</v>
      </c>
      <c r="V195" s="50">
        <f t="shared" si="45"/>
        <v>67.845659163987136</v>
      </c>
      <c r="W195" s="50">
        <f t="shared" si="46"/>
        <v>71.988795518207283</v>
      </c>
      <c r="X195" s="50">
        <f t="shared" si="47"/>
        <v>60.165545317805581</v>
      </c>
      <c r="Y195" s="50">
        <f t="shared" si="48"/>
        <v>71.301247771836003</v>
      </c>
      <c r="Z195" s="50">
        <f t="shared" si="49"/>
        <v>75.44438412605615</v>
      </c>
      <c r="AA195" s="50">
        <f t="shared" si="50"/>
        <v>-3.455588607848874</v>
      </c>
      <c r="AB195" s="50">
        <f t="shared" si="51"/>
        <v>-3.4555886078488669</v>
      </c>
      <c r="AC195" s="50">
        <f t="shared" si="52"/>
        <v>-3.4555886078488669</v>
      </c>
      <c r="AF195">
        <v>2.38</v>
      </c>
      <c r="AG195">
        <v>1.62</v>
      </c>
      <c r="AH195" s="66"/>
      <c r="AJ195" t="s">
        <v>434</v>
      </c>
    </row>
    <row r="196" spans="1:36" ht="15" x14ac:dyDescent="0.25">
      <c r="A196">
        <v>2.57</v>
      </c>
      <c r="B196">
        <v>3.26</v>
      </c>
      <c r="C196">
        <v>2.96</v>
      </c>
      <c r="D196" s="43">
        <f t="shared" si="17"/>
        <v>3.369136246126514E-2</v>
      </c>
      <c r="E196" s="44">
        <f>IF(OR($A196="",$B196="",$C196=""),"",A196*'MPTO_working_3-way'!$I195)</f>
        <v>2.6565868015254512</v>
      </c>
      <c r="F196" s="45">
        <f>IF(OR($A196="",$B196="",$C196=""),"",B196*'MPTO_working_3-way'!$I195)</f>
        <v>3.3698338416237243</v>
      </c>
      <c r="G196" s="46">
        <f>IF(OR($A196="",$B196="",$C196=""),"",C196*'MPTO_working_3-way'!$I195)</f>
        <v>3.0597264328853448</v>
      </c>
      <c r="H196" s="44">
        <f>IF(OR($A196="",$B196="",$C196=""),"",'MPTO_working_3-way'!E195)</f>
        <v>2.6463805422577629</v>
      </c>
      <c r="I196" s="45">
        <f>IF(OR($A196="",$B196="",$C196=""),"",'MPTO_working_3-way'!F195)</f>
        <v>3.3838884908591216</v>
      </c>
      <c r="J196" s="46">
        <f>IF(OR($A196="",$B196="",$C196=""),"",'MPTO_working_3-way'!G195)</f>
        <v>3.0617801371179927</v>
      </c>
      <c r="K196" s="44">
        <f>IF(OR($A196="",$B196="",$C196=""),"",'OddsRatio_working_3-way'!H195)</f>
        <v>2.6511241092749653</v>
      </c>
      <c r="L196" s="45">
        <f>IF(OR($A196="",$B196="",$C196=""),"",'OddsRatio_working_3-way'!I195)</f>
        <v>3.3767773802302052</v>
      </c>
      <c r="M196" s="46">
        <f>IF(OR($A196="",$B196="",$C196=""),"",'OddsRatio_working_3-way'!J195)</f>
        <v>3.0612759580757536</v>
      </c>
      <c r="N196" s="47">
        <f t="shared" si="42"/>
        <v>37.642285937195247</v>
      </c>
      <c r="O196" s="48">
        <f t="shared" si="43"/>
        <v>29.675053637604844</v>
      </c>
      <c r="P196" s="48">
        <f t="shared" si="41"/>
        <v>32.682660425199927</v>
      </c>
      <c r="Q196" t="s">
        <v>249</v>
      </c>
      <c r="R196" t="s">
        <v>105</v>
      </c>
      <c r="S196" s="38">
        <v>44291</v>
      </c>
      <c r="T196" s="50">
        <v>100</v>
      </c>
      <c r="U196" s="50">
        <f t="shared" si="44"/>
        <v>61.089494163424128</v>
      </c>
      <c r="V196" s="50">
        <f t="shared" si="45"/>
        <v>69.325153374233125</v>
      </c>
      <c r="W196" s="50">
        <f t="shared" si="46"/>
        <v>66.21621621621621</v>
      </c>
      <c r="X196" s="50">
        <f t="shared" si="47"/>
        <v>64.458630409550651</v>
      </c>
      <c r="Y196" s="50">
        <f t="shared" si="48"/>
        <v>72.694289620359669</v>
      </c>
      <c r="Z196" s="50">
        <f t="shared" si="49"/>
        <v>69.58535246234274</v>
      </c>
      <c r="AA196" s="50">
        <f t="shared" si="50"/>
        <v>-3.3691362461265228</v>
      </c>
      <c r="AB196" s="50">
        <f t="shared" si="51"/>
        <v>-3.3691362461265442</v>
      </c>
      <c r="AC196" s="50">
        <f t="shared" si="52"/>
        <v>-3.36913624612653</v>
      </c>
      <c r="AF196">
        <v>2.06</v>
      </c>
      <c r="AG196">
        <v>1.82</v>
      </c>
      <c r="AH196" s="66"/>
      <c r="AJ196" t="s">
        <v>434</v>
      </c>
    </row>
    <row r="197" spans="1:36" ht="15" x14ac:dyDescent="0.25">
      <c r="A197">
        <v>2.97</v>
      </c>
      <c r="B197">
        <v>3.15</v>
      </c>
      <c r="C197">
        <v>2.5299999999999998</v>
      </c>
      <c r="D197" s="43">
        <f t="shared" si="17"/>
        <v>4.9417571156701534E-2</v>
      </c>
      <c r="E197" s="44">
        <f>IF(OR($A197="",$B197="",$C197=""),"",A197*'MPTO_working_3-way'!$I196)</f>
        <v>3.1167701863354038</v>
      </c>
      <c r="F197" s="45">
        <f>IF(OR($A197="",$B197="",$C197=""),"",B197*'MPTO_working_3-way'!$I196)</f>
        <v>3.3056653491436099</v>
      </c>
      <c r="G197" s="46">
        <f>IF(OR($A197="",$B197="",$C197=""),"",C197*'MPTO_working_3-way'!$I196)</f>
        <v>2.6550264550264546</v>
      </c>
      <c r="H197" s="44">
        <f>IF(OR($A197="",$B197="",$C197=""),"",'MPTO_working_3-way'!E196)</f>
        <v>3.1227768465507109</v>
      </c>
      <c r="I197" s="45">
        <f>IF(OR($A197="",$B197="",$C197=""),"",'MPTO_working_3-way'!F196)</f>
        <v>3.3223938671051716</v>
      </c>
      <c r="J197" s="46">
        <f>IF(OR($A197="",$B197="",$C197=""),"",'MPTO_working_3-way'!G196)</f>
        <v>2.6400242928391333</v>
      </c>
      <c r="K197" s="44">
        <f>IF(OR($A197="",$B197="",$C197=""),"",'OddsRatio_working_3-way'!H196)</f>
        <v>3.1204719178502991</v>
      </c>
      <c r="L197" s="45">
        <f>IF(OR($A197="",$B197="",$C197=""),"",'OddsRatio_working_3-way'!I196)</f>
        <v>3.3142206210041336</v>
      </c>
      <c r="M197" s="46">
        <f>IF(OR($A197="",$B197="",$C197=""),"",'OddsRatio_working_3-way'!J196)</f>
        <v>2.6468639768075919</v>
      </c>
      <c r="N197" s="47">
        <f t="shared" si="42"/>
        <v>32.084495815065765</v>
      </c>
      <c r="O197" s="48">
        <f t="shared" si="43"/>
        <v>30.251096054204861</v>
      </c>
      <c r="P197" s="48">
        <f t="shared" si="41"/>
        <v>37.664408130729385</v>
      </c>
      <c r="Q197" t="s">
        <v>500</v>
      </c>
      <c r="R197" t="s">
        <v>501</v>
      </c>
      <c r="S197" s="38">
        <v>44291</v>
      </c>
      <c r="T197" s="50">
        <v>100</v>
      </c>
      <c r="U197" s="50">
        <f t="shared" si="44"/>
        <v>66.329966329966325</v>
      </c>
      <c r="V197" s="50">
        <f t="shared" si="45"/>
        <v>68.253968253968253</v>
      </c>
      <c r="W197" s="50">
        <f t="shared" si="46"/>
        <v>60.474308300395251</v>
      </c>
      <c r="X197" s="50">
        <f t="shared" si="47"/>
        <v>71.271723445636496</v>
      </c>
      <c r="Y197" s="50">
        <f t="shared" si="48"/>
        <v>73.19572536963841</v>
      </c>
      <c r="Z197" s="50">
        <f t="shared" si="49"/>
        <v>65.416065416065422</v>
      </c>
      <c r="AA197" s="50">
        <f t="shared" si="50"/>
        <v>-4.9417571156701712</v>
      </c>
      <c r="AB197" s="50">
        <f t="shared" si="51"/>
        <v>-4.941757115670157</v>
      </c>
      <c r="AC197" s="50">
        <f t="shared" si="52"/>
        <v>-4.9417571156701712</v>
      </c>
      <c r="AF197">
        <v>2.54</v>
      </c>
      <c r="AG197">
        <v>1.52</v>
      </c>
      <c r="AH197" s="66"/>
      <c r="AJ197" t="s">
        <v>445</v>
      </c>
    </row>
    <row r="198" spans="1:36" s="50" customFormat="1" ht="15" x14ac:dyDescent="0.25">
      <c r="A198">
        <v>2.8</v>
      </c>
      <c r="B198">
        <v>3.6</v>
      </c>
      <c r="C198">
        <v>2.5499999999999998</v>
      </c>
      <c r="D198" s="43">
        <f t="shared" si="17"/>
        <v>2.7077497665732864E-2</v>
      </c>
      <c r="E198" s="44">
        <f>IF(OR($A198="",$B198="",$C198=""),"",A198*'MPTO_working_3-way'!$I197)</f>
        <v>2.8758169934640518</v>
      </c>
      <c r="F198" s="45">
        <f>IF(OR($A198="",$B198="",$C198=""),"",B198*'MPTO_working_3-way'!$I197)</f>
        <v>3.6974789915966384</v>
      </c>
      <c r="G198" s="46">
        <f>IF(OR($A198="",$B198="",$C198=""),"",C198*'MPTO_working_3-way'!$I197)</f>
        <v>2.6190476190476186</v>
      </c>
      <c r="H198" s="44">
        <f>IF(OR($A198="",$B198="",$C198=""),"",'MPTO_working_3-way'!E197)</f>
        <v>2.8725972284309336</v>
      </c>
      <c r="I198" s="45">
        <f>IF(OR($A198="",$B198="",$C198=""),"",'MPTO_working_3-way'!F197)</f>
        <v>3.7209033005211349</v>
      </c>
      <c r="J198" s="46">
        <f>IF(OR($A198="",$B198="",$C198=""),"",'MPTO_working_3-way'!G197)</f>
        <v>2.6100731112916322</v>
      </c>
      <c r="K198" s="44">
        <f>IF(OR($A198="",$B198="",$C198=""),"",'OddsRatio_working_3-way'!H197)</f>
        <v>2.8748838861810735</v>
      </c>
      <c r="L198" s="45">
        <f>IF(OR($A198="",$B198="",$C198=""),"",'OddsRatio_working_3-way'!I197)</f>
        <v>3.7081656133726608</v>
      </c>
      <c r="M198" s="46">
        <f>IF(OR($A198="",$B198="",$C198=""),"",'OddsRatio_working_3-way'!J197)</f>
        <v>2.6144833464337016</v>
      </c>
      <c r="N198" s="47">
        <f t="shared" si="42"/>
        <v>34.77272727272728</v>
      </c>
      <c r="O198" s="48">
        <f t="shared" si="43"/>
        <v>27.045454545454543</v>
      </c>
      <c r="P198" s="48">
        <f t="shared" si="41"/>
        <v>38.181818181818187</v>
      </c>
      <c r="Q198" t="s">
        <v>44</v>
      </c>
      <c r="R198" t="s">
        <v>279</v>
      </c>
      <c r="S198" s="38">
        <v>44291</v>
      </c>
      <c r="T198" s="50">
        <v>100</v>
      </c>
      <c r="U198" s="50">
        <f t="shared" si="44"/>
        <v>64.285714285714292</v>
      </c>
      <c r="V198" s="50">
        <f t="shared" si="45"/>
        <v>72.222222222222229</v>
      </c>
      <c r="W198" s="50">
        <f t="shared" si="46"/>
        <v>60.784313725490193</v>
      </c>
      <c r="X198" s="50">
        <f t="shared" si="47"/>
        <v>66.993464052287592</v>
      </c>
      <c r="Y198" s="50">
        <f t="shared" si="48"/>
        <v>74.929971988795515</v>
      </c>
      <c r="Z198" s="50">
        <f t="shared" si="49"/>
        <v>63.492063492063487</v>
      </c>
      <c r="AA198" s="50">
        <f t="shared" si="50"/>
        <v>-2.7077497665733006</v>
      </c>
      <c r="AB198" s="50">
        <f t="shared" si="51"/>
        <v>-2.7077497665732864</v>
      </c>
      <c r="AC198" s="50">
        <f t="shared" si="52"/>
        <v>-2.7077497665732935</v>
      </c>
      <c r="AD198" s="51"/>
      <c r="AF198">
        <v>1.95</v>
      </c>
      <c r="AG198">
        <v>1.93</v>
      </c>
      <c r="AH198" s="66"/>
      <c r="AI198" s="51"/>
      <c r="AJ198" t="s">
        <v>433</v>
      </c>
    </row>
    <row r="199" spans="1:36" ht="15" x14ac:dyDescent="0.25">
      <c r="A199">
        <v>1.54</v>
      </c>
      <c r="B199">
        <v>4.29</v>
      </c>
      <c r="C199">
        <v>6.48</v>
      </c>
      <c r="D199" s="43">
        <f t="shared" ref="D199:D224" si="53">IF(OR($A199="",$B199="",$C199=""),"",(1/A199)+(1/B199)+(1/C199)-1)</f>
        <v>3.677187010520333E-2</v>
      </c>
      <c r="E199" s="44">
        <f>IF(OR($A199="",$B199="",$C199=""),"",A199*'MPTO_working_3-way'!$I198)</f>
        <v>1.5966286799620131</v>
      </c>
      <c r="F199" s="45">
        <f>IF(OR($A199="",$B199="",$C199=""),"",B199*'MPTO_working_3-way'!$I198)</f>
        <v>4.4477513227513219</v>
      </c>
      <c r="G199" s="46">
        <f>IF(OR($A199="",$B199="",$C199=""),"",C199*'MPTO_working_3-way'!$I198)</f>
        <v>6.7182817182817178</v>
      </c>
      <c r="H199" s="44">
        <f>IF(OR($A199="",$B199="",$C199=""),"",'MPTO_working_3-way'!E198)</f>
        <v>1.569628666470928</v>
      </c>
      <c r="I199" s="45">
        <f>IF(OR($A199="",$B199="",$C199=""),"",'MPTO_working_3-way'!F198)</f>
        <v>4.5281048428381281</v>
      </c>
      <c r="J199" s="46">
        <f>IF(OR($A199="",$B199="",$C199=""),"",'MPTO_working_3-way'!G198)</f>
        <v>7.0390959601805747</v>
      </c>
      <c r="K199" s="44">
        <f>IF(OR($A199="",$B199="",$C199=""),"",'OddsRatio_working_3-way'!H198)</f>
        <v>1.5785810409732199</v>
      </c>
      <c r="L199" s="45">
        <f>IF(OR($A199="",$B199="",$C199=""),"",'OddsRatio_working_3-way'!I198)</f>
        <v>4.525058564447952</v>
      </c>
      <c r="M199" s="46">
        <f>IF(OR($A199="",$B199="",$C199=""),"",'OddsRatio_working_3-way'!J198)</f>
        <v>6.8715261195060098</v>
      </c>
      <c r="N199" s="47">
        <f t="shared" si="42"/>
        <v>62.631970260223056</v>
      </c>
      <c r="O199" s="48">
        <f t="shared" si="43"/>
        <v>22.483271375464689</v>
      </c>
      <c r="P199" s="48">
        <f t="shared" si="41"/>
        <v>14.884758364312271</v>
      </c>
      <c r="Q199" t="s">
        <v>451</v>
      </c>
      <c r="R199" t="s">
        <v>289</v>
      </c>
      <c r="S199" s="38">
        <v>44291</v>
      </c>
      <c r="T199" s="50">
        <v>100</v>
      </c>
      <c r="U199" s="50">
        <f t="shared" si="44"/>
        <v>35.064935064935064</v>
      </c>
      <c r="V199" s="50">
        <f t="shared" si="45"/>
        <v>76.689976689976689</v>
      </c>
      <c r="W199" s="50">
        <f t="shared" si="46"/>
        <v>84.567901234567898</v>
      </c>
      <c r="X199" s="50">
        <f t="shared" si="47"/>
        <v>38.742122075455413</v>
      </c>
      <c r="Y199" s="50">
        <f t="shared" si="48"/>
        <v>80.367163700497031</v>
      </c>
      <c r="Z199" s="50">
        <f t="shared" si="49"/>
        <v>88.24508824508824</v>
      </c>
      <c r="AA199" s="50">
        <f t="shared" si="50"/>
        <v>-3.677187010520349</v>
      </c>
      <c r="AB199" s="50">
        <f t="shared" si="51"/>
        <v>-3.6771870105203419</v>
      </c>
      <c r="AC199" s="50">
        <f t="shared" si="52"/>
        <v>-3.6771870105203419</v>
      </c>
      <c r="AF199">
        <v>1.94</v>
      </c>
      <c r="AG199">
        <v>1.93</v>
      </c>
      <c r="AH199" s="66"/>
      <c r="AJ199" t="s">
        <v>444</v>
      </c>
    </row>
    <row r="200" spans="1:36" ht="15" x14ac:dyDescent="0.25">
      <c r="A200">
        <v>2.08</v>
      </c>
      <c r="B200">
        <v>3.57</v>
      </c>
      <c r="C200">
        <v>3.66</v>
      </c>
      <c r="D200" s="43">
        <f t="shared" si="53"/>
        <v>3.4105319303004755E-2</v>
      </c>
      <c r="E200" s="44">
        <f>IF(OR($A200="",$B200="",$C200=""),"",A200*'MPTO_working_3-way'!$I199)</f>
        <v>2.1509390641502502</v>
      </c>
      <c r="F200" s="45">
        <f>IF(OR($A200="",$B200="",$C200=""),"",B200*'MPTO_working_3-way'!$I199)</f>
        <v>3.6917559899117269</v>
      </c>
      <c r="G200" s="46">
        <f>IF(OR($A200="",$B200="",$C200=""),"",C200*'MPTO_working_3-way'!$I199)</f>
        <v>3.7848254686489975</v>
      </c>
      <c r="H200" s="44">
        <f>IF(OR($A200="",$B200="",$C200=""),"",'MPTO_working_3-way'!E199)</f>
        <v>2.1303756175320792</v>
      </c>
      <c r="I200" s="45">
        <f>IF(OR($A200="",$B200="",$C200=""),"",'MPTO_working_3-way'!F199)</f>
        <v>3.7210187748020482</v>
      </c>
      <c r="J200" s="46">
        <f>IF(OR($A200="",$B200="",$C200=""),"",'MPTO_working_3-way'!G199)</f>
        <v>3.8188986025974074</v>
      </c>
      <c r="K200" s="44">
        <f>IF(OR($A200="",$B200="",$C200=""),"",'OddsRatio_working_3-way'!H199)</f>
        <v>2.1386641515425655</v>
      </c>
      <c r="L200" s="45">
        <f>IF(OR($A200="",$B200="",$C200=""),"",'OddsRatio_working_3-way'!I199)</f>
        <v>3.7095989532077724</v>
      </c>
      <c r="M200" s="46">
        <f>IF(OR($A200="",$B200="",$C200=""),"",'OddsRatio_working_3-way'!J199)</f>
        <v>3.8044876325029864</v>
      </c>
      <c r="N200" s="47">
        <f t="shared" si="42"/>
        <v>46.491321705343616</v>
      </c>
      <c r="O200" s="48">
        <f t="shared" si="43"/>
        <v>27.087380713477515</v>
      </c>
      <c r="P200" s="48">
        <f t="shared" si="41"/>
        <v>26.421297581178887</v>
      </c>
      <c r="Q200" t="s">
        <v>43</v>
      </c>
      <c r="R200" t="s">
        <v>288</v>
      </c>
      <c r="S200" s="38">
        <v>44291</v>
      </c>
      <c r="T200" s="50">
        <v>100</v>
      </c>
      <c r="U200" s="50">
        <f t="shared" si="44"/>
        <v>51.92307692307692</v>
      </c>
      <c r="V200" s="50">
        <f t="shared" si="45"/>
        <v>71.988795518207283</v>
      </c>
      <c r="W200" s="50">
        <f t="shared" si="46"/>
        <v>72.67759562841529</v>
      </c>
      <c r="X200" s="50">
        <f t="shared" si="47"/>
        <v>55.333608853377413</v>
      </c>
      <c r="Y200" s="50">
        <f t="shared" si="48"/>
        <v>75.399327448507762</v>
      </c>
      <c r="Z200" s="50">
        <f t="shared" si="49"/>
        <v>76.088127558715797</v>
      </c>
      <c r="AA200" s="50">
        <f t="shared" si="50"/>
        <v>-3.4105319303004933</v>
      </c>
      <c r="AB200" s="50">
        <f t="shared" si="51"/>
        <v>-3.4105319303004791</v>
      </c>
      <c r="AC200" s="50">
        <f t="shared" si="52"/>
        <v>-3.4105319303005075</v>
      </c>
      <c r="AF200">
        <v>1.88</v>
      </c>
      <c r="AG200">
        <v>1.99</v>
      </c>
      <c r="AH200" s="66"/>
      <c r="AJ200" t="s">
        <v>444</v>
      </c>
    </row>
    <row r="201" spans="1:36" ht="15" x14ac:dyDescent="0.25">
      <c r="A201">
        <v>2.61</v>
      </c>
      <c r="B201">
        <v>3.12</v>
      </c>
      <c r="C201">
        <v>3.03</v>
      </c>
      <c r="D201" s="43">
        <f t="shared" si="53"/>
        <v>3.3687586265257696E-2</v>
      </c>
      <c r="E201" s="44">
        <f>IF(OR($A201="",$B201="",$C201=""),"",A201*'MPTO_working_3-way'!$I200)</f>
        <v>2.6979246001523225</v>
      </c>
      <c r="F201" s="45">
        <f>IF(OR($A201="",$B201="",$C201=""),"",B201*'MPTO_working_3-way'!$I200)</f>
        <v>3.2251052691476043</v>
      </c>
      <c r="G201" s="46">
        <f>IF(OR($A201="",$B201="",$C201=""),"",C201*'MPTO_working_3-way'!$I200)</f>
        <v>3.1320733863837305</v>
      </c>
      <c r="H201" s="44">
        <f>IF(OR($A201="",$B201="",$C201=""),"",'MPTO_working_3-way'!E200)</f>
        <v>2.6888040056962694</v>
      </c>
      <c r="I201" s="45">
        <f>IF(OR($A201="",$B201="",$C201=""),"",'MPTO_working_3-way'!F200)</f>
        <v>3.2332781915161268</v>
      </c>
      <c r="J201" s="46">
        <f>IF(OR($A201="",$B201="",$C201=""),"",'MPTO_working_3-way'!G200)</f>
        <v>3.136725394386974</v>
      </c>
      <c r="K201" s="44">
        <f>IF(OR($A201="",$B201="",$C201=""),"",'OddsRatio_working_3-way'!H200)</f>
        <v>2.6930335160474286</v>
      </c>
      <c r="L201" s="45">
        <f>IF(OR($A201="",$B201="",$C201=""),"",'OddsRatio_working_3-way'!I200)</f>
        <v>3.2293360583978568</v>
      </c>
      <c r="M201" s="46">
        <f>IF(OR($A201="",$B201="",$C201=""),"",'OddsRatio_working_3-way'!J200)</f>
        <v>3.1346944332771924</v>
      </c>
      <c r="N201" s="47">
        <f t="shared" si="42"/>
        <v>37.065528070856423</v>
      </c>
      <c r="O201" s="48">
        <f t="shared" si="43"/>
        <v>31.006739828504887</v>
      </c>
      <c r="P201" s="48">
        <f t="shared" si="41"/>
        <v>31.927732100638707</v>
      </c>
      <c r="Q201" t="s">
        <v>294</v>
      </c>
      <c r="R201" t="s">
        <v>286</v>
      </c>
      <c r="S201" s="38">
        <v>44291</v>
      </c>
      <c r="T201" s="50">
        <v>100</v>
      </c>
      <c r="U201" s="50">
        <f t="shared" si="44"/>
        <v>61.685823754789276</v>
      </c>
      <c r="V201" s="50">
        <f t="shared" si="45"/>
        <v>67.948717948717942</v>
      </c>
      <c r="W201" s="50">
        <f t="shared" si="46"/>
        <v>66.996699669967001</v>
      </c>
      <c r="X201" s="50">
        <f t="shared" si="47"/>
        <v>65.054582381315058</v>
      </c>
      <c r="Y201" s="50">
        <f t="shared" si="48"/>
        <v>71.317476575243731</v>
      </c>
      <c r="Z201" s="50">
        <f t="shared" si="49"/>
        <v>70.365458296492776</v>
      </c>
      <c r="AA201" s="50">
        <f t="shared" si="50"/>
        <v>-3.3687586265257821</v>
      </c>
      <c r="AB201" s="50">
        <f t="shared" si="51"/>
        <v>-3.3687586265257892</v>
      </c>
      <c r="AC201" s="50">
        <f t="shared" si="52"/>
        <v>-3.368758626525775</v>
      </c>
      <c r="AF201">
        <v>2.52</v>
      </c>
      <c r="AG201">
        <v>1.56</v>
      </c>
      <c r="AH201" s="66"/>
      <c r="AJ201" t="s">
        <v>444</v>
      </c>
    </row>
    <row r="202" spans="1:36" ht="15" x14ac:dyDescent="0.25">
      <c r="A202">
        <v>4.2300000000000004</v>
      </c>
      <c r="B202">
        <v>3.4</v>
      </c>
      <c r="C202">
        <v>1.98</v>
      </c>
      <c r="D202" s="43">
        <f t="shared" si="53"/>
        <v>3.5574771494671253E-2</v>
      </c>
      <c r="E202" s="44">
        <f>IF(OR($A202="",$B202="",$C202=""),"",A202*'MPTO_working_3-way'!$I201)</f>
        <v>4.3804812834224602</v>
      </c>
      <c r="F202" s="45">
        <f>IF(OR($A202="",$B202="",$C202=""),"",B202*'MPTO_working_3-way'!$I201)</f>
        <v>3.520954223081882</v>
      </c>
      <c r="G202" s="46">
        <f>IF(OR($A202="",$B202="",$C202=""),"",C202*'MPTO_working_3-way'!$I201)</f>
        <v>2.050438047559449</v>
      </c>
      <c r="H202" s="44">
        <f>IF(OR($A202="",$B202="",$C202=""),"",'MPTO_working_3-way'!E201)</f>
        <v>4.4533836279698225</v>
      </c>
      <c r="I202" s="45">
        <f>IF(OR($A202="",$B202="",$C202=""),"",'MPTO_working_3-way'!F201)</f>
        <v>3.5428405070094495</v>
      </c>
      <c r="J202" s="46">
        <f>IF(OR($A202="",$B202="",$C202=""),"",'MPTO_working_3-way'!G201)</f>
        <v>2.0276068901876343</v>
      </c>
      <c r="K202" s="44">
        <f>IF(OR($A202="",$B202="",$C202=""),"",'OddsRatio_working_3-way'!H201)</f>
        <v>4.4167243434812482</v>
      </c>
      <c r="L202" s="45">
        <f>IF(OR($A202="",$B202="",$C202=""),"",'OddsRatio_working_3-way'!I201)</f>
        <v>3.5387425462399369</v>
      </c>
      <c r="M202" s="46">
        <f>IF(OR($A202="",$B202="",$C202=""),"",'OddsRatio_working_3-way'!J201)</f>
        <v>2.0366532063813079</v>
      </c>
      <c r="N202" s="47">
        <f t="shared" si="42"/>
        <v>22.828541781114566</v>
      </c>
      <c r="O202" s="48">
        <f t="shared" si="43"/>
        <v>28.401391686504308</v>
      </c>
      <c r="P202" s="48">
        <f t="shared" si="41"/>
        <v>48.770066532381136</v>
      </c>
      <c r="Q202" t="s">
        <v>338</v>
      </c>
      <c r="R202" t="s">
        <v>323</v>
      </c>
      <c r="S202" s="38">
        <v>44291</v>
      </c>
      <c r="T202" s="50">
        <v>100</v>
      </c>
      <c r="U202" s="50">
        <f t="shared" si="44"/>
        <v>76.359338061465735</v>
      </c>
      <c r="V202" s="50">
        <f t="shared" si="45"/>
        <v>70.588235294117652</v>
      </c>
      <c r="W202" s="50">
        <f t="shared" si="46"/>
        <v>49.494949494949495</v>
      </c>
      <c r="X202" s="50">
        <f t="shared" si="47"/>
        <v>79.916815210932853</v>
      </c>
      <c r="Y202" s="50">
        <f t="shared" si="48"/>
        <v>74.145712443584785</v>
      </c>
      <c r="Z202" s="50">
        <f t="shared" si="49"/>
        <v>53.052426644416627</v>
      </c>
      <c r="AA202" s="50">
        <f t="shared" si="50"/>
        <v>-3.5574771494671182</v>
      </c>
      <c r="AB202" s="50">
        <f t="shared" si="51"/>
        <v>-3.5574771494671324</v>
      </c>
      <c r="AC202" s="50">
        <f t="shared" si="52"/>
        <v>-3.5574771494671324</v>
      </c>
      <c r="AF202">
        <v>2.16</v>
      </c>
      <c r="AG202">
        <v>1.74</v>
      </c>
      <c r="AH202" s="66"/>
      <c r="AJ202" t="s">
        <v>446</v>
      </c>
    </row>
    <row r="203" spans="1:36" ht="15" x14ac:dyDescent="0.25">
      <c r="A203">
        <v>1.83</v>
      </c>
      <c r="B203">
        <v>3.96</v>
      </c>
      <c r="C203">
        <v>4.34</v>
      </c>
      <c r="D203" s="43">
        <f t="shared" si="53"/>
        <v>2.9388086500725219E-2</v>
      </c>
      <c r="E203" s="44">
        <f>IF(OR($A203="",$B203="",$C203=""),"",A203*'MPTO_working_3-way'!$I202)</f>
        <v>1.8837801982963271</v>
      </c>
      <c r="F203" s="45">
        <f>IF(OR($A203="",$B203="",$C203=""),"",B203*'MPTO_working_3-way'!$I202)</f>
        <v>4.0763768225428718</v>
      </c>
      <c r="G203" s="46">
        <f>IF(OR($A203="",$B203="",$C203=""),"",C203*'MPTO_working_3-way'!$I202)</f>
        <v>4.4675442954131475</v>
      </c>
      <c r="H203" s="44">
        <f>IF(OR($A203="",$B203="",$C203=""),"",'MPTO_working_3-way'!E202)</f>
        <v>1.8634047591511564</v>
      </c>
      <c r="I203" s="45">
        <f>IF(OR($A203="",$B203="",$C203=""),"",'MPTO_working_3-way'!F202)</f>
        <v>4.1198170734902213</v>
      </c>
      <c r="J203" s="46">
        <f>IF(OR($A203="",$B203="",$C203=""),"",'MPTO_working_3-way'!G202)</f>
        <v>4.5327069723683264</v>
      </c>
      <c r="K203" s="44">
        <f>IF(OR($A203="",$B203="",$C203=""),"",'OddsRatio_working_3-way'!H202)</f>
        <v>1.8709753939578002</v>
      </c>
      <c r="L203" s="45">
        <f>IF(OR($A203="",$B203="",$C203=""),"",'OddsRatio_working_3-way'!I202)</f>
        <v>4.1061291158013091</v>
      </c>
      <c r="M203" s="46">
        <f>IF(OR($A203="",$B203="",$C203=""),"",'OddsRatio_working_3-way'!J202)</f>
        <v>4.5048889347217473</v>
      </c>
      <c r="N203" s="47">
        <f t="shared" si="42"/>
        <v>53.084749532052122</v>
      </c>
      <c r="O203" s="48">
        <f t="shared" si="43"/>
        <v>24.531588798902874</v>
      </c>
      <c r="P203" s="48">
        <f t="shared" si="41"/>
        <v>22.383661669045019</v>
      </c>
      <c r="Q203" t="s">
        <v>273</v>
      </c>
      <c r="R203" t="s">
        <v>228</v>
      </c>
      <c r="S203" s="38">
        <v>44291</v>
      </c>
      <c r="T203" s="50">
        <v>100</v>
      </c>
      <c r="U203" s="50">
        <f t="shared" si="44"/>
        <v>45.355191256830594</v>
      </c>
      <c r="V203" s="50">
        <f t="shared" si="45"/>
        <v>74.747474747474755</v>
      </c>
      <c r="W203" s="50">
        <f t="shared" si="46"/>
        <v>76.958525345622121</v>
      </c>
      <c r="X203" s="50">
        <f t="shared" si="47"/>
        <v>48.293999906903132</v>
      </c>
      <c r="Y203" s="50">
        <f t="shared" si="48"/>
        <v>77.686283397547271</v>
      </c>
      <c r="Z203" s="50">
        <f t="shared" si="49"/>
        <v>79.897333995694652</v>
      </c>
      <c r="AA203" s="50">
        <f t="shared" si="50"/>
        <v>-2.9388086500725379</v>
      </c>
      <c r="AB203" s="50">
        <f t="shared" si="51"/>
        <v>-2.9388086500725166</v>
      </c>
      <c r="AC203" s="50">
        <f t="shared" si="52"/>
        <v>-2.9388086500725308</v>
      </c>
      <c r="AF203">
        <v>1.65</v>
      </c>
      <c r="AG203">
        <v>2.33</v>
      </c>
      <c r="AH203" s="66"/>
      <c r="AJ203" t="s">
        <v>231</v>
      </c>
    </row>
    <row r="204" spans="1:36" ht="15" x14ac:dyDescent="0.25">
      <c r="A204">
        <v>2.61</v>
      </c>
      <c r="B204">
        <v>3.55</v>
      </c>
      <c r="C204">
        <v>2.64</v>
      </c>
      <c r="D204" s="43">
        <f t="shared" si="53"/>
        <v>4.3619782085056347E-2</v>
      </c>
      <c r="E204" s="44">
        <f>IF(OR($A204="",$B204="",$C204=""),"",A204*'MPTO_working_3-way'!$I203)</f>
        <v>2.723847631241997</v>
      </c>
      <c r="F204" s="45">
        <f>IF(OR($A204="",$B204="",$C204=""),"",B204*'MPTO_working_3-way'!$I203)</f>
        <v>3.7048502264019501</v>
      </c>
      <c r="G204" s="46">
        <f>IF(OR($A204="",$B204="",$C204=""),"",C204*'MPTO_working_3-way'!$I203)</f>
        <v>2.7551562247045487</v>
      </c>
      <c r="H204" s="44">
        <f>IF(OR($A204="",$B204="",$C204=""),"",'MPTO_working_3-way'!E203)</f>
        <v>2.7129544804211019</v>
      </c>
      <c r="I204" s="45">
        <f>IF(OR($A204="",$B204="",$C204=""),"",'MPTO_working_3-way'!F203)</f>
        <v>3.7432124307929611</v>
      </c>
      <c r="J204" s="46">
        <f>IF(OR($A204="",$B204="",$C204=""),"",'MPTO_working_3-way'!G203)</f>
        <v>2.7453826331337035</v>
      </c>
      <c r="K204" s="44">
        <f>IF(OR($A204="",$B204="",$C204=""),"",'OddsRatio_working_3-way'!H203)</f>
        <v>2.7187629619506355</v>
      </c>
      <c r="L204" s="45">
        <f>IF(OR($A204="",$B204="",$C204=""),"",'OddsRatio_working_3-way'!I203)</f>
        <v>3.7222643186174658</v>
      </c>
      <c r="M204" s="46">
        <f>IF(OR($A204="",$B204="",$C204=""),"",'OddsRatio_working_3-way'!J203)</f>
        <v>2.7507896009931945</v>
      </c>
      <c r="N204" s="47">
        <f t="shared" si="42"/>
        <v>36.712773083567399</v>
      </c>
      <c r="O204" s="48">
        <f t="shared" si="43"/>
        <v>26.991644436087579</v>
      </c>
      <c r="P204" s="48">
        <f t="shared" si="41"/>
        <v>36.29558248034504</v>
      </c>
      <c r="Q204" t="s">
        <v>502</v>
      </c>
      <c r="R204" t="s">
        <v>503</v>
      </c>
      <c r="S204" s="38">
        <v>44291</v>
      </c>
      <c r="T204" s="50">
        <v>100</v>
      </c>
      <c r="U204" s="50">
        <f t="shared" si="44"/>
        <v>61.685823754789276</v>
      </c>
      <c r="V204" s="50">
        <f t="shared" si="45"/>
        <v>71.83098591549296</v>
      </c>
      <c r="W204" s="50">
        <f t="shared" si="46"/>
        <v>62.121212121212118</v>
      </c>
      <c r="X204" s="50">
        <f t="shared" si="47"/>
        <v>66.047801963294916</v>
      </c>
      <c r="Y204" s="50">
        <f t="shared" si="48"/>
        <v>76.192964123998607</v>
      </c>
      <c r="Z204" s="50">
        <f t="shared" si="49"/>
        <v>66.483190329717772</v>
      </c>
      <c r="AA204" s="50">
        <f t="shared" si="50"/>
        <v>-4.36197820850564</v>
      </c>
      <c r="AB204" s="50">
        <f t="shared" si="51"/>
        <v>-4.3619782085056471</v>
      </c>
      <c r="AC204" s="50">
        <f t="shared" si="52"/>
        <v>-4.3619782085056542</v>
      </c>
      <c r="AF204">
        <v>1.76</v>
      </c>
      <c r="AG204">
        <v>2.09</v>
      </c>
      <c r="AH204" s="66"/>
      <c r="AJ204" t="s">
        <v>518</v>
      </c>
    </row>
    <row r="205" spans="1:36" ht="15" x14ac:dyDescent="0.25">
      <c r="A205">
        <v>2.54</v>
      </c>
      <c r="B205">
        <v>3.34</v>
      </c>
      <c r="C205">
        <v>2.84</v>
      </c>
      <c r="D205" s="43">
        <f t="shared" si="53"/>
        <v>4.5214661062703332E-2</v>
      </c>
      <c r="E205" s="44">
        <f>IF(OR($A205="",$B205="",$C205=""),"",A205*'MPTO_working_3-way'!$I204)</f>
        <v>2.6548452390992665</v>
      </c>
      <c r="F205" s="45">
        <f>IF(OR($A205="",$B205="",$C205=""),"",B205*'MPTO_working_3-way'!$I204)</f>
        <v>3.4910169679494292</v>
      </c>
      <c r="G205" s="46">
        <f>IF(OR($A205="",$B205="",$C205=""),"",C205*'MPTO_working_3-way'!$I204)</f>
        <v>2.9684096374180773</v>
      </c>
      <c r="H205" s="44">
        <f>IF(OR($A205="",$B205="",$C205=""),"",'MPTO_working_3-way'!E204)</f>
        <v>2.6411061559904216</v>
      </c>
      <c r="I205" s="45">
        <f>IF(OR($A205="",$B205="",$C205=""),"",'MPTO_working_3-way'!F204)</f>
        <v>3.5170444636829061</v>
      </c>
      <c r="J205" s="46">
        <f>IF(OR($A205="",$B205="",$C205=""),"",'MPTO_working_3-way'!G204)</f>
        <v>2.9669970031308517</v>
      </c>
      <c r="K205" s="44">
        <f>IF(OR($A205="",$B205="",$C205=""),"",'OddsRatio_working_3-way'!H204)</f>
        <v>2.6475832848166547</v>
      </c>
      <c r="L205" s="45">
        <f>IF(OR($A205="",$B205="",$C205=""),"",'OddsRatio_working_3-way'!I204)</f>
        <v>3.5034707055006309</v>
      </c>
      <c r="M205" s="46">
        <f>IF(OR($A205="",$B205="",$C205=""),"",'OddsRatio_working_3-way'!J204)</f>
        <v>2.968541067573145</v>
      </c>
      <c r="N205" s="47">
        <f t="shared" si="42"/>
        <v>37.6669790491923</v>
      </c>
      <c r="O205" s="48">
        <f t="shared" si="43"/>
        <v>28.644948139206122</v>
      </c>
      <c r="P205" s="48">
        <f t="shared" si="41"/>
        <v>33.688072811601565</v>
      </c>
      <c r="Q205" t="s">
        <v>504</v>
      </c>
      <c r="R205" t="s">
        <v>505</v>
      </c>
      <c r="S205" s="38">
        <v>44291</v>
      </c>
      <c r="T205" s="50">
        <v>100</v>
      </c>
      <c r="U205" s="50">
        <f t="shared" si="44"/>
        <v>60.629921259842511</v>
      </c>
      <c r="V205" s="50">
        <f t="shared" si="45"/>
        <v>70.059880239520965</v>
      </c>
      <c r="W205" s="50">
        <f t="shared" si="46"/>
        <v>64.788732394366207</v>
      </c>
      <c r="X205" s="50">
        <f t="shared" si="47"/>
        <v>65.151387366112857</v>
      </c>
      <c r="Y205" s="50">
        <f t="shared" si="48"/>
        <v>74.581346345791275</v>
      </c>
      <c r="Z205" s="50">
        <f t="shared" si="49"/>
        <v>69.310198500636517</v>
      </c>
      <c r="AA205" s="50">
        <f t="shared" si="50"/>
        <v>-4.5214661062703456</v>
      </c>
      <c r="AB205" s="50">
        <f t="shared" si="51"/>
        <v>-4.5214661062703101</v>
      </c>
      <c r="AC205" s="50">
        <f t="shared" si="52"/>
        <v>-4.5214661062703101</v>
      </c>
      <c r="AF205">
        <v>2.09</v>
      </c>
      <c r="AG205">
        <v>1.75</v>
      </c>
      <c r="AH205" s="66"/>
      <c r="AJ205" t="s">
        <v>518</v>
      </c>
    </row>
    <row r="206" spans="1:36" ht="15" x14ac:dyDescent="0.25">
      <c r="A206">
        <v>3.46</v>
      </c>
      <c r="B206">
        <v>3.78</v>
      </c>
      <c r="C206">
        <v>2.0299999999999998</v>
      </c>
      <c r="D206" s="43">
        <f t="shared" si="53"/>
        <v>4.6178443029150751E-2</v>
      </c>
      <c r="E206" s="44">
        <f>IF(OR($A206="",$B206="",$C206=""),"",A206*'MPTO_working_3-way'!$I205)</f>
        <v>3.6197774128808615</v>
      </c>
      <c r="F206" s="45">
        <f>IF(OR($A206="",$B206="",$C206=""),"",B206*'MPTO_working_3-way'!$I205)</f>
        <v>3.9545545146501895</v>
      </c>
      <c r="G206" s="46">
        <f>IF(OR($A206="",$B206="",$C206=""),"",C206*'MPTO_working_3-way'!$I205)</f>
        <v>2.1237422393491756</v>
      </c>
      <c r="H206" s="44">
        <f>IF(OR($A206="",$B206="",$C206=""),"",'MPTO_working_3-way'!E205)</f>
        <v>3.6546431420815226</v>
      </c>
      <c r="I206" s="45">
        <f>IF(OR($A206="",$B206="",$C206=""),"",'MPTO_working_3-way'!F205)</f>
        <v>4.0135263832903245</v>
      </c>
      <c r="J206" s="46">
        <f>IF(OR($A206="",$B206="",$C206=""),"",'MPTO_working_3-way'!G205)</f>
        <v>2.0954782753461663</v>
      </c>
      <c r="K206" s="44">
        <f>IF(OR($A206="",$B206="",$C206=""),"",'OddsRatio_working_3-way'!H205)</f>
        <v>3.6430834081290708</v>
      </c>
      <c r="L206" s="45">
        <f>IF(OR($A206="",$B206="",$C206=""),"",'OddsRatio_working_3-way'!I205)</f>
        <v>3.9868991360157784</v>
      </c>
      <c r="M206" s="46">
        <f>IF(OR($A206="",$B206="",$C206=""),"",'OddsRatio_working_3-way'!J205)</f>
        <v>2.1066568741353424</v>
      </c>
      <c r="N206" s="47">
        <f t="shared" si="42"/>
        <v>27.626008064516128</v>
      </c>
      <c r="O206" s="48">
        <f t="shared" si="43"/>
        <v>25.287298387096772</v>
      </c>
      <c r="P206" s="48">
        <f t="shared" si="41"/>
        <v>47.086693548387096</v>
      </c>
      <c r="Q206" t="s">
        <v>506</v>
      </c>
      <c r="R206" t="s">
        <v>507</v>
      </c>
      <c r="S206" s="38">
        <v>44291</v>
      </c>
      <c r="T206" s="50">
        <v>100</v>
      </c>
      <c r="U206" s="50">
        <f t="shared" si="44"/>
        <v>71.098265895953759</v>
      </c>
      <c r="V206" s="50">
        <f t="shared" si="45"/>
        <v>73.544973544973558</v>
      </c>
      <c r="W206" s="50">
        <f t="shared" si="46"/>
        <v>50.73891625615763</v>
      </c>
      <c r="X206" s="50">
        <f t="shared" si="47"/>
        <v>75.716110198868833</v>
      </c>
      <c r="Y206" s="50">
        <f t="shared" si="48"/>
        <v>78.162817847888604</v>
      </c>
      <c r="Z206" s="50">
        <f t="shared" si="49"/>
        <v>55.356760559072704</v>
      </c>
      <c r="AA206" s="50">
        <f t="shared" si="50"/>
        <v>-4.6178443029150742</v>
      </c>
      <c r="AB206" s="50">
        <f t="shared" si="51"/>
        <v>-4.6178443029150458</v>
      </c>
      <c r="AC206" s="50">
        <f t="shared" si="52"/>
        <v>-4.6178443029150742</v>
      </c>
      <c r="AF206">
        <v>1.67</v>
      </c>
      <c r="AG206">
        <v>2.23</v>
      </c>
      <c r="AH206" s="66"/>
      <c r="AJ206" t="s">
        <v>518</v>
      </c>
    </row>
    <row r="207" spans="1:36" ht="15" x14ac:dyDescent="0.25">
      <c r="A207">
        <v>2.93</v>
      </c>
      <c r="B207">
        <v>3.76</v>
      </c>
      <c r="C207">
        <v>2.29</v>
      </c>
      <c r="D207" s="43">
        <f t="shared" si="53"/>
        <v>4.3935597843579366E-2</v>
      </c>
      <c r="E207" s="44">
        <f>IF(OR($A207="",$B207="",$C207=""),"",A207*'MPTO_working_3-way'!$I206)</f>
        <v>3.0587313016816875</v>
      </c>
      <c r="F207" s="45">
        <f>IF(OR($A207="",$B207="",$C207=""),"",B207*'MPTO_working_3-way'!$I206)</f>
        <v>3.9251978478918583</v>
      </c>
      <c r="G207" s="46">
        <f>IF(OR($A207="",$B207="",$C207=""),"",C207*'MPTO_working_3-way'!$I206)</f>
        <v>2.3906125190617966</v>
      </c>
      <c r="H207" s="44">
        <f>IF(OR($A207="",$B207="",$C207=""),"",'MPTO_working_3-way'!E206)</f>
        <v>3.0613644780609564</v>
      </c>
      <c r="I207" s="45">
        <f>IF(OR($A207="",$B207="",$C207=""),"",'MPTO_working_3-way'!F206)</f>
        <v>3.9791136716936188</v>
      </c>
      <c r="J207" s="46">
        <f>IF(OR($A207="",$B207="",$C207=""),"",'MPTO_working_3-way'!G206)</f>
        <v>2.3694659803721576</v>
      </c>
      <c r="K207" s="44">
        <f>IF(OR($A207="",$B207="",$C207=""),"",'OddsRatio_working_3-way'!H206)</f>
        <v>3.0629754743931548</v>
      </c>
      <c r="L207" s="45">
        <f>IF(OR($A207="",$B207="",$C207=""),"",'OddsRatio_working_3-way'!I206)</f>
        <v>3.9501618183031639</v>
      </c>
      <c r="M207" s="46">
        <f>IF(OR($A207="",$B207="",$C207=""),"",'OddsRatio_working_3-way'!J206)</f>
        <v>2.3788799802938696</v>
      </c>
      <c r="N207" s="47">
        <f t="shared" si="42"/>
        <v>32.693293440002428</v>
      </c>
      <c r="O207" s="48">
        <f t="shared" si="43"/>
        <v>25.476422813618914</v>
      </c>
      <c r="P207" s="48">
        <f t="shared" si="41"/>
        <v>41.830283746378655</v>
      </c>
      <c r="Q207" t="s">
        <v>508</v>
      </c>
      <c r="R207" t="s">
        <v>509</v>
      </c>
      <c r="S207" s="38">
        <v>44291</v>
      </c>
      <c r="T207" s="50">
        <v>100</v>
      </c>
      <c r="U207" s="50">
        <f t="shared" si="44"/>
        <v>65.870307167235495</v>
      </c>
      <c r="V207" s="50">
        <f t="shared" si="45"/>
        <v>73.40425531914893</v>
      </c>
      <c r="W207" s="50">
        <f t="shared" si="46"/>
        <v>56.331877729257641</v>
      </c>
      <c r="X207" s="50">
        <f t="shared" si="47"/>
        <v>70.263866951593428</v>
      </c>
      <c r="Y207" s="50">
        <f t="shared" si="48"/>
        <v>77.797815103506863</v>
      </c>
      <c r="Z207" s="50">
        <f t="shared" si="49"/>
        <v>60.725437513615567</v>
      </c>
      <c r="AA207" s="50">
        <f t="shared" si="50"/>
        <v>-4.393559784357933</v>
      </c>
      <c r="AB207" s="50">
        <f t="shared" si="51"/>
        <v>-4.393559784357933</v>
      </c>
      <c r="AC207" s="50">
        <f t="shared" si="52"/>
        <v>-4.3935597843579259</v>
      </c>
      <c r="AF207">
        <v>1.76</v>
      </c>
      <c r="AG207">
        <v>2.08</v>
      </c>
      <c r="AH207" s="66"/>
      <c r="AJ207" t="s">
        <v>518</v>
      </c>
    </row>
    <row r="208" spans="1:36" ht="15" x14ac:dyDescent="0.25">
      <c r="A208">
        <v>3.58</v>
      </c>
      <c r="B208">
        <v>3.73</v>
      </c>
      <c r="C208">
        <v>2.0099999999999998</v>
      </c>
      <c r="D208" s="43">
        <f t="shared" si="53"/>
        <v>4.4938561494801021E-2</v>
      </c>
      <c r="E208" s="44">
        <f>IF(OR($A208="",$B208="",$C208=""),"",A208*'MPTO_working_3-way'!$I207)</f>
        <v>3.7408800501513877</v>
      </c>
      <c r="F208" s="45">
        <f>IF(OR($A208="",$B208="",$C208=""),"",B208*'MPTO_working_3-way'!$I207)</f>
        <v>3.8976208343756076</v>
      </c>
      <c r="G208" s="46">
        <f>IF(OR($A208="",$B208="",$C208=""),"",C208*'MPTO_working_3-way'!$I207)</f>
        <v>2.1003265086045499</v>
      </c>
      <c r="H208" s="44">
        <f>IF(OR($A208="",$B208="",$C208=""),"",'MPTO_working_3-way'!E207)</f>
        <v>3.7828623621811679</v>
      </c>
      <c r="I208" s="45">
        <f>IF(OR($A208="",$B208="",$C208=""),"",'MPTO_working_3-way'!F207)</f>
        <v>3.9507422367065703</v>
      </c>
      <c r="J208" s="46">
        <f>IF(OR($A208="",$B208="",$C208=""),"",'MPTO_working_3-way'!G207)</f>
        <v>2.0723974761539559</v>
      </c>
      <c r="K208" s="44">
        <f>IF(OR($A208="",$B208="",$C208=""),"",'OddsRatio_working_3-way'!H207)</f>
        <v>3.7673641555279844</v>
      </c>
      <c r="L208" s="45">
        <f>IF(OR($A208="",$B208="",$C208=""),"",'OddsRatio_working_3-way'!I207)</f>
        <v>3.9282574203842611</v>
      </c>
      <c r="M208" s="46">
        <f>IF(OR($A208="",$B208="",$C208=""),"",'OddsRatio_working_3-way'!J207)</f>
        <v>2.0833479833656057</v>
      </c>
      <c r="N208" s="47">
        <f t="shared" si="42"/>
        <v>26.731677749451805</v>
      </c>
      <c r="O208" s="48">
        <f t="shared" si="43"/>
        <v>25.656677303763399</v>
      </c>
      <c r="P208" s="48">
        <f t="shared" si="41"/>
        <v>47.611644946784807</v>
      </c>
      <c r="Q208" t="s">
        <v>510</v>
      </c>
      <c r="R208" t="s">
        <v>511</v>
      </c>
      <c r="S208" s="38">
        <v>44291</v>
      </c>
      <c r="T208" s="50">
        <v>100</v>
      </c>
      <c r="U208" s="50">
        <f t="shared" si="44"/>
        <v>72.067039106145245</v>
      </c>
      <c r="V208" s="50">
        <f t="shared" si="45"/>
        <v>73.190348525469176</v>
      </c>
      <c r="W208" s="50">
        <f t="shared" si="46"/>
        <v>50.248756218905463</v>
      </c>
      <c r="X208" s="50">
        <f t="shared" si="47"/>
        <v>76.560895255625368</v>
      </c>
      <c r="Y208" s="50">
        <f t="shared" si="48"/>
        <v>77.684204674949271</v>
      </c>
      <c r="Z208" s="50">
        <f t="shared" si="49"/>
        <v>54.742612368385579</v>
      </c>
      <c r="AA208" s="50">
        <f t="shared" si="50"/>
        <v>-4.4938561494801235</v>
      </c>
      <c r="AB208" s="50">
        <f t="shared" si="51"/>
        <v>-4.493856149480095</v>
      </c>
      <c r="AC208" s="50">
        <f t="shared" si="52"/>
        <v>-4.4938561494801164</v>
      </c>
      <c r="AF208">
        <v>1.69</v>
      </c>
      <c r="AG208">
        <v>2.1800000000000002</v>
      </c>
      <c r="AH208" s="66"/>
      <c r="AJ208" t="s">
        <v>519</v>
      </c>
    </row>
    <row r="209" spans="1:36" ht="15" x14ac:dyDescent="0.25">
      <c r="A209">
        <v>2.33</v>
      </c>
      <c r="B209">
        <v>3.53</v>
      </c>
      <c r="C209">
        <v>3.01</v>
      </c>
      <c r="D209" s="43">
        <f t="shared" si="53"/>
        <v>4.469658195765569E-2</v>
      </c>
      <c r="E209" s="44">
        <f>IF(OR($A209="",$B209="",$C209=""),"",A209*'MPTO_working_3-way'!$I208)</f>
        <v>2.4341430359613376</v>
      </c>
      <c r="F209" s="45">
        <f>IF(OR($A209="",$B209="",$C209=""),"",B209*'MPTO_working_3-way'!$I208)</f>
        <v>3.6877789343105243</v>
      </c>
      <c r="G209" s="46">
        <f>IF(OR($A209="",$B209="",$C209=""),"",C209*'MPTO_working_3-way'!$I208)</f>
        <v>3.1445367116925436</v>
      </c>
      <c r="H209" s="44">
        <f>IF(OR($A209="",$B209="",$C209=""),"",'MPTO_working_3-way'!E208)</f>
        <v>2.4137932524994272</v>
      </c>
      <c r="I209" s="45">
        <f>IF(OR($A209="",$B209="",$C209=""),"",'MPTO_working_3-way'!F208)</f>
        <v>3.7259592956507208</v>
      </c>
      <c r="J209" s="46">
        <f>IF(OR($A209="",$B209="",$C209=""),"",'MPTO_working_3-way'!G208)</f>
        <v>3.1513228722374422</v>
      </c>
      <c r="K209" s="44">
        <f>IF(OR($A209="",$B209="",$C209=""),"",'OddsRatio_working_3-way'!H208)</f>
        <v>2.4227462569451759</v>
      </c>
      <c r="L209" s="45">
        <f>IF(OR($A209="",$B209="",$C209=""),"",'OddsRatio_working_3-way'!I208)</f>
        <v>3.7064270902791692</v>
      </c>
      <c r="M209" s="46">
        <f>IF(OR($A209="",$B209="",$C209=""),"",'OddsRatio_working_3-way'!J208)</f>
        <v>3.1501653958344376</v>
      </c>
      <c r="N209" s="47">
        <f t="shared" si="42"/>
        <v>41.082220117153518</v>
      </c>
      <c r="O209" s="48">
        <f t="shared" si="43"/>
        <v>27.116592881860534</v>
      </c>
      <c r="P209" s="48">
        <f t="shared" si="41"/>
        <v>31.801187000985941</v>
      </c>
      <c r="Q209" t="s">
        <v>512</v>
      </c>
      <c r="R209" t="s">
        <v>513</v>
      </c>
      <c r="S209" s="38">
        <v>44291</v>
      </c>
      <c r="T209" s="50">
        <v>100</v>
      </c>
      <c r="U209" s="50">
        <f t="shared" si="44"/>
        <v>57.081545064377686</v>
      </c>
      <c r="V209" s="50">
        <f t="shared" si="45"/>
        <v>71.671388101982998</v>
      </c>
      <c r="W209" s="50">
        <f t="shared" si="46"/>
        <v>66.777408637873762</v>
      </c>
      <c r="X209" s="50">
        <f t="shared" si="47"/>
        <v>61.551203260143254</v>
      </c>
      <c r="Y209" s="50">
        <f t="shared" si="48"/>
        <v>76.141046297748559</v>
      </c>
      <c r="Z209" s="50">
        <f t="shared" si="49"/>
        <v>71.247066833639323</v>
      </c>
      <c r="AA209" s="50">
        <f t="shared" si="50"/>
        <v>-4.4696581957655681</v>
      </c>
      <c r="AB209" s="50">
        <f t="shared" si="51"/>
        <v>-4.469658195765561</v>
      </c>
      <c r="AC209" s="50">
        <f t="shared" si="52"/>
        <v>-4.469658195765561</v>
      </c>
      <c r="AF209">
        <v>1.72</v>
      </c>
      <c r="AG209">
        <v>2.14</v>
      </c>
      <c r="AH209" s="66"/>
      <c r="AJ209" t="s">
        <v>519</v>
      </c>
    </row>
    <row r="210" spans="1:36" ht="15" x14ac:dyDescent="0.25">
      <c r="A210">
        <v>3.52</v>
      </c>
      <c r="B210">
        <v>3.46</v>
      </c>
      <c r="C210">
        <v>2.12</v>
      </c>
      <c r="D210" s="43">
        <f t="shared" si="53"/>
        <v>4.4806363338918631E-2</v>
      </c>
      <c r="E210" s="44">
        <f>IF(OR($A210="",$B210="",$C210=""),"",A210*'MPTO_working_3-way'!$I209)</f>
        <v>3.6777183989529938</v>
      </c>
      <c r="F210" s="45">
        <f>IF(OR($A210="",$B210="",$C210=""),"",B210*'MPTO_working_3-way'!$I209)</f>
        <v>3.6150300171526584</v>
      </c>
      <c r="G210" s="46">
        <f>IF(OR($A210="",$B210="",$C210=""),"",C210*'MPTO_working_3-way'!$I209)</f>
        <v>2.2149894902785077</v>
      </c>
      <c r="H210" s="44">
        <f>IF(OR($A210="",$B210="",$C210=""),"",'MPTO_working_3-way'!E209)</f>
        <v>3.7153250389088934</v>
      </c>
      <c r="I210" s="45">
        <f>IF(OR($A210="",$B210="",$C210=""),"",'MPTO_working_3-way'!F209)</f>
        <v>3.6485446463696416</v>
      </c>
      <c r="J210" s="46">
        <f>IF(OR($A210="",$B210="",$C210=""),"",'MPTO_working_3-way'!G209)</f>
        <v>2.189320823011323</v>
      </c>
      <c r="K210" s="44">
        <f>IF(OR($A210="",$B210="",$C210=""),"",'OddsRatio_working_3-way'!H209)</f>
        <v>3.6994339046313258</v>
      </c>
      <c r="L210" s="45">
        <f>IF(OR($A210="",$B210="",$C210=""),"",'OddsRatio_working_3-way'!I209)</f>
        <v>3.6351616688067701</v>
      </c>
      <c r="M210" s="46">
        <f>IF(OR($A210="",$B210="",$C210=""),"",'OddsRatio_working_3-way'!J209)</f>
        <v>2.1997484020583666</v>
      </c>
      <c r="N210" s="47">
        <f t="shared" si="42"/>
        <v>27.190771329438629</v>
      </c>
      <c r="O210" s="48">
        <f t="shared" si="43"/>
        <v>27.662287595267049</v>
      </c>
      <c r="P210" s="48">
        <f t="shared" si="41"/>
        <v>45.146941075294329</v>
      </c>
      <c r="Q210" t="s">
        <v>514</v>
      </c>
      <c r="R210" t="s">
        <v>515</v>
      </c>
      <c r="S210" s="38">
        <v>44291</v>
      </c>
      <c r="T210" s="50">
        <v>100</v>
      </c>
      <c r="U210" s="50">
        <f t="shared" si="44"/>
        <v>71.590909090909093</v>
      </c>
      <c r="V210" s="50">
        <f t="shared" si="45"/>
        <v>71.098265895953759</v>
      </c>
      <c r="W210" s="50">
        <f t="shared" si="46"/>
        <v>52.830188679245275</v>
      </c>
      <c r="X210" s="50">
        <f t="shared" si="47"/>
        <v>76.071545424800959</v>
      </c>
      <c r="Y210" s="50">
        <f t="shared" si="48"/>
        <v>75.578902229845625</v>
      </c>
      <c r="Z210" s="50">
        <f t="shared" si="49"/>
        <v>57.310825013137155</v>
      </c>
      <c r="AA210" s="50">
        <f t="shared" si="50"/>
        <v>-4.4806363338918658</v>
      </c>
      <c r="AB210" s="50">
        <f t="shared" si="51"/>
        <v>-4.4806363338918658</v>
      </c>
      <c r="AC210" s="50">
        <f t="shared" si="52"/>
        <v>-4.48063633389188</v>
      </c>
      <c r="AF210">
        <v>1.78</v>
      </c>
      <c r="AG210">
        <v>2.06</v>
      </c>
      <c r="AH210" s="66"/>
      <c r="AJ210" t="s">
        <v>519</v>
      </c>
    </row>
    <row r="211" spans="1:36" ht="15" x14ac:dyDescent="0.25">
      <c r="A211">
        <v>2.0699999999999998</v>
      </c>
      <c r="B211">
        <v>3.28</v>
      </c>
      <c r="C211">
        <v>3.88</v>
      </c>
      <c r="D211" s="43">
        <f t="shared" si="53"/>
        <v>4.5701794982987876E-2</v>
      </c>
      <c r="E211" s="44">
        <f>IF(OR($A211="",$B211="",$C211=""),"",A211*'MPTO_working_3-way'!$I210)</f>
        <v>2.1646027156147847</v>
      </c>
      <c r="F211" s="45">
        <f>IF(OR($A211="",$B211="",$C211=""),"",B211*'MPTO_working_3-way'!$I210)</f>
        <v>3.4299018875442</v>
      </c>
      <c r="G211" s="46">
        <f>IF(OR($A211="",$B211="",$C211=""),"",C211*'MPTO_working_3-way'!$I210)</f>
        <v>4.0573229645339932</v>
      </c>
      <c r="H211" s="44">
        <f>IF(OR($A211="",$B211="",$C211=""),"",'MPTO_working_3-way'!E210)</f>
        <v>2.1374013231770612</v>
      </c>
      <c r="I211" s="45">
        <f>IF(OR($A211="",$B211="",$C211=""),"",'MPTO_working_3-way'!F210)</f>
        <v>3.452512724736104</v>
      </c>
      <c r="J211" s="46">
        <f>IF(OR($A211="",$B211="",$C211=""),"",'MPTO_working_3-way'!G210)</f>
        <v>4.1237448896020465</v>
      </c>
      <c r="K211" s="44">
        <f>IF(OR($A211="",$B211="",$C211=""),"",'OddsRatio_working_3-way'!H210)</f>
        <v>2.14840523873186</v>
      </c>
      <c r="L211" s="45">
        <f>IF(OR($A211="",$B211="",$C211=""),"",'OddsRatio_working_3-way'!I210)</f>
        <v>3.4470691068305053</v>
      </c>
      <c r="M211" s="46">
        <f>IF(OR($A211="",$B211="",$C211=""),"",'OddsRatio_working_3-way'!J210)</f>
        <v>4.0910346612595854</v>
      </c>
      <c r="N211" s="47">
        <f t="shared" si="42"/>
        <v>46.197853896528194</v>
      </c>
      <c r="O211" s="48">
        <f t="shared" si="43"/>
        <v>29.155352916406514</v>
      </c>
      <c r="P211" s="48">
        <f t="shared" si="41"/>
        <v>24.646793187065295</v>
      </c>
      <c r="Q211" t="s">
        <v>516</v>
      </c>
      <c r="R211" t="s">
        <v>517</v>
      </c>
      <c r="S211" s="38">
        <v>44291</v>
      </c>
      <c r="T211" s="50">
        <v>100</v>
      </c>
      <c r="U211" s="50">
        <f t="shared" si="44"/>
        <v>51.690821256038639</v>
      </c>
      <c r="V211" s="50">
        <f t="shared" si="45"/>
        <v>69.512195121951223</v>
      </c>
      <c r="W211" s="50">
        <f t="shared" si="46"/>
        <v>74.226804123711347</v>
      </c>
      <c r="X211" s="50">
        <f t="shared" si="47"/>
        <v>56.261000754337445</v>
      </c>
      <c r="Y211" s="50">
        <f t="shared" si="48"/>
        <v>74.082374620250022</v>
      </c>
      <c r="Z211" s="50">
        <f t="shared" si="49"/>
        <v>78.796983622010131</v>
      </c>
      <c r="AA211" s="50">
        <f t="shared" si="50"/>
        <v>-4.5701794982988062</v>
      </c>
      <c r="AB211" s="50">
        <f t="shared" si="51"/>
        <v>-4.5701794982987991</v>
      </c>
      <c r="AC211" s="50">
        <f t="shared" si="52"/>
        <v>-4.5701794982987849</v>
      </c>
      <c r="AF211">
        <v>1.9</v>
      </c>
      <c r="AG211">
        <v>1.93</v>
      </c>
      <c r="AH211" s="66"/>
      <c r="AJ211" t="s">
        <v>519</v>
      </c>
    </row>
    <row r="212" spans="1:36" ht="15" x14ac:dyDescent="0.25">
      <c r="A212">
        <v>2.7</v>
      </c>
      <c r="B212">
        <v>3.2</v>
      </c>
      <c r="C212">
        <v>2.7</v>
      </c>
      <c r="D212" s="43">
        <f t="shared" si="53"/>
        <v>5.32407407407407E-2</v>
      </c>
      <c r="E212" s="44">
        <f>IF(OR($A212="",$B212="",$C212=""),"",A212*'MPTO_working_3-way'!$I211)</f>
        <v>2.84375</v>
      </c>
      <c r="F212" s="45">
        <f>IF(OR($A212="",$B212="",$C212=""),"",B212*'MPTO_working_3-way'!$I211)</f>
        <v>3.3703703703703702</v>
      </c>
      <c r="G212" s="46">
        <f>IF(OR($A212="",$B212="",$C212=""),"",C212*'MPTO_working_3-way'!$I211)</f>
        <v>2.84375</v>
      </c>
      <c r="H212" s="44">
        <f>IF(OR($A212="",$B212="",$C212=""),"",'MPTO_working_3-way'!E211)</f>
        <v>2.8358862144420134</v>
      </c>
      <c r="I212" s="45">
        <f>IF(OR($A212="",$B212="",$C212=""),"",'MPTO_working_3-way'!F211)</f>
        <v>3.3926701570680629</v>
      </c>
      <c r="J212" s="46">
        <f>IF(OR($A212="",$B212="",$C212=""),"",'MPTO_working_3-way'!G211)</f>
        <v>2.8358862144420134</v>
      </c>
      <c r="K212" s="44">
        <f>IF(OR($A212="",$B212="",$C212=""),"",'OddsRatio_working_3-way'!H211)</f>
        <v>2.8399457248166975</v>
      </c>
      <c r="L212" s="45">
        <f>IF(OR($A212="",$B212="",$C212=""),"",'OddsRatio_working_3-way'!I211)</f>
        <v>3.3811062321157257</v>
      </c>
      <c r="M212" s="46">
        <f>IF(OR($A212="",$B212="",$C212=""),"",'OddsRatio_working_3-way'!J211)</f>
        <v>2.8399457248166975</v>
      </c>
      <c r="N212" s="47">
        <f t="shared" si="42"/>
        <v>35.164835164835168</v>
      </c>
      <c r="O212" s="48">
        <f t="shared" si="43"/>
        <v>29.670329670329672</v>
      </c>
      <c r="P212" s="48">
        <f t="shared" si="41"/>
        <v>35.164835164835168</v>
      </c>
      <c r="Q212" t="s">
        <v>92</v>
      </c>
      <c r="R212" t="s">
        <v>90</v>
      </c>
      <c r="S212" s="38">
        <v>44321</v>
      </c>
      <c r="T212" s="50">
        <v>100</v>
      </c>
      <c r="U212" s="50">
        <f t="shared" si="44"/>
        <v>62.962962962962962</v>
      </c>
      <c r="V212" s="50">
        <f t="shared" si="45"/>
        <v>68.75</v>
      </c>
      <c r="W212" s="50">
        <f t="shared" si="46"/>
        <v>62.962962962962962</v>
      </c>
      <c r="X212" s="50">
        <f t="shared" si="47"/>
        <v>68.287037037037038</v>
      </c>
      <c r="Y212" s="50">
        <f t="shared" si="48"/>
        <v>74.074074074074076</v>
      </c>
      <c r="Z212" s="50">
        <f t="shared" si="49"/>
        <v>68.287037037037038</v>
      </c>
      <c r="AA212" s="50">
        <f t="shared" si="50"/>
        <v>-5.3240740740740762</v>
      </c>
      <c r="AB212" s="50">
        <f t="shared" si="51"/>
        <v>-5.3240740740740762</v>
      </c>
      <c r="AC212" s="50">
        <f t="shared" si="52"/>
        <v>-5.3240740740740762</v>
      </c>
      <c r="AF212">
        <v>2.5</v>
      </c>
      <c r="AG212">
        <v>1.5</v>
      </c>
      <c r="AH212" s="66"/>
      <c r="AJ212" t="s">
        <v>447</v>
      </c>
    </row>
    <row r="213" spans="1:36" ht="15" x14ac:dyDescent="0.25">
      <c r="A213">
        <v>2.1</v>
      </c>
      <c r="B213">
        <v>3.65</v>
      </c>
      <c r="C213">
        <v>3.3</v>
      </c>
      <c r="D213" s="43">
        <f t="shared" si="53"/>
        <v>5.319338196050527E-2</v>
      </c>
      <c r="E213" s="44">
        <f>IF(OR($A213="",$B213="",$C213=""),"",A213*'MPTO_working_3-way'!$I212)</f>
        <v>2.211706102117061</v>
      </c>
      <c r="F213" s="45">
        <f>IF(OR($A213="",$B213="",$C213=""),"",B213*'MPTO_working_3-way'!$I212)</f>
        <v>3.8441558441558441</v>
      </c>
      <c r="G213" s="46">
        <f>IF(OR($A213="",$B213="",$C213=""),"",C213*'MPTO_working_3-way'!$I212)</f>
        <v>3.4755381604696671</v>
      </c>
      <c r="H213" s="44">
        <f>IF(OR($A213="",$B213="",$C213=""),"",'MPTO_working_3-way'!E212)</f>
        <v>2.1812184710904154</v>
      </c>
      <c r="I213" s="45">
        <f>IF(OR($A213="",$B213="",$C213=""),"",'MPTO_working_3-way'!F212)</f>
        <v>3.902568849803286</v>
      </c>
      <c r="J213" s="46">
        <f>IF(OR($A213="",$B213="",$C213=""),"",'MPTO_working_3-way'!G212)</f>
        <v>3.5050924963625021</v>
      </c>
      <c r="K213" s="44">
        <f>IF(OR($A213="",$B213="",$C213=""),"",'OddsRatio_working_3-way'!H212)</f>
        <v>2.1935414981076717</v>
      </c>
      <c r="L213" s="45">
        <f>IF(OR($A213="",$B213="",$C213=""),"",'OddsRatio_working_3-way'!I212)</f>
        <v>3.8753499727139351</v>
      </c>
      <c r="M213" s="46">
        <f>IF(OR($A213="",$B213="",$C213=""),"",'OddsRatio_working_3-way'!J212)</f>
        <v>3.4955867687705844</v>
      </c>
      <c r="N213" s="47">
        <f t="shared" si="42"/>
        <v>45.213963963963963</v>
      </c>
      <c r="O213" s="48">
        <f t="shared" si="43"/>
        <v>26.013513513513516</v>
      </c>
      <c r="P213" s="48">
        <f t="shared" si="41"/>
        <v>28.772522522522525</v>
      </c>
      <c r="Q213" t="s">
        <v>88</v>
      </c>
      <c r="R213" t="s">
        <v>89</v>
      </c>
      <c r="S213" s="38">
        <v>44321</v>
      </c>
      <c r="T213" s="50">
        <v>100</v>
      </c>
      <c r="U213" s="50">
        <f t="shared" si="44"/>
        <v>52.38095238095238</v>
      </c>
      <c r="V213" s="50">
        <f t="shared" si="45"/>
        <v>72.602739726027394</v>
      </c>
      <c r="W213" s="50">
        <f t="shared" si="46"/>
        <v>69.696969696969703</v>
      </c>
      <c r="X213" s="50">
        <f t="shared" si="47"/>
        <v>57.700290577002903</v>
      </c>
      <c r="Y213" s="50">
        <f t="shared" si="48"/>
        <v>77.922077922077932</v>
      </c>
      <c r="Z213" s="50">
        <f t="shared" si="49"/>
        <v>75.016307893020212</v>
      </c>
      <c r="AA213" s="50">
        <f t="shared" si="50"/>
        <v>-5.3193381960505235</v>
      </c>
      <c r="AB213" s="50">
        <f t="shared" si="51"/>
        <v>-5.3193381960505377</v>
      </c>
      <c r="AC213" s="50">
        <f t="shared" si="52"/>
        <v>-5.3193381960505093</v>
      </c>
      <c r="AF213">
        <v>2.1</v>
      </c>
      <c r="AG213">
        <v>1.7</v>
      </c>
      <c r="AH213" s="66"/>
      <c r="AJ213" t="s">
        <v>447</v>
      </c>
    </row>
    <row r="214" spans="1:36" ht="15" x14ac:dyDescent="0.25">
      <c r="A214">
        <v>1.7</v>
      </c>
      <c r="B214">
        <v>3.55</v>
      </c>
      <c r="C214">
        <v>5.5</v>
      </c>
      <c r="D214" s="43">
        <f t="shared" si="53"/>
        <v>5.1743616780899337E-2</v>
      </c>
      <c r="E214" s="44">
        <f>IF(OR($A214="",$B214="",$C214=""),"",A214*'MPTO_working_3-way'!$I213)</f>
        <v>1.7879641485275288</v>
      </c>
      <c r="F214" s="45">
        <f>IF(OR($A214="",$B214="",$C214=""),"",B214*'MPTO_working_3-way'!$I213)</f>
        <v>3.7336898395721922</v>
      </c>
      <c r="G214" s="46">
        <f>IF(OR($A214="",$B214="",$C214=""),"",C214*'MPTO_working_3-way'!$I213)</f>
        <v>5.7845898922949459</v>
      </c>
      <c r="H214" s="44">
        <f>IF(OR($A214="",$B214="",$C214=""),"",'MPTO_working_3-way'!E213)</f>
        <v>1.7513520643714549</v>
      </c>
      <c r="I214" s="45">
        <f>IF(OR($A214="",$B214="",$C214=""),"",'MPTO_working_3-way'!F213)</f>
        <v>3.7815437197379658</v>
      </c>
      <c r="J214" s="46">
        <f>IF(OR($A214="",$B214="",$C214=""),"",'MPTO_working_3-way'!G213)</f>
        <v>6.0764302059496575</v>
      </c>
      <c r="K214" s="44">
        <f>IF(OR($A214="",$B214="",$C214=""),"",'OddsRatio_working_3-way'!H213)</f>
        <v>1.7645105199192954</v>
      </c>
      <c r="L214" s="45">
        <f>IF(OR($A214="",$B214="",$C214=""),"",'OddsRatio_working_3-way'!I213)</f>
        <v>3.7850026082774346</v>
      </c>
      <c r="M214" s="46">
        <f>IF(OR($A214="",$B214="",$C214=""),"",'OddsRatio_working_3-way'!J213)</f>
        <v>5.9147104851954708</v>
      </c>
      <c r="N214" s="47">
        <f t="shared" si="42"/>
        <v>55.92953308507591</v>
      </c>
      <c r="O214" s="48">
        <f t="shared" si="43"/>
        <v>26.783156688627901</v>
      </c>
      <c r="P214" s="48">
        <f t="shared" si="41"/>
        <v>17.287310226296189</v>
      </c>
      <c r="Q214" t="s">
        <v>91</v>
      </c>
      <c r="R214" t="s">
        <v>345</v>
      </c>
      <c r="S214" s="38">
        <v>44321</v>
      </c>
      <c r="T214" s="50">
        <v>100</v>
      </c>
      <c r="U214" s="50">
        <f t="shared" si="44"/>
        <v>41.176470588235297</v>
      </c>
      <c r="V214" s="50">
        <f t="shared" si="45"/>
        <v>71.83098591549296</v>
      </c>
      <c r="W214" s="50">
        <f t="shared" si="46"/>
        <v>81.818181818181827</v>
      </c>
      <c r="X214" s="50">
        <f t="shared" si="47"/>
        <v>46.350832266325227</v>
      </c>
      <c r="Y214" s="50">
        <f t="shared" si="48"/>
        <v>77.005347593582883</v>
      </c>
      <c r="Z214" s="50">
        <f t="shared" si="49"/>
        <v>86.99254349627175</v>
      </c>
      <c r="AA214" s="50">
        <f t="shared" si="50"/>
        <v>-5.1743616780899302</v>
      </c>
      <c r="AB214" s="50">
        <f t="shared" si="51"/>
        <v>-5.1743616780899231</v>
      </c>
      <c r="AC214" s="50">
        <f t="shared" si="52"/>
        <v>-5.1743616780899231</v>
      </c>
      <c r="AF214">
        <v>2.35</v>
      </c>
      <c r="AG214">
        <v>1.57</v>
      </c>
      <c r="AH214" s="66"/>
      <c r="AJ214" t="s">
        <v>447</v>
      </c>
    </row>
    <row r="215" spans="1:36" ht="15" x14ac:dyDescent="0.25">
      <c r="A215">
        <v>1.52</v>
      </c>
      <c r="B215">
        <v>4.13</v>
      </c>
      <c r="C215">
        <v>7.48</v>
      </c>
      <c r="D215" s="43">
        <f t="shared" si="53"/>
        <v>3.3715327019624652E-2</v>
      </c>
      <c r="E215" s="44">
        <f>IF(OR($A215="",$B215="",$C215=""),"",A215*'MPTO_working_3-way'!$I214)</f>
        <v>1.5712472970698295</v>
      </c>
      <c r="F215" s="45">
        <f>IF(OR($A215="",$B215="",$C215=""),"",B215*'MPTO_working_3-way'!$I214)</f>
        <v>4.2692443005910494</v>
      </c>
      <c r="G215" s="46">
        <f>IF(OR($A215="",$B215="",$C215=""),"",C215*'MPTO_working_3-way'!$I214)</f>
        <v>7.7321906461067931</v>
      </c>
      <c r="H215" s="44">
        <f>IF(OR($A215="",$B215="",$C215=""),"",'MPTO_working_3-way'!E214)</f>
        <v>1.5464165562167138</v>
      </c>
      <c r="I215" s="45">
        <f>IF(OR($A215="",$B215="",$C215=""),"",'MPTO_working_3-way'!F214)</f>
        <v>4.3310234434068775</v>
      </c>
      <c r="J215" s="46">
        <f>IF(OR($A215="",$B215="",$C215=""),"",'MPTO_working_3-way'!G214)</f>
        <v>8.1665054266614607</v>
      </c>
      <c r="K215" s="44">
        <f>IF(OR($A215="",$B215="",$C215=""),"",'OddsRatio_working_3-way'!H214)</f>
        <v>1.5547744992098262</v>
      </c>
      <c r="L215" s="45">
        <f>IF(OR($A215="",$B215="",$C215=""),"",'OddsRatio_working_3-way'!I214)</f>
        <v>4.3393157356283778</v>
      </c>
      <c r="M215" s="46">
        <f>IF(OR($A215="",$B215="",$C215=""),"",'OddsRatio_working_3-way'!J214)</f>
        <v>7.9133437593839879</v>
      </c>
      <c r="N215" s="47">
        <f t="shared" si="42"/>
        <v>63.643705345738319</v>
      </c>
      <c r="O215" s="48">
        <f t="shared" si="43"/>
        <v>23.423349182935173</v>
      </c>
      <c r="P215" s="48">
        <f t="shared" si="41"/>
        <v>12.932945471326503</v>
      </c>
      <c r="Q215" t="s">
        <v>175</v>
      </c>
      <c r="R215" t="s">
        <v>174</v>
      </c>
      <c r="S215" s="38">
        <v>44321</v>
      </c>
      <c r="T215" s="50">
        <v>100</v>
      </c>
      <c r="U215" s="50">
        <f t="shared" si="44"/>
        <v>34.21052631578948</v>
      </c>
      <c r="V215" s="50">
        <f t="shared" si="45"/>
        <v>75.786924939467312</v>
      </c>
      <c r="W215" s="50">
        <f t="shared" si="46"/>
        <v>86.631016042780729</v>
      </c>
      <c r="X215" s="50">
        <f t="shared" si="47"/>
        <v>37.582059017751931</v>
      </c>
      <c r="Y215" s="50">
        <f t="shared" si="48"/>
        <v>79.158457641429777</v>
      </c>
      <c r="Z215" s="50">
        <f t="shared" si="49"/>
        <v>90.002548744743223</v>
      </c>
      <c r="AA215" s="50">
        <f t="shared" si="50"/>
        <v>-3.371532701962451</v>
      </c>
      <c r="AB215" s="50">
        <f t="shared" si="51"/>
        <v>-3.3715327019624652</v>
      </c>
      <c r="AC215" s="50">
        <f t="shared" si="52"/>
        <v>-3.3715327019624937</v>
      </c>
      <c r="AF215">
        <v>2</v>
      </c>
      <c r="AG215">
        <v>1.89</v>
      </c>
      <c r="AH215" s="66"/>
      <c r="AJ215" t="s">
        <v>435</v>
      </c>
    </row>
    <row r="216" spans="1:36" ht="15" x14ac:dyDescent="0.25">
      <c r="A216">
        <v>2.72</v>
      </c>
      <c r="B216">
        <v>2.98</v>
      </c>
      <c r="C216">
        <v>3.08</v>
      </c>
      <c r="D216" s="43">
        <f t="shared" si="53"/>
        <v>2.7892853297511788E-2</v>
      </c>
      <c r="E216" s="44">
        <f>IF(OR($A216="",$B216="",$C216=""),"",A216*'MPTO_working_3-way'!$I215)</f>
        <v>2.7958685609692324</v>
      </c>
      <c r="F216" s="45">
        <f>IF(OR($A216="",$B216="",$C216=""),"",B216*'MPTO_working_3-way'!$I215)</f>
        <v>3.063120702826585</v>
      </c>
      <c r="G216" s="46">
        <f>IF(OR($A216="",$B216="",$C216=""),"",C216*'MPTO_working_3-way'!$I215)</f>
        <v>3.1659099881563364</v>
      </c>
      <c r="H216" s="44">
        <f>IF(OR($A216="",$B216="",$C216=""),"",'MPTO_working_3-way'!E215)</f>
        <v>2.7905722332046445</v>
      </c>
      <c r="I216" s="45">
        <f>IF(OR($A216="",$B216="",$C216=""),"",'MPTO_working_3-way'!F215)</f>
        <v>3.0649194187305779</v>
      </c>
      <c r="J216" s="46">
        <f>IF(OR($A216="",$B216="",$C216=""),"",'MPTO_working_3-way'!G215)</f>
        <v>3.1708011634665016</v>
      </c>
      <c r="K216" s="44">
        <f>IF(OR($A216="",$B216="",$C216=""),"",'OddsRatio_working_3-way'!H215)</f>
        <v>2.7930909191742663</v>
      </c>
      <c r="L216" s="45">
        <f>IF(OR($A216="",$B216="",$C216=""),"",'OddsRatio_working_3-way'!I215)</f>
        <v>3.0641395464913055</v>
      </c>
      <c r="M216" s="46">
        <f>IF(OR($A216="",$B216="",$C216=""),"",'OddsRatio_working_3-way'!J215)</f>
        <v>3.1683890185363217</v>
      </c>
      <c r="N216" s="47">
        <f t="shared" si="42"/>
        <v>35.767060510646253</v>
      </c>
      <c r="O216" s="48">
        <f t="shared" si="43"/>
        <v>32.646444492938869</v>
      </c>
      <c r="P216" s="48">
        <f t="shared" si="41"/>
        <v>31.586494996414878</v>
      </c>
      <c r="Q216" t="s">
        <v>107</v>
      </c>
      <c r="R216" t="s">
        <v>171</v>
      </c>
      <c r="S216" s="38">
        <v>44321</v>
      </c>
      <c r="T216" s="50">
        <v>100</v>
      </c>
      <c r="U216" s="50">
        <f t="shared" si="44"/>
        <v>63.235294117647051</v>
      </c>
      <c r="V216" s="50">
        <f t="shared" si="45"/>
        <v>66.442953020134226</v>
      </c>
      <c r="W216" s="50">
        <f t="shared" si="46"/>
        <v>67.532467532467535</v>
      </c>
      <c r="X216" s="50">
        <f t="shared" si="47"/>
        <v>66.024579447398239</v>
      </c>
      <c r="Y216" s="50">
        <f t="shared" si="48"/>
        <v>69.232238349885407</v>
      </c>
      <c r="Z216" s="50">
        <f t="shared" si="49"/>
        <v>70.321752862218716</v>
      </c>
      <c r="AA216" s="50">
        <f t="shared" si="50"/>
        <v>-2.7892853297511877</v>
      </c>
      <c r="AB216" s="50">
        <f t="shared" si="51"/>
        <v>-2.7892853297511806</v>
      </c>
      <c r="AC216" s="50">
        <f t="shared" si="52"/>
        <v>-2.7892853297511806</v>
      </c>
      <c r="AF216">
        <v>2.84</v>
      </c>
      <c r="AG216">
        <v>1.47</v>
      </c>
      <c r="AH216" s="66"/>
      <c r="AJ216" t="s">
        <v>435</v>
      </c>
    </row>
    <row r="217" spans="1:36" ht="15" x14ac:dyDescent="0.25">
      <c r="A217">
        <v>5.31</v>
      </c>
      <c r="B217">
        <v>3.58</v>
      </c>
      <c r="C217">
        <v>1.78</v>
      </c>
      <c r="D217" s="43">
        <f t="shared" si="53"/>
        <v>2.9451278885012755E-2</v>
      </c>
      <c r="E217" s="44">
        <f>IF(OR($A217="",$B217="",$C217=""),"",A217*'MPTO_working_3-way'!$I216)</f>
        <v>5.4663862908794174</v>
      </c>
      <c r="F217" s="45">
        <f>IF(OR($A217="",$B217="",$C217=""),"",B217*'MPTO_working_3-way'!$I216)</f>
        <v>3.6854355784083457</v>
      </c>
      <c r="G217" s="46">
        <f>IF(OR($A217="",$B217="",$C217=""),"",C217*'MPTO_working_3-way'!$I216)</f>
        <v>1.8324232764153228</v>
      </c>
      <c r="H217" s="44">
        <f>IF(OR($A217="",$B217="",$C217=""),"",'MPTO_working_3-way'!E216)</f>
        <v>5.6020267270854172</v>
      </c>
      <c r="I217" s="45">
        <f>IF(OR($A217="",$B217="",$C217=""),"",'MPTO_working_3-way'!F216)</f>
        <v>3.7104028225753987</v>
      </c>
      <c r="J217" s="46">
        <f>IF(OR($A217="",$B217="",$C217=""),"",'MPTO_working_3-way'!G216)</f>
        <v>1.8116576770581196</v>
      </c>
      <c r="K217" s="44">
        <f>IF(OR($A217="",$B217="",$C217=""),"",'OddsRatio_working_3-way'!H216)</f>
        <v>5.5281441685167119</v>
      </c>
      <c r="L217" s="45">
        <f>IF(OR($A217="",$B217="",$C217=""),"",'OddsRatio_working_3-way'!I216)</f>
        <v>3.7105828201329749</v>
      </c>
      <c r="M217" s="46">
        <f>IF(OR($A217="",$B217="",$C217=""),"",'OddsRatio_working_3-way'!J216)</f>
        <v>1.8194785270169458</v>
      </c>
      <c r="N217" s="47">
        <f t="shared" si="42"/>
        <v>18.29362117471436</v>
      </c>
      <c r="O217" s="48">
        <f t="shared" si="43"/>
        <v>27.133834759143365</v>
      </c>
      <c r="P217" s="48">
        <f t="shared" si="41"/>
        <v>54.572544066142271</v>
      </c>
      <c r="Q217" t="s">
        <v>144</v>
      </c>
      <c r="R217" t="s">
        <v>172</v>
      </c>
      <c r="S217" s="38">
        <v>44321</v>
      </c>
      <c r="T217" s="50">
        <v>100</v>
      </c>
      <c r="U217" s="50">
        <f t="shared" si="44"/>
        <v>81.16760828625236</v>
      </c>
      <c r="V217" s="50">
        <f t="shared" si="45"/>
        <v>72.067039106145245</v>
      </c>
      <c r="W217" s="50">
        <f t="shared" si="46"/>
        <v>43.820224719101127</v>
      </c>
      <c r="X217" s="50">
        <f t="shared" si="47"/>
        <v>84.112736174753636</v>
      </c>
      <c r="Y217" s="50">
        <f t="shared" si="48"/>
        <v>75.01216699464652</v>
      </c>
      <c r="Z217" s="50">
        <f t="shared" si="49"/>
        <v>46.765352607602395</v>
      </c>
      <c r="AA217" s="50">
        <f t="shared" si="50"/>
        <v>-2.9451278885012755</v>
      </c>
      <c r="AB217" s="50">
        <f t="shared" si="51"/>
        <v>-2.9451278885012755</v>
      </c>
      <c r="AC217" s="50">
        <f t="shared" si="52"/>
        <v>-2.9451278885012684</v>
      </c>
      <c r="AF217">
        <v>2.2599999999999998</v>
      </c>
      <c r="AG217">
        <v>1.69</v>
      </c>
      <c r="AH217" s="66"/>
      <c r="AJ217" t="s">
        <v>435</v>
      </c>
    </row>
    <row r="218" spans="1:36" ht="15" x14ac:dyDescent="0.25">
      <c r="A218">
        <v>2.0699999999999998</v>
      </c>
      <c r="B218">
        <v>3.7</v>
      </c>
      <c r="C218">
        <v>3.7</v>
      </c>
      <c r="D218" s="43">
        <f t="shared" si="53"/>
        <v>2.3632327980154022E-2</v>
      </c>
      <c r="E218" s="44">
        <f>IF(OR($A218="",$B218="",$C218=""),"",A218*'MPTO_working_3-way'!$I217)</f>
        <v>2.1189189189189186</v>
      </c>
      <c r="F218" s="45">
        <f>IF(OR($A218="",$B218="",$C218=""),"",B218*'MPTO_working_3-way'!$I217)</f>
        <v>3.78743961352657</v>
      </c>
      <c r="G218" s="46">
        <f>IF(OR($A218="",$B218="",$C218=""),"",C218*'MPTO_working_3-way'!$I217)</f>
        <v>3.78743961352657</v>
      </c>
      <c r="H218" s="44">
        <f>IF(OR($A218="",$B218="",$C218=""),"",'MPTO_working_3-way'!E217)</f>
        <v>2.1043135818298375</v>
      </c>
      <c r="I218" s="45">
        <f>IF(OR($A218="",$B218="",$C218=""),"",'MPTO_working_3-way'!F217)</f>
        <v>3.8110797810582189</v>
      </c>
      <c r="J218" s="46">
        <f>IF(OR($A218="",$B218="",$C218=""),"",'MPTO_working_3-way'!G217)</f>
        <v>3.8110797810582189</v>
      </c>
      <c r="K218" s="44">
        <f>IF(OR($A218="",$B218="",$C218=""),"",'OddsRatio_working_3-way'!H217)</f>
        <v>2.1102091555413671</v>
      </c>
      <c r="L218" s="45">
        <f>IF(OR($A218="",$B218="",$C218=""),"",'OddsRatio_working_3-way'!I217)</f>
        <v>3.8014623551043836</v>
      </c>
      <c r="M218" s="46">
        <f>IF(OR($A218="",$B218="",$C218=""),"",'OddsRatio_working_3-way'!J217)</f>
        <v>3.8014623551043836</v>
      </c>
      <c r="N218" s="47">
        <f t="shared" si="42"/>
        <v>47.193877551020414</v>
      </c>
      <c r="O218" s="48">
        <f t="shared" si="43"/>
        <v>26.4030612244898</v>
      </c>
      <c r="P218" s="48">
        <f t="shared" si="41"/>
        <v>26.4030612244898</v>
      </c>
      <c r="Q218" t="s">
        <v>264</v>
      </c>
      <c r="R218" t="s">
        <v>391</v>
      </c>
      <c r="S218" s="38">
        <v>44352</v>
      </c>
      <c r="T218" s="50">
        <v>100</v>
      </c>
      <c r="U218" s="50">
        <f t="shared" si="44"/>
        <v>51.690821256038639</v>
      </c>
      <c r="V218" s="50">
        <f t="shared" si="45"/>
        <v>72.972972972972968</v>
      </c>
      <c r="W218" s="50">
        <f t="shared" si="46"/>
        <v>72.972972972972968</v>
      </c>
      <c r="X218" s="50">
        <f t="shared" si="47"/>
        <v>54.054054054054049</v>
      </c>
      <c r="Y218" s="50">
        <f t="shared" si="48"/>
        <v>75.336205770988386</v>
      </c>
      <c r="Z218" s="50">
        <f t="shared" si="49"/>
        <v>75.336205770988386</v>
      </c>
      <c r="AA218" s="50">
        <f t="shared" si="50"/>
        <v>-2.3632327980154102</v>
      </c>
      <c r="AB218" s="50">
        <f t="shared" si="51"/>
        <v>-2.3632327980154173</v>
      </c>
      <c r="AC218" s="50">
        <f t="shared" si="52"/>
        <v>-2.3632327980154173</v>
      </c>
      <c r="AF218">
        <v>1.9</v>
      </c>
      <c r="AG218">
        <v>2</v>
      </c>
      <c r="AH218" s="66"/>
      <c r="AJ218" t="s">
        <v>230</v>
      </c>
    </row>
    <row r="219" spans="1:36" ht="15" x14ac:dyDescent="0.25">
      <c r="A219">
        <v>3.42</v>
      </c>
      <c r="B219">
        <v>2.61</v>
      </c>
      <c r="C219">
        <v>2.84</v>
      </c>
      <c r="D219" s="43">
        <f t="shared" si="53"/>
        <v>2.765209932715873E-2</v>
      </c>
      <c r="E219" s="44">
        <f>IF(OR($A219="",$B219="",$C219=""),"",A219*'MPTO_working_3-way'!$I218)</f>
        <v>3.5145701796988829</v>
      </c>
      <c r="F219" s="45">
        <f>IF(OR($A219="",$B219="",$C219=""),"",B219*'MPTO_working_3-way'!$I218)</f>
        <v>2.6821719792438841</v>
      </c>
      <c r="G219" s="46">
        <f>IF(OR($A219="",$B219="",$C219=""),"",C219*'MPTO_working_3-way'!$I218)</f>
        <v>2.9185319620891308</v>
      </c>
      <c r="H219" s="44">
        <f>IF(OR($A219="",$B219="",$C219=""),"",'MPTO_working_3-way'!E218)</f>
        <v>3.5313191625935261</v>
      </c>
      <c r="I219" s="45">
        <f>IF(OR($A219="",$B219="",$C219=""),"",'MPTO_working_3-way'!F218)</f>
        <v>2.6743374079662954</v>
      </c>
      <c r="J219" s="46">
        <f>IF(OR($A219="",$B219="",$C219=""),"",'MPTO_working_3-way'!G218)</f>
        <v>2.9163420203264039</v>
      </c>
      <c r="K219" s="44">
        <f>IF(OR($A219="",$B219="",$C219=""),"",'OddsRatio_working_3-way'!H218)</f>
        <v>3.5224380621170366</v>
      </c>
      <c r="L219" s="45">
        <f>IF(OR($A219="",$B219="",$C219=""),"",'OddsRatio_working_3-way'!I218)</f>
        <v>2.6781509421522429</v>
      </c>
      <c r="M219" s="46">
        <f>IF(OR($A219="",$B219="",$C219=""),"",'OddsRatio_working_3-way'!J218)</f>
        <v>2.9178867910311346</v>
      </c>
      <c r="N219" s="47">
        <f t="shared" si="42"/>
        <v>28.452981413666826</v>
      </c>
      <c r="O219" s="48">
        <f t="shared" si="43"/>
        <v>37.283217024804813</v>
      </c>
      <c r="P219" s="48">
        <f t="shared" si="41"/>
        <v>34.263801561528361</v>
      </c>
      <c r="Q219" t="s">
        <v>185</v>
      </c>
      <c r="R219" t="s">
        <v>145</v>
      </c>
      <c r="S219" s="38">
        <v>44352</v>
      </c>
      <c r="T219" s="50">
        <v>100</v>
      </c>
      <c r="U219" s="50">
        <f t="shared" si="44"/>
        <v>70.760233918128648</v>
      </c>
      <c r="V219" s="50">
        <f t="shared" si="45"/>
        <v>61.685823754789276</v>
      </c>
      <c r="W219" s="50">
        <f t="shared" si="46"/>
        <v>64.788732394366207</v>
      </c>
      <c r="X219" s="50">
        <f t="shared" si="47"/>
        <v>73.525443850844539</v>
      </c>
      <c r="Y219" s="50">
        <f t="shared" si="48"/>
        <v>64.451033687505159</v>
      </c>
      <c r="Z219" s="50">
        <f t="shared" si="49"/>
        <v>67.553942327082069</v>
      </c>
      <c r="AA219" s="50">
        <f t="shared" si="50"/>
        <v>-2.7652099327158908</v>
      </c>
      <c r="AB219" s="50">
        <f t="shared" si="51"/>
        <v>-2.7652099327158837</v>
      </c>
      <c r="AC219" s="50">
        <f t="shared" si="52"/>
        <v>-2.7652099327158624</v>
      </c>
      <c r="AF219">
        <v>2.81</v>
      </c>
      <c r="AG219">
        <v>1.47</v>
      </c>
      <c r="AH219" s="66"/>
      <c r="AJ219" t="s">
        <v>435</v>
      </c>
    </row>
    <row r="220" spans="1:36" ht="15" x14ac:dyDescent="0.25">
      <c r="A220">
        <v>2.41</v>
      </c>
      <c r="B220">
        <v>3.49</v>
      </c>
      <c r="C220">
        <v>3.06</v>
      </c>
      <c r="D220" s="43">
        <f t="shared" si="53"/>
        <v>2.8268096246412799E-2</v>
      </c>
      <c r="E220" s="44">
        <f>IF(OR($A220="",$B220="",$C220=""),"",A220*'MPTO_working_3-way'!$I219)</f>
        <v>2.4781261119538551</v>
      </c>
      <c r="F220" s="45">
        <f>IF(OR($A220="",$B220="",$C220=""),"",B220*'MPTO_working_3-way'!$I219)</f>
        <v>3.5886556558999807</v>
      </c>
      <c r="G220" s="46">
        <f>IF(OR($A220="",$B220="",$C220=""),"",C220*'MPTO_working_3-way'!$I219)</f>
        <v>3.1465003745140234</v>
      </c>
      <c r="H220" s="44">
        <f>IF(OR($A220="",$B220="",$C220=""),"",'MPTO_working_3-way'!E219)</f>
        <v>2.4659996562192537</v>
      </c>
      <c r="I220" s="45">
        <f>IF(OR($A220="",$B220="",$C220=""),"",'MPTO_working_3-way'!F219)</f>
        <v>3.6086719665975169</v>
      </c>
      <c r="J220" s="46">
        <f>IF(OR($A220="",$B220="",$C220=""),"",'MPTO_working_3-way'!G219)</f>
        <v>3.150849898760073</v>
      </c>
      <c r="K220" s="44">
        <f>IF(OR($A220="",$B220="",$C220=""),"",'OddsRatio_working_3-way'!H219)</f>
        <v>2.4714402322357261</v>
      </c>
      <c r="L220" s="45">
        <f>IF(OR($A220="",$B220="",$C220=""),"",'OddsRatio_working_3-way'!I219)</f>
        <v>3.5985008356503254</v>
      </c>
      <c r="M220" s="46">
        <f>IF(OR($A220="",$B220="",$C220=""),"",'OddsRatio_working_3-way'!J219)</f>
        <v>3.1497637435500683</v>
      </c>
      <c r="N220" s="47">
        <f t="shared" si="42"/>
        <v>40.353071426682135</v>
      </c>
      <c r="O220" s="48">
        <f t="shared" si="43"/>
        <v>27.865588005244685</v>
      </c>
      <c r="P220" s="48">
        <f t="shared" si="41"/>
        <v>31.781340568073187</v>
      </c>
      <c r="Q220" t="s">
        <v>149</v>
      </c>
      <c r="R220" t="s">
        <v>147</v>
      </c>
      <c r="S220" s="38">
        <v>44352</v>
      </c>
      <c r="T220" s="50">
        <v>100</v>
      </c>
      <c r="U220" s="50">
        <f t="shared" si="44"/>
        <v>58.50622406639004</v>
      </c>
      <c r="V220" s="50">
        <f t="shared" si="45"/>
        <v>71.346704871060169</v>
      </c>
      <c r="W220" s="50">
        <f t="shared" si="46"/>
        <v>67.320261437908499</v>
      </c>
      <c r="X220" s="50">
        <f t="shared" si="47"/>
        <v>61.333033691031332</v>
      </c>
      <c r="Y220" s="50">
        <f t="shared" si="48"/>
        <v>74.173514495701468</v>
      </c>
      <c r="Z220" s="50">
        <f t="shared" si="49"/>
        <v>70.147071062549784</v>
      </c>
      <c r="AA220" s="50">
        <f t="shared" si="50"/>
        <v>-2.8268096246412924</v>
      </c>
      <c r="AB220" s="50">
        <f t="shared" si="51"/>
        <v>-2.8268096246412995</v>
      </c>
      <c r="AC220" s="50">
        <f t="shared" si="52"/>
        <v>-2.8268096246412853</v>
      </c>
      <c r="AF220">
        <v>2.08</v>
      </c>
      <c r="AG220">
        <v>1.82</v>
      </c>
      <c r="AH220" s="66"/>
      <c r="AJ220" t="s">
        <v>435</v>
      </c>
    </row>
    <row r="221" spans="1:36" ht="15" x14ac:dyDescent="0.25">
      <c r="A221">
        <v>2.29</v>
      </c>
      <c r="B221">
        <v>3.54</v>
      </c>
      <c r="C221">
        <v>3.23</v>
      </c>
      <c r="D221" s="43">
        <f t="shared" si="53"/>
        <v>2.8764621633452503E-2</v>
      </c>
      <c r="E221" s="44">
        <f>IF(OR($A221="",$B221="",$C221=""),"",A221*'MPTO_working_3-way'!$I220)</f>
        <v>2.3558709835406062</v>
      </c>
      <c r="F221" s="45">
        <f>IF(OR($A221="",$B221="",$C221=""),"",B221*'MPTO_working_3-way'!$I220)</f>
        <v>3.6418267605824219</v>
      </c>
      <c r="G221" s="46">
        <f>IF(OR($A221="",$B221="",$C221=""),"",C221*'MPTO_working_3-way'!$I220)</f>
        <v>3.3229097278760515</v>
      </c>
      <c r="H221" s="44">
        <f>IF(OR($A221="",$B221="",$C221=""),"",'MPTO_working_3-way'!E220)</f>
        <v>2.3414103338543755</v>
      </c>
      <c r="I221" s="45">
        <f>IF(OR($A221="",$B221="",$C221=""),"",'MPTO_working_3-way'!F220)</f>
        <v>3.6643772206433782</v>
      </c>
      <c r="J221" s="46">
        <f>IF(OR($A221="",$B221="",$C221=""),"",'MPTO_working_3-way'!G220)</f>
        <v>3.3332298253402333</v>
      </c>
      <c r="K221" s="44">
        <f>IF(OR($A221="",$B221="",$C221=""),"",'OddsRatio_working_3-way'!H220)</f>
        <v>2.3476462507937903</v>
      </c>
      <c r="L221" s="45">
        <f>IF(OR($A221="",$B221="",$C221=""),"",'OddsRatio_working_3-way'!I220)</f>
        <v>3.6535050209428119</v>
      </c>
      <c r="M221" s="46">
        <f>IF(OR($A221="",$B221="",$C221=""),"",'OddsRatio_working_3-way'!J220)</f>
        <v>3.3296520459458545</v>
      </c>
      <c r="N221" s="47">
        <f t="shared" si="42"/>
        <v>42.447146171693731</v>
      </c>
      <c r="O221" s="48">
        <f t="shared" si="43"/>
        <v>27.458747099767983</v>
      </c>
      <c r="P221" s="48">
        <f t="shared" si="41"/>
        <v>30.094106728538282</v>
      </c>
      <c r="Q221" t="s">
        <v>182</v>
      </c>
      <c r="R221" t="s">
        <v>364</v>
      </c>
      <c r="S221" s="38">
        <v>44352</v>
      </c>
      <c r="T221" s="50">
        <v>100</v>
      </c>
      <c r="U221" s="50">
        <f t="shared" si="44"/>
        <v>56.331877729257641</v>
      </c>
      <c r="V221" s="50">
        <f t="shared" si="45"/>
        <v>71.751412429378533</v>
      </c>
      <c r="W221" s="50">
        <f t="shared" si="46"/>
        <v>69.040247678018574</v>
      </c>
      <c r="X221" s="50">
        <f t="shared" si="47"/>
        <v>59.208339892602901</v>
      </c>
      <c r="Y221" s="50">
        <f t="shared" si="48"/>
        <v>74.627874592723785</v>
      </c>
      <c r="Z221" s="50">
        <f t="shared" si="49"/>
        <v>71.916709841363826</v>
      </c>
      <c r="AA221" s="50">
        <f t="shared" si="50"/>
        <v>-2.8764621633452592</v>
      </c>
      <c r="AB221" s="50">
        <f t="shared" si="51"/>
        <v>-2.8764621633452521</v>
      </c>
      <c r="AC221" s="50">
        <f t="shared" si="52"/>
        <v>-2.8764621633452521</v>
      </c>
      <c r="AF221">
        <v>2.1</v>
      </c>
      <c r="AG221">
        <v>1.79</v>
      </c>
      <c r="AH221" s="66"/>
      <c r="AJ221" t="s">
        <v>435</v>
      </c>
    </row>
    <row r="222" spans="1:36" ht="15" x14ac:dyDescent="0.25">
      <c r="A222">
        <v>2.15</v>
      </c>
      <c r="B222">
        <v>3.39</v>
      </c>
      <c r="C222">
        <v>3.72</v>
      </c>
      <c r="D222" s="43">
        <f t="shared" si="53"/>
        <v>2.8918734108305699E-2</v>
      </c>
      <c r="E222" s="44">
        <f>IF(OR($A222="",$B222="",$C222=""),"",A222*'MPTO_working_3-way'!$I221)</f>
        <v>2.212175278332857</v>
      </c>
      <c r="F222" s="45">
        <f>IF(OR($A222="",$B222="",$C222=""),"",B222*'MPTO_working_3-way'!$I221)</f>
        <v>3.4880345086271562</v>
      </c>
      <c r="G222" s="46">
        <f>IF(OR($A222="",$B222="",$C222=""),"",C222*'MPTO_working_3-way'!$I221)</f>
        <v>3.8275776908828973</v>
      </c>
      <c r="H222" s="44">
        <f>IF(OR($A222="",$B222="",$C222=""),"",'MPTO_working_3-way'!E221)</f>
        <v>2.1955019822761188</v>
      </c>
      <c r="I222" s="45">
        <f>IF(OR($A222="",$B222="",$C222=""),"",'MPTO_working_3-way'!F221)</f>
        <v>3.5045213425983364</v>
      </c>
      <c r="J222" s="46">
        <f>IF(OR($A222="",$B222="",$C222=""),"",'MPTO_working_3-way'!G221)</f>
        <v>3.8583577387101999</v>
      </c>
      <c r="K222" s="44">
        <f>IF(OR($A222="",$B222="",$C222=""),"",'OddsRatio_working_3-way'!H221)</f>
        <v>2.2024076208281129</v>
      </c>
      <c r="L222" s="45">
        <f>IF(OR($A222="",$B222="",$C222=""),"",'OddsRatio_working_3-way'!I221)</f>
        <v>3.4989167076340784</v>
      </c>
      <c r="M222" s="46">
        <f>IF(OR($A222="",$B222="",$C222=""),"",'OddsRatio_working_3-way'!J221)</f>
        <v>3.8439554162195368</v>
      </c>
      <c r="N222" s="47">
        <f t="shared" si="42"/>
        <v>45.20437461689842</v>
      </c>
      <c r="O222" s="48">
        <f t="shared" si="43"/>
        <v>28.669441128711387</v>
      </c>
      <c r="P222" s="48">
        <f t="shared" si="41"/>
        <v>26.126184254390211</v>
      </c>
      <c r="Q222" t="s">
        <v>365</v>
      </c>
      <c r="R222" t="s">
        <v>430</v>
      </c>
      <c r="S222" s="38">
        <v>44352</v>
      </c>
      <c r="T222" s="50">
        <v>100</v>
      </c>
      <c r="U222" s="50">
        <f t="shared" si="44"/>
        <v>53.488372093023258</v>
      </c>
      <c r="V222" s="50">
        <f t="shared" si="45"/>
        <v>70.501474926253692</v>
      </c>
      <c r="W222" s="50">
        <f t="shared" si="46"/>
        <v>73.118279569892465</v>
      </c>
      <c r="X222" s="50">
        <f t="shared" si="47"/>
        <v>56.380245503853828</v>
      </c>
      <c r="Y222" s="50">
        <f t="shared" si="48"/>
        <v>73.393348337084262</v>
      </c>
      <c r="Z222" s="50">
        <f t="shared" si="49"/>
        <v>76.010152980723049</v>
      </c>
      <c r="AA222" s="50">
        <f t="shared" si="50"/>
        <v>-2.8918734108305699</v>
      </c>
      <c r="AB222" s="50">
        <f t="shared" si="51"/>
        <v>-2.8918734108305699</v>
      </c>
      <c r="AC222" s="50">
        <f t="shared" si="52"/>
        <v>-2.8918734108305841</v>
      </c>
      <c r="AF222">
        <v>2.33</v>
      </c>
      <c r="AG222">
        <v>1.65</v>
      </c>
      <c r="AH222" s="66"/>
      <c r="AJ222" t="s">
        <v>435</v>
      </c>
    </row>
    <row r="223" spans="1:36" ht="15" x14ac:dyDescent="0.25">
      <c r="A223">
        <v>1.83</v>
      </c>
      <c r="B223">
        <v>3.68</v>
      </c>
      <c r="C223">
        <v>4.5999999999999996</v>
      </c>
      <c r="D223" s="43">
        <f t="shared" si="53"/>
        <v>3.5578522214302577E-2</v>
      </c>
      <c r="E223" s="44">
        <f>IF(OR($A223="",$B223="",$C223=""),"",A223*'MPTO_working_3-way'!$I222)</f>
        <v>1.8951086956521739</v>
      </c>
      <c r="F223" s="45">
        <f>IF(OR($A223="",$B223="",$C223=""),"",B223*'MPTO_working_3-way'!$I222)</f>
        <v>3.8109289617486337</v>
      </c>
      <c r="G223" s="46">
        <f>IF(OR($A223="",$B223="",$C223=""),"",C223*'MPTO_working_3-way'!$I222)</f>
        <v>4.7636612021857916</v>
      </c>
      <c r="H223" s="44">
        <f>IF(OR($A223="",$B223="",$C223=""),"",'MPTO_working_3-way'!E222)</f>
        <v>1.8705973852820263</v>
      </c>
      <c r="I223" s="45">
        <f>IF(OR($A223="",$B223="",$C223=""),"",'MPTO_working_3-way'!F222)</f>
        <v>3.8479353953984456</v>
      </c>
      <c r="J223" s="46">
        <f>IF(OR($A223="",$B223="",$C223=""),"",'MPTO_working_3-way'!G222)</f>
        <v>4.8654272228109035</v>
      </c>
      <c r="K223" s="44">
        <f>IF(OR($A223="",$B223="",$C223=""),"",'OddsRatio_working_3-way'!H222)</f>
        <v>1.8797638653310116</v>
      </c>
      <c r="L223" s="45">
        <f>IF(OR($A223="",$B223="",$C223=""),"",'OddsRatio_working_3-way'!I222)</f>
        <v>3.8406833242013376</v>
      </c>
      <c r="M223" s="46">
        <f>IF(OR($A223="",$B223="",$C223=""),"",'OddsRatio_working_3-way'!J222)</f>
        <v>4.815843271315229</v>
      </c>
      <c r="N223" s="47">
        <f t="shared" si="42"/>
        <v>52.767421852595355</v>
      </c>
      <c r="O223" s="48">
        <f t="shared" si="43"/>
        <v>26.240321193002579</v>
      </c>
      <c r="P223" s="48">
        <f t="shared" si="41"/>
        <v>20.99225695440207</v>
      </c>
      <c r="Q223" t="s">
        <v>106</v>
      </c>
      <c r="R223" t="s">
        <v>146</v>
      </c>
      <c r="S223" s="38">
        <v>44382</v>
      </c>
      <c r="T223" s="50">
        <v>100</v>
      </c>
      <c r="U223" s="50">
        <f t="shared" si="44"/>
        <v>45.355191256830594</v>
      </c>
      <c r="V223" s="50">
        <f t="shared" si="45"/>
        <v>72.826086956521735</v>
      </c>
      <c r="W223" s="50">
        <f t="shared" si="46"/>
        <v>78.260869565217391</v>
      </c>
      <c r="X223" s="50">
        <f t="shared" si="47"/>
        <v>48.913043478260867</v>
      </c>
      <c r="Y223" s="50">
        <f t="shared" si="48"/>
        <v>76.383939177952016</v>
      </c>
      <c r="Z223" s="50">
        <f t="shared" si="49"/>
        <v>81.818721786647657</v>
      </c>
      <c r="AA223" s="50">
        <f t="shared" si="50"/>
        <v>-3.5578522214302737</v>
      </c>
      <c r="AB223" s="50">
        <f t="shared" si="51"/>
        <v>-3.5578522214302808</v>
      </c>
      <c r="AC223" s="50">
        <f t="shared" si="52"/>
        <v>-3.5578522214302666</v>
      </c>
      <c r="AF223">
        <v>2.0699999999999998</v>
      </c>
      <c r="AG223">
        <v>1.8</v>
      </c>
      <c r="AH223" s="66"/>
      <c r="AJ223" t="s">
        <v>435</v>
      </c>
    </row>
    <row r="224" spans="1:36" ht="15" x14ac:dyDescent="0.25">
      <c r="A224">
        <v>2.23</v>
      </c>
      <c r="B224">
        <v>3.3</v>
      </c>
      <c r="C224">
        <v>3.54</v>
      </c>
      <c r="D224" s="43">
        <f t="shared" si="53"/>
        <v>3.3946672010060297E-2</v>
      </c>
      <c r="E224" s="44">
        <f>IF(OR($A224="",$B224="",$C224=""),"",A224*'MPTO_working_3-way'!$I223)</f>
        <v>2.3057010785824343</v>
      </c>
      <c r="F224" s="45">
        <f>IF(OR($A224="",$B224="",$C224=""),"",B224*'MPTO_working_3-way'!$I223)</f>
        <v>3.4120240176331986</v>
      </c>
      <c r="G224" s="46">
        <f>IF(OR($A224="",$B224="",$C224=""),"",C224*'MPTO_working_3-way'!$I223)</f>
        <v>3.6601712189156137</v>
      </c>
      <c r="H224" s="44">
        <f>IF(OR($A224="",$B224="",$C224=""),"",'MPTO_working_3-way'!E223)</f>
        <v>2.2877278211890171</v>
      </c>
      <c r="I224" s="45">
        <f>IF(OR($A224="",$B224="",$C224=""),"",'MPTO_working_3-way'!F223)</f>
        <v>3.4280063478528615</v>
      </c>
      <c r="J224" s="46">
        <f>IF(OR($A224="",$B224="",$C224=""),"",'MPTO_working_3-way'!G223)</f>
        <v>3.6877192386420585</v>
      </c>
      <c r="K224" s="44">
        <f>IF(OR($A224="",$B224="",$C224=""),"",'OddsRatio_working_3-way'!H223)</f>
        <v>2.295321498182338</v>
      </c>
      <c r="L224" s="45">
        <f>IF(OR($A224="",$B224="",$C224=""),"",'OddsRatio_working_3-way'!I223)</f>
        <v>3.422145890910063</v>
      </c>
      <c r="M224" s="46">
        <f>IF(OR($A224="",$B224="",$C224=""),"",'OddsRatio_working_3-way'!J223)</f>
        <v>3.6748915490919831</v>
      </c>
      <c r="N224" s="47">
        <f t="shared" si="42"/>
        <v>43.37075648222401</v>
      </c>
      <c r="O224" s="48">
        <f t="shared" si="43"/>
        <v>29.308117259199861</v>
      </c>
      <c r="P224" s="48">
        <f t="shared" si="41"/>
        <v>27.32112625857614</v>
      </c>
      <c r="Q224" t="s">
        <v>148</v>
      </c>
      <c r="R224" t="s">
        <v>173</v>
      </c>
      <c r="S224" s="38">
        <v>44382</v>
      </c>
      <c r="T224" s="50">
        <v>100</v>
      </c>
      <c r="U224" s="50">
        <f t="shared" si="44"/>
        <v>55.156950672645742</v>
      </c>
      <c r="V224" s="50">
        <f t="shared" si="45"/>
        <v>69.696969696969703</v>
      </c>
      <c r="W224" s="50">
        <f t="shared" si="46"/>
        <v>71.751412429378533</v>
      </c>
      <c r="X224" s="50">
        <f t="shared" si="47"/>
        <v>58.551617873651772</v>
      </c>
      <c r="Y224" s="50">
        <f t="shared" si="48"/>
        <v>73.091636897975732</v>
      </c>
      <c r="Z224" s="50">
        <f t="shared" si="49"/>
        <v>75.146079630384563</v>
      </c>
      <c r="AA224" s="50">
        <f t="shared" si="50"/>
        <v>-3.3946672010060297</v>
      </c>
      <c r="AB224" s="50">
        <f t="shared" si="51"/>
        <v>-3.3946672010060297</v>
      </c>
      <c r="AC224" s="50">
        <f t="shared" si="52"/>
        <v>-3.3946672010060297</v>
      </c>
      <c r="AF224">
        <v>2.12</v>
      </c>
      <c r="AG224">
        <v>1.77</v>
      </c>
      <c r="AH224" s="66"/>
      <c r="AJ224" t="s">
        <v>435</v>
      </c>
    </row>
    <row r="225" spans="1:36" ht="15" x14ac:dyDescent="0.25">
      <c r="A225"/>
      <c r="B225"/>
      <c r="C225"/>
      <c r="D225" s="43"/>
      <c r="E225" s="44"/>
      <c r="F225" s="45"/>
      <c r="G225" s="46"/>
      <c r="H225" s="44"/>
      <c r="I225" s="45"/>
      <c r="J225" s="46"/>
      <c r="K225" s="44"/>
      <c r="L225" s="45"/>
      <c r="M225" s="46"/>
      <c r="N225" s="47"/>
      <c r="O225" s="48"/>
      <c r="P225" s="48"/>
      <c r="Q225"/>
      <c r="R225"/>
      <c r="S225" s="38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F225"/>
      <c r="AG225"/>
      <c r="AH225" s="66"/>
      <c r="AJ225"/>
    </row>
    <row r="226" spans="1:36" ht="15" x14ac:dyDescent="0.25">
      <c r="A226"/>
      <c r="B226"/>
      <c r="C226"/>
      <c r="D226" s="43"/>
      <c r="E226" s="44"/>
      <c r="F226" s="45"/>
      <c r="G226" s="46"/>
      <c r="H226" s="44"/>
      <c r="I226" s="45"/>
      <c r="J226" s="46"/>
      <c r="K226" s="44"/>
      <c r="L226" s="45"/>
      <c r="M226" s="46"/>
      <c r="N226" s="47"/>
      <c r="O226" s="48"/>
      <c r="P226" s="48"/>
      <c r="Q226"/>
      <c r="R226"/>
      <c r="S226" s="38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F226"/>
      <c r="AG226"/>
      <c r="AH226" s="66"/>
      <c r="AJ226"/>
    </row>
    <row r="227" spans="1:36" ht="15" x14ac:dyDescent="0.25">
      <c r="A227"/>
      <c r="B227"/>
      <c r="C227"/>
      <c r="D227" s="43"/>
      <c r="E227" s="44"/>
      <c r="F227" s="45"/>
      <c r="G227" s="46"/>
      <c r="H227" s="44"/>
      <c r="I227" s="45"/>
      <c r="J227" s="46"/>
      <c r="K227" s="44"/>
      <c r="L227" s="45"/>
      <c r="M227" s="46"/>
      <c r="N227" s="47"/>
      <c r="O227" s="48"/>
      <c r="P227" s="48"/>
      <c r="Q227"/>
      <c r="R227"/>
      <c r="S227" s="38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F227"/>
      <c r="AG227"/>
      <c r="AH227" s="66"/>
      <c r="AJ227"/>
    </row>
    <row r="228" spans="1:36" ht="15" x14ac:dyDescent="0.25">
      <c r="A228"/>
      <c r="B228"/>
      <c r="C228"/>
      <c r="D228" s="43"/>
      <c r="E228" s="44"/>
      <c r="F228" s="45"/>
      <c r="G228" s="46"/>
      <c r="H228" s="44"/>
      <c r="I228" s="45"/>
      <c r="J228" s="46"/>
      <c r="K228" s="44"/>
      <c r="L228" s="45"/>
      <c r="M228" s="46"/>
      <c r="N228" s="47"/>
      <c r="O228" s="48"/>
      <c r="P228" s="48"/>
      <c r="Q228"/>
      <c r="R228"/>
      <c r="S228" s="38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F228"/>
      <c r="AG228"/>
      <c r="AH228" s="66"/>
      <c r="AJ228"/>
    </row>
    <row r="229" spans="1:36" ht="15" x14ac:dyDescent="0.25">
      <c r="A229"/>
      <c r="B229"/>
      <c r="C229"/>
      <c r="D229" s="43"/>
      <c r="E229" s="44"/>
      <c r="F229" s="45"/>
      <c r="G229" s="46"/>
      <c r="H229" s="44"/>
      <c r="I229" s="45"/>
      <c r="J229" s="46"/>
      <c r="K229" s="44"/>
      <c r="L229" s="45"/>
      <c r="M229" s="46"/>
      <c r="N229" s="47"/>
      <c r="O229" s="48"/>
      <c r="P229" s="48"/>
      <c r="Q229"/>
      <c r="R229"/>
      <c r="S229" s="38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F229"/>
      <c r="AG229"/>
      <c r="AH229" s="66"/>
      <c r="AJ229"/>
    </row>
    <row r="230" spans="1:36" ht="15" x14ac:dyDescent="0.25">
      <c r="A230"/>
      <c r="B230"/>
      <c r="C230"/>
      <c r="D230" s="43"/>
      <c r="E230" s="44"/>
      <c r="F230" s="45"/>
      <c r="G230" s="46"/>
      <c r="H230" s="44"/>
      <c r="I230" s="45"/>
      <c r="J230" s="46"/>
      <c r="K230" s="44"/>
      <c r="L230" s="45"/>
      <c r="M230" s="46"/>
      <c r="N230" s="47"/>
      <c r="O230" s="48"/>
      <c r="P230" s="48"/>
      <c r="Q230"/>
      <c r="R230"/>
      <c r="S230" s="38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F230"/>
      <c r="AG230"/>
      <c r="AH230" s="66"/>
      <c r="AJ230"/>
    </row>
    <row r="231" spans="1:36" ht="15" x14ac:dyDescent="0.25">
      <c r="A231"/>
      <c r="B231"/>
      <c r="C231"/>
      <c r="D231" s="43"/>
      <c r="E231" s="44"/>
      <c r="F231" s="45"/>
      <c r="G231" s="46"/>
      <c r="H231" s="44"/>
      <c r="I231" s="45"/>
      <c r="J231" s="46"/>
      <c r="K231" s="44"/>
      <c r="L231" s="45"/>
      <c r="M231" s="46"/>
      <c r="N231" s="47"/>
      <c r="O231" s="48"/>
      <c r="P231" s="48"/>
      <c r="Q231"/>
      <c r="R231"/>
      <c r="S231" s="38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F231"/>
      <c r="AG231"/>
      <c r="AH231" s="66"/>
      <c r="AJ231"/>
    </row>
    <row r="232" spans="1:36" ht="15" x14ac:dyDescent="0.25">
      <c r="A232"/>
      <c r="B232"/>
      <c r="C232"/>
      <c r="D232" s="43"/>
      <c r="E232" s="44"/>
      <c r="F232" s="45"/>
      <c r="G232" s="46"/>
      <c r="H232" s="44"/>
      <c r="I232" s="45"/>
      <c r="J232" s="46"/>
      <c r="K232" s="44"/>
      <c r="L232" s="45"/>
      <c r="M232" s="46"/>
      <c r="N232" s="47"/>
      <c r="O232" s="48"/>
      <c r="P232" s="48"/>
      <c r="Q232"/>
      <c r="R232"/>
      <c r="S232" s="38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F232"/>
      <c r="AG232"/>
      <c r="AH232" s="66"/>
      <c r="AJ232"/>
    </row>
    <row r="233" spans="1:36" ht="15" x14ac:dyDescent="0.25">
      <c r="A233"/>
      <c r="B233"/>
      <c r="C233"/>
      <c r="D233" s="43"/>
      <c r="E233" s="44"/>
      <c r="F233" s="45"/>
      <c r="G233" s="46"/>
      <c r="H233" s="44"/>
      <c r="I233" s="45"/>
      <c r="J233" s="46"/>
      <c r="K233" s="44"/>
      <c r="L233" s="45"/>
      <c r="M233" s="46"/>
      <c r="N233" s="47"/>
      <c r="O233" s="48"/>
      <c r="P233" s="48"/>
      <c r="Q233"/>
      <c r="R233"/>
      <c r="S233" s="38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F233"/>
      <c r="AG233"/>
      <c r="AH233" s="66"/>
      <c r="AJ233"/>
    </row>
    <row r="234" spans="1:36" ht="15" x14ac:dyDescent="0.25">
      <c r="A234"/>
      <c r="B234"/>
      <c r="C234"/>
      <c r="D234" s="43"/>
      <c r="E234" s="44"/>
      <c r="F234" s="45"/>
      <c r="G234" s="46"/>
      <c r="H234" s="44"/>
      <c r="I234" s="45"/>
      <c r="J234" s="46"/>
      <c r="K234" s="44"/>
      <c r="L234" s="45"/>
      <c r="M234" s="46"/>
      <c r="N234" s="47"/>
      <c r="O234" s="48"/>
      <c r="P234" s="48"/>
      <c r="Q234"/>
      <c r="R234"/>
      <c r="S234" s="38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F234"/>
      <c r="AG234"/>
      <c r="AH234" s="66"/>
      <c r="AJ234"/>
    </row>
    <row r="235" spans="1:36" ht="15" x14ac:dyDescent="0.25">
      <c r="A235"/>
      <c r="B235"/>
      <c r="C235"/>
      <c r="D235" s="43"/>
      <c r="E235" s="44"/>
      <c r="F235" s="45"/>
      <c r="G235" s="46"/>
      <c r="H235" s="44"/>
      <c r="I235" s="45"/>
      <c r="J235" s="46"/>
      <c r="K235" s="44"/>
      <c r="L235" s="45"/>
      <c r="M235" s="46"/>
      <c r="N235" s="47"/>
      <c r="O235" s="48"/>
      <c r="P235" s="48"/>
      <c r="Q235"/>
      <c r="R235"/>
      <c r="S235" s="38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F235"/>
      <c r="AG235"/>
      <c r="AH235" s="66"/>
      <c r="AJ235"/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 s="38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 s="38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 s="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 s="38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 s="38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 s="38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 s="38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 s="38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 s="38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 s="38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 s="38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 s="38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 s="3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 s="38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 s="38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 s="38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 s="38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 s="38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 s="38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 s="38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 s="38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 s="38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 s="3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 s="38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 s="38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 s="38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 s="38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 s="38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 s="38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 s="38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 s="38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 s="38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 s="3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 s="38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 s="38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 s="38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 s="38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 s="38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 s="38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 s="38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 s="38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 s="38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 s="3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 s="38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 s="38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 s="38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 s="38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 s="38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 s="38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 s="38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 s="38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 s="38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 s="3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 s="38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 s="38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 s="38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 s="38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 s="38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 s="38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 s="38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 s="38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 s="38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 s="3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 s="38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 s="38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 s="38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 s="38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 s="38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 s="38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 s="38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 s="38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 s="38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 s="3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 s="38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 s="38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 s="38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 s="38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 s="38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2021-05-05T17:33:07Z</dcterms:modified>
</cp:coreProperties>
</file>