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EA2D168-0D00-4724-8FB4-4639CEF40BEA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U5" i="2"/>
  <c r="V5" i="2"/>
  <c r="W5" i="2"/>
  <c r="X5" i="2"/>
  <c r="AA5" i="2" s="1"/>
  <c r="Y5" i="2"/>
  <c r="Z5" i="2"/>
  <c r="AC5" i="2" s="1"/>
  <c r="AB5" i="2"/>
  <c r="U6" i="2"/>
  <c r="V6" i="2"/>
  <c r="W6" i="2"/>
  <c r="X6" i="2"/>
  <c r="Y6" i="2"/>
  <c r="AB6" i="2" s="1"/>
  <c r="Z6" i="2"/>
  <c r="AA6" i="2"/>
  <c r="AC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X10" i="2"/>
  <c r="Y10" i="2"/>
  <c r="AB10" i="2" s="1"/>
  <c r="Z10" i="2"/>
  <c r="AA10" i="2"/>
  <c r="AC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X22" i="2"/>
  <c r="Y22" i="2"/>
  <c r="AB22" i="2" s="1"/>
  <c r="Z22" i="2"/>
  <c r="AA22" i="2"/>
  <c r="AC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X26" i="2"/>
  <c r="Y26" i="2"/>
  <c r="AB26" i="2" s="1"/>
  <c r="Z26" i="2"/>
  <c r="AA26" i="2"/>
  <c r="AC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X30" i="2"/>
  <c r="Y30" i="2"/>
  <c r="AB30" i="2" s="1"/>
  <c r="Z30" i="2"/>
  <c r="AA30" i="2"/>
  <c r="AC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X34" i="2"/>
  <c r="Y34" i="2"/>
  <c r="AB34" i="2" s="1"/>
  <c r="Z34" i="2"/>
  <c r="AA34" i="2"/>
  <c r="AC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X38" i="2"/>
  <c r="Y38" i="2"/>
  <c r="AB38" i="2" s="1"/>
  <c r="Z38" i="2"/>
  <c r="AA38" i="2"/>
  <c r="AC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X42" i="2"/>
  <c r="Y42" i="2"/>
  <c r="AB42" i="2" s="1"/>
  <c r="Z42" i="2"/>
  <c r="AA42" i="2"/>
  <c r="AC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X46" i="2"/>
  <c r="Y46" i="2"/>
  <c r="AB46" i="2" s="1"/>
  <c r="Z46" i="2"/>
  <c r="AA46" i="2"/>
  <c r="AC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W49" i="2"/>
  <c r="X49" i="2"/>
  <c r="Y49" i="2"/>
  <c r="Z49" i="2"/>
  <c r="AA49" i="2"/>
  <c r="AB49" i="2"/>
  <c r="AC49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P32" i="2" s="1"/>
  <c r="H32" i="2"/>
  <c r="I32" i="2"/>
  <c r="J32" i="2"/>
  <c r="K32" i="2"/>
  <c r="L32" i="2"/>
  <c r="M32" i="2"/>
  <c r="N32" i="2"/>
  <c r="O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G41" i="2"/>
  <c r="H41" i="2"/>
  <c r="I41" i="2"/>
  <c r="J41" i="2"/>
  <c r="K41" i="2"/>
  <c r="L41" i="2"/>
  <c r="M41" i="2"/>
  <c r="N41" i="2"/>
  <c r="O41" i="2"/>
  <c r="P41" i="2"/>
  <c r="E42" i="2"/>
  <c r="F42" i="2"/>
  <c r="G42" i="2"/>
  <c r="H42" i="2"/>
  <c r="I42" i="2"/>
  <c r="J42" i="2"/>
  <c r="K42" i="2"/>
  <c r="L42" i="2"/>
  <c r="M42" i="2"/>
  <c r="N42" i="2"/>
  <c r="O42" i="2"/>
  <c r="P42" i="2"/>
  <c r="E43" i="2"/>
  <c r="F43" i="2"/>
  <c r="G43" i="2"/>
  <c r="H43" i="2"/>
  <c r="I43" i="2"/>
  <c r="J43" i="2"/>
  <c r="K43" i="2"/>
  <c r="L43" i="2"/>
  <c r="M43" i="2"/>
  <c r="N43" i="2"/>
  <c r="O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G46" i="2"/>
  <c r="H46" i="2"/>
  <c r="I46" i="2"/>
  <c r="J46" i="2"/>
  <c r="K46" i="2"/>
  <c r="L46" i="2"/>
  <c r="M46" i="2"/>
  <c r="N46" i="2"/>
  <c r="O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2" i="4" l="1"/>
  <c r="W132" i="4" s="1"/>
  <c r="X132" i="4" s="1"/>
  <c r="Y132" i="4" s="1"/>
  <c r="V71" i="4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20" i="4" l="1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0" i="4" l="1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92" i="4" l="1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D174" i="4"/>
  <c r="H174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17" i="4" l="1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7" i="3"/>
  <c r="D194" i="3"/>
  <c r="D190" i="3"/>
  <c r="D187" i="3"/>
  <c r="D186" i="3"/>
  <c r="D185" i="3"/>
  <c r="D182" i="3"/>
  <c r="D192" i="3"/>
  <c r="D195" i="3"/>
  <c r="D196" i="3"/>
  <c r="D191" i="3"/>
  <c r="D183" i="3"/>
  <c r="D184" i="3"/>
  <c r="D189" i="3"/>
  <c r="D188" i="3"/>
  <c r="D193" i="3"/>
  <c r="D195" i="10"/>
  <c r="D197" i="10"/>
  <c r="D129" i="10"/>
  <c r="D156" i="10"/>
  <c r="D130" i="10"/>
  <c r="D140" i="10"/>
  <c r="D139" i="10"/>
  <c r="D190" i="10"/>
  <c r="D160" i="10"/>
  <c r="D191" i="10"/>
  <c r="D182" i="10"/>
  <c r="D122" i="10"/>
  <c r="D162" i="10"/>
  <c r="D158" i="10"/>
  <c r="D171" i="10"/>
  <c r="D152" i="10"/>
  <c r="D135" i="10"/>
  <c r="D143" i="10"/>
  <c r="D137" i="10"/>
  <c r="D167" i="10"/>
  <c r="D163" i="10"/>
  <c r="D184" i="10"/>
  <c r="D193" i="10"/>
  <c r="D150" i="10"/>
  <c r="D147" i="10"/>
  <c r="D146" i="10"/>
  <c r="D178" i="10"/>
  <c r="D134" i="10"/>
  <c r="D125" i="10"/>
  <c r="D186" i="10"/>
  <c r="D128" i="10"/>
  <c r="D174" i="10"/>
  <c r="D188" i="10"/>
  <c r="D132" i="10"/>
  <c r="D136" i="10"/>
  <c r="D149" i="10"/>
  <c r="D168" i="10"/>
  <c r="D183" i="10"/>
  <c r="D161" i="10"/>
  <c r="D192" i="10"/>
  <c r="D145" i="10"/>
  <c r="D157" i="10"/>
  <c r="D196" i="10"/>
  <c r="D194" i="10"/>
  <c r="D176" i="10"/>
  <c r="D187" i="10"/>
  <c r="D175" i="10"/>
  <c r="D155" i="10"/>
  <c r="D141" i="10"/>
  <c r="D185" i="10"/>
  <c r="D138" i="10"/>
  <c r="D123" i="10"/>
  <c r="D189" i="10"/>
  <c r="D169" i="10"/>
  <c r="D177" i="10"/>
  <c r="D172" i="10"/>
  <c r="D151" i="10"/>
  <c r="D159" i="10"/>
  <c r="D124" i="10"/>
  <c r="D173" i="10"/>
  <c r="D181" i="10"/>
  <c r="D133" i="10"/>
  <c r="D127" i="10"/>
  <c r="D164" i="10"/>
  <c r="D148" i="10"/>
  <c r="D154" i="10"/>
  <c r="D170" i="10"/>
  <c r="D142" i="10"/>
  <c r="D153" i="10"/>
  <c r="D180" i="10"/>
  <c r="D166" i="10"/>
  <c r="D131" i="10"/>
  <c r="D144" i="10"/>
  <c r="D165" i="10"/>
  <c r="D126" i="10"/>
  <c r="D179" i="10"/>
  <c r="D113" i="10"/>
  <c r="D118" i="10"/>
  <c r="D107" i="10"/>
  <c r="D120" i="10"/>
  <c r="D109" i="10"/>
  <c r="D111" i="10"/>
  <c r="D105" i="10"/>
  <c r="D106" i="10"/>
  <c r="D108" i="10"/>
  <c r="D112" i="10"/>
  <c r="D121" i="10"/>
  <c r="D114" i="10"/>
  <c r="D110" i="10"/>
  <c r="D115" i="10"/>
  <c r="D116" i="10"/>
  <c r="D119" i="10"/>
  <c r="D117" i="10"/>
  <c r="D3" i="10"/>
  <c r="D2" i="10"/>
  <c r="D2" i="3"/>
  <c r="D3" i="3"/>
  <c r="D30" i="10"/>
  <c r="D13" i="10"/>
  <c r="D84" i="10"/>
  <c r="D35" i="10"/>
  <c r="D78" i="10"/>
  <c r="D53" i="10"/>
  <c r="D56" i="10"/>
  <c r="D29" i="10"/>
  <c r="D85" i="10"/>
  <c r="D52" i="10"/>
  <c r="D80" i="10"/>
  <c r="D12" i="10"/>
  <c r="D11" i="10"/>
  <c r="D54" i="10"/>
  <c r="D95" i="10"/>
  <c r="D19" i="10"/>
  <c r="D39" i="10"/>
  <c r="D5" i="10"/>
  <c r="D6" i="10"/>
  <c r="D46" i="10"/>
  <c r="D62" i="10"/>
  <c r="D50" i="10"/>
  <c r="D70" i="10"/>
  <c r="D87" i="10"/>
  <c r="D99" i="10"/>
  <c r="D31" i="10"/>
  <c r="D93" i="10"/>
  <c r="D48" i="10"/>
  <c r="D64" i="10"/>
  <c r="D44" i="10"/>
  <c r="D27" i="10"/>
  <c r="D10" i="10"/>
  <c r="D88" i="10"/>
  <c r="D38" i="10"/>
  <c r="D69" i="10"/>
  <c r="D60" i="10"/>
  <c r="D92" i="10"/>
  <c r="D17" i="10"/>
  <c r="D76" i="10"/>
  <c r="D67" i="10"/>
  <c r="D43" i="10"/>
  <c r="D55" i="10"/>
  <c r="D100" i="10"/>
  <c r="D49" i="10"/>
  <c r="D18" i="10"/>
  <c r="D101" i="10"/>
  <c r="D25" i="10"/>
  <c r="D14" i="10"/>
  <c r="D24" i="10"/>
  <c r="D79" i="10"/>
  <c r="D73" i="10"/>
  <c r="D65" i="10"/>
  <c r="D86" i="10"/>
  <c r="D7" i="10"/>
  <c r="D34" i="10"/>
  <c r="D90" i="10"/>
  <c r="D16" i="10"/>
  <c r="D82" i="10"/>
  <c r="D57" i="10"/>
  <c r="D22" i="10"/>
  <c r="D96" i="10"/>
  <c r="D32" i="10"/>
  <c r="D97" i="10"/>
  <c r="D83" i="10"/>
  <c r="D45" i="10"/>
  <c r="D8" i="10"/>
  <c r="D68" i="10"/>
  <c r="D33" i="10"/>
  <c r="D94" i="10"/>
  <c r="D40" i="10"/>
  <c r="D72" i="10"/>
  <c r="D26" i="10"/>
  <c r="D15" i="10"/>
  <c r="D81" i="10"/>
  <c r="D47" i="10"/>
  <c r="D41" i="10"/>
  <c r="D74" i="10"/>
  <c r="D77" i="10"/>
  <c r="D59" i="10"/>
  <c r="D89" i="10"/>
  <c r="D37" i="10"/>
  <c r="D66" i="10"/>
  <c r="D63" i="10"/>
  <c r="D104" i="10"/>
  <c r="D71" i="10"/>
  <c r="D58" i="10"/>
  <c r="D42" i="10"/>
  <c r="D51" i="10"/>
  <c r="D75" i="10"/>
  <c r="D61" i="10"/>
  <c r="D20" i="10"/>
  <c r="D103" i="10"/>
  <c r="D21" i="10"/>
  <c r="D98" i="10"/>
  <c r="D36" i="10"/>
  <c r="D102" i="10"/>
  <c r="D9" i="10"/>
  <c r="D91" i="10"/>
  <c r="D28" i="10"/>
  <c r="D23" i="10"/>
  <c r="D4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63" i="3"/>
  <c r="D139" i="3"/>
  <c r="D154" i="3"/>
  <c r="D171" i="3"/>
  <c r="D130" i="3"/>
  <c r="D157" i="3"/>
  <c r="D144" i="3"/>
  <c r="D174" i="3"/>
  <c r="D172" i="3"/>
  <c r="D138" i="3"/>
  <c r="D173" i="3"/>
  <c r="D136" i="3"/>
  <c r="D140" i="3"/>
  <c r="D156" i="3"/>
  <c r="D176" i="3"/>
  <c r="D145" i="3"/>
  <c r="D122" i="3"/>
  <c r="D153" i="3"/>
  <c r="D142" i="3"/>
  <c r="D135" i="3"/>
  <c r="D147" i="3"/>
  <c r="D123" i="3"/>
  <c r="D127" i="3"/>
  <c r="D181" i="3"/>
  <c r="D124" i="3"/>
  <c r="D128" i="3"/>
  <c r="D141" i="3"/>
  <c r="D169" i="3"/>
  <c r="D131" i="3"/>
  <c r="D158" i="3"/>
  <c r="D151" i="3"/>
  <c r="D126" i="3"/>
  <c r="D134" i="3"/>
  <c r="D129" i="3"/>
  <c r="D177" i="3"/>
  <c r="D162" i="3"/>
  <c r="D150" i="3"/>
  <c r="D133" i="3"/>
  <c r="D125" i="3"/>
  <c r="D160" i="3"/>
  <c r="D180" i="3"/>
  <c r="D170" i="3"/>
  <c r="D132" i="3"/>
  <c r="D149" i="3"/>
  <c r="D164" i="3"/>
  <c r="D168" i="3"/>
  <c r="D167" i="3"/>
  <c r="D175" i="3"/>
  <c r="D155" i="3"/>
  <c r="D137" i="3"/>
  <c r="D146" i="3"/>
  <c r="D143" i="3"/>
  <c r="D178" i="3"/>
  <c r="D152" i="3"/>
  <c r="D165" i="3"/>
  <c r="D148" i="3"/>
  <c r="D159" i="3"/>
  <c r="D161" i="3"/>
  <c r="D166" i="3"/>
  <c r="D121" i="3"/>
  <c r="D118" i="3"/>
  <c r="D111" i="3"/>
  <c r="D109" i="3"/>
  <c r="D115" i="3"/>
  <c r="D119" i="3"/>
  <c r="D114" i="3"/>
  <c r="D120" i="3"/>
  <c r="D107" i="3"/>
  <c r="D117" i="3"/>
  <c r="D108" i="3"/>
  <c r="D113" i="3"/>
  <c r="D112" i="3"/>
  <c r="D105" i="3"/>
  <c r="D106" i="3"/>
  <c r="D110" i="3"/>
  <c r="D116" i="3"/>
  <c r="D15" i="3"/>
  <c r="D92" i="3"/>
  <c r="D47" i="3"/>
  <c r="D5" i="3"/>
  <c r="D22" i="3"/>
  <c r="D51" i="3"/>
  <c r="D67" i="3"/>
  <c r="D39" i="3"/>
  <c r="D85" i="3"/>
  <c r="D90" i="3"/>
  <c r="D103" i="3"/>
  <c r="D11" i="3"/>
  <c r="D48" i="3"/>
  <c r="D87" i="3"/>
  <c r="D37" i="3"/>
  <c r="D83" i="3"/>
  <c r="D82" i="3"/>
  <c r="D61" i="3"/>
  <c r="D33" i="3"/>
  <c r="D38" i="3"/>
  <c r="D58" i="3"/>
  <c r="D65" i="3"/>
  <c r="D34" i="3"/>
  <c r="D46" i="3"/>
  <c r="D23" i="3"/>
  <c r="D71" i="3"/>
  <c r="D68" i="3"/>
  <c r="D7" i="3"/>
  <c r="D27" i="3"/>
  <c r="D102" i="3"/>
  <c r="D78" i="3"/>
  <c r="D96" i="3"/>
  <c r="D41" i="3"/>
  <c r="D40" i="3"/>
  <c r="D25" i="3"/>
  <c r="D53" i="3"/>
  <c r="D77" i="3"/>
  <c r="D57" i="3"/>
  <c r="D80" i="3"/>
  <c r="D35" i="3"/>
  <c r="D8" i="3"/>
  <c r="D45" i="3"/>
  <c r="D30" i="3"/>
  <c r="D84" i="3"/>
  <c r="D19" i="3"/>
  <c r="D54" i="3"/>
  <c r="D95" i="3"/>
  <c r="D13" i="3"/>
  <c r="D101" i="3"/>
  <c r="D63" i="3"/>
  <c r="D12" i="3"/>
  <c r="D44" i="3"/>
  <c r="D21" i="3"/>
  <c r="D31" i="3"/>
  <c r="D75" i="3"/>
  <c r="D16" i="3"/>
  <c r="D62" i="3"/>
  <c r="D28" i="3"/>
  <c r="D59" i="3"/>
  <c r="D55" i="3"/>
  <c r="D76" i="3"/>
  <c r="D43" i="3"/>
  <c r="D18" i="3"/>
  <c r="D97" i="3"/>
  <c r="D56" i="3"/>
  <c r="D91" i="3"/>
  <c r="D52" i="3"/>
  <c r="D26" i="3"/>
  <c r="D69" i="3"/>
  <c r="D88" i="3"/>
  <c r="D64" i="3"/>
  <c r="D74" i="3"/>
  <c r="D4" i="3"/>
  <c r="D70" i="3"/>
  <c r="D72" i="3"/>
  <c r="D104" i="3"/>
  <c r="D100" i="3"/>
  <c r="D42" i="3"/>
  <c r="D10" i="3"/>
  <c r="D99" i="3"/>
  <c r="D86" i="3"/>
  <c r="D49" i="3"/>
  <c r="D93" i="3"/>
  <c r="D50" i="3"/>
  <c r="D89" i="3"/>
  <c r="D9" i="3"/>
  <c r="D94" i="3"/>
  <c r="D66" i="3"/>
  <c r="D81" i="3"/>
  <c r="D17" i="3"/>
  <c r="D79" i="3"/>
  <c r="D6" i="3"/>
  <c r="D29" i="3"/>
  <c r="D14" i="3"/>
  <c r="D20" i="3"/>
  <c r="D60" i="3"/>
  <c r="D98" i="3"/>
  <c r="D36" i="3"/>
  <c r="D73" i="3"/>
  <c r="D32" i="3"/>
  <c r="D24" i="3"/>
  <c r="F23" i="3" l="1"/>
  <c r="I23" i="3"/>
  <c r="K23" i="3"/>
  <c r="H23" i="3"/>
  <c r="J23" i="3"/>
  <c r="K18" i="3"/>
  <c r="H18" i="3"/>
  <c r="I18" i="3"/>
  <c r="J18" i="3"/>
  <c r="F18" i="3"/>
  <c r="J166" i="3"/>
  <c r="I166" i="3"/>
  <c r="H166" i="3"/>
  <c r="F166" i="3"/>
  <c r="K166" i="3"/>
  <c r="H17" i="3"/>
  <c r="I17" i="3"/>
  <c r="J17" i="3"/>
  <c r="F17" i="3"/>
  <c r="K17" i="3"/>
  <c r="K24" i="3"/>
  <c r="I24" i="3"/>
  <c r="F24" i="3"/>
  <c r="H24" i="3"/>
  <c r="J24" i="3"/>
  <c r="H124" i="3"/>
  <c r="F124" i="3"/>
  <c r="J124" i="3"/>
  <c r="K124" i="3"/>
  <c r="I124" i="3"/>
  <c r="K104" i="3"/>
  <c r="J104" i="3"/>
  <c r="F104" i="3"/>
  <c r="I104" i="3"/>
  <c r="H104" i="3"/>
  <c r="I181" i="3"/>
  <c r="K181" i="3"/>
  <c r="H181" i="3"/>
  <c r="F181" i="3"/>
  <c r="J181" i="3"/>
  <c r="F95" i="3"/>
  <c r="H95" i="3"/>
  <c r="J95" i="3"/>
  <c r="K95" i="3"/>
  <c r="I95" i="3"/>
  <c r="J87" i="3"/>
  <c r="I87" i="3"/>
  <c r="K87" i="3"/>
  <c r="H87" i="3"/>
  <c r="F87" i="3"/>
  <c r="F161" i="3"/>
  <c r="H161" i="3"/>
  <c r="K161" i="3"/>
  <c r="J161" i="3"/>
  <c r="I161" i="3"/>
  <c r="J53" i="3"/>
  <c r="H53" i="3"/>
  <c r="F53" i="3"/>
  <c r="I53" i="3"/>
  <c r="K53" i="3"/>
  <c r="I32" i="3"/>
  <c r="K32" i="3"/>
  <c r="H32" i="3"/>
  <c r="F32" i="3"/>
  <c r="J32" i="3"/>
  <c r="J43" i="3"/>
  <c r="F43" i="3"/>
  <c r="K43" i="3"/>
  <c r="H43" i="3"/>
  <c r="I43" i="3"/>
  <c r="I46" i="3"/>
  <c r="F46" i="3"/>
  <c r="J46" i="3"/>
  <c r="K46" i="3"/>
  <c r="H46" i="3"/>
  <c r="H81" i="3"/>
  <c r="K81" i="3"/>
  <c r="J81" i="3"/>
  <c r="F81" i="3"/>
  <c r="I81" i="3"/>
  <c r="H54" i="3"/>
  <c r="J54" i="3"/>
  <c r="F54" i="3"/>
  <c r="K54" i="3"/>
  <c r="I54" i="3"/>
  <c r="J48" i="3"/>
  <c r="H48" i="3"/>
  <c r="K48" i="3"/>
  <c r="I48" i="3"/>
  <c r="F48" i="3"/>
  <c r="K72" i="3"/>
  <c r="I72" i="3"/>
  <c r="F72" i="3"/>
  <c r="J72" i="3"/>
  <c r="H72" i="3"/>
  <c r="J127" i="3"/>
  <c r="I127" i="3"/>
  <c r="F127" i="3"/>
  <c r="K127" i="3"/>
  <c r="H127" i="3"/>
  <c r="K73" i="3"/>
  <c r="I73" i="3"/>
  <c r="F73" i="3"/>
  <c r="J73" i="3"/>
  <c r="H73" i="3"/>
  <c r="I76" i="3"/>
  <c r="F76" i="3"/>
  <c r="H76" i="3"/>
  <c r="J76" i="3"/>
  <c r="K76" i="3"/>
  <c r="F159" i="3"/>
  <c r="J159" i="3"/>
  <c r="I159" i="3"/>
  <c r="K159" i="3"/>
  <c r="H159" i="3"/>
  <c r="H123" i="3"/>
  <c r="F123" i="3"/>
  <c r="I123" i="3"/>
  <c r="K123" i="3"/>
  <c r="J123" i="3"/>
  <c r="H19" i="3"/>
  <c r="K19" i="3"/>
  <c r="F19" i="3"/>
  <c r="I19" i="3"/>
  <c r="J19" i="3"/>
  <c r="I11" i="3"/>
  <c r="F11" i="3"/>
  <c r="H11" i="3"/>
  <c r="J11" i="3"/>
  <c r="K11" i="3"/>
  <c r="J34" i="3"/>
  <c r="H34" i="3"/>
  <c r="F34" i="3"/>
  <c r="K34" i="3"/>
  <c r="I34" i="3"/>
  <c r="I25" i="3"/>
  <c r="H25" i="3"/>
  <c r="K25" i="3"/>
  <c r="F25" i="3"/>
  <c r="J25" i="3"/>
  <c r="K36" i="3"/>
  <c r="J36" i="3"/>
  <c r="I36" i="3"/>
  <c r="F36" i="3"/>
  <c r="H36" i="3"/>
  <c r="K55" i="3"/>
  <c r="F55" i="3"/>
  <c r="H55" i="3"/>
  <c r="I55" i="3"/>
  <c r="J55" i="3"/>
  <c r="J70" i="3"/>
  <c r="F70" i="3"/>
  <c r="H70" i="3"/>
  <c r="I70" i="3"/>
  <c r="K70" i="3"/>
  <c r="H66" i="3"/>
  <c r="F66" i="3"/>
  <c r="J66" i="3"/>
  <c r="K66" i="3"/>
  <c r="I66" i="3"/>
  <c r="K148" i="3"/>
  <c r="F148" i="3"/>
  <c r="H148" i="3"/>
  <c r="I148" i="3"/>
  <c r="J148" i="3"/>
  <c r="F103" i="3"/>
  <c r="J103" i="3"/>
  <c r="I103" i="3"/>
  <c r="H103" i="3"/>
  <c r="K103" i="3"/>
  <c r="I165" i="3"/>
  <c r="J165" i="3"/>
  <c r="K165" i="3"/>
  <c r="H165" i="3"/>
  <c r="F165" i="3"/>
  <c r="H112" i="3"/>
  <c r="I112" i="3"/>
  <c r="K112" i="3"/>
  <c r="F112" i="3"/>
  <c r="J112" i="3"/>
  <c r="H84" i="3"/>
  <c r="K84" i="3"/>
  <c r="F84" i="3"/>
  <c r="J84" i="3"/>
  <c r="I84" i="3"/>
  <c r="H147" i="3"/>
  <c r="K147" i="3"/>
  <c r="J147" i="3"/>
  <c r="I147" i="3"/>
  <c r="F147" i="3"/>
  <c r="K65" i="3"/>
  <c r="H65" i="3"/>
  <c r="J65" i="3"/>
  <c r="F65" i="3"/>
  <c r="I65" i="3"/>
  <c r="F94" i="3"/>
  <c r="J94" i="3"/>
  <c r="K94" i="3"/>
  <c r="I94" i="3"/>
  <c r="H94" i="3"/>
  <c r="K98" i="3"/>
  <c r="H98" i="3"/>
  <c r="I98" i="3"/>
  <c r="J98" i="3"/>
  <c r="F98" i="3"/>
  <c r="I135" i="3"/>
  <c r="H135" i="3"/>
  <c r="F135" i="3"/>
  <c r="J135" i="3"/>
  <c r="K135" i="3"/>
  <c r="H152" i="3"/>
  <c r="J152" i="3"/>
  <c r="F152" i="3"/>
  <c r="K152" i="3"/>
  <c r="I152" i="3"/>
  <c r="H113" i="3"/>
  <c r="F113" i="3"/>
  <c r="I113" i="3"/>
  <c r="K113" i="3"/>
  <c r="J113" i="3"/>
  <c r="J178" i="3"/>
  <c r="F178" i="3"/>
  <c r="K178" i="3"/>
  <c r="I178" i="3"/>
  <c r="H178" i="3"/>
  <c r="F59" i="3"/>
  <c r="I59" i="3"/>
  <c r="J59" i="3"/>
  <c r="K59" i="3"/>
  <c r="H59" i="3"/>
  <c r="F4" i="3"/>
  <c r="J4" i="3"/>
  <c r="I4" i="3"/>
  <c r="K4" i="3"/>
  <c r="H4" i="3"/>
  <c r="F9" i="3"/>
  <c r="I9" i="3"/>
  <c r="J9" i="3"/>
  <c r="H9" i="3"/>
  <c r="K9" i="3"/>
  <c r="K143" i="3"/>
  <c r="F143" i="3"/>
  <c r="I143" i="3"/>
  <c r="J143" i="3"/>
  <c r="H143" i="3"/>
  <c r="K90" i="3"/>
  <c r="I90" i="3"/>
  <c r="H90" i="3"/>
  <c r="F90" i="3"/>
  <c r="J90" i="3"/>
  <c r="H146" i="3"/>
  <c r="K146" i="3"/>
  <c r="F146" i="3"/>
  <c r="J146" i="3"/>
  <c r="I146" i="3"/>
  <c r="F40" i="3"/>
  <c r="I40" i="3"/>
  <c r="K40" i="3"/>
  <c r="H40" i="3"/>
  <c r="J40" i="3"/>
  <c r="J30" i="3"/>
  <c r="H30" i="3"/>
  <c r="K30" i="3"/>
  <c r="F30" i="3"/>
  <c r="I30" i="3"/>
  <c r="F28" i="3"/>
  <c r="H28" i="3"/>
  <c r="K28" i="3"/>
  <c r="J28" i="3"/>
  <c r="I28" i="3"/>
  <c r="F58" i="3"/>
  <c r="I58" i="3"/>
  <c r="K58" i="3"/>
  <c r="H58" i="3"/>
  <c r="J58" i="3"/>
  <c r="F89" i="3"/>
  <c r="J89" i="3"/>
  <c r="K89" i="3"/>
  <c r="I89" i="3"/>
  <c r="H89" i="3"/>
  <c r="H116" i="3"/>
  <c r="I116" i="3"/>
  <c r="K116" i="3"/>
  <c r="F116" i="3"/>
  <c r="J116" i="3"/>
  <c r="J85" i="3"/>
  <c r="K85" i="3"/>
  <c r="H85" i="3"/>
  <c r="I85" i="3"/>
  <c r="F85" i="3"/>
  <c r="F137" i="3"/>
  <c r="J137" i="3"/>
  <c r="I137" i="3"/>
  <c r="H137" i="3"/>
  <c r="K137" i="3"/>
  <c r="F142" i="3"/>
  <c r="J142" i="3"/>
  <c r="I142" i="3"/>
  <c r="H142" i="3"/>
  <c r="K142" i="3"/>
  <c r="F110" i="3"/>
  <c r="I110" i="3"/>
  <c r="H110" i="3"/>
  <c r="K110" i="3"/>
  <c r="J110" i="3"/>
  <c r="K153" i="3"/>
  <c r="H153" i="3"/>
  <c r="F153" i="3"/>
  <c r="I153" i="3"/>
  <c r="J153" i="3"/>
  <c r="K114" i="3"/>
  <c r="H114" i="3"/>
  <c r="I114" i="3"/>
  <c r="J114" i="3"/>
  <c r="F114" i="3"/>
  <c r="J122" i="3"/>
  <c r="I122" i="3"/>
  <c r="H122" i="3"/>
  <c r="F122" i="3"/>
  <c r="K122" i="3"/>
  <c r="J155" i="3"/>
  <c r="F155" i="3"/>
  <c r="I155" i="3"/>
  <c r="H155" i="3"/>
  <c r="K155" i="3"/>
  <c r="F62" i="3"/>
  <c r="I62" i="3"/>
  <c r="H62" i="3"/>
  <c r="J62" i="3"/>
  <c r="K62" i="3"/>
  <c r="H175" i="3"/>
  <c r="I175" i="3"/>
  <c r="F175" i="3"/>
  <c r="J175" i="3"/>
  <c r="K175" i="3"/>
  <c r="F41" i="3"/>
  <c r="K41" i="3"/>
  <c r="J41" i="3"/>
  <c r="H41" i="3"/>
  <c r="I41" i="3"/>
  <c r="K60" i="3"/>
  <c r="I60" i="3"/>
  <c r="J60" i="3"/>
  <c r="F60" i="3"/>
  <c r="H60" i="3"/>
  <c r="F39" i="3"/>
  <c r="J39" i="3"/>
  <c r="H39" i="3"/>
  <c r="K39" i="3"/>
  <c r="I39" i="3"/>
  <c r="J38" i="3"/>
  <c r="H38" i="3"/>
  <c r="I38" i="3"/>
  <c r="K38" i="3"/>
  <c r="F38" i="3"/>
  <c r="H50" i="3"/>
  <c r="F50" i="3"/>
  <c r="J50" i="3"/>
  <c r="K50" i="3"/>
  <c r="I50" i="3"/>
  <c r="I45" i="3"/>
  <c r="J45" i="3"/>
  <c r="H45" i="3"/>
  <c r="F45" i="3"/>
  <c r="K45" i="3"/>
  <c r="H16" i="3"/>
  <c r="F16" i="3"/>
  <c r="I16" i="3"/>
  <c r="J16" i="3"/>
  <c r="K16" i="3"/>
  <c r="K167" i="3"/>
  <c r="H167" i="3"/>
  <c r="J167" i="3"/>
  <c r="I167" i="3"/>
  <c r="F167" i="3"/>
  <c r="J96" i="3"/>
  <c r="I96" i="3"/>
  <c r="F96" i="3"/>
  <c r="H96" i="3"/>
  <c r="K96" i="3"/>
  <c r="K168" i="3"/>
  <c r="F168" i="3"/>
  <c r="H168" i="3"/>
  <c r="I168" i="3"/>
  <c r="J168" i="3"/>
  <c r="I67" i="3"/>
  <c r="K67" i="3"/>
  <c r="J67" i="3"/>
  <c r="F67" i="3"/>
  <c r="H67" i="3"/>
  <c r="H74" i="3"/>
  <c r="J74" i="3"/>
  <c r="F74" i="3"/>
  <c r="I74" i="3"/>
  <c r="K74" i="3"/>
  <c r="K145" i="3"/>
  <c r="I145" i="3"/>
  <c r="F145" i="3"/>
  <c r="J145" i="3"/>
  <c r="H145" i="3"/>
  <c r="F164" i="3"/>
  <c r="J164" i="3"/>
  <c r="I164" i="3"/>
  <c r="H164" i="3"/>
  <c r="K164" i="3"/>
  <c r="K176" i="3"/>
  <c r="F176" i="3"/>
  <c r="J176" i="3"/>
  <c r="H176" i="3"/>
  <c r="I176" i="3"/>
  <c r="H149" i="3"/>
  <c r="F149" i="3"/>
  <c r="J149" i="3"/>
  <c r="K149" i="3"/>
  <c r="I149" i="3"/>
  <c r="K156" i="3"/>
  <c r="I156" i="3"/>
  <c r="H156" i="3"/>
  <c r="F156" i="3"/>
  <c r="J156" i="3"/>
  <c r="J132" i="3"/>
  <c r="K132" i="3"/>
  <c r="F132" i="3"/>
  <c r="I132" i="3"/>
  <c r="H132" i="3"/>
  <c r="I75" i="3"/>
  <c r="F75" i="3"/>
  <c r="J75" i="3"/>
  <c r="K75" i="3"/>
  <c r="H75" i="3"/>
  <c r="K119" i="3"/>
  <c r="J119" i="3"/>
  <c r="H119" i="3"/>
  <c r="F119" i="3"/>
  <c r="I119" i="3"/>
  <c r="H140" i="3"/>
  <c r="I140" i="3"/>
  <c r="K140" i="3"/>
  <c r="J140" i="3"/>
  <c r="F140" i="3"/>
  <c r="F170" i="3"/>
  <c r="I170" i="3"/>
  <c r="J170" i="3"/>
  <c r="K170" i="3"/>
  <c r="H170" i="3"/>
  <c r="J51" i="3"/>
  <c r="I51" i="3"/>
  <c r="F51" i="3"/>
  <c r="H51" i="3"/>
  <c r="K51" i="3"/>
  <c r="K64" i="3"/>
  <c r="H64" i="3"/>
  <c r="F64" i="3"/>
  <c r="J64" i="3"/>
  <c r="I64" i="3"/>
  <c r="I108" i="3"/>
  <c r="H108" i="3"/>
  <c r="J108" i="3"/>
  <c r="F108" i="3"/>
  <c r="K108" i="3"/>
  <c r="H20" i="3"/>
  <c r="J20" i="3"/>
  <c r="I20" i="3"/>
  <c r="F20" i="3"/>
  <c r="K20" i="3"/>
  <c r="J31" i="3"/>
  <c r="H31" i="3"/>
  <c r="F31" i="3"/>
  <c r="I31" i="3"/>
  <c r="K31" i="3"/>
  <c r="I180" i="3"/>
  <c r="H180" i="3"/>
  <c r="F180" i="3"/>
  <c r="K180" i="3"/>
  <c r="J180" i="3"/>
  <c r="F117" i="3"/>
  <c r="I117" i="3"/>
  <c r="J117" i="3"/>
  <c r="H117" i="3"/>
  <c r="K117" i="3"/>
  <c r="H160" i="3"/>
  <c r="F160" i="3"/>
  <c r="I160" i="3"/>
  <c r="J160" i="3"/>
  <c r="K160" i="3"/>
  <c r="H136" i="3"/>
  <c r="J136" i="3"/>
  <c r="F136" i="3"/>
  <c r="I136" i="3"/>
  <c r="K136" i="3"/>
  <c r="F125" i="3"/>
  <c r="I125" i="3"/>
  <c r="H125" i="3"/>
  <c r="J125" i="3"/>
  <c r="K125" i="3"/>
  <c r="J173" i="3"/>
  <c r="I173" i="3"/>
  <c r="F173" i="3"/>
  <c r="K173" i="3"/>
  <c r="H173" i="3"/>
  <c r="J8" i="3"/>
  <c r="H8" i="3"/>
  <c r="I8" i="3"/>
  <c r="K8" i="3"/>
  <c r="F8" i="3"/>
  <c r="I22" i="3"/>
  <c r="F22" i="3"/>
  <c r="J22" i="3"/>
  <c r="H22" i="3"/>
  <c r="K22" i="3"/>
  <c r="K33" i="3"/>
  <c r="J33" i="3"/>
  <c r="I33" i="3"/>
  <c r="F33" i="3"/>
  <c r="H33" i="3"/>
  <c r="J138" i="3"/>
  <c r="H138" i="3"/>
  <c r="F138" i="3"/>
  <c r="K138" i="3"/>
  <c r="I138" i="3"/>
  <c r="H133" i="3"/>
  <c r="I133" i="3"/>
  <c r="F133" i="3"/>
  <c r="J133" i="3"/>
  <c r="K133" i="3"/>
  <c r="K21" i="3"/>
  <c r="I21" i="3"/>
  <c r="H21" i="3"/>
  <c r="J21" i="3"/>
  <c r="F21" i="3"/>
  <c r="F88" i="3"/>
  <c r="K88" i="3"/>
  <c r="I88" i="3"/>
  <c r="H88" i="3"/>
  <c r="J88" i="3"/>
  <c r="J93" i="3"/>
  <c r="F93" i="3"/>
  <c r="H93" i="3"/>
  <c r="K93" i="3"/>
  <c r="I93" i="3"/>
  <c r="K150" i="3"/>
  <c r="J150" i="3"/>
  <c r="H150" i="3"/>
  <c r="F150" i="3"/>
  <c r="I150" i="3"/>
  <c r="F118" i="3"/>
  <c r="I118" i="3"/>
  <c r="H118" i="3"/>
  <c r="K118" i="3"/>
  <c r="J118" i="3"/>
  <c r="K162" i="3"/>
  <c r="I162" i="3"/>
  <c r="H162" i="3"/>
  <c r="F162" i="3"/>
  <c r="J162" i="3"/>
  <c r="H78" i="3"/>
  <c r="I78" i="3"/>
  <c r="J78" i="3"/>
  <c r="F78" i="3"/>
  <c r="K78" i="3"/>
  <c r="K177" i="3"/>
  <c r="F177" i="3"/>
  <c r="J177" i="3"/>
  <c r="H177" i="3"/>
  <c r="I177" i="3"/>
  <c r="J44" i="3"/>
  <c r="I44" i="3"/>
  <c r="F44" i="3"/>
  <c r="K44" i="3"/>
  <c r="H44" i="3"/>
  <c r="F61" i="3"/>
  <c r="H61" i="3"/>
  <c r="J61" i="3"/>
  <c r="I61" i="3"/>
  <c r="K61" i="3"/>
  <c r="J49" i="3"/>
  <c r="K49" i="3"/>
  <c r="F49" i="3"/>
  <c r="I49" i="3"/>
  <c r="H49" i="3"/>
  <c r="K14" i="3"/>
  <c r="I14" i="3"/>
  <c r="H14" i="3"/>
  <c r="F14" i="3"/>
  <c r="J14" i="3"/>
  <c r="F5" i="3"/>
  <c r="J5" i="3"/>
  <c r="H5" i="3"/>
  <c r="I5" i="3"/>
  <c r="K5" i="3"/>
  <c r="J129" i="3"/>
  <c r="F129" i="3"/>
  <c r="K129" i="3"/>
  <c r="H129" i="3"/>
  <c r="I129" i="3"/>
  <c r="F102" i="3"/>
  <c r="K102" i="3"/>
  <c r="I102" i="3"/>
  <c r="J102" i="3"/>
  <c r="H102" i="3"/>
  <c r="J134" i="3"/>
  <c r="I134" i="3"/>
  <c r="K134" i="3"/>
  <c r="F134" i="3"/>
  <c r="H134" i="3"/>
  <c r="H172" i="3"/>
  <c r="F172" i="3"/>
  <c r="J172" i="3"/>
  <c r="I172" i="3"/>
  <c r="K172" i="3"/>
  <c r="K126" i="3"/>
  <c r="H126" i="3"/>
  <c r="J126" i="3"/>
  <c r="I126" i="3"/>
  <c r="F126" i="3"/>
  <c r="F86" i="3"/>
  <c r="I86" i="3"/>
  <c r="K86" i="3"/>
  <c r="J86" i="3"/>
  <c r="H86" i="3"/>
  <c r="J151" i="3"/>
  <c r="F151" i="3"/>
  <c r="I151" i="3"/>
  <c r="H151" i="3"/>
  <c r="K151" i="3"/>
  <c r="F174" i="3"/>
  <c r="H174" i="3"/>
  <c r="I174" i="3"/>
  <c r="K174" i="3"/>
  <c r="J174" i="3"/>
  <c r="H69" i="3"/>
  <c r="K69" i="3"/>
  <c r="J69" i="3"/>
  <c r="I69" i="3"/>
  <c r="F69" i="3"/>
  <c r="F107" i="3"/>
  <c r="K107" i="3"/>
  <c r="I107" i="3"/>
  <c r="J107" i="3"/>
  <c r="H107" i="3"/>
  <c r="I106" i="3"/>
  <c r="H106" i="3"/>
  <c r="K106" i="3"/>
  <c r="F106" i="3"/>
  <c r="J106" i="3"/>
  <c r="F144" i="3"/>
  <c r="I144" i="3"/>
  <c r="H144" i="3"/>
  <c r="J144" i="3"/>
  <c r="K144" i="3"/>
  <c r="I115" i="3"/>
  <c r="K115" i="3"/>
  <c r="F115" i="3"/>
  <c r="H115" i="3"/>
  <c r="J115" i="3"/>
  <c r="J99" i="3"/>
  <c r="F99" i="3"/>
  <c r="H99" i="3"/>
  <c r="K99" i="3"/>
  <c r="I99" i="3"/>
  <c r="J158" i="3"/>
  <c r="K158" i="3"/>
  <c r="I158" i="3"/>
  <c r="H158" i="3"/>
  <c r="F158" i="3"/>
  <c r="J12" i="3"/>
  <c r="H12" i="3"/>
  <c r="K12" i="3"/>
  <c r="I12" i="3"/>
  <c r="F12" i="3"/>
  <c r="H26" i="3"/>
  <c r="K26" i="3"/>
  <c r="I26" i="3"/>
  <c r="J26" i="3"/>
  <c r="F26" i="3"/>
  <c r="K27" i="3"/>
  <c r="J27" i="3"/>
  <c r="I27" i="3"/>
  <c r="F27" i="3"/>
  <c r="H27" i="3"/>
  <c r="H29" i="3"/>
  <c r="I29" i="3"/>
  <c r="J29" i="3"/>
  <c r="K29" i="3"/>
  <c r="F29" i="3"/>
  <c r="I157" i="3"/>
  <c r="K157" i="3"/>
  <c r="F157" i="3"/>
  <c r="H157" i="3"/>
  <c r="J157" i="3"/>
  <c r="J82" i="3"/>
  <c r="K82" i="3"/>
  <c r="F82" i="3"/>
  <c r="H82" i="3"/>
  <c r="I82" i="3"/>
  <c r="I10" i="3"/>
  <c r="H10" i="3"/>
  <c r="F10" i="3"/>
  <c r="K10" i="3"/>
  <c r="J10" i="3"/>
  <c r="I35" i="3"/>
  <c r="K35" i="3"/>
  <c r="J35" i="3"/>
  <c r="F35" i="3"/>
  <c r="H35" i="3"/>
  <c r="J47" i="3"/>
  <c r="H47" i="3"/>
  <c r="K47" i="3"/>
  <c r="F47" i="3"/>
  <c r="I47" i="3"/>
  <c r="F52" i="3"/>
  <c r="I52" i="3"/>
  <c r="K52" i="3"/>
  <c r="J52" i="3"/>
  <c r="H52" i="3"/>
  <c r="F130" i="3"/>
  <c r="H130" i="3"/>
  <c r="I130" i="3"/>
  <c r="J130" i="3"/>
  <c r="K130" i="3"/>
  <c r="I105" i="3"/>
  <c r="J105" i="3"/>
  <c r="K105" i="3"/>
  <c r="F105" i="3"/>
  <c r="H105" i="3"/>
  <c r="K63" i="3"/>
  <c r="F63" i="3"/>
  <c r="J63" i="3"/>
  <c r="H63" i="3"/>
  <c r="I63" i="3"/>
  <c r="I83" i="3"/>
  <c r="K83" i="3"/>
  <c r="H83" i="3"/>
  <c r="F83" i="3"/>
  <c r="J83" i="3"/>
  <c r="K171" i="3"/>
  <c r="F171" i="3"/>
  <c r="I171" i="3"/>
  <c r="H171" i="3"/>
  <c r="J171" i="3"/>
  <c r="H131" i="3"/>
  <c r="J131" i="3"/>
  <c r="K131" i="3"/>
  <c r="I131" i="3"/>
  <c r="F131" i="3"/>
  <c r="J92" i="3"/>
  <c r="K92" i="3"/>
  <c r="F92" i="3"/>
  <c r="I92" i="3"/>
  <c r="H92" i="3"/>
  <c r="J169" i="3"/>
  <c r="K169" i="3"/>
  <c r="I169" i="3"/>
  <c r="H169" i="3"/>
  <c r="F169" i="3"/>
  <c r="I154" i="3"/>
  <c r="J154" i="3"/>
  <c r="F154" i="3"/>
  <c r="H154" i="3"/>
  <c r="K154" i="3"/>
  <c r="F80" i="3"/>
  <c r="J80" i="3"/>
  <c r="H80" i="3"/>
  <c r="K80" i="3"/>
  <c r="I80" i="3"/>
  <c r="H101" i="3"/>
  <c r="I101" i="3"/>
  <c r="J101" i="3"/>
  <c r="F101" i="3"/>
  <c r="K101" i="3"/>
  <c r="H91" i="3"/>
  <c r="F91" i="3"/>
  <c r="J91" i="3"/>
  <c r="K91" i="3"/>
  <c r="I91" i="3"/>
  <c r="J7" i="3"/>
  <c r="K7" i="3"/>
  <c r="H7" i="3"/>
  <c r="F7" i="3"/>
  <c r="I7" i="3"/>
  <c r="J6" i="3"/>
  <c r="H6" i="3"/>
  <c r="F6" i="3"/>
  <c r="K6" i="3"/>
  <c r="I6" i="3"/>
  <c r="F15" i="3"/>
  <c r="K15" i="3"/>
  <c r="H15" i="3"/>
  <c r="I15" i="3"/>
  <c r="J15" i="3"/>
  <c r="K37" i="3"/>
  <c r="J37" i="3"/>
  <c r="F37" i="3"/>
  <c r="H37" i="3"/>
  <c r="I37" i="3"/>
  <c r="K42" i="3"/>
  <c r="F42" i="3"/>
  <c r="H42" i="3"/>
  <c r="J42" i="3"/>
  <c r="I42" i="3"/>
  <c r="J57" i="3"/>
  <c r="K57" i="3"/>
  <c r="H57" i="3"/>
  <c r="F57" i="3"/>
  <c r="I57" i="3"/>
  <c r="K13" i="3"/>
  <c r="H13" i="3"/>
  <c r="I13" i="3"/>
  <c r="J13" i="3"/>
  <c r="F13" i="3"/>
  <c r="I56" i="3"/>
  <c r="F56" i="3"/>
  <c r="J56" i="3"/>
  <c r="H56" i="3"/>
  <c r="K56" i="3"/>
  <c r="F68" i="3"/>
  <c r="I68" i="3"/>
  <c r="H68" i="3"/>
  <c r="K68" i="3"/>
  <c r="J68" i="3"/>
  <c r="H79" i="3"/>
  <c r="J79" i="3"/>
  <c r="I79" i="3"/>
  <c r="F79" i="3"/>
  <c r="K79" i="3"/>
  <c r="J139" i="3"/>
  <c r="I139" i="3"/>
  <c r="F139" i="3"/>
  <c r="K139" i="3"/>
  <c r="H139" i="3"/>
  <c r="I109" i="3"/>
  <c r="H109" i="3"/>
  <c r="J109" i="3"/>
  <c r="K109" i="3"/>
  <c r="F109" i="3"/>
  <c r="I120" i="3"/>
  <c r="K120" i="3"/>
  <c r="H120" i="3"/>
  <c r="F120" i="3"/>
  <c r="J120" i="3"/>
  <c r="K141" i="3"/>
  <c r="F141" i="3"/>
  <c r="J141" i="3"/>
  <c r="I141" i="3"/>
  <c r="H141" i="3"/>
  <c r="I163" i="3"/>
  <c r="H163" i="3"/>
  <c r="K163" i="3"/>
  <c r="F163" i="3"/>
  <c r="J163" i="3"/>
  <c r="H97" i="3"/>
  <c r="F97" i="3"/>
  <c r="K97" i="3"/>
  <c r="I97" i="3"/>
  <c r="J97" i="3"/>
  <c r="J71" i="3"/>
  <c r="K71" i="3"/>
  <c r="I71" i="3"/>
  <c r="F71" i="3"/>
  <c r="H71" i="3"/>
  <c r="I128" i="3"/>
  <c r="K128" i="3"/>
  <c r="F128" i="3"/>
  <c r="J128" i="3"/>
  <c r="H128" i="3"/>
  <c r="I121" i="3"/>
  <c r="F121" i="3"/>
  <c r="H121" i="3"/>
  <c r="J121" i="3"/>
  <c r="K121" i="3"/>
  <c r="I111" i="3"/>
  <c r="J111" i="3"/>
  <c r="K111" i="3"/>
  <c r="F111" i="3"/>
  <c r="H111" i="3"/>
  <c r="K100" i="3"/>
  <c r="H100" i="3"/>
  <c r="I100" i="3"/>
  <c r="J100" i="3"/>
  <c r="F100" i="3"/>
  <c r="J77" i="3"/>
  <c r="H77" i="3"/>
  <c r="I77" i="3"/>
  <c r="F77" i="3"/>
  <c r="K77" i="3"/>
  <c r="J179" i="3"/>
  <c r="F179" i="3"/>
  <c r="I179" i="3"/>
  <c r="K179" i="3"/>
  <c r="H179" i="3"/>
</calcChain>
</file>

<file path=xl/sharedStrings.xml><?xml version="1.0" encoding="utf-8"?>
<sst xmlns="http://schemas.openxmlformats.org/spreadsheetml/2006/main" count="506" uniqueCount="170">
  <si>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</si>
  <si>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</si>
  <si>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</si>
  <si>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</si>
  <si>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</si>
  <si>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</si>
  <si>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</si>
  <si>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</si>
  <si>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</si>
  <si>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</si>
  <si>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</si>
  <si>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</si>
  <si>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</si>
  <si>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</si>
  <si>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</si>
  <si>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</si>
  <si>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</si>
  <si>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</si>
  <si>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</si>
  <si>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</si>
  <si>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</si>
  <si>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</si>
  <si>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</si>
  <si>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</si>
  <si>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</si>
  <si>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</si>
  <si>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</si>
  <si>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</si>
  <si>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</si>
  <si>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</si>
  <si>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</si>
  <si>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</si>
  <si>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</si>
  <si>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</si>
  <si>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</si>
  <si>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</si>
  <si>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</si>
  <si>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</si>
  <si>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</si>
  <si>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</si>
  <si>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</si>
  <si>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</si>
  <si>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</si>
  <si>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</si>
  <si>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</si>
  <si>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</si>
  <si>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</si>
  <si>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</si>
  <si>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</si>
  <si>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</si>
  <si>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</si>
  <si>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</si>
  <si>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</si>
  <si>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</si>
  <si>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</si>
  <si>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</si>
  <si>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</si>
  <si>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</si>
  <si>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</si>
  <si>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</si>
  <si>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</si>
  <si>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</si>
  <si>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</si>
  <si>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</si>
  <si>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</si>
  <si>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</si>
  <si>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</si>
  <si>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</si>
  <si>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Caen</t>
  </si>
  <si>
    <t>F2</t>
  </si>
  <si>
    <t>SP1</t>
  </si>
  <si>
    <t>Metz</t>
  </si>
  <si>
    <t>Verona</t>
  </si>
  <si>
    <t>Salernitana</t>
  </si>
  <si>
    <t>Sampdoria</t>
  </si>
  <si>
    <t>Inter</t>
  </si>
  <si>
    <t>Espanol</t>
  </si>
  <si>
    <t>Sociedad</t>
  </si>
  <si>
    <t>I1</t>
  </si>
  <si>
    <t>Real Madrid</t>
  </si>
  <si>
    <t>Elche</t>
  </si>
  <si>
    <t>Lille</t>
  </si>
  <si>
    <t>Brest</t>
  </si>
  <si>
    <t>Betis</t>
  </si>
  <si>
    <t>Angers</t>
  </si>
  <si>
    <t>Lyon</t>
  </si>
  <si>
    <t>Montpellier</t>
  </si>
  <si>
    <t>Lens</t>
  </si>
  <si>
    <t>Grenoble</t>
  </si>
  <si>
    <t>Le Havre</t>
  </si>
  <si>
    <t>Guingamp</t>
  </si>
  <si>
    <t>Laval</t>
  </si>
  <si>
    <t>Quevilly Rouen</t>
  </si>
  <si>
    <t>Nimes</t>
  </si>
  <si>
    <t>Paris FC</t>
  </si>
  <si>
    <t>Niort</t>
  </si>
  <si>
    <t>Rodez</t>
  </si>
  <si>
    <t>Bastia</t>
  </si>
  <si>
    <t>Sochaux</t>
  </si>
  <si>
    <t>Annecy</t>
  </si>
  <si>
    <t>St Etienne</t>
  </si>
  <si>
    <t>Pau FC</t>
  </si>
  <si>
    <t>Valenciennes</t>
  </si>
  <si>
    <t>Dijon</t>
  </si>
  <si>
    <t>Empoli</t>
  </si>
  <si>
    <t>Napoli</t>
  </si>
  <si>
    <t>Lecce</t>
  </si>
  <si>
    <t>Sassuolo</t>
  </si>
  <si>
    <t>Mallorca</t>
  </si>
  <si>
    <t>Cadiz</t>
  </si>
  <si>
    <t>Vallecano</t>
  </si>
  <si>
    <t>Ath Madrid</t>
  </si>
  <si>
    <t>Valencia</t>
  </si>
  <si>
    <t>Lorient</t>
  </si>
  <si>
    <t>Auxerre</t>
  </si>
  <si>
    <t>Ajaccio</t>
  </si>
  <si>
    <t>Troyes</t>
  </si>
  <si>
    <t>Clermont</t>
  </si>
  <si>
    <t>Strasbourg</t>
  </si>
  <si>
    <t>Nantes</t>
  </si>
  <si>
    <t>Rennes</t>
  </si>
  <si>
    <t>Reims</t>
  </si>
  <si>
    <t>Toulouse</t>
  </si>
  <si>
    <t>Monaco</t>
  </si>
  <si>
    <t>Nice</t>
  </si>
  <si>
    <t>Marseille</t>
  </si>
  <si>
    <t>Paris SG</t>
  </si>
  <si>
    <t>Bologna</t>
  </si>
  <si>
    <t>Monza</t>
  </si>
  <si>
    <t>Udinese</t>
  </si>
  <si>
    <t>Spezia</t>
  </si>
  <si>
    <t>Milan</t>
  </si>
  <si>
    <t>Atalanta</t>
  </si>
  <si>
    <t>Ath Bilbao</t>
  </si>
  <si>
    <t>Girona</t>
  </si>
  <si>
    <t>Celta</t>
  </si>
  <si>
    <t>Valladolid</t>
  </si>
  <si>
    <t>Almeria</t>
  </si>
  <si>
    <t>Barcelona</t>
  </si>
  <si>
    <t>Sevilla</t>
  </si>
  <si>
    <t>Osasuna</t>
  </si>
  <si>
    <t>Amiens</t>
  </si>
  <si>
    <t>Bordeaux</t>
  </si>
  <si>
    <t>Fiorentina</t>
  </si>
  <si>
    <t>Lazio</t>
  </si>
  <si>
    <t>Villarreal</t>
  </si>
  <si>
    <t>Getafe</t>
  </si>
  <si>
    <t>Cremonese</t>
  </si>
  <si>
    <t>Roma</t>
  </si>
  <si>
    <t>Juventus</t>
  </si>
  <si>
    <t>Torino</t>
  </si>
  <si>
    <t>F1</t>
  </si>
  <si>
    <t>Konyaspor</t>
  </si>
  <si>
    <t>Karagumruk</t>
  </si>
  <si>
    <t>Ad. Demirspor</t>
  </si>
  <si>
    <t>Buyuksehyr</t>
  </si>
  <si>
    <t>Kasimpasa</t>
  </si>
  <si>
    <t>Besiktas</t>
  </si>
  <si>
    <t>Kayserispor</t>
  </si>
  <si>
    <t>Ankaragucu</t>
  </si>
  <si>
    <t>Trabzonspor</t>
  </si>
  <si>
    <t>Alanyaspor</t>
  </si>
  <si>
    <t>Umraniyespor</t>
  </si>
  <si>
    <t>Giresunspor</t>
  </si>
  <si>
    <t>Galatasaray</t>
  </si>
  <si>
    <t>Fenerbahce</t>
  </si>
  <si>
    <t>02/06/2023</t>
  </si>
  <si>
    <t>03/06/2023</t>
  </si>
  <si>
    <t>04/06/2023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</si>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</sst>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1.0536616911224432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1.0583691873379317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1.0602107487113226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1.0619437671691367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1.0626784802592908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1.0574312850692822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1.0679692406564159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1.0525123267481189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1.0571615895212632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1.0715316850742669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1.0669537957107238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1.0681124392162278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1.0571615895212632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1.0597968244159457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1.0575635508862022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1.0805756639508688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1.0667899925853617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1.0775660711684272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1.0375687564963398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1.0805756639508688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1.0962733949649028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1.0525123267481189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1.0684051026326142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1.0597111971376585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1.0624101239736632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1.0534523975910519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1.0646019609962662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1.0480610077274732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1.0604868713067181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1.0614473041522947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1.0944994448917851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1.0681326502026582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1.0501502456550436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1.0501502456550436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1.0513726059103246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1.0542283846145704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1.0584574108458336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1.0552914984182968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1.0597968244159457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1.0581003177923753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1.0647027958175614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1.0608381246291672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1.0586373210952964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1.0501502456550436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1.0696235692694445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1.0570323013866483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1.048418440111401</v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1.0343717319343513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5.9786397793633235</v>
      </c>
      <c r="I2" s="6">
        <f>IF('Log_working_3-way'!$D2="","",'True_Odds_Calculator_3-way'!O3/'True_Odds_Calculator_3-way'!B3-1)</f>
        <v>5.8674281758393914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3.548387096774186E-2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1.0468265579043101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48.193012741194288</v>
      </c>
      <c r="I3" s="6">
        <f>IF('Log_working_3-way'!$D3="","",'True_Odds_Calculator_3-way'!O4/'True_Odds_Calculator_3-way'!B4-1)</f>
        <v>2.9034328697634826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3.7147458963023849E-2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1.0315790841965982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9.0674955079575028</v>
      </c>
      <c r="I4" s="6">
        <f>IF('Log_working_3-way'!$D4="","",'True_Odds_Calculator_3-way'!O5/'True_Odds_Calculator_3-way'!B5-1)</f>
        <v>6.3829119861627861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3.3606347779594481E-2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1.0324332218687169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19.920257302665668</v>
      </c>
      <c r="I5" s="6">
        <f>IF('Log_working_3-way'!$D5="","",'True_Odds_Calculator_3-way'!O6/'True_Odds_Calculator_3-way'!B6-1)</f>
        <v>8.0437476626146367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3.4084571360126326E-2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1.0531504953674558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50.95714860821591</v>
      </c>
      <c r="I6" s="6">
        <f>IF('Log_working_3-way'!$D6="","",'True_Odds_Calculator_3-way'!O7/'True_Odds_Calculator_3-way'!B7-1)</f>
        <v>2.3078483849964768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4.0583353646303388E-2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1.0303853274607451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9.2104709260053763</v>
      </c>
      <c r="I7" s="6">
        <f>IF('Log_working_3-way'!$D7="","",'True_Odds_Calculator_3-way'!O8/'True_Odds_Calculator_3-way'!B8-1)</f>
        <v>6.515507436507896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3.2411406064974058E-2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1.0330878912851154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7.364024130554327</v>
      </c>
      <c r="I8" s="6">
        <f>IF('Log_working_3-way'!$D8="","",'True_Odds_Calculator_3-way'!O9/'True_Odds_Calculator_3-way'!B9-1)</f>
        <v>4.9239363144059407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3.4253236972494827E-2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1.0339938590565658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24.414022075123917</v>
      </c>
      <c r="I9" s="6">
        <f>IF('Log_working_3-way'!$D9="","",'True_Odds_Calculator_3-way'!O10/'True_Odds_Calculator_3-way'!B10-1)</f>
        <v>5.9832364247787799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3.480227408361336E-2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1.0310207842837971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16.088099049557314</v>
      </c>
      <c r="I10" s="6">
        <f>IF('Log_working_3-way'!$D10="","",'True_Odds_Calculator_3-way'!O11/'True_Odds_Calculator_3-way'!B11-1)</f>
        <v>6.265440289458617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3.3123720814074442E-2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1.0382453324656642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35.339820933513472</v>
      </c>
      <c r="I11" s="6">
        <f>IF('Log_working_3-way'!$D11="","",'True_Odds_Calculator_3-way'!O12/'True_Odds_Calculator_3-way'!B12-1)</f>
        <v>3.7679639623828116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3.5719154737559711E-2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1.0253940005425914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13.626054084587476</v>
      </c>
      <c r="I12" s="6">
        <f>IF('Log_working_3-way'!$D12="","",'True_Odds_Calculator_3-way'!O13/'True_Odds_Calculator_3-way'!B13-1)</f>
        <v>5.4008459177283425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2.7148918087169793E-2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1.0527949037637057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0.35321172590040262</v>
      </c>
      <c r="I13" s="6">
        <f>IF('Log_working_3-way'!$D13="","",'True_Odds_Calculator_3-way'!O14/'True_Odds_Calculator_3-way'!B14-1)</f>
        <v>2.1332956242079106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3.9870117943527683E-2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1.0312344189678853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11.521233250172781</v>
      </c>
      <c r="I14" s="6">
        <f>IF('Log_working_3-way'!$D14="","",'True_Odds_Calculator_3-way'!O15/'True_Odds_Calculator_3-way'!B15-1)</f>
        <v>5.9927953412703276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3.3387734112044321E-2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1.0417308159470571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1.8949380553343094</v>
      </c>
      <c r="I15" s="6">
        <f>IF('Log_working_3-way'!$D15="","",'True_Odds_Calculator_3-way'!O16/'True_Odds_Calculator_3-way'!B16-1)</f>
        <v>3.8021406241250588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3.7550152043219542E-2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1.0310507458265978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9.6123270967332637</v>
      </c>
      <c r="I16" s="6">
        <f>IF('Log_working_3-way'!$D16="","",'True_Odds_Calculator_3-way'!O17/'True_Odds_Calculator_3-way'!B17-1)</f>
        <v>6.5943058049138132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3.3178800902538885E-2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1.0447165221150956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43.578886018471053</v>
      </c>
      <c r="I17" s="6">
        <f>IF('Log_working_3-way'!$D17="","",'True_Odds_Calculator_3-way'!O18/'True_Odds_Calculator_3-way'!B18-1)</f>
        <v>2.4685076026383319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3.8092656417405779E-2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1.0465184745095431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48.922820883379657</v>
      </c>
      <c r="I18" s="6">
        <f>IF('Log_working_3-way'!$D18="","",'True_Odds_Calculator_3-way'!O19/'True_Odds_Calculator_3-way'!B19-1)</f>
        <v>2.395269870666509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3.6743407341566892E-2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1.0305333218782744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15.957896071032749</v>
      </c>
      <c r="I19" s="6">
        <f>IF('Log_working_3-way'!$D19="","",'True_Odds_Calculator_3-way'!O20/'True_Odds_Calculator_3-way'!B20-1)</f>
        <v>4.8764589135471743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3.2362519383745347E-2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1.0641247492016941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61.482989421077974</v>
      </c>
      <c r="I20" s="6">
        <f>IF('Log_working_3-way'!$D20="","",'True_Odds_Calculator_3-way'!O21/'True_Odds_Calculator_3-way'!B21-1)</f>
        <v>0.91122888141484348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4.0866018063503429E-2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1.0324204880821028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22.020426371669213</v>
      </c>
      <c r="I21" s="6">
        <f>IF('Log_working_3-way'!$D21="","",'True_Odds_Calculator_3-way'!O22/'True_Odds_Calculator_3-way'!B22-1)</f>
        <v>5.0464588641837418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3.3662866214460907E-2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1.0751274492789713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-0.18795266261668975</v>
      </c>
      <c r="I22" s="6">
        <f>IF('Log_working_3-way'!$D22="","",'True_Odds_Calculator_3-way'!O23/'True_Odds_Calculator_3-way'!B23-1)</f>
        <v>0.72237723841460721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4.6066217684515687E-2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1.0304752606553567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15.672477806489727</v>
      </c>
      <c r="I23" s="6">
        <f>IF('Log_working_3-way'!$D23="","",'True_Odds_Calculator_3-way'!O24/'True_Odds_Calculator_3-way'!B24-1)</f>
        <v>7.3767662930685987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3.2680001864178632E-2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1.0314751494635495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12.775528568240556</v>
      </c>
      <c r="I24" s="6">
        <f>IF('Log_working_3-way'!$D24="","",'True_Odds_Calculator_3-way'!O25/'True_Odds_Calculator_3-way'!B25-1)</f>
        <v>6.1433903422191989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3.3713005616204939E-2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1.0331492267722522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6.9808882424357108</v>
      </c>
      <c r="I25" s="6">
        <f>IF('Log_working_3-way'!$D25="","",'True_Odds_Calculator_3-way'!O26/'True_Odds_Calculator_3-way'!B26-1)</f>
        <v>5.9843153089369734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3.4642425661686849E-2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1.0294627358672306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25.901182983409925</v>
      </c>
      <c r="I26" s="6">
        <f>IF('Log_working_3-way'!$D26="","",'True_Odds_Calculator_3-way'!O27/'True_Odds_Calculator_3-way'!B27-1)</f>
        <v>3.3590774279171676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2.9725385757718215E-2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1.0295749215026935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29.323060867084688</v>
      </c>
      <c r="I27" s="6">
        <f>IF('Log_working_3-way'!$D27="","",'True_Odds_Calculator_3-way'!O28/'True_Odds_Calculator_3-way'!B28-1)</f>
        <v>4.3537723624185061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2.9250058518427213E-2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1.031884027078938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3.899200558503285</v>
      </c>
      <c r="I28" s="6">
        <f>IF('Log_working_3-way'!$D28="","",'True_Odds_Calculator_3-way'!O29/'True_Odds_Calculator_3-way'!B29-1)</f>
        <v>3.7486304262158994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3.0753360814119723E-2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1.0245906384305026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15.775086585083915</v>
      </c>
      <c r="I29" s="6">
        <f>IF('Log_working_3-way'!$D29="","",'True_Odds_Calculator_3-way'!O30/'True_Odds_Calculator_3-way'!B30-1)</f>
        <v>6.3535337213822229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2.6363370761711025E-2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1.0353259564935089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40.97658379784086</v>
      </c>
      <c r="I30" s="6">
        <f>IF('Log_working_3-way'!$D30="","",'True_Odds_Calculator_3-way'!O31/'True_Odds_Calculator_3-way'!B31-1)</f>
        <v>2.9105296368821274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3.1111742796959163E-2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1.0256083706847339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15.08517790380429</v>
      </c>
      <c r="I31" s="6">
        <f>IF('Log_working_3-way'!$D31="","",'True_Odds_Calculator_3-way'!O32/'True_Odds_Calculator_3-way'!B32-1)</f>
        <v>5.2388118957001772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2.7315680826205169E-2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1.0800064708512045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66.566886988811859</v>
      </c>
      <c r="I32" s="6">
        <f>IF('Log_working_3-way'!$D32="","",'True_Odds_Calculator_3-way'!O33/'True_Odds_Calculator_3-way'!B33-1)</f>
        <v>0.66090304427426805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4.5134459111095593E-2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1.0418896326350324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36.612288850919278</v>
      </c>
      <c r="I33" s="6">
        <f>IF('Log_working_3-way'!$D33="","",'True_Odds_Calculator_3-way'!O34/'True_Odds_Calculator_3-way'!B34-1)</f>
        <v>3.7761399724382994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3.8556843876978553E-2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1.0311425941924168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11.341181867041762</v>
      </c>
      <c r="I34" s="6">
        <f>IF('Log_working_3-way'!$D34="","",'True_Odds_Calculator_3-way'!O35/'True_Odds_Calculator_3-way'!B35-1)</f>
        <v>7.3207803370806399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3.3539751559773734E-2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1.0360764456414784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28.801008651620009</v>
      </c>
      <c r="I35" s="6">
        <f>IF('Log_working_3-way'!$D35="","",'True_Odds_Calculator_3-way'!O36/'True_Odds_Calculator_3-way'!B36-1)</f>
        <v>5.6168188941674337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3.5676271621309263E-2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1.0340934791391225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23.394559534668385</v>
      </c>
      <c r="I36" s="6">
        <f>IF('Log_working_3-way'!$D36="","",'True_Odds_Calculator_3-way'!O37/'True_Odds_Calculator_3-way'!B37-1)</f>
        <v>5.9064668144099244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3.5144231348375854E-2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1.0334120687118591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5.4884634305382978</v>
      </c>
      <c r="I37" s="6">
        <f>IF('Log_working_3-way'!$D37="","",'True_Odds_Calculator_3-way'!O38/'True_Odds_Calculator_3-way'!B38-1)</f>
        <v>6.0617611197697885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3.4388132833728768E-2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1.0303225676168304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9.0782592097728578</v>
      </c>
      <c r="I38" s="6">
        <f>IF('Log_working_3-way'!$D38="","",'True_Odds_Calculator_3-way'!O39/'True_Odds_Calculator_3-way'!B39-1)</f>
        <v>7.3291398427874856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3.2502443792766345E-2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1.0321907255671687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19.730456051797876</v>
      </c>
      <c r="I39" s="6">
        <f>IF('Log_working_3-way'!$D39="","",'True_Odds_Calculator_3-way'!O40/'True_Odds_Calculator_3-way'!B40-1)</f>
        <v>6.5045984866092121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3.391215581510254E-2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1.0318339633744171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25.001540285747229</v>
      </c>
      <c r="I40" s="6">
        <f>IF('Log_working_3-way'!$D40="","",'True_Odds_Calculator_3-way'!O41/'True_Odds_Calculator_3-way'!B41-1)</f>
        <v>5.1451527140188587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3.2491075392699686E-2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1.0375061597212742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31.619366138115346</v>
      </c>
      <c r="I41" s="6">
        <f>IF('Log_working_3-way'!$D41="","",'True_Odds_Calculator_3-way'!O42/'True_Odds_Calculator_3-way'!B42-1)</f>
        <v>4.5495823647844569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3.625726575528776E-2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1.0309323081091046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12.577565210627469</v>
      </c>
      <c r="I42" s="6">
        <f>IF('Log_working_3-way'!$D42="","",'True_Odds_Calculator_3-way'!O43/'True_Odds_Calculator_3-way'!B43-1)</f>
        <v>6.1087245709154718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3.3131444457898951E-2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1.0308496958303879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10.834292834640179</v>
      </c>
      <c r="I43" s="6">
        <f>IF('Log_working_3-way'!$D43="","",'True_Odds_Calculator_3-way'!O44/'True_Odds_Calculator_3-way'!B44-1)</f>
        <v>6.5107876002066085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3.3060181278917522E-2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1.0299605248003867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13.224752702864748</v>
      </c>
      <c r="I44" s="6">
        <f>IF('Log_working_3-way'!$D44="","",'True_Odds_Calculator_3-way'!O45/'True_Odds_Calculator_3-way'!B45-1)</f>
        <v>5.5373882872109927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3.1987080558125713E-2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1.0309099695574147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12.080228384557508</v>
      </c>
      <c r="I45" s="6">
        <f>IF('Log_working_3-way'!$D45="","",'True_Odds_Calculator_3-way'!O46/'True_Odds_Calculator_3-way'!B46-1)</f>
        <v>7.6748145935951708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3.3348622728686106E-2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1.0300161551495237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11.183525496255797</v>
      </c>
      <c r="I46" s="6">
        <f>IF('Log_working_3-way'!$D46="","",'True_Odds_Calculator_3-way'!O47/'True_Odds_Calculator_3-way'!B47-1)</f>
        <v>6.1157136152367109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3.2116704145764841E-2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1.0326902181761217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17.590005835267856</v>
      </c>
      <c r="I47" s="6">
        <f>IF('Log_working_3-way'!$D47="","",'True_Odds_Calculator_3-way'!O48/'True_Odds_Calculator_3-way'!B48-1)</f>
        <v>7.7674450513550966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3.4786561242641678E-2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1.0285498904048493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21.662403510617747</v>
      </c>
      <c r="I48" s="6">
        <f>IF('Log_working_3-way'!$D48="","",'True_Odds_Calculator_3-way'!O49/'True_Odds_Calculator_3-way'!B49-1)</f>
        <v>5.9423012384287484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2.9801075522545961E-2</v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3.72</v>
      </c>
      <c r="B2" s="4">
        <f>IF('True_Odds_Calculator_3-way'!B3="","",'True_Odds_Calculator_3-way'!B3)</f>
        <v>3.75</v>
      </c>
      <c r="C2" s="4">
        <f>IF('True_Odds_Calculator_3-way'!C3="","",'True_Odds_Calculator_3-way'!C3)</f>
        <v>2</v>
      </c>
      <c r="D2" s="9">
        <f>(K2/(AR2+K2-(AR2*K2)))</f>
        <v>0.25800912887929423</v>
      </c>
      <c r="E2" s="9">
        <f>(L2/(AR2+L2-(AR2*L2)))</f>
        <v>0.2559147931407445</v>
      </c>
      <c r="F2" s="9">
        <f>(M2/(AR2+M2-(AR2*M2)))</f>
        <v>0.48607607797996144</v>
      </c>
      <c r="G2" s="9">
        <f>AR2</f>
        <v>1.0572911223193855</v>
      </c>
      <c r="H2" s="9">
        <f>IF(A2="","",1/D2)</f>
        <v>3.8758318527087283</v>
      </c>
      <c r="I2" s="9">
        <f>IF(B2="","",1/E2)</f>
        <v>3.9075505863783095</v>
      </c>
      <c r="J2" s="9">
        <f>IF(C2="","",1/F2)</f>
        <v>2.0572911223193855</v>
      </c>
      <c r="K2" s="11">
        <f>1/A2</f>
        <v>0.26881720430107525</v>
      </c>
      <c r="L2" s="11">
        <f>1/B2</f>
        <v>0.26666666666666666</v>
      </c>
      <c r="M2" s="11">
        <f>1/C2</f>
        <v>0.5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-0.26810035842293911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0.23189964157706092</v>
      </c>
      <c r="Q2" s="11">
        <f>2*'OddsRatio_working_3-way'!K2*'OddsRatio_working_3-way'!L2*'OddsRatio_working_3-way'!M2</f>
        <v>7.1684587813620068E-2</v>
      </c>
      <c r="R2" s="11">
        <f>O2/N2</f>
        <v>0</v>
      </c>
      <c r="S2" s="11">
        <f>P2/N2</f>
        <v>-0.86497326203208535</v>
      </c>
      <c r="T2" s="11">
        <f>Q2/N2</f>
        <v>-0.26737967914438499</v>
      </c>
      <c r="U2" s="11">
        <f>'OddsRatio_working_3-way'!S2-'OddsRatio_working_3-way'!R2^2/3</f>
        <v>-0.86497326203208535</v>
      </c>
      <c r="V2" s="11">
        <f>'OddsRatio_working_3-way'!S2*'OddsRatio_working_3-way'!R2/3-2*'OddsRatio_working_3-way'!R2^3/27-'OddsRatio_working_3-way'!T2</f>
        <v>0.26737967914438499</v>
      </c>
      <c r="W2" s="11">
        <f>'OddsRatio_working_3-way'!V2^2+4*'OddsRatio_working_3-way'!U2^3/27</f>
        <v>-2.4382864040951926E-2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0.15481824574344119</v>
      </c>
      <c r="Y2" s="11">
        <f>IF('OddsRatio_working_3-way'!W2&gt;=0,IF('OddsRatio_working_3-way'!V2+SQRT('OddsRatio_working_3-way'!W2)&gt;0,0,PI()),ACOS('OddsRatio_working_3-way'!V2/(2*'OddsRatio_working_3-way'!X2)))</f>
        <v>0.52857283006953448</v>
      </c>
      <c r="Z2" s="11">
        <f>'OddsRatio_working_3-way'!X2^(1/3)*COS('OddsRatio_working_3-way'!Y2/3)</f>
        <v>0.52864556115969286</v>
      </c>
      <c r="AA2" s="11">
        <f>'OddsRatio_working_3-way'!X2^(1/3)*COS(('OddsRatio_working_3-way'!Y2+2*PI())/3)</f>
        <v>-0.34583178933125047</v>
      </c>
      <c r="AB2" s="11">
        <f>'OddsRatio_working_3-way'!X2^(1/3)*COS(('OddsRatio_working_3-way'!Y2+4*PI())/3)</f>
        <v>-0.18281377182844225</v>
      </c>
      <c r="AC2" s="11">
        <f>'OddsRatio_working_3-way'!X2^(1/3)*SIN('OddsRatio_working_3-way'!Y2/3)</f>
        <v>9.4118496288005449E-2</v>
      </c>
      <c r="AD2" s="11">
        <f>'OddsRatio_working_3-way'!X2^(1/3)*SIN(('OddsRatio_working_3-way'!Y2+2*PI())/3)</f>
        <v>0.4107612374181715</v>
      </c>
      <c r="AE2" s="11">
        <f>'OddsRatio_working_3-way'!X2^(1/3)*SIN(('OddsRatio_working_3-way'!Y2+4*PI())/3)</f>
        <v>-0.50487973370617689</v>
      </c>
      <c r="AF2" s="11">
        <f>-'OddsRatio_working_3-way'!U2/(3*'OddsRatio_working_3-way'!X2^(1/3))*COS(('OddsRatio_working_3-way'!Y2)/3)</f>
        <v>0.52864556115969275</v>
      </c>
      <c r="AG2" s="11">
        <f>-'OddsRatio_working_3-way'!U2/(3*'OddsRatio_working_3-way'!X2^(1/3))*COS(('OddsRatio_working_3-way'!Y2+2*PI())/3)</f>
        <v>-0.34583178933125042</v>
      </c>
      <c r="AH2" s="11">
        <f>-'OddsRatio_working_3-way'!U2/(3*'OddsRatio_working_3-way'!X2^(1/3))*COS(('OddsRatio_working_3-way'!Y2+4*PI())/3)</f>
        <v>-0.18281377182844222</v>
      </c>
      <c r="AI2" s="11">
        <f>'OddsRatio_working_3-way'!U2/(3*'OddsRatio_working_3-way'!X2^(1/3))*SIN(('OddsRatio_working_3-way'!Y2)/3)</f>
        <v>-9.4118496288005435E-2</v>
      </c>
      <c r="AJ2" s="11">
        <f>'OddsRatio_working_3-way'!U2/(3*'OddsRatio_working_3-way'!X2^(1/3))*SIN(('OddsRatio_working_3-way'!Y2+2*PI())/3)</f>
        <v>-0.41076123741817139</v>
      </c>
      <c r="AK2" s="11">
        <f>'OddsRatio_working_3-way'!U2/(3*'OddsRatio_working_3-way'!X2^(1/3))*SIN(('OddsRatio_working_3-way'!Y2+4*PI())/3)</f>
        <v>0.50487973370617678</v>
      </c>
      <c r="AL2" s="11">
        <f>'OddsRatio_working_3-way'!Z2+'OddsRatio_working_3-way'!AF2</f>
        <v>1.0572911223193855</v>
      </c>
      <c r="AM2" s="11">
        <f>'OddsRatio_working_3-way'!AA2+'OddsRatio_working_3-way'!AG2</f>
        <v>-0.69166357866250094</v>
      </c>
      <c r="AN2" s="11">
        <f>'OddsRatio_working_3-way'!AB2+'OddsRatio_working_3-way'!AH2</f>
        <v>-0.36562754365688444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1.0572911223193855</v>
      </c>
      <c r="AS2" s="11">
        <f>IF(('OddsRatio_working_3-way'!X2=0),IF(Q2&gt;0,-Q2^(1/3),(-Q2)^(1/3)),'OddsRatio_working_3-way'!AM2-'OddsRatio_working_3-way'!R2/3)</f>
        <v>-0.69166357866250094</v>
      </c>
      <c r="AT2" s="11">
        <f>IF(('OddsRatio_working_3-way'!X2=0),IF(Q2&gt;0,-Q2^(1/3),(-Q2)^(1/3)),'OddsRatio_working_3-way'!AN2-'OddsRatio_working_3-way'!R2/3)</f>
        <v>-0.36562754365688444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</v>
      </c>
      <c r="B3" s="4">
        <f>IF('True_Odds_Calculator_3-way'!B4="","",'True_Odds_Calculator_3-way'!B4)</f>
        <v>4.97</v>
      </c>
      <c r="C3" s="4">
        <f>IF('True_Odds_Calculator_3-way'!C4="","",'True_Odds_Calculator_3-way'!C4)</f>
        <v>8.2200000000000006</v>
      </c>
      <c r="D3" s="9">
        <f t="shared" ref="D3" si="0">(K3/(AR3+K3-(AR3*K3)))</f>
        <v>0.69781912532009049</v>
      </c>
      <c r="E3" s="9">
        <f t="shared" ref="E3" si="1">(L3/(AR3+L3-(AR3*L3)))</f>
        <v>0.18875462878820654</v>
      </c>
      <c r="F3" s="9">
        <f t="shared" ref="F3" si="2">(M3/(AR3+M3-(AR3*M3)))</f>
        <v>0.11342624589170312</v>
      </c>
      <c r="G3" s="9">
        <f t="shared" ref="G3" si="3">AR3</f>
        <v>1.0825902576878308</v>
      </c>
      <c r="H3" s="9">
        <f t="shared" ref="H3" si="4">IF(A3="","",1/D3)</f>
        <v>1.4330361030751324</v>
      </c>
      <c r="I3" s="9">
        <f t="shared" ref="I3" si="5">IF(B3="","",1/E3)</f>
        <v>5.2978833230206881</v>
      </c>
      <c r="J3" s="9">
        <f t="shared" ref="J3" si="6">IF(C3="","",1/F3)</f>
        <v>8.8163016605061397</v>
      </c>
      <c r="K3" s="11">
        <f t="shared" ref="K3" si="7">1/A3</f>
        <v>0.7142857142857143</v>
      </c>
      <c r="L3" s="11">
        <f t="shared" ref="L3" si="8">1/B3</f>
        <v>0.2012072434607646</v>
      </c>
      <c r="M3" s="11">
        <f t="shared" ref="M3" si="9">1/C3</f>
        <v>0.121654501216545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-0.20046172061916179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0.20264094123307799</v>
      </c>
      <c r="Q3" s="11">
        <f>2*'OddsRatio_working_3-way'!K3*'OddsRatio_working_3-way'!L3*'OddsRatio_working_3-way'!M3</f>
        <v>3.4968238349107512E-2</v>
      </c>
      <c r="R3" s="11">
        <f t="shared" ref="R3" si="10">O3/N3</f>
        <v>0</v>
      </c>
      <c r="S3" s="11">
        <f t="shared" ref="S3" si="11">P3/N3</f>
        <v>-1.0108710062309416</v>
      </c>
      <c r="T3" s="11">
        <f t="shared" ref="T3" si="12">Q3/N3</f>
        <v>-0.17443848252475269</v>
      </c>
      <c r="U3" s="11">
        <f>'OddsRatio_working_3-way'!S3-'OddsRatio_working_3-way'!R3^2/3</f>
        <v>-1.0108710062309416</v>
      </c>
      <c r="V3" s="11">
        <f>'OddsRatio_working_3-way'!S3*'OddsRatio_working_3-way'!R3/3-2*'OddsRatio_working_3-way'!R3^3/27-'OddsRatio_working_3-way'!T3</f>
        <v>0.17443848252475269</v>
      </c>
      <c r="W3" s="11">
        <f>'OddsRatio_working_3-way'!V3^2+4*'OddsRatio_working_3-way'!U3^3/27</f>
        <v>-0.1226036365173445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0.19559679234517302</v>
      </c>
      <c r="Y3" s="11">
        <f>IF('OddsRatio_working_3-way'!W3&gt;=0,IF('OddsRatio_working_3-way'!V3+SQRT('OddsRatio_working_3-way'!W3)&gt;0,0,PI()),ACOS('OddsRatio_working_3-way'!V3/(2*'OddsRatio_working_3-way'!X3)))</f>
        <v>1.1086017928563463</v>
      </c>
      <c r="Z3" s="11">
        <f>'OddsRatio_working_3-way'!X3^(1/3)*COS('OddsRatio_working_3-way'!Y3/3)</f>
        <v>0.5412951288439154</v>
      </c>
      <c r="AA3" s="11">
        <f>'OddsRatio_working_3-way'!X3^(1/3)*COS(('OddsRatio_working_3-way'!Y3+2*PI())/3)</f>
        <v>-0.45221694282900665</v>
      </c>
      <c r="AB3" s="11">
        <f>'OddsRatio_working_3-way'!X3^(1/3)*COS(('OddsRatio_working_3-way'!Y3+4*PI())/3)</f>
        <v>-8.9078186014908731E-2</v>
      </c>
      <c r="AC3" s="11">
        <f>'OddsRatio_working_3-way'!X3^(1/3)*SIN('OddsRatio_working_3-way'!Y3/3)</f>
        <v>0.2096582589998055</v>
      </c>
      <c r="AD3" s="11">
        <f>'OddsRatio_working_3-way'!X3^(1/3)*SIN(('OddsRatio_working_3-way'!Y3+2*PI())/3)</f>
        <v>0.36394620302369901</v>
      </c>
      <c r="AE3" s="11">
        <f>'OddsRatio_working_3-way'!X3^(1/3)*SIN(('OddsRatio_working_3-way'!Y3+4*PI())/3)</f>
        <v>-0.57360446202350446</v>
      </c>
      <c r="AF3" s="11">
        <f>-'OddsRatio_working_3-way'!U3/(3*'OddsRatio_working_3-way'!X3^(1/3))*COS(('OddsRatio_working_3-way'!Y3)/3)</f>
        <v>0.54129512884391529</v>
      </c>
      <c r="AG3" s="11">
        <f>-'OddsRatio_working_3-way'!U3/(3*'OddsRatio_working_3-way'!X3^(1/3))*COS(('OddsRatio_working_3-way'!Y3+2*PI())/3)</f>
        <v>-0.4522169428290066</v>
      </c>
      <c r="AH3" s="11">
        <f>-'OddsRatio_working_3-way'!U3/(3*'OddsRatio_working_3-way'!X3^(1/3))*COS(('OddsRatio_working_3-way'!Y3+4*PI())/3)</f>
        <v>-8.9078186014908717E-2</v>
      </c>
      <c r="AI3" s="11">
        <f>'OddsRatio_working_3-way'!U3/(3*'OddsRatio_working_3-way'!X3^(1/3))*SIN(('OddsRatio_working_3-way'!Y3)/3)</f>
        <v>-0.20965825899980545</v>
      </c>
      <c r="AJ3" s="11">
        <f>'OddsRatio_working_3-way'!U3/(3*'OddsRatio_working_3-way'!X3^(1/3))*SIN(('OddsRatio_working_3-way'!Y3+2*PI())/3)</f>
        <v>-0.3639462030236989</v>
      </c>
      <c r="AK3" s="11">
        <f>'OddsRatio_working_3-way'!U3/(3*'OddsRatio_working_3-way'!X3^(1/3))*SIN(('OddsRatio_working_3-way'!Y3+4*PI())/3)</f>
        <v>0.57360446202350435</v>
      </c>
      <c r="AL3" s="11">
        <f>'OddsRatio_working_3-way'!Z3+'OddsRatio_working_3-way'!AF3</f>
        <v>1.0825902576878308</v>
      </c>
      <c r="AM3" s="11">
        <f>'OddsRatio_working_3-way'!AA3+'OddsRatio_working_3-way'!AG3</f>
        <v>-0.90443388565801319</v>
      </c>
      <c r="AN3" s="11">
        <f>'OddsRatio_working_3-way'!AB3+'OddsRatio_working_3-way'!AH3</f>
        <v>-0.17815637202981743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1.0825902576878308</v>
      </c>
      <c r="AS3" s="11">
        <f>IF(('OddsRatio_working_3-way'!X3=0),IF(Q3&gt;0,-Q3^(1/3),(-Q3)^(1/3)),'OddsRatio_working_3-way'!AM3-'OddsRatio_working_3-way'!R3/3)</f>
        <v>-0.90443388565801319</v>
      </c>
      <c r="AT3" s="11">
        <f>IF(('OddsRatio_working_3-way'!X3=0),IF(Q3&gt;0,-Q3^(1/3),(-Q3)^(1/3)),'OddsRatio_working_3-way'!AN3-'OddsRatio_working_3-way'!R3/3)</f>
        <v>-0.17815637202981743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3.1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2.2999999999999998</v>
      </c>
      <c r="D4" s="9">
        <f t="shared" ref="D4:D67" si="13">(K4/(AR4+K4-(AR4*K4)))</f>
        <v>0.31153968705658219</v>
      </c>
      <c r="E4" s="9">
        <f t="shared" ref="E4:E67" si="14">(L4/(AR4+L4-(AR4*L4)))</f>
        <v>0.26616497658162075</v>
      </c>
      <c r="F4" s="9">
        <f t="shared" ref="F4:F67" si="15">(M4/(AR4+M4-(AR4*M4)))</f>
        <v>0.42229533636179689</v>
      </c>
      <c r="G4" s="9">
        <f t="shared" ref="G4:G67" si="16">AR4</f>
        <v>1.0523161506521896</v>
      </c>
      <c r="H4" s="9">
        <f t="shared" ref="H4:H67" si="17">IF(A4="","",1/D4)</f>
        <v>3.2098639163695983</v>
      </c>
      <c r="I4" s="9">
        <f t="shared" ref="I4:I67" si="18">IF(B4="","",1/E4)</f>
        <v>3.7570683147087358</v>
      </c>
      <c r="J4" s="9">
        <f t="shared" ref="J4:J67" si="19">IF(C4="","",1/F4)</f>
        <v>2.3680109958478468</v>
      </c>
      <c r="K4" s="11">
        <f t="shared" ref="K4:K67" si="20">1/A4</f>
        <v>0.32258064516129031</v>
      </c>
      <c r="L4" s="11">
        <f t="shared" ref="L4:L67" si="21">1/B4</f>
        <v>0.27624309392265195</v>
      </c>
      <c r="M4" s="11">
        <f t="shared" ref="M4:M67" si="22">1/C4</f>
        <v>0.43478260869565222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-0.27711870316846554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0.23323750707073837</v>
      </c>
      <c r="Q4" s="11">
        <f>2*'OddsRatio_working_3-way'!K4*'OddsRatio_working_3-way'!L4*'OddsRatio_working_3-way'!M4</f>
        <v>7.7487543877321735E-2</v>
      </c>
      <c r="R4" s="11">
        <f t="shared" ref="R4:R67" si="23">O4/N4</f>
        <v>0</v>
      </c>
      <c r="S4" s="11">
        <f t="shared" ref="S4:S67" si="24">P4/N4</f>
        <v>-0.84165198669015495</v>
      </c>
      <c r="T4" s="11">
        <f t="shared" ref="T4:T67" si="25">Q4/N4</f>
        <v>-0.27961860022928742</v>
      </c>
      <c r="U4" s="11">
        <f>'OddsRatio_working_3-way'!S4-'OddsRatio_working_3-way'!R4^2/3</f>
        <v>-0.84165198669015495</v>
      </c>
      <c r="V4" s="11">
        <f>'OddsRatio_working_3-way'!S4*'OddsRatio_working_3-way'!R4/3-2*'OddsRatio_working_3-way'!R4^3/27-'OddsRatio_working_3-way'!T4</f>
        <v>0.27961860022928742</v>
      </c>
      <c r="W4" s="11">
        <f>'OddsRatio_working_3-way'!V4^2+4*'OddsRatio_working_3-way'!U4^3/27</f>
        <v>-1.014052094882914E-2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0.14859936283764408</v>
      </c>
      <c r="Y4" s="11">
        <f>IF('OddsRatio_working_3-way'!W4&gt;=0,IF('OddsRatio_working_3-way'!V4+SQRT('OddsRatio_working_3-way'!W4)&gt;0,0,PI()),ACOS('OddsRatio_working_3-way'!V4/(2*'OddsRatio_working_3-way'!X4)))</f>
        <v>0.34567416578414223</v>
      </c>
      <c r="Z4" s="11">
        <f>'OddsRatio_working_3-way'!X4^(1/3)*COS('OddsRatio_working_3-way'!Y4/3)</f>
        <v>0.52615807532609482</v>
      </c>
      <c r="AA4" s="11">
        <f>'OddsRatio_working_3-way'!X4^(1/3)*COS(('OddsRatio_working_3-way'!Y4+2*PI())/3)</f>
        <v>-0.3158166570574934</v>
      </c>
      <c r="AB4" s="11">
        <f>'OddsRatio_working_3-way'!X4^(1/3)*COS(('OddsRatio_working_3-way'!Y4+4*PI())/3)</f>
        <v>-0.21034141826860159</v>
      </c>
      <c r="AC4" s="11">
        <f>'OddsRatio_working_3-way'!X4^(1/3)*SIN('OddsRatio_working_3-way'!Y4/3)</f>
        <v>6.0896157507606824E-2</v>
      </c>
      <c r="AD4" s="11">
        <f>'OddsRatio_working_3-way'!X4^(1/3)*SIN(('OddsRatio_working_3-way'!Y4+2*PI())/3)</f>
        <v>0.42521818088492097</v>
      </c>
      <c r="AE4" s="11">
        <f>'OddsRatio_working_3-way'!X4^(1/3)*SIN(('OddsRatio_working_3-way'!Y4+4*PI())/3)</f>
        <v>-0.48611433839252766</v>
      </c>
      <c r="AF4" s="11">
        <f>-'OddsRatio_working_3-way'!U4/(3*'OddsRatio_working_3-way'!X4^(1/3))*COS(('OddsRatio_working_3-way'!Y4)/3)</f>
        <v>0.52615807532609471</v>
      </c>
      <c r="AG4" s="11">
        <f>-'OddsRatio_working_3-way'!U4/(3*'OddsRatio_working_3-way'!X4^(1/3))*COS(('OddsRatio_working_3-way'!Y4+2*PI())/3)</f>
        <v>-0.31581665705749329</v>
      </c>
      <c r="AH4" s="11">
        <f>-'OddsRatio_working_3-way'!U4/(3*'OddsRatio_working_3-way'!X4^(1/3))*COS(('OddsRatio_working_3-way'!Y4+4*PI())/3)</f>
        <v>-0.21034141826860156</v>
      </c>
      <c r="AI4" s="11">
        <f>'OddsRatio_working_3-way'!U4/(3*'OddsRatio_working_3-way'!X4^(1/3))*SIN(('OddsRatio_working_3-way'!Y4)/3)</f>
        <v>-6.089615750760681E-2</v>
      </c>
      <c r="AJ4" s="11">
        <f>'OddsRatio_working_3-way'!U4/(3*'OddsRatio_working_3-way'!X4^(1/3))*SIN(('OddsRatio_working_3-way'!Y4+2*PI())/3)</f>
        <v>-0.42521818088492086</v>
      </c>
      <c r="AK4" s="11">
        <f>'OddsRatio_working_3-way'!U4/(3*'OddsRatio_working_3-way'!X4^(1/3))*SIN(('OddsRatio_working_3-way'!Y4+4*PI())/3)</f>
        <v>0.4861143383925276</v>
      </c>
      <c r="AL4" s="11">
        <f>'OddsRatio_working_3-way'!Z4+'OddsRatio_working_3-way'!AF4</f>
        <v>1.0523161506521896</v>
      </c>
      <c r="AM4" s="11">
        <f>'OddsRatio_working_3-way'!AA4+'OddsRatio_working_3-way'!AG4</f>
        <v>-0.63163331411498669</v>
      </c>
      <c r="AN4" s="11">
        <f>'OddsRatio_working_3-way'!AB4+'OddsRatio_working_3-way'!AH4</f>
        <v>-0.42068283653720318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1.0523161506521896</v>
      </c>
      <c r="AS4" s="11">
        <f>IF(('OddsRatio_working_3-way'!X4=0),IF(Q4&gt;0,-Q4^(1/3),(-Q4)^(1/3)),'OddsRatio_working_3-way'!AM4-'OddsRatio_working_3-way'!R4/3)</f>
        <v>-0.63163331411498669</v>
      </c>
      <c r="AT4" s="11">
        <f>IF(('OddsRatio_working_3-way'!X4=0),IF(Q4&gt;0,-Q4^(1/3),(-Q4)^(1/3)),'OddsRatio_working_3-way'!AN4-'OddsRatio_working_3-way'!R4/3)</f>
        <v>-0.42068283653720318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2.15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3.8</v>
      </c>
      <c r="D5" s="9">
        <f t="shared" si="13"/>
        <v>0.45209458932805907</v>
      </c>
      <c r="E5" s="9">
        <f t="shared" si="14"/>
        <v>0.29479067892784411</v>
      </c>
      <c r="F5" s="9">
        <f t="shared" si="15"/>
        <v>0.25311473174409682</v>
      </c>
      <c r="G5" s="9">
        <f t="shared" si="16"/>
        <v>1.0538491253543703</v>
      </c>
      <c r="H5" s="9">
        <f t="shared" si="17"/>
        <v>2.2119264941575256</v>
      </c>
      <c r="I5" s="9">
        <f t="shared" si="18"/>
        <v>3.3922375145544201</v>
      </c>
      <c r="J5" s="9">
        <f t="shared" si="19"/>
        <v>3.9507775509922376</v>
      </c>
      <c r="K5" s="11">
        <f t="shared" si="20"/>
        <v>0.46511627906976744</v>
      </c>
      <c r="L5" s="11">
        <f t="shared" si="21"/>
        <v>0.3058103975535168</v>
      </c>
      <c r="M5" s="11">
        <f t="shared" si="22"/>
        <v>0.26315789473684209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-0.27359737085406066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0.23282015578737753</v>
      </c>
      <c r="Q5" s="11">
        <f>2*'OddsRatio_working_3-way'!K5*'OddsRatio_working_3-way'!L5*'OddsRatio_working_3-way'!M5</f>
        <v>7.486178642680949E-2</v>
      </c>
      <c r="R5" s="11">
        <f t="shared" si="23"/>
        <v>0</v>
      </c>
      <c r="S5" s="11">
        <f t="shared" si="24"/>
        <v>-0.85095903904561243</v>
      </c>
      <c r="T5" s="11">
        <f t="shared" si="25"/>
        <v>-0.27362026978958598</v>
      </c>
      <c r="U5" s="11">
        <f>'OddsRatio_working_3-way'!S5-'OddsRatio_working_3-way'!R5^2/3</f>
        <v>-0.85095903904561243</v>
      </c>
      <c r="V5" s="11">
        <f>'OddsRatio_working_3-way'!S5*'OddsRatio_working_3-way'!R5/3-2*'OddsRatio_working_3-way'!R5^3/27-'OddsRatio_working_3-way'!T5</f>
        <v>0.27362026978958598</v>
      </c>
      <c r="W5" s="11">
        <f>'OddsRatio_working_3-way'!V5^2+4*'OddsRatio_working_3-way'!U5^3/27</f>
        <v>-1.64217351293066E-2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0.15107099917673844</v>
      </c>
      <c r="Y5" s="11">
        <f>IF('OddsRatio_working_3-way'!W5&gt;=0,IF('OddsRatio_working_3-way'!V5+SQRT('OddsRatio_working_3-way'!W5)&gt;0,0,PI()),ACOS('OddsRatio_working_3-way'!V5/(2*'OddsRatio_working_3-way'!X5)))</f>
        <v>0.43800036874192316</v>
      </c>
      <c r="Z5" s="11">
        <f>'OddsRatio_working_3-way'!X5^(1/3)*COS('OddsRatio_working_3-way'!Y5/3)</f>
        <v>0.52692456267718513</v>
      </c>
      <c r="AA5" s="11">
        <f>'OddsRatio_working_3-way'!X5^(1/3)*COS(('OddsRatio_working_3-way'!Y5+2*PI())/3)</f>
        <v>-0.33056398546744475</v>
      </c>
      <c r="AB5" s="11">
        <f>'OddsRatio_working_3-way'!X5^(1/3)*COS(('OddsRatio_working_3-way'!Y5+4*PI())/3)</f>
        <v>-0.19636057720974026</v>
      </c>
      <c r="AC5" s="11">
        <f>'OddsRatio_working_3-way'!X5^(1/3)*SIN('OddsRatio_working_3-way'!Y5/3)</f>
        <v>7.7482373883750955E-2</v>
      </c>
      <c r="AD5" s="11">
        <f>'OddsRatio_working_3-way'!X5^(1/3)*SIN(('OddsRatio_working_3-way'!Y5+2*PI())/3)</f>
        <v>0.41758887021457253</v>
      </c>
      <c r="AE5" s="11">
        <f>'OddsRatio_working_3-way'!X5^(1/3)*SIN(('OddsRatio_working_3-way'!Y5+4*PI())/3)</f>
        <v>-0.49507124409832348</v>
      </c>
      <c r="AF5" s="11">
        <f>-'OddsRatio_working_3-way'!U5/(3*'OddsRatio_working_3-way'!X5^(1/3))*COS(('OddsRatio_working_3-way'!Y5)/3)</f>
        <v>0.52692456267718513</v>
      </c>
      <c r="AG5" s="11">
        <f>-'OddsRatio_working_3-way'!U5/(3*'OddsRatio_working_3-way'!X5^(1/3))*COS(('OddsRatio_working_3-way'!Y5+2*PI())/3)</f>
        <v>-0.33056398546744475</v>
      </c>
      <c r="AH5" s="11">
        <f>-'OddsRatio_working_3-way'!U5/(3*'OddsRatio_working_3-way'!X5^(1/3))*COS(('OddsRatio_working_3-way'!Y5+4*PI())/3)</f>
        <v>-0.19636057720974026</v>
      </c>
      <c r="AI5" s="11">
        <f>'OddsRatio_working_3-way'!U5/(3*'OddsRatio_working_3-way'!X5^(1/3))*SIN(('OddsRatio_working_3-way'!Y5)/3)</f>
        <v>-7.7482373883750955E-2</v>
      </c>
      <c r="AJ5" s="11">
        <f>'OddsRatio_working_3-way'!U5/(3*'OddsRatio_working_3-way'!X5^(1/3))*SIN(('OddsRatio_working_3-way'!Y5+2*PI())/3)</f>
        <v>-0.41758887021457253</v>
      </c>
      <c r="AK5" s="11">
        <f>'OddsRatio_working_3-way'!U5/(3*'OddsRatio_working_3-way'!X5^(1/3))*SIN(('OddsRatio_working_3-way'!Y5+4*PI())/3)</f>
        <v>0.49507124409832348</v>
      </c>
      <c r="AL5" s="11">
        <f>'OddsRatio_working_3-way'!Z5+'OddsRatio_working_3-way'!AF5</f>
        <v>1.0538491253543703</v>
      </c>
      <c r="AM5" s="11">
        <f>'OddsRatio_working_3-way'!AA5+'OddsRatio_working_3-way'!AG5</f>
        <v>-0.66112797093488951</v>
      </c>
      <c r="AN5" s="11">
        <f>'OddsRatio_working_3-way'!AB5+'OddsRatio_working_3-way'!AH5</f>
        <v>-0.39272115441948052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1.0538491253543703</v>
      </c>
      <c r="AS5" s="11">
        <f>IF(('OddsRatio_working_3-way'!X5=0),IF(Q5&gt;0,-Q5^(1/3),(-Q5)^(1/3)),'OddsRatio_working_3-way'!AM5-'OddsRatio_working_3-way'!R5/3)</f>
        <v>-0.66112797093488951</v>
      </c>
      <c r="AT5" s="11">
        <f>IF(('OddsRatio_working_3-way'!X5=0),IF(Q5&gt;0,-Q5^(1/3),(-Q5)^(1/3)),'OddsRatio_working_3-way'!AN5-'OddsRatio_working_3-way'!R5/3)</f>
        <v>-0.39272115441948052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1.36</v>
      </c>
      <c r="B6" s="4">
        <f>IF('True_Odds_Calculator_3-way'!B7="","",'True_Odds_Calculator_3-way'!B7)</f>
        <v>5.39</v>
      </c>
      <c r="C6" s="4">
        <f>IF('True_Odds_Calculator_3-way'!C7="","",'True_Odds_Calculator_3-way'!C7)</f>
        <v>8.35</v>
      </c>
      <c r="D6" s="9">
        <f t="shared" si="13"/>
        <v>0.7172662167956726</v>
      </c>
      <c r="E6" s="9">
        <f t="shared" si="14"/>
        <v>0.1722108078337691</v>
      </c>
      <c r="F6" s="9">
        <f t="shared" si="15"/>
        <v>0.1105229753705582</v>
      </c>
      <c r="G6" s="9">
        <f t="shared" si="16"/>
        <v>1.0949513606267465</v>
      </c>
      <c r="H6" s="9">
        <f t="shared" si="17"/>
        <v>1.3941824898256288</v>
      </c>
      <c r="I6" s="9">
        <f t="shared" si="18"/>
        <v>5.8068364731514155</v>
      </c>
      <c r="J6" s="9">
        <f t="shared" si="19"/>
        <v>9.0478925006065865</v>
      </c>
      <c r="K6" s="11">
        <f t="shared" si="20"/>
        <v>0.73529411764705876</v>
      </c>
      <c r="L6" s="11">
        <f t="shared" si="21"/>
        <v>0.1855287569573284</v>
      </c>
      <c r="M6" s="11">
        <f t="shared" si="22"/>
        <v>0.11976047904191617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-0.18977552915559248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0.19768386396474757</v>
      </c>
      <c r="Q6" s="11">
        <f>2*'OddsRatio_working_3-way'!K6*'OddsRatio_working_3-way'!L6*'OddsRatio_working_3-way'!M6</f>
        <v>3.2675018837148365E-2</v>
      </c>
      <c r="R6" s="11">
        <f t="shared" si="23"/>
        <v>0</v>
      </c>
      <c r="S6" s="11">
        <f t="shared" si="24"/>
        <v>-1.041672047204101</v>
      </c>
      <c r="T6" s="11">
        <f t="shared" si="25"/>
        <v>-0.1721771978849754</v>
      </c>
      <c r="U6" s="11">
        <f>'OddsRatio_working_3-way'!S6-'OddsRatio_working_3-way'!R6^2/3</f>
        <v>-1.041672047204101</v>
      </c>
      <c r="V6" s="11">
        <f>'OddsRatio_working_3-way'!S6*'OddsRatio_working_3-way'!R6/3-2*'OddsRatio_working_3-way'!R6^3/27-'OddsRatio_working_3-way'!T6</f>
        <v>0.1721771978849754</v>
      </c>
      <c r="W6" s="11">
        <f>'OddsRatio_working_3-way'!V6^2+4*'OddsRatio_working_3-way'!U6^3/27</f>
        <v>-0.13780659566285725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0.20460424185142106</v>
      </c>
      <c r="Y6" s="11">
        <f>IF('OddsRatio_working_3-way'!W6&gt;=0,IF('OddsRatio_working_3-way'!V6+SQRT('OddsRatio_working_3-way'!W6)&gt;0,0,PI()),ACOS('OddsRatio_working_3-way'!V6/(2*'OddsRatio_working_3-way'!X6)))</f>
        <v>1.1365170745435991</v>
      </c>
      <c r="Z6" s="11">
        <f>'OddsRatio_working_3-way'!X6^(1/3)*COS('OddsRatio_working_3-way'!Y6/3)</f>
        <v>0.54747568031337324</v>
      </c>
      <c r="AA6" s="11">
        <f>'OddsRatio_working_3-way'!X6^(1/3)*COS(('OddsRatio_working_3-way'!Y6+2*PI())/3)</f>
        <v>-0.46247256510173257</v>
      </c>
      <c r="AB6" s="11">
        <f>'OddsRatio_working_3-way'!X6^(1/3)*COS(('OddsRatio_working_3-way'!Y6+4*PI())/3)</f>
        <v>-8.5003115211640445E-2</v>
      </c>
      <c r="AC6" s="11">
        <f>'OddsRatio_working_3-way'!X6^(1/3)*SIN('OddsRatio_working_3-way'!Y6/3)</f>
        <v>0.21793208850490459</v>
      </c>
      <c r="AD6" s="11">
        <f>'OddsRatio_working_3-way'!X6^(1/3)*SIN(('OddsRatio_working_3-way'!Y6+2*PI())/3)</f>
        <v>0.36516180285309696</v>
      </c>
      <c r="AE6" s="11">
        <f>'OddsRatio_working_3-way'!X6^(1/3)*SIN(('OddsRatio_working_3-way'!Y6+4*PI())/3)</f>
        <v>-0.5830938913580016</v>
      </c>
      <c r="AF6" s="11">
        <f>-'OddsRatio_working_3-way'!U6/(3*'OddsRatio_working_3-way'!X6^(1/3))*COS(('OddsRatio_working_3-way'!Y6)/3)</f>
        <v>0.54747568031337324</v>
      </c>
      <c r="AG6" s="11">
        <f>-'OddsRatio_working_3-way'!U6/(3*'OddsRatio_working_3-way'!X6^(1/3))*COS(('OddsRatio_working_3-way'!Y6+2*PI())/3)</f>
        <v>-0.46247256510173257</v>
      </c>
      <c r="AH6" s="11">
        <f>-'OddsRatio_working_3-way'!U6/(3*'OddsRatio_working_3-way'!X6^(1/3))*COS(('OddsRatio_working_3-way'!Y6+4*PI())/3)</f>
        <v>-8.5003115211640445E-2</v>
      </c>
      <c r="AI6" s="11">
        <f>'OddsRatio_working_3-way'!U6/(3*'OddsRatio_working_3-way'!X6^(1/3))*SIN(('OddsRatio_working_3-way'!Y6)/3)</f>
        <v>-0.21793208850490459</v>
      </c>
      <c r="AJ6" s="11">
        <f>'OddsRatio_working_3-way'!U6/(3*'OddsRatio_working_3-way'!X6^(1/3))*SIN(('OddsRatio_working_3-way'!Y6+2*PI())/3)</f>
        <v>-0.36516180285309696</v>
      </c>
      <c r="AK6" s="11">
        <f>'OddsRatio_working_3-way'!U6/(3*'OddsRatio_working_3-way'!X6^(1/3))*SIN(('OddsRatio_working_3-way'!Y6+4*PI())/3)</f>
        <v>0.5830938913580016</v>
      </c>
      <c r="AL6" s="11">
        <f>'OddsRatio_working_3-way'!Z6+'OddsRatio_working_3-way'!AF6</f>
        <v>1.0949513606267465</v>
      </c>
      <c r="AM6" s="11">
        <f>'OddsRatio_working_3-way'!AA6+'OddsRatio_working_3-way'!AG6</f>
        <v>-0.92494513020346514</v>
      </c>
      <c r="AN6" s="11">
        <f>'OddsRatio_working_3-way'!AB6+'OddsRatio_working_3-way'!AH6</f>
        <v>-0.17000623042328089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1.0949513606267465</v>
      </c>
      <c r="AS6" s="11">
        <f>IF(('OddsRatio_working_3-way'!X6=0),IF(Q6&gt;0,-Q6^(1/3),(-Q6)^(1/3)),'OddsRatio_working_3-way'!AM6-'OddsRatio_working_3-way'!R6/3)</f>
        <v>-0.92494513020346514</v>
      </c>
      <c r="AT6" s="11">
        <f>IF(('OddsRatio_working_3-way'!X6=0),IF(Q6&gt;0,-Q6^(1/3),(-Q6)^(1/3)),'OddsRatio_working_3-way'!AN6-'OddsRatio_working_3-way'!R6/3)</f>
        <v>-0.17000623042328089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3.08</v>
      </c>
      <c r="B7" s="4">
        <f>IF('True_Odds_Calculator_3-way'!B8="","",'True_Odds_Calculator_3-way'!B8)</f>
        <v>3.59</v>
      </c>
      <c r="C7" s="4">
        <f>IF('True_Odds_Calculator_3-way'!C8="","",'True_Odds_Calculator_3-way'!C8)</f>
        <v>2.33</v>
      </c>
      <c r="D7" s="9">
        <f t="shared" si="13"/>
        <v>0.31400495446329685</v>
      </c>
      <c r="E7" s="9">
        <f t="shared" si="14"/>
        <v>0.26879366896246071</v>
      </c>
      <c r="F7" s="9">
        <f t="shared" si="15"/>
        <v>0.41720137657424256</v>
      </c>
      <c r="G7" s="9">
        <f t="shared" si="16"/>
        <v>1.0503188107904018</v>
      </c>
      <c r="H7" s="9">
        <f t="shared" si="17"/>
        <v>3.1846631264440357</v>
      </c>
      <c r="I7" s="9">
        <f t="shared" si="18"/>
        <v>3.7203257199471405</v>
      </c>
      <c r="J7" s="9">
        <f t="shared" si="19"/>
        <v>2.3969240183512341</v>
      </c>
      <c r="K7" s="11">
        <f t="shared" si="20"/>
        <v>0.32467532467532467</v>
      </c>
      <c r="L7" s="11">
        <f t="shared" si="21"/>
        <v>0.2785515320334262</v>
      </c>
      <c r="M7" s="11">
        <f t="shared" si="22"/>
        <v>0.42918454935622319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-0.27810811016425085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0.23288963717191868</v>
      </c>
      <c r="Q7" s="11">
        <f>2*'OddsRatio_working_3-way'!K7*'OddsRatio_working_3-way'!L7*'OddsRatio_working_3-way'!M7</f>
        <v>7.7629879057306228E-2</v>
      </c>
      <c r="R7" s="11">
        <f t="shared" si="23"/>
        <v>0</v>
      </c>
      <c r="S7" s="11">
        <f t="shared" si="24"/>
        <v>-0.83740685244444646</v>
      </c>
      <c r="T7" s="11">
        <f t="shared" si="25"/>
        <v>-0.27913561748148219</v>
      </c>
      <c r="U7" s="11">
        <f>'OddsRatio_working_3-way'!S7-'OddsRatio_working_3-way'!R7^2/3</f>
        <v>-0.83740685244444646</v>
      </c>
      <c r="V7" s="11">
        <f>'OddsRatio_working_3-way'!S7*'OddsRatio_working_3-way'!R7/3-2*'OddsRatio_working_3-way'!R7^3/27-'OddsRatio_working_3-way'!T7</f>
        <v>0.27913561748148219</v>
      </c>
      <c r="W7" s="11">
        <f>'OddsRatio_working_3-way'!V7^2+4*'OddsRatio_working_3-way'!U7^3/27</f>
        <v>-9.0806038444765369E-3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0.14747652083572904</v>
      </c>
      <c r="Y7" s="11">
        <f>IF('OddsRatio_working_3-way'!W7&gt;=0,IF('OddsRatio_working_3-way'!V7+SQRT('OddsRatio_working_3-way'!W7)&gt;0,0,PI()),ACOS('OddsRatio_working_3-way'!V7/(2*'OddsRatio_working_3-way'!X7)))</f>
        <v>0.32897782927430819</v>
      </c>
      <c r="Z7" s="11">
        <f>'OddsRatio_working_3-way'!X7^(1/3)*COS('OddsRatio_working_3-way'!Y7/3)</f>
        <v>0.52515940539520101</v>
      </c>
      <c r="AA7" s="11">
        <f>'OddsRatio_working_3-way'!X7^(1/3)*COS(('OddsRatio_working_3-way'!Y7+2*PI())/3)</f>
        <v>-0.31265377088494489</v>
      </c>
      <c r="AB7" s="11">
        <f>'OddsRatio_working_3-way'!X7^(1/3)*COS(('OddsRatio_working_3-way'!Y7+4*PI())/3)</f>
        <v>-0.21250563451025603</v>
      </c>
      <c r="AC7" s="11">
        <f>'OddsRatio_working_3-way'!X7^(1/3)*SIN('OddsRatio_working_3-way'!Y7/3)</f>
        <v>5.7820553494765996E-2</v>
      </c>
      <c r="AD7" s="11">
        <f>'OddsRatio_working_3-way'!X7^(1/3)*SIN(('OddsRatio_working_3-way'!Y7+2*PI())/3)</f>
        <v>0.42589110936119173</v>
      </c>
      <c r="AE7" s="11">
        <f>'OddsRatio_working_3-way'!X7^(1/3)*SIN(('OddsRatio_working_3-way'!Y7+4*PI())/3)</f>
        <v>-0.48371166285595768</v>
      </c>
      <c r="AF7" s="11">
        <f>-'OddsRatio_working_3-way'!U7/(3*'OddsRatio_working_3-way'!X7^(1/3))*COS(('OddsRatio_working_3-way'!Y7)/3)</f>
        <v>0.5251594053952009</v>
      </c>
      <c r="AG7" s="11">
        <f>-'OddsRatio_working_3-way'!U7/(3*'OddsRatio_working_3-way'!X7^(1/3))*COS(('OddsRatio_working_3-way'!Y7+2*PI())/3)</f>
        <v>-0.31265377088494484</v>
      </c>
      <c r="AH7" s="11">
        <f>-'OddsRatio_working_3-way'!U7/(3*'OddsRatio_working_3-way'!X7^(1/3))*COS(('OddsRatio_working_3-way'!Y7+4*PI())/3)</f>
        <v>-0.21250563451025598</v>
      </c>
      <c r="AI7" s="11">
        <f>'OddsRatio_working_3-way'!U7/(3*'OddsRatio_working_3-way'!X7^(1/3))*SIN(('OddsRatio_working_3-way'!Y7)/3)</f>
        <v>-5.7820553494765989E-2</v>
      </c>
      <c r="AJ7" s="11">
        <f>'OddsRatio_working_3-way'!U7/(3*'OddsRatio_working_3-way'!X7^(1/3))*SIN(('OddsRatio_working_3-way'!Y7+2*PI())/3)</f>
        <v>-0.42589110936119162</v>
      </c>
      <c r="AK7" s="11">
        <f>'OddsRatio_working_3-way'!U7/(3*'OddsRatio_working_3-way'!X7^(1/3))*SIN(('OddsRatio_working_3-way'!Y7+4*PI())/3)</f>
        <v>0.48371166285595757</v>
      </c>
      <c r="AL7" s="11">
        <f>'OddsRatio_working_3-way'!Z7+'OddsRatio_working_3-way'!AF7</f>
        <v>1.0503188107904018</v>
      </c>
      <c r="AM7" s="11">
        <f>'OddsRatio_working_3-way'!AA7+'OddsRatio_working_3-way'!AG7</f>
        <v>-0.62530754176988967</v>
      </c>
      <c r="AN7" s="11">
        <f>'OddsRatio_working_3-way'!AB7+'OddsRatio_working_3-way'!AH7</f>
        <v>-0.42501126902051201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1.0503188107904018</v>
      </c>
      <c r="AS7" s="11">
        <f>IF(('OddsRatio_working_3-way'!X7=0),IF(Q7&gt;0,-Q7^(1/3),(-Q7)^(1/3)),'OddsRatio_working_3-way'!AM7-'OddsRatio_working_3-way'!R7/3)</f>
        <v>-0.62530754176988967</v>
      </c>
      <c r="AT7" s="11">
        <f>IF(('OddsRatio_working_3-way'!X7=0),IF(Q7&gt;0,-Q7^(1/3),(-Q7)^(1/3)),'OddsRatio_working_3-way'!AN7-'OddsRatio_working_3-way'!R7/3)</f>
        <v>-0.42501126902051201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3.4</v>
      </c>
      <c r="B8" s="4">
        <f>IF('True_Odds_Calculator_3-way'!B9="","",'True_Odds_Calculator_3-way'!B9)</f>
        <v>4.04</v>
      </c>
      <c r="C8" s="4">
        <f>IF('True_Odds_Calculator_3-way'!C9="","",'True_Odds_Calculator_3-way'!C9)</f>
        <v>2.0299999999999998</v>
      </c>
      <c r="D8" s="9">
        <f t="shared" si="13"/>
        <v>0.28310952265810024</v>
      </c>
      <c r="E8" s="9">
        <f t="shared" si="14"/>
        <v>0.23767332450909684</v>
      </c>
      <c r="F8" s="9">
        <f t="shared" si="15"/>
        <v>0.47921715283280264</v>
      </c>
      <c r="G8" s="9">
        <f t="shared" si="16"/>
        <v>1.0550841340644621</v>
      </c>
      <c r="H8" s="9">
        <f t="shared" si="17"/>
        <v>3.5322019217547092</v>
      </c>
      <c r="I8" s="9">
        <f t="shared" si="18"/>
        <v>4.207455767555965</v>
      </c>
      <c r="J8" s="9">
        <f t="shared" si="19"/>
        <v>2.0867366580863953</v>
      </c>
      <c r="K8" s="11">
        <f t="shared" si="20"/>
        <v>0.29411764705882354</v>
      </c>
      <c r="L8" s="11">
        <f t="shared" si="21"/>
        <v>0.24752475247524752</v>
      </c>
      <c r="M8" s="11">
        <f t="shared" si="22"/>
        <v>0.49261083743842371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-0.26950431931051677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0.23203204122208804</v>
      </c>
      <c r="Q8" s="11">
        <f>2*'OddsRatio_working_3-way'!K8*'OddsRatio_working_3-way'!L8*'OddsRatio_working_3-way'!M8</f>
        <v>7.1725515060923672E-2</v>
      </c>
      <c r="R8" s="11">
        <f t="shared" si="23"/>
        <v>0</v>
      </c>
      <c r="S8" s="11">
        <f t="shared" si="24"/>
        <v>-0.86095852495316028</v>
      </c>
      <c r="T8" s="11">
        <f t="shared" si="25"/>
        <v>-0.26613864758984868</v>
      </c>
      <c r="U8" s="11">
        <f>'OddsRatio_working_3-way'!S8-'OddsRatio_working_3-way'!R8^2/3</f>
        <v>-0.86095852495316028</v>
      </c>
      <c r="V8" s="11">
        <f>'OddsRatio_working_3-way'!S8*'OddsRatio_working_3-way'!R8/3-2*'OddsRatio_working_3-way'!R8^3/27-'OddsRatio_working_3-way'!T8</f>
        <v>0.26613864758984868</v>
      </c>
      <c r="W8" s="11">
        <f>'OddsRatio_working_3-way'!V8^2+4*'OddsRatio_working_3-way'!U8^3/27</f>
        <v>-2.3716167884758554E-2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0.15374162385778309</v>
      </c>
      <c r="Y8" s="11">
        <f>IF('OddsRatio_working_3-way'!W8&gt;=0,IF('OddsRatio_working_3-way'!V8+SQRT('OddsRatio_working_3-way'!W8)&gt;0,0,PI()),ACOS('OddsRatio_working_3-way'!V8/(2*'OddsRatio_working_3-way'!X8)))</f>
        <v>0.5245713830163492</v>
      </c>
      <c r="Z8" s="11">
        <f>'OddsRatio_working_3-way'!X8^(1/3)*COS('OddsRatio_working_3-way'!Y8/3)</f>
        <v>0.52754206703223094</v>
      </c>
      <c r="AA8" s="11">
        <f>'OddsRatio_working_3-way'!X8^(1/3)*COS(('OddsRatio_working_3-way'!Y8+2*PI())/3)</f>
        <v>-0.34448136043783562</v>
      </c>
      <c r="AB8" s="11">
        <f>'OddsRatio_working_3-way'!X8^(1/3)*COS(('OddsRatio_working_3-way'!Y8+4*PI())/3)</f>
        <v>-0.18306070659439538</v>
      </c>
      <c r="AC8" s="11">
        <f>'OddsRatio_working_3-way'!X8^(1/3)*SIN('OddsRatio_working_3-way'!Y8/3)</f>
        <v>9.3196257949275649E-2</v>
      </c>
      <c r="AD8" s="11">
        <f>'OddsRatio_working_3-way'!X8^(1/3)*SIN(('OddsRatio_working_3-way'!Y8+2*PI())/3)</f>
        <v>0.4102667026402273</v>
      </c>
      <c r="AE8" s="11">
        <f>'OddsRatio_working_3-way'!X8^(1/3)*SIN(('OddsRatio_working_3-way'!Y8+4*PI())/3)</f>
        <v>-0.50346296058950291</v>
      </c>
      <c r="AF8" s="11">
        <f>-'OddsRatio_working_3-way'!U8/(3*'OddsRatio_working_3-way'!X8^(1/3))*COS(('OddsRatio_working_3-way'!Y8)/3)</f>
        <v>0.52754206703223105</v>
      </c>
      <c r="AG8" s="11">
        <f>-'OddsRatio_working_3-way'!U8/(3*'OddsRatio_working_3-way'!X8^(1/3))*COS(('OddsRatio_working_3-way'!Y8+2*PI())/3)</f>
        <v>-0.34448136043783567</v>
      </c>
      <c r="AH8" s="11">
        <f>-'OddsRatio_working_3-way'!U8/(3*'OddsRatio_working_3-way'!X8^(1/3))*COS(('OddsRatio_working_3-way'!Y8+4*PI())/3)</f>
        <v>-0.18306070659439541</v>
      </c>
      <c r="AI8" s="11">
        <f>'OddsRatio_working_3-way'!U8/(3*'OddsRatio_working_3-way'!X8^(1/3))*SIN(('OddsRatio_working_3-way'!Y8)/3)</f>
        <v>-9.3196257949275663E-2</v>
      </c>
      <c r="AJ8" s="11">
        <f>'OddsRatio_working_3-way'!U8/(3*'OddsRatio_working_3-way'!X8^(1/3))*SIN(('OddsRatio_working_3-way'!Y8+2*PI())/3)</f>
        <v>-0.41026670264022741</v>
      </c>
      <c r="AK8" s="11">
        <f>'OddsRatio_working_3-way'!U8/(3*'OddsRatio_working_3-way'!X8^(1/3))*SIN(('OddsRatio_working_3-way'!Y8+4*PI())/3)</f>
        <v>0.50346296058950302</v>
      </c>
      <c r="AL8" s="11">
        <f>'OddsRatio_working_3-way'!Z8+'OddsRatio_working_3-way'!AF8</f>
        <v>1.0550841340644621</v>
      </c>
      <c r="AM8" s="11">
        <f>'OddsRatio_working_3-way'!AA8+'OddsRatio_working_3-way'!AG8</f>
        <v>-0.68896272087567123</v>
      </c>
      <c r="AN8" s="11">
        <f>'OddsRatio_working_3-way'!AB8+'OddsRatio_working_3-way'!AH8</f>
        <v>-0.36612141318879077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1.0550841340644621</v>
      </c>
      <c r="AS8" s="11">
        <f>IF(('OddsRatio_working_3-way'!X8=0),IF(Q8&gt;0,-Q8^(1/3),(-Q8)^(1/3)),'OddsRatio_working_3-way'!AM8-'OddsRatio_working_3-way'!R8/3)</f>
        <v>-0.68896272087567123</v>
      </c>
      <c r="AT8" s="11">
        <f>IF(('OddsRatio_working_3-way'!X8=0),IF(Q8&gt;0,-Q8^(1/3),(-Q8)^(1/3)),'OddsRatio_working_3-way'!AN8-'OddsRatio_working_3-way'!R8/3)</f>
        <v>-0.36612141318879077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1.95</v>
      </c>
      <c r="B9" s="4">
        <f>IF('True_Odds_Calculator_3-way'!B10="","",'True_Odds_Calculator_3-way'!B10)</f>
        <v>3.72</v>
      </c>
      <c r="C9" s="4">
        <f>IF('True_Odds_Calculator_3-way'!C10="","",'True_Odds_Calculator_3-way'!C10)</f>
        <v>3.95</v>
      </c>
      <c r="D9" s="9">
        <f t="shared" si="13"/>
        <v>0.49902302198183923</v>
      </c>
      <c r="E9" s="9">
        <f t="shared" si="14"/>
        <v>0.25810656121519121</v>
      </c>
      <c r="F9" s="9">
        <f t="shared" si="15"/>
        <v>0.24287041680296964</v>
      </c>
      <c r="G9" s="9">
        <f t="shared" si="16"/>
        <v>1.0567532241162403</v>
      </c>
      <c r="H9" s="9">
        <f t="shared" si="17"/>
        <v>2.0039155629104277</v>
      </c>
      <c r="I9" s="9">
        <f t="shared" si="18"/>
        <v>3.8743687695961744</v>
      </c>
      <c r="J9" s="9">
        <f t="shared" si="19"/>
        <v>4.1174220111429101</v>
      </c>
      <c r="K9" s="11">
        <f t="shared" si="20"/>
        <v>0.51282051282051289</v>
      </c>
      <c r="L9" s="11">
        <f t="shared" si="21"/>
        <v>0.26881720430107525</v>
      </c>
      <c r="M9" s="11">
        <f t="shared" si="22"/>
        <v>0.25316455696202528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-0.26603567477393519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0.23103796072354665</v>
      </c>
      <c r="Q9" s="11">
        <f>2*'OddsRatio_working_3-way'!K9*'OddsRatio_working_3-way'!L9*'OddsRatio_working_3-way'!M9</f>
        <v>6.9799988134002011E-2</v>
      </c>
      <c r="R9" s="11">
        <f t="shared" si="23"/>
        <v>0</v>
      </c>
      <c r="S9" s="11">
        <f t="shared" si="24"/>
        <v>-0.8684472897098181</v>
      </c>
      <c r="T9" s="11">
        <f t="shared" si="25"/>
        <v>-0.26237078238967315</v>
      </c>
      <c r="U9" s="11">
        <f>'OddsRatio_working_3-way'!S9-'OddsRatio_working_3-way'!R9^2/3</f>
        <v>-0.8684472897098181</v>
      </c>
      <c r="V9" s="11">
        <f>'OddsRatio_working_3-way'!S9*'OddsRatio_working_3-way'!R9/3-2*'OddsRatio_working_3-way'!R9^3/27-'OddsRatio_working_3-way'!T9</f>
        <v>0.26237078238967315</v>
      </c>
      <c r="W9" s="11">
        <f>'OddsRatio_working_3-way'!V9^2+4*'OddsRatio_working_3-way'!U9^3/27</f>
        <v>-2.8196172470270842E-2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0.15575188596132639</v>
      </c>
      <c r="Y9" s="11">
        <f>IF('OddsRatio_working_3-way'!W9&gt;=0,IF('OddsRatio_working_3-way'!V9+SQRT('OddsRatio_working_3-way'!W9)&gt;0,0,PI()),ACOS('OddsRatio_working_3-way'!V9/(2*'OddsRatio_working_3-way'!X9)))</f>
        <v>0.56931280935875117</v>
      </c>
      <c r="Z9" s="11">
        <f>'OddsRatio_working_3-way'!X9^(1/3)*COS('OddsRatio_working_3-way'!Y9/3)</f>
        <v>0.52837661205812014</v>
      </c>
      <c r="AA9" s="11">
        <f>'OddsRatio_working_3-way'!X9^(1/3)*COS(('OddsRatio_working_3-way'!Y9+2*PI())/3)</f>
        <v>-0.35208278423981909</v>
      </c>
      <c r="AB9" s="11">
        <f>'OddsRatio_working_3-way'!X9^(1/3)*COS(('OddsRatio_working_3-way'!Y9+4*PI())/3)</f>
        <v>-0.17629382781830119</v>
      </c>
      <c r="AC9" s="11">
        <f>'OddsRatio_working_3-way'!X9^(1/3)*SIN('OddsRatio_working_3-way'!Y9/3)</f>
        <v>0.10149180131052686</v>
      </c>
      <c r="AD9" s="11">
        <f>'OddsRatio_working_3-way'!X9^(1/3)*SIN(('OddsRatio_working_3-way'!Y9+2*PI())/3)</f>
        <v>0.40684166815262379</v>
      </c>
      <c r="AE9" s="11">
        <f>'OddsRatio_working_3-way'!X9^(1/3)*SIN(('OddsRatio_working_3-way'!Y9+4*PI())/3)</f>
        <v>-0.50833346946315061</v>
      </c>
      <c r="AF9" s="11">
        <f>-'OddsRatio_working_3-way'!U9/(3*'OddsRatio_working_3-way'!X9^(1/3))*COS(('OddsRatio_working_3-way'!Y9)/3)</f>
        <v>0.52837661205812025</v>
      </c>
      <c r="AG9" s="11">
        <f>-'OddsRatio_working_3-way'!U9/(3*'OddsRatio_working_3-way'!X9^(1/3))*COS(('OddsRatio_working_3-way'!Y9+2*PI())/3)</f>
        <v>-0.35208278423981915</v>
      </c>
      <c r="AH9" s="11">
        <f>-'OddsRatio_working_3-way'!U9/(3*'OddsRatio_working_3-way'!X9^(1/3))*COS(('OddsRatio_working_3-way'!Y9+4*PI())/3)</f>
        <v>-0.17629382781830122</v>
      </c>
      <c r="AI9" s="11">
        <f>'OddsRatio_working_3-way'!U9/(3*'OddsRatio_working_3-way'!X9^(1/3))*SIN(('OddsRatio_working_3-way'!Y9)/3)</f>
        <v>-0.10149180131052687</v>
      </c>
      <c r="AJ9" s="11">
        <f>'OddsRatio_working_3-way'!U9/(3*'OddsRatio_working_3-way'!X9^(1/3))*SIN(('OddsRatio_working_3-way'!Y9+2*PI())/3)</f>
        <v>-0.4068416681526239</v>
      </c>
      <c r="AK9" s="11">
        <f>'OddsRatio_working_3-way'!U9/(3*'OddsRatio_working_3-way'!X9^(1/3))*SIN(('OddsRatio_working_3-way'!Y9+4*PI())/3)</f>
        <v>0.50833346946315072</v>
      </c>
      <c r="AL9" s="11">
        <f>'OddsRatio_working_3-way'!Z9+'OddsRatio_working_3-way'!AF9</f>
        <v>1.0567532241162403</v>
      </c>
      <c r="AM9" s="11">
        <f>'OddsRatio_working_3-way'!AA9+'OddsRatio_working_3-way'!AG9</f>
        <v>-0.70416556847963818</v>
      </c>
      <c r="AN9" s="11">
        <f>'OddsRatio_working_3-way'!AB9+'OddsRatio_working_3-way'!AH9</f>
        <v>-0.35258765563660244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1.0567532241162403</v>
      </c>
      <c r="AS9" s="11">
        <f>IF(('OddsRatio_working_3-way'!X9=0),IF(Q9&gt;0,-Q9^(1/3),(-Q9)^(1/3)),'OddsRatio_working_3-way'!AM9-'OddsRatio_working_3-way'!R9/3)</f>
        <v>-0.70416556847963818</v>
      </c>
      <c r="AT9" s="11">
        <f>IF(('OddsRatio_working_3-way'!X9=0),IF(Q9&gt;0,-Q9^(1/3),(-Q9)^(1/3)),'OddsRatio_working_3-way'!AN9-'OddsRatio_working_3-way'!R9/3)</f>
        <v>-0.35258765563660244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2.38</v>
      </c>
      <c r="B10" s="4">
        <f>IF('True_Odds_Calculator_3-way'!B11="","",'True_Odds_Calculator_3-way'!B11)</f>
        <v>3.65</v>
      </c>
      <c r="C10" s="4">
        <f>IF('True_Odds_Calculator_3-way'!C11="","",'True_Odds_Calculator_3-way'!C11)</f>
        <v>2.95</v>
      </c>
      <c r="D10" s="9">
        <f t="shared" si="13"/>
        <v>0.40801963290153936</v>
      </c>
      <c r="E10" s="9">
        <f t="shared" si="14"/>
        <v>0.26412567503044626</v>
      </c>
      <c r="F10" s="9">
        <f t="shared" si="15"/>
        <v>0.32785469206801443</v>
      </c>
      <c r="G10" s="9">
        <f t="shared" si="16"/>
        <v>1.051349606526526</v>
      </c>
      <c r="H10" s="9">
        <f t="shared" si="17"/>
        <v>2.4508624570066058</v>
      </c>
      <c r="I10" s="9">
        <f t="shared" si="18"/>
        <v>3.7860764572952936</v>
      </c>
      <c r="J10" s="9">
        <f t="shared" si="19"/>
        <v>3.0501317327267259</v>
      </c>
      <c r="K10" s="11">
        <f t="shared" si="20"/>
        <v>0.42016806722689076</v>
      </c>
      <c r="L10" s="11">
        <f t="shared" si="21"/>
        <v>0.27397260273972601</v>
      </c>
      <c r="M10" s="11">
        <f t="shared" si="22"/>
        <v>0.33898305084745761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-0.27827086255909372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0.23335082814179769</v>
      </c>
      <c r="Q10" s="11">
        <f>2*'OddsRatio_working_3-way'!K10*'OddsRatio_working_3-way'!L10*'OddsRatio_working_3-way'!M10</f>
        <v>7.8043755231370471E-2</v>
      </c>
      <c r="R10" s="11">
        <f t="shared" si="23"/>
        <v>0</v>
      </c>
      <c r="S10" s="11">
        <f t="shared" si="24"/>
        <v>-0.83857442348008393</v>
      </c>
      <c r="T10" s="11">
        <f t="shared" si="25"/>
        <v>-0.28045967340471034</v>
      </c>
      <c r="U10" s="11">
        <f>'OddsRatio_working_3-way'!S10-'OddsRatio_working_3-way'!R10^2/3</f>
        <v>-0.83857442348008393</v>
      </c>
      <c r="V10" s="11">
        <f>'OddsRatio_working_3-way'!S10*'OddsRatio_working_3-way'!R10/3-2*'OddsRatio_working_3-way'!R10^3/27-'OddsRatio_working_3-way'!T10</f>
        <v>0.28045967340471034</v>
      </c>
      <c r="W10" s="11">
        <f>'OddsRatio_working_3-way'!V10^2+4*'OddsRatio_working_3-way'!U10^3/27</f>
        <v>-8.7040690814107896E-3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0.14778506139634645</v>
      </c>
      <c r="Y10" s="11">
        <f>IF('OddsRatio_working_3-way'!W10&gt;=0,IF('OddsRatio_working_3-way'!V10+SQRT('OddsRatio_working_3-way'!W10)&gt;0,0,PI()),ACOS('OddsRatio_working_3-way'!V10/(2*'OddsRatio_working_3-way'!X10)))</f>
        <v>0.32113764410734369</v>
      </c>
      <c r="Z10" s="11">
        <f>'OddsRatio_working_3-way'!X10^(1/3)*COS('OddsRatio_working_3-way'!Y10/3)</f>
        <v>0.52567480326326299</v>
      </c>
      <c r="AA10" s="11">
        <f>'OddsRatio_working_3-way'!X10^(1/3)*COS(('OddsRatio_working_3-way'!Y10+2*PI())/3)</f>
        <v>-0.31175679227193143</v>
      </c>
      <c r="AB10" s="11">
        <f>'OddsRatio_working_3-way'!X10^(1/3)*COS(('OddsRatio_working_3-way'!Y10+4*PI())/3)</f>
        <v>-0.21391801099133168</v>
      </c>
      <c r="AC10" s="11">
        <f>'OddsRatio_working_3-way'!X10^(1/3)*SIN('OddsRatio_working_3-way'!Y10/3)</f>
        <v>5.648724670953921E-2</v>
      </c>
      <c r="AD10" s="11">
        <f>'OddsRatio_working_3-way'!X10^(1/3)*SIN(('OddsRatio_working_3-way'!Y10+2*PI())/3)</f>
        <v>0.42700411040060299</v>
      </c>
      <c r="AE10" s="11">
        <f>'OddsRatio_working_3-way'!X10^(1/3)*SIN(('OddsRatio_working_3-way'!Y10+4*PI())/3)</f>
        <v>-0.48349135711014218</v>
      </c>
      <c r="AF10" s="11">
        <f>-'OddsRatio_working_3-way'!U10/(3*'OddsRatio_working_3-way'!X10^(1/3))*COS(('OddsRatio_working_3-way'!Y10)/3)</f>
        <v>0.5256748032632631</v>
      </c>
      <c r="AG10" s="11">
        <f>-'OddsRatio_working_3-way'!U10/(3*'OddsRatio_working_3-way'!X10^(1/3))*COS(('OddsRatio_working_3-way'!Y10+2*PI())/3)</f>
        <v>-0.31175679227193148</v>
      </c>
      <c r="AH10" s="11">
        <f>-'OddsRatio_working_3-way'!U10/(3*'OddsRatio_working_3-way'!X10^(1/3))*COS(('OddsRatio_working_3-way'!Y10+4*PI())/3)</f>
        <v>-0.2139180109913317</v>
      </c>
      <c r="AI10" s="11">
        <f>'OddsRatio_working_3-way'!U10/(3*'OddsRatio_working_3-way'!X10^(1/3))*SIN(('OddsRatio_working_3-way'!Y10)/3)</f>
        <v>-5.6487246709539217E-2</v>
      </c>
      <c r="AJ10" s="11">
        <f>'OddsRatio_working_3-way'!U10/(3*'OddsRatio_working_3-way'!X10^(1/3))*SIN(('OddsRatio_working_3-way'!Y10+2*PI())/3)</f>
        <v>-0.4270041104006031</v>
      </c>
      <c r="AK10" s="11">
        <f>'OddsRatio_working_3-way'!U10/(3*'OddsRatio_working_3-way'!X10^(1/3))*SIN(('OddsRatio_working_3-way'!Y10+4*PI())/3)</f>
        <v>0.48349135711014229</v>
      </c>
      <c r="AL10" s="11">
        <f>'OddsRatio_working_3-way'!Z10+'OddsRatio_working_3-way'!AF10</f>
        <v>1.051349606526526</v>
      </c>
      <c r="AM10" s="11">
        <f>'OddsRatio_working_3-way'!AA10+'OddsRatio_working_3-way'!AG10</f>
        <v>-0.62351358454386285</v>
      </c>
      <c r="AN10" s="11">
        <f>'OddsRatio_working_3-way'!AB10+'OddsRatio_working_3-way'!AH10</f>
        <v>-0.42783602198266335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1.051349606526526</v>
      </c>
      <c r="AS10" s="11">
        <f>IF(('OddsRatio_working_3-way'!X10=0),IF(Q10&gt;0,-Q10^(1/3),(-Q10)^(1/3)),'OddsRatio_working_3-way'!AM10-'OddsRatio_working_3-way'!R10/3)</f>
        <v>-0.62351358454386285</v>
      </c>
      <c r="AT10" s="11">
        <f>IF(('OddsRatio_working_3-way'!X10=0),IF(Q10&gt;0,-Q10^(1/3),(-Q10)^(1/3)),'OddsRatio_working_3-way'!AN10-'OddsRatio_working_3-way'!R10/3)</f>
        <v>-0.42783602198266335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4.5</v>
      </c>
      <c r="C11" s="4">
        <f>IF('True_Odds_Calculator_3-way'!C12="","",'True_Odds_Calculator_3-way'!C12)</f>
        <v>5</v>
      </c>
      <c r="D11" s="9">
        <f t="shared" si="13"/>
        <v>0.5984172729795002</v>
      </c>
      <c r="E11" s="9">
        <f t="shared" si="14"/>
        <v>0.21149728408259946</v>
      </c>
      <c r="F11" s="9">
        <f t="shared" si="15"/>
        <v>0.19008544293790003</v>
      </c>
      <c r="G11" s="9">
        <f t="shared" si="16"/>
        <v>1.0651980295601793</v>
      </c>
      <c r="H11" s="9">
        <f t="shared" si="17"/>
        <v>1.6710747586229127</v>
      </c>
      <c r="I11" s="9">
        <f t="shared" si="18"/>
        <v>4.7281931034606277</v>
      </c>
      <c r="J11" s="9">
        <f t="shared" si="19"/>
        <v>5.2607921182407171</v>
      </c>
      <c r="K11" s="11">
        <f t="shared" si="20"/>
        <v>0.61349693251533743</v>
      </c>
      <c r="L11" s="11">
        <f t="shared" si="21"/>
        <v>0.22222222222222221</v>
      </c>
      <c r="M11" s="11">
        <f t="shared" si="22"/>
        <v>0.2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-0.24049079754601199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0.22167689161554194</v>
      </c>
      <c r="Q11" s="11">
        <f>2*'OddsRatio_working_3-way'!K11*'OddsRatio_working_3-way'!L11*'OddsRatio_working_3-way'!M11</f>
        <v>5.4533060668029987E-2</v>
      </c>
      <c r="R11" s="11">
        <f t="shared" si="23"/>
        <v>0</v>
      </c>
      <c r="S11" s="11">
        <f t="shared" si="24"/>
        <v>-0.92176870748299433</v>
      </c>
      <c r="T11" s="11">
        <f t="shared" si="25"/>
        <v>-0.2267573696145127</v>
      </c>
      <c r="U11" s="11">
        <f>'OddsRatio_working_3-way'!S11-'OddsRatio_working_3-way'!R11^2/3</f>
        <v>-0.92176870748299433</v>
      </c>
      <c r="V11" s="11">
        <f>'OddsRatio_working_3-way'!S11*'OddsRatio_working_3-way'!R11/3-2*'OddsRatio_working_3-way'!R11^3/27-'OddsRatio_working_3-way'!T11</f>
        <v>0.2267573696145127</v>
      </c>
      <c r="W11" s="11">
        <f>'OddsRatio_working_3-way'!V11^2+4*'OddsRatio_working_3-way'!U11^3/27</f>
        <v>-6.4608908918709615E-2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0.17031427831600199</v>
      </c>
      <c r="Y11" s="11">
        <f>IF('OddsRatio_working_3-way'!W11&gt;=0,IF('OddsRatio_working_3-way'!V11+SQRT('OddsRatio_working_3-way'!W11)&gt;0,0,PI()),ACOS('OddsRatio_working_3-way'!V11/(2*'OddsRatio_working_3-way'!X11)))</f>
        <v>0.84236114300249909</v>
      </c>
      <c r="Z11" s="11">
        <f>'OddsRatio_working_3-way'!X11^(1/3)*COS('OddsRatio_working_3-way'!Y11/3)</f>
        <v>0.53259901478008964</v>
      </c>
      <c r="AA11" s="11">
        <f>'OddsRatio_working_3-way'!X11^(1/3)*COS(('OddsRatio_working_3-way'!Y11+2*PI())/3)</f>
        <v>-0.39932542201650778</v>
      </c>
      <c r="AB11" s="11">
        <f>'OddsRatio_working_3-way'!X11^(1/3)*COS(('OddsRatio_working_3-way'!Y11+4*PI())/3)</f>
        <v>-0.13327359276358172</v>
      </c>
      <c r="AC11" s="11">
        <f>'OddsRatio_working_3-way'!X11^(1/3)*SIN('OddsRatio_working_3-way'!Y11/3)</f>
        <v>0.15360509523756916</v>
      </c>
      <c r="AD11" s="11">
        <f>'OddsRatio_working_3-way'!X11^(1/3)*SIN(('OddsRatio_working_3-way'!Y11+2*PI())/3)</f>
        <v>0.38444172921133674</v>
      </c>
      <c r="AE11" s="11">
        <f>'OddsRatio_working_3-way'!X11^(1/3)*SIN(('OddsRatio_working_3-way'!Y11+4*PI())/3)</f>
        <v>-0.53804682444890584</v>
      </c>
      <c r="AF11" s="11">
        <f>-'OddsRatio_working_3-way'!U11/(3*'OddsRatio_working_3-way'!X11^(1/3))*COS(('OddsRatio_working_3-way'!Y11)/3)</f>
        <v>0.53259901478008964</v>
      </c>
      <c r="AG11" s="11">
        <f>-'OddsRatio_working_3-way'!U11/(3*'OddsRatio_working_3-way'!X11^(1/3))*COS(('OddsRatio_working_3-way'!Y11+2*PI())/3)</f>
        <v>-0.39932542201650778</v>
      </c>
      <c r="AH11" s="11">
        <f>-'OddsRatio_working_3-way'!U11/(3*'OddsRatio_working_3-way'!X11^(1/3))*COS(('OddsRatio_working_3-way'!Y11+4*PI())/3)</f>
        <v>-0.13327359276358172</v>
      </c>
      <c r="AI11" s="11">
        <f>'OddsRatio_working_3-way'!U11/(3*'OddsRatio_working_3-way'!X11^(1/3))*SIN(('OddsRatio_working_3-way'!Y11)/3)</f>
        <v>-0.15360509523756916</v>
      </c>
      <c r="AJ11" s="11">
        <f>'OddsRatio_working_3-way'!U11/(3*'OddsRatio_working_3-way'!X11^(1/3))*SIN(('OddsRatio_working_3-way'!Y11+2*PI())/3)</f>
        <v>-0.38444172921133674</v>
      </c>
      <c r="AK11" s="11">
        <f>'OddsRatio_working_3-way'!U11/(3*'OddsRatio_working_3-way'!X11^(1/3))*SIN(('OddsRatio_working_3-way'!Y11+4*PI())/3)</f>
        <v>0.53804682444890584</v>
      </c>
      <c r="AL11" s="11">
        <f>'OddsRatio_working_3-way'!Z11+'OddsRatio_working_3-way'!AF11</f>
        <v>1.0651980295601793</v>
      </c>
      <c r="AM11" s="11">
        <f>'OddsRatio_working_3-way'!AA11+'OddsRatio_working_3-way'!AG11</f>
        <v>-0.79865084403301556</v>
      </c>
      <c r="AN11" s="11">
        <f>'OddsRatio_working_3-way'!AB11+'OddsRatio_working_3-way'!AH11</f>
        <v>-0.26654718552716344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1.0651980295601793</v>
      </c>
      <c r="AS11" s="11">
        <f>IF(('OddsRatio_working_3-way'!X11=0),IF(Q11&gt;0,-Q11^(1/3),(-Q11)^(1/3)),'OddsRatio_working_3-way'!AM11-'OddsRatio_working_3-way'!R11/3)</f>
        <v>-0.79865084403301556</v>
      </c>
      <c r="AT11" s="11">
        <f>IF(('OddsRatio_working_3-way'!X11=0),IF(Q11&gt;0,-Q11^(1/3),(-Q11)^(1/3)),'OddsRatio_working_3-way'!AN11-'OddsRatio_working_3-way'!R11/3)</f>
        <v>-0.26654718552716344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2.58</v>
      </c>
      <c r="B12" s="4">
        <f>IF('True_Odds_Calculator_3-way'!B13="","",'True_Odds_Calculator_3-way'!B13)</f>
        <v>3.9</v>
      </c>
      <c r="C12" s="4">
        <f>IF('True_Odds_Calculator_3-way'!C13="","",'True_Odds_Calculator_3-way'!C13)</f>
        <v>2.61</v>
      </c>
      <c r="D12" s="9">
        <f t="shared" si="13"/>
        <v>0.37788169107417718</v>
      </c>
      <c r="E12" s="9">
        <f t="shared" si="14"/>
        <v>0.24864818622823326</v>
      </c>
      <c r="F12" s="9">
        <f t="shared" si="15"/>
        <v>0.37347012269758978</v>
      </c>
      <c r="G12" s="9">
        <f t="shared" si="16"/>
        <v>1.0419815895913158</v>
      </c>
      <c r="H12" s="9">
        <f t="shared" si="17"/>
        <v>2.6463309115542795</v>
      </c>
      <c r="I12" s="9">
        <f t="shared" si="18"/>
        <v>4.0217466098148158</v>
      </c>
      <c r="J12" s="9">
        <f t="shared" si="19"/>
        <v>2.6775903592420183</v>
      </c>
      <c r="K12" s="11">
        <f t="shared" si="20"/>
        <v>0.38759689922480617</v>
      </c>
      <c r="L12" s="11">
        <f t="shared" si="21"/>
        <v>0.25641025641025644</v>
      </c>
      <c r="M12" s="11">
        <f t="shared" si="22"/>
        <v>0.38314176245210729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-0.28090284679431987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0.23189558073279004</v>
      </c>
      <c r="Q12" s="11">
        <f>2*'OddsRatio_working_3-way'!K12*'OddsRatio_working_3-way'!L12*'OddsRatio_working_3-way'!M12</f>
        <v>7.6156184148699527E-2</v>
      </c>
      <c r="R12" s="11">
        <f t="shared" si="23"/>
        <v>0</v>
      </c>
      <c r="S12" s="11">
        <f t="shared" si="24"/>
        <v>-0.82553659878921237</v>
      </c>
      <c r="T12" s="11">
        <f t="shared" si="25"/>
        <v>-0.27111218351041461</v>
      </c>
      <c r="U12" s="11">
        <f>'OddsRatio_working_3-way'!S12-'OddsRatio_working_3-way'!R12^2/3</f>
        <v>-0.82553659878921237</v>
      </c>
      <c r="V12" s="11">
        <f>'OddsRatio_working_3-way'!S12*'OddsRatio_working_3-way'!R12/3-2*'OddsRatio_working_3-way'!R12^3/27-'OddsRatio_working_3-way'!T12</f>
        <v>0.27111218351041461</v>
      </c>
      <c r="W12" s="11">
        <f>'OddsRatio_working_3-way'!V12^2+4*'OddsRatio_working_3-way'!U12^3/27</f>
        <v>-9.8481106862041978E-3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0.1443519368886238</v>
      </c>
      <c r="Y12" s="11">
        <f>IF('OddsRatio_working_3-way'!W12&gt;=0,IF('OddsRatio_working_3-way'!V12+SQRT('OddsRatio_working_3-way'!W12)&gt;0,0,PI()),ACOS('OddsRatio_working_3-way'!V12/(2*'OddsRatio_working_3-way'!X12)))</f>
        <v>0.35089144943659689</v>
      </c>
      <c r="Z12" s="11">
        <f>'OddsRatio_working_3-way'!X12^(1/3)*COS('OddsRatio_working_3-way'!Y12/3)</f>
        <v>0.52099079479565791</v>
      </c>
      <c r="AA12" s="11">
        <f>'OddsRatio_working_3-way'!X12^(1/3)*COS(('OddsRatio_working_3-way'!Y12+2*PI())/3)</f>
        <v>-0.31351042829421322</v>
      </c>
      <c r="AB12" s="11">
        <f>'OddsRatio_working_3-way'!X12^(1/3)*COS(('OddsRatio_working_3-way'!Y12+4*PI())/3)</f>
        <v>-0.2074803665014448</v>
      </c>
      <c r="AC12" s="11">
        <f>'OddsRatio_working_3-way'!X12^(1/3)*SIN('OddsRatio_working_3-way'!Y12/3)</f>
        <v>6.1216484718247491E-2</v>
      </c>
      <c r="AD12" s="11">
        <f>'OddsRatio_working_3-way'!X12^(1/3)*SIN(('OddsRatio_working_3-way'!Y12+2*PI())/3)</f>
        <v>0.42058302107176149</v>
      </c>
      <c r="AE12" s="11">
        <f>'OddsRatio_working_3-way'!X12^(1/3)*SIN(('OddsRatio_working_3-way'!Y12+4*PI())/3)</f>
        <v>-0.48179950579000902</v>
      </c>
      <c r="AF12" s="11">
        <f>-'OddsRatio_working_3-way'!U12/(3*'OddsRatio_working_3-way'!X12^(1/3))*COS(('OddsRatio_working_3-way'!Y12)/3)</f>
        <v>0.52099079479565791</v>
      </c>
      <c r="AG12" s="11">
        <f>-'OddsRatio_working_3-way'!U12/(3*'OddsRatio_working_3-way'!X12^(1/3))*COS(('OddsRatio_working_3-way'!Y12+2*PI())/3)</f>
        <v>-0.31351042829421322</v>
      </c>
      <c r="AH12" s="11">
        <f>-'OddsRatio_working_3-way'!U12/(3*'OddsRatio_working_3-way'!X12^(1/3))*COS(('OddsRatio_working_3-way'!Y12+4*PI())/3)</f>
        <v>-0.2074803665014448</v>
      </c>
      <c r="AI12" s="11">
        <f>'OddsRatio_working_3-way'!U12/(3*'OddsRatio_working_3-way'!X12^(1/3))*SIN(('OddsRatio_working_3-way'!Y12)/3)</f>
        <v>-6.1216484718247491E-2</v>
      </c>
      <c r="AJ12" s="11">
        <f>'OddsRatio_working_3-way'!U12/(3*'OddsRatio_working_3-way'!X12^(1/3))*SIN(('OddsRatio_working_3-way'!Y12+2*PI())/3)</f>
        <v>-0.42058302107176149</v>
      </c>
      <c r="AK12" s="11">
        <f>'OddsRatio_working_3-way'!U12/(3*'OddsRatio_working_3-way'!X12^(1/3))*SIN(('OddsRatio_working_3-way'!Y12+4*PI())/3)</f>
        <v>0.48179950579000902</v>
      </c>
      <c r="AL12" s="11">
        <f>'OddsRatio_working_3-way'!Z12+'OddsRatio_working_3-way'!AF12</f>
        <v>1.0419815895913158</v>
      </c>
      <c r="AM12" s="11">
        <f>'OddsRatio_working_3-way'!AA12+'OddsRatio_working_3-way'!AG12</f>
        <v>-0.62702085658842643</v>
      </c>
      <c r="AN12" s="11">
        <f>'OddsRatio_working_3-way'!AB12+'OddsRatio_working_3-way'!AH12</f>
        <v>-0.4149607330028896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1.0419815895913158</v>
      </c>
      <c r="AS12" s="11">
        <f>IF(('OddsRatio_working_3-way'!X12=0),IF(Q12&gt;0,-Q12^(1/3),(-Q12)^(1/3)),'OddsRatio_working_3-way'!AM12-'OddsRatio_working_3-way'!R12/3)</f>
        <v>-0.62702085658842643</v>
      </c>
      <c r="AT12" s="11">
        <f>IF(('OddsRatio_working_3-way'!X12=0),IF(Q12&gt;0,-Q12^(1/3),(-Q12)^(1/3)),'OddsRatio_working_3-way'!AN12-'OddsRatio_working_3-way'!R12/3)</f>
        <v>-0.4149607330028896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8.43</v>
      </c>
      <c r="B13" s="4">
        <f>IF('True_Odds_Calculator_3-way'!B14="","",'True_Odds_Calculator_3-way'!B14)</f>
        <v>5.54</v>
      </c>
      <c r="C13" s="4">
        <f>IF('True_Odds_Calculator_3-way'!C14="","",'True_Odds_Calculator_3-way'!C14)</f>
        <v>1.35</v>
      </c>
      <c r="D13" s="9">
        <f t="shared" si="13"/>
        <v>0.10948972207453929</v>
      </c>
      <c r="E13" s="9">
        <f t="shared" si="14"/>
        <v>0.16751181894028766</v>
      </c>
      <c r="F13" s="9">
        <f t="shared" si="15"/>
        <v>0.72299845898517334</v>
      </c>
      <c r="G13" s="9">
        <f t="shared" si="16"/>
        <v>1.0946537499387761</v>
      </c>
      <c r="H13" s="9">
        <f t="shared" si="17"/>
        <v>9.1332773620451064</v>
      </c>
      <c r="I13" s="9">
        <f t="shared" si="18"/>
        <v>5.969728024722043</v>
      </c>
      <c r="J13" s="9">
        <f t="shared" si="19"/>
        <v>1.3831288124785714</v>
      </c>
      <c r="K13" s="11">
        <f t="shared" si="20"/>
        <v>0.11862396204033215</v>
      </c>
      <c r="L13" s="11">
        <f t="shared" si="21"/>
        <v>0.18050541516245489</v>
      </c>
      <c r="M13" s="11">
        <f t="shared" si="22"/>
        <v>0.7407407407407407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-0.18725852711831981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0.19540676725991335</v>
      </c>
      <c r="Q13" s="11">
        <f>2*'OddsRatio_working_3-way'!K13*'OddsRatio_working_3-way'!L13*'OddsRatio_working_3-way'!M13</f>
        <v>3.1721877801933994E-2</v>
      </c>
      <c r="R13" s="11">
        <f t="shared" si="23"/>
        <v>0</v>
      </c>
      <c r="S13" s="11">
        <f t="shared" si="24"/>
        <v>-1.0435133196174562</v>
      </c>
      <c r="T13" s="11">
        <f t="shared" si="25"/>
        <v>-0.16940151292491176</v>
      </c>
      <c r="U13" s="11">
        <f>'OddsRatio_working_3-way'!S13-'OddsRatio_working_3-way'!R13^2/3</f>
        <v>-1.0435133196174562</v>
      </c>
      <c r="V13" s="11">
        <f>'OddsRatio_working_3-way'!S13*'OddsRatio_working_3-way'!R13/3-2*'OddsRatio_working_3-way'!R13^3/27-'OddsRatio_working_3-way'!T13</f>
        <v>0.16940151292491176</v>
      </c>
      <c r="W13" s="11">
        <f>'OddsRatio_working_3-way'!V13^2+4*'OddsRatio_working_3-way'!U13^3/27</f>
        <v>-0.13964424953949972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0.20514697299786608</v>
      </c>
      <c r="Y13" s="11">
        <f>IF('OddsRatio_working_3-way'!W13&gt;=0,IF('OddsRatio_working_3-way'!V13+SQRT('OddsRatio_working_3-way'!W13)&gt;0,0,PI()),ACOS('OddsRatio_working_3-way'!V13/(2*'OddsRatio_working_3-way'!X13)))</f>
        <v>1.145184159991395</v>
      </c>
      <c r="Z13" s="11">
        <f>'OddsRatio_working_3-way'!X13^(1/3)*COS('OddsRatio_working_3-way'!Y13/3)</f>
        <v>0.54732687496938803</v>
      </c>
      <c r="AA13" s="11">
        <f>'OddsRatio_working_3-way'!X13^(1/3)*COS(('OddsRatio_working_3-way'!Y13+2*PI())/3)</f>
        <v>-0.46393508239414177</v>
      </c>
      <c r="AB13" s="11">
        <f>'OddsRatio_working_3-way'!X13^(1/3)*COS(('OddsRatio_working_3-way'!Y13+4*PI())/3)</f>
        <v>-8.3391792575246371E-2</v>
      </c>
      <c r="AC13" s="11">
        <f>'OddsRatio_working_3-way'!X13^(1/3)*SIN('OddsRatio_working_3-way'!Y13/3)</f>
        <v>0.21970677081524512</v>
      </c>
      <c r="AD13" s="11">
        <f>'OddsRatio_working_3-way'!X13^(1/3)*SIN(('OddsRatio_working_3-way'!Y13+2*PI())/3)</f>
        <v>0.36414559248981665</v>
      </c>
      <c r="AE13" s="11">
        <f>'OddsRatio_working_3-way'!X13^(1/3)*SIN(('OddsRatio_working_3-way'!Y13+4*PI())/3)</f>
        <v>-0.58385236330506174</v>
      </c>
      <c r="AF13" s="11">
        <f>-'OddsRatio_working_3-way'!U13/(3*'OddsRatio_working_3-way'!X13^(1/3))*COS(('OddsRatio_working_3-way'!Y13)/3)</f>
        <v>0.54732687496938803</v>
      </c>
      <c r="AG13" s="11">
        <f>-'OddsRatio_working_3-way'!U13/(3*'OddsRatio_working_3-way'!X13^(1/3))*COS(('OddsRatio_working_3-way'!Y13+2*PI())/3)</f>
        <v>-0.46393508239414177</v>
      </c>
      <c r="AH13" s="11">
        <f>-'OddsRatio_working_3-way'!U13/(3*'OddsRatio_working_3-way'!X13^(1/3))*COS(('OddsRatio_working_3-way'!Y13+4*PI())/3)</f>
        <v>-8.3391792575246371E-2</v>
      </c>
      <c r="AI13" s="11">
        <f>'OddsRatio_working_3-way'!U13/(3*'OddsRatio_working_3-way'!X13^(1/3))*SIN(('OddsRatio_working_3-way'!Y13)/3)</f>
        <v>-0.21970677081524512</v>
      </c>
      <c r="AJ13" s="11">
        <f>'OddsRatio_working_3-way'!U13/(3*'OddsRatio_working_3-way'!X13^(1/3))*SIN(('OddsRatio_working_3-way'!Y13+2*PI())/3)</f>
        <v>-0.36414559248981665</v>
      </c>
      <c r="AK13" s="11">
        <f>'OddsRatio_working_3-way'!U13/(3*'OddsRatio_working_3-way'!X13^(1/3))*SIN(('OddsRatio_working_3-way'!Y13+4*PI())/3)</f>
        <v>0.58385236330506174</v>
      </c>
      <c r="AL13" s="11">
        <f>'OddsRatio_working_3-way'!Z13+'OddsRatio_working_3-way'!AF13</f>
        <v>1.0946537499387761</v>
      </c>
      <c r="AM13" s="11">
        <f>'OddsRatio_working_3-way'!AA13+'OddsRatio_working_3-way'!AG13</f>
        <v>-0.92787016478828355</v>
      </c>
      <c r="AN13" s="11">
        <f>'OddsRatio_working_3-way'!AB13+'OddsRatio_working_3-way'!AH13</f>
        <v>-0.16678358515049274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1.0946537499387761</v>
      </c>
      <c r="AS13" s="11">
        <f>IF(('OddsRatio_working_3-way'!X13=0),IF(Q13&gt;0,-Q13^(1/3),(-Q13)^(1/3)),'OddsRatio_working_3-way'!AM13-'OddsRatio_working_3-way'!R13/3)</f>
        <v>-0.92787016478828355</v>
      </c>
      <c r="AT13" s="11">
        <f>IF(('OddsRatio_working_3-way'!X13=0),IF(Q13&gt;0,-Q13^(1/3),(-Q13)^(1/3)),'OddsRatio_working_3-way'!AN13-'OddsRatio_working_3-way'!R13/3)</f>
        <v>-0.16678358515049274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2.78</v>
      </c>
      <c r="B14" s="4">
        <f>IF('True_Odds_Calculator_3-way'!B15="","",'True_Odds_Calculator_3-way'!B15)</f>
        <v>3.72</v>
      </c>
      <c r="C14" s="4">
        <f>IF('True_Odds_Calculator_3-way'!C15="","",'True_Odds_Calculator_3-way'!C15)</f>
        <v>2.4700000000000002</v>
      </c>
      <c r="D14" s="9">
        <f t="shared" si="13"/>
        <v>0.3481914834416277</v>
      </c>
      <c r="E14" s="9">
        <f t="shared" si="14"/>
        <v>0.25902989889439942</v>
      </c>
      <c r="F14" s="9">
        <f t="shared" si="15"/>
        <v>0.39277861766397298</v>
      </c>
      <c r="G14" s="9">
        <f t="shared" si="16"/>
        <v>1.0516758085085183</v>
      </c>
      <c r="H14" s="9">
        <f t="shared" si="17"/>
        <v>2.8719829391451621</v>
      </c>
      <c r="I14" s="9">
        <f t="shared" si="18"/>
        <v>3.8605581991431697</v>
      </c>
      <c r="J14" s="9">
        <f t="shared" si="19"/>
        <v>2.5459634385075223</v>
      </c>
      <c r="K14" s="11">
        <f t="shared" si="20"/>
        <v>0.35971223021582738</v>
      </c>
      <c r="L14" s="11">
        <f t="shared" si="21"/>
        <v>0.26881720430107525</v>
      </c>
      <c r="M14" s="11">
        <f t="shared" si="22"/>
        <v>0.40485829959514169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-0.27862594344010239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0.23371664428937455</v>
      </c>
      <c r="Q14" s="11">
        <f>2*'OddsRatio_working_3-way'!K14*'OddsRatio_working_3-way'!L14*'OddsRatio_working_3-way'!M14</f>
        <v>7.8297033262772042E-2</v>
      </c>
      <c r="R14" s="11">
        <f t="shared" si="23"/>
        <v>0</v>
      </c>
      <c r="S14" s="11">
        <f t="shared" si="24"/>
        <v>-0.83881867353683015</v>
      </c>
      <c r="T14" s="11">
        <f t="shared" si="25"/>
        <v>-0.28101128091686101</v>
      </c>
      <c r="U14" s="11">
        <f>'OddsRatio_working_3-way'!S14-'OddsRatio_working_3-way'!R14^2/3</f>
        <v>-0.83881867353683015</v>
      </c>
      <c r="V14" s="11">
        <f>'OddsRatio_working_3-way'!S14*'OddsRatio_working_3-way'!R14/3-2*'OddsRatio_working_3-way'!R14^3/27-'OddsRatio_working_3-way'!T14</f>
        <v>0.28101128091686101</v>
      </c>
      <c r="W14" s="11">
        <f>'OddsRatio_working_3-way'!V14^2+4*'OddsRatio_working_3-way'!U14^3/27</f>
        <v>-8.4707167730737193E-3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0.14784963372934737</v>
      </c>
      <c r="Y14" s="11">
        <f>IF('OddsRatio_working_3-way'!W14&gt;=0,IF('OddsRatio_working_3-way'!V14+SQRT('OddsRatio_working_3-way'!W14)&gt;0,0,PI()),ACOS('OddsRatio_working_3-way'!V14/(2*'OddsRatio_working_3-way'!X14)))</f>
        <v>0.31650844059836469</v>
      </c>
      <c r="Z14" s="11">
        <f>'OddsRatio_working_3-way'!X14^(1/3)*COS('OddsRatio_working_3-way'!Y14/3)</f>
        <v>0.52583790425425925</v>
      </c>
      <c r="AA14" s="11">
        <f>'OddsRatio_working_3-way'!X14^(1/3)*COS(('OddsRatio_working_3-way'!Y14+2*PI())/3)</f>
        <v>-0.31114282817752587</v>
      </c>
      <c r="AB14" s="11">
        <f>'OddsRatio_working_3-way'!X14^(1/3)*COS(('OddsRatio_working_3-way'!Y14+4*PI())/3)</f>
        <v>-0.21469507607673308</v>
      </c>
      <c r="AC14" s="11">
        <f>'OddsRatio_working_3-way'!X14^(1/3)*SIN('OddsRatio_working_3-way'!Y14/3)</f>
        <v>5.5684135638126915E-2</v>
      </c>
      <c r="AD14" s="11">
        <f>'OddsRatio_working_3-way'!X14^(1/3)*SIN(('OddsRatio_working_3-way'!Y14+2*PI())/3)</f>
        <v>0.42754691553789448</v>
      </c>
      <c r="AE14" s="11">
        <f>'OddsRatio_working_3-way'!X14^(1/3)*SIN(('OddsRatio_working_3-way'!Y14+4*PI())/3)</f>
        <v>-0.48323105117602139</v>
      </c>
      <c r="AF14" s="11">
        <f>-'OddsRatio_working_3-way'!U14/(3*'OddsRatio_working_3-way'!X14^(1/3))*COS(('OddsRatio_working_3-way'!Y14)/3)</f>
        <v>0.52583790425425914</v>
      </c>
      <c r="AG14" s="11">
        <f>-'OddsRatio_working_3-way'!U14/(3*'OddsRatio_working_3-way'!X14^(1/3))*COS(('OddsRatio_working_3-way'!Y14+2*PI())/3)</f>
        <v>-0.31114282817752581</v>
      </c>
      <c r="AH14" s="11">
        <f>-'OddsRatio_working_3-way'!U14/(3*'OddsRatio_working_3-way'!X14^(1/3))*COS(('OddsRatio_working_3-way'!Y14+4*PI())/3)</f>
        <v>-0.21469507607673305</v>
      </c>
      <c r="AI14" s="11">
        <f>'OddsRatio_working_3-way'!U14/(3*'OddsRatio_working_3-way'!X14^(1/3))*SIN(('OddsRatio_working_3-way'!Y14)/3)</f>
        <v>-5.5684135638126901E-2</v>
      </c>
      <c r="AJ14" s="11">
        <f>'OddsRatio_working_3-way'!U14/(3*'OddsRatio_working_3-way'!X14^(1/3))*SIN(('OddsRatio_working_3-way'!Y14+2*PI())/3)</f>
        <v>-0.42754691553789437</v>
      </c>
      <c r="AK14" s="11">
        <f>'OddsRatio_working_3-way'!U14/(3*'OddsRatio_working_3-way'!X14^(1/3))*SIN(('OddsRatio_working_3-way'!Y14+4*PI())/3)</f>
        <v>0.48323105117602128</v>
      </c>
      <c r="AL14" s="11">
        <f>'OddsRatio_working_3-way'!Z14+'OddsRatio_working_3-way'!AF14</f>
        <v>1.0516758085085183</v>
      </c>
      <c r="AM14" s="11">
        <f>'OddsRatio_working_3-way'!AA14+'OddsRatio_working_3-way'!AG14</f>
        <v>-0.62228565635505162</v>
      </c>
      <c r="AN14" s="11">
        <f>'OddsRatio_working_3-way'!AB14+'OddsRatio_working_3-way'!AH14</f>
        <v>-0.4293901521534661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1.0516758085085183</v>
      </c>
      <c r="AS14" s="11">
        <f>IF(('OddsRatio_working_3-way'!X14=0),IF(Q14&gt;0,-Q14^(1/3),(-Q14)^(1/3)),'OddsRatio_working_3-way'!AM14-'OddsRatio_working_3-way'!R14/3)</f>
        <v>-0.62228565635505162</v>
      </c>
      <c r="AT14" s="11">
        <f>IF(('OddsRatio_working_3-way'!X14=0),IF(Q14&gt;0,-Q14^(1/3),(-Q14)^(1/3)),'OddsRatio_working_3-way'!AN14-'OddsRatio_working_3-way'!R14/3)</f>
        <v>-0.4293901521534661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5.77</v>
      </c>
      <c r="B15" s="4">
        <f>IF('True_Odds_Calculator_3-way'!B16="","",'True_Odds_Calculator_3-way'!B16)</f>
        <v>4.4800000000000004</v>
      </c>
      <c r="C15" s="4">
        <f>IF('True_Odds_Calculator_3-way'!C16="","",'True_Odds_Calculator_3-way'!C16)</f>
        <v>1.56</v>
      </c>
      <c r="D15" s="9">
        <f t="shared" si="13"/>
        <v>0.16361459323085362</v>
      </c>
      <c r="E15" s="9">
        <f t="shared" si="14"/>
        <v>0.21144089024129456</v>
      </c>
      <c r="F15" s="9">
        <f t="shared" si="15"/>
        <v>0.62494451652785177</v>
      </c>
      <c r="G15" s="9">
        <f t="shared" si="16"/>
        <v>1.0716822326768025</v>
      </c>
      <c r="H15" s="9">
        <f t="shared" si="17"/>
        <v>6.1119242498683484</v>
      </c>
      <c r="I15" s="9">
        <f t="shared" si="18"/>
        <v>4.7294541697152734</v>
      </c>
      <c r="J15" s="9">
        <f t="shared" si="19"/>
        <v>1.6001420502990096</v>
      </c>
      <c r="K15" s="11">
        <f t="shared" si="20"/>
        <v>0.1733102253032929</v>
      </c>
      <c r="L15" s="11">
        <f t="shared" si="21"/>
        <v>0.2232142857142857</v>
      </c>
      <c r="M15" s="11">
        <f t="shared" si="22"/>
        <v>0.64102564102564097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-0.23051926409812029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0.21847285441306236</v>
      </c>
      <c r="Q15" s="11">
        <f>2*'OddsRatio_working_3-way'!K15*'OddsRatio_working_3-way'!L15*'OddsRatio_working_3-way'!M15</f>
        <v>4.9596561728277491E-2</v>
      </c>
      <c r="R15" s="11">
        <f t="shared" si="23"/>
        <v>0</v>
      </c>
      <c r="S15" s="11">
        <f t="shared" si="24"/>
        <v>-0.94774228638900049</v>
      </c>
      <c r="T15" s="11">
        <f t="shared" si="25"/>
        <v>-0.21515148385675378</v>
      </c>
      <c r="U15" s="11">
        <f>'OddsRatio_working_3-way'!S15-'OddsRatio_working_3-way'!R15^2/3</f>
        <v>-0.94774228638900049</v>
      </c>
      <c r="V15" s="11">
        <f>'OddsRatio_working_3-way'!S15*'OddsRatio_working_3-way'!R15/3-2*'OddsRatio_working_3-way'!R15^3/27-'OddsRatio_working_3-way'!T15</f>
        <v>0.21515148385675378</v>
      </c>
      <c r="W15" s="11">
        <f>'OddsRatio_working_3-way'!V15^2+4*'OddsRatio_working_3-way'!U15^3/27</f>
        <v>-7.9824913973744679E-2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0.17756342175368472</v>
      </c>
      <c r="Y15" s="11">
        <f>IF('OddsRatio_working_3-way'!W15&gt;=0,IF('OddsRatio_working_3-way'!V15+SQRT('OddsRatio_working_3-way'!W15)&gt;0,0,PI()),ACOS('OddsRatio_working_3-way'!V15/(2*'OddsRatio_working_3-way'!X15)))</f>
        <v>0.91996997236827205</v>
      </c>
      <c r="Z15" s="11">
        <f>'OddsRatio_working_3-way'!X15^(1/3)*COS('OddsRatio_working_3-way'!Y15/3)</f>
        <v>0.53584111633840126</v>
      </c>
      <c r="AA15" s="11">
        <f>'OddsRatio_working_3-way'!X15^(1/3)*COS(('OddsRatio_working_3-way'!Y15+2*PI())/3)</f>
        <v>-0.41486032517650906</v>
      </c>
      <c r="AB15" s="11">
        <f>'OddsRatio_working_3-way'!X15^(1/3)*COS(('OddsRatio_working_3-way'!Y15+4*PI())/3)</f>
        <v>-0.12098079116189243</v>
      </c>
      <c r="AC15" s="11">
        <f>'OddsRatio_working_3-way'!X15^(1/3)*SIN('OddsRatio_working_3-way'!Y15/3)</f>
        <v>0.16967142807266083</v>
      </c>
      <c r="AD15" s="11">
        <f>'OddsRatio_working_3-way'!X15^(1/3)*SIN(('OddsRatio_working_3-way'!Y15+2*PI())/3)</f>
        <v>0.37921630510493803</v>
      </c>
      <c r="AE15" s="11">
        <f>'OddsRatio_working_3-way'!X15^(1/3)*SIN(('OddsRatio_working_3-way'!Y15+4*PI())/3)</f>
        <v>-0.54888773317759876</v>
      </c>
      <c r="AF15" s="11">
        <f>-'OddsRatio_working_3-way'!U15/(3*'OddsRatio_working_3-way'!X15^(1/3))*COS(('OddsRatio_working_3-way'!Y15)/3)</f>
        <v>0.53584111633840126</v>
      </c>
      <c r="AG15" s="11">
        <f>-'OddsRatio_working_3-way'!U15/(3*'OddsRatio_working_3-way'!X15^(1/3))*COS(('OddsRatio_working_3-way'!Y15+2*PI())/3)</f>
        <v>-0.41486032517650895</v>
      </c>
      <c r="AH15" s="11">
        <f>-'OddsRatio_working_3-way'!U15/(3*'OddsRatio_working_3-way'!X15^(1/3))*COS(('OddsRatio_working_3-way'!Y15+4*PI())/3)</f>
        <v>-0.12098079116189241</v>
      </c>
      <c r="AI15" s="11">
        <f>'OddsRatio_working_3-way'!U15/(3*'OddsRatio_working_3-way'!X15^(1/3))*SIN(('OddsRatio_working_3-way'!Y15)/3)</f>
        <v>-0.16967142807266081</v>
      </c>
      <c r="AJ15" s="11">
        <f>'OddsRatio_working_3-way'!U15/(3*'OddsRatio_working_3-way'!X15^(1/3))*SIN(('OddsRatio_working_3-way'!Y15+2*PI())/3)</f>
        <v>-0.37921630510493792</v>
      </c>
      <c r="AK15" s="11">
        <f>'OddsRatio_working_3-way'!U15/(3*'OddsRatio_working_3-way'!X15^(1/3))*SIN(('OddsRatio_working_3-way'!Y15+4*PI())/3)</f>
        <v>0.54888773317759865</v>
      </c>
      <c r="AL15" s="11">
        <f>'OddsRatio_working_3-way'!Z15+'OddsRatio_working_3-way'!AF15</f>
        <v>1.0716822326768025</v>
      </c>
      <c r="AM15" s="11">
        <f>'OddsRatio_working_3-way'!AA15+'OddsRatio_working_3-way'!AG15</f>
        <v>-0.82972065035301801</v>
      </c>
      <c r="AN15" s="11">
        <f>'OddsRatio_working_3-way'!AB15+'OddsRatio_working_3-way'!AH15</f>
        <v>-0.24196158232378484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1.0716822326768025</v>
      </c>
      <c r="AS15" s="11">
        <f>IF(('OddsRatio_working_3-way'!X15=0),IF(Q15&gt;0,-Q15^(1/3),(-Q15)^(1/3)),'OddsRatio_working_3-way'!AM15-'OddsRatio_working_3-way'!R15/3)</f>
        <v>-0.82972065035301801</v>
      </c>
      <c r="AT15" s="11">
        <f>IF(('OddsRatio_working_3-way'!X15=0),IF(Q15&gt;0,-Q15^(1/3),(-Q15)^(1/3)),'OddsRatio_working_3-way'!AN15-'OddsRatio_working_3-way'!R15/3)</f>
        <v>-0.24196158232378484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3.02</v>
      </c>
      <c r="B16" s="4">
        <f>IF('True_Odds_Calculator_3-way'!B17="","",'True_Odds_Calculator_3-way'!B17)</f>
        <v>3.57</v>
      </c>
      <c r="C16" s="4">
        <f>IF('True_Odds_Calculator_3-way'!C17="","",'True_Odds_Calculator_3-way'!C17)</f>
        <v>2.37</v>
      </c>
      <c r="D16" s="9">
        <f t="shared" si="13"/>
        <v>0.32011905276911401</v>
      </c>
      <c r="E16" s="9">
        <f t="shared" si="14"/>
        <v>0.27011619613125848</v>
      </c>
      <c r="F16" s="9">
        <f t="shared" si="15"/>
        <v>0.40976475109962773</v>
      </c>
      <c r="G16" s="9">
        <f t="shared" si="16"/>
        <v>1.0514048552888808</v>
      </c>
      <c r="H16" s="9">
        <f t="shared" si="17"/>
        <v>3.1238378076835382</v>
      </c>
      <c r="I16" s="9">
        <f t="shared" si="18"/>
        <v>3.7021104780924228</v>
      </c>
      <c r="J16" s="9">
        <f t="shared" si="19"/>
        <v>2.4404246517457673</v>
      </c>
      <c r="K16" s="11">
        <f t="shared" si="20"/>
        <v>0.33112582781456956</v>
      </c>
      <c r="L16" s="11">
        <f t="shared" si="21"/>
        <v>0.28011204481792717</v>
      </c>
      <c r="M16" s="11">
        <f t="shared" si="22"/>
        <v>0.42194092827004215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-0.27834380182340912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0.23325059199078521</v>
      </c>
      <c r="Q16" s="11">
        <f>2*'OddsRatio_working_3-way'!K16*'OddsRatio_working_3-way'!L16*'OddsRatio_working_3-way'!M16</f>
        <v>7.8272010735162822E-2</v>
      </c>
      <c r="R16" s="11">
        <f t="shared" si="23"/>
        <v>0</v>
      </c>
      <c r="S16" s="11">
        <f t="shared" si="24"/>
        <v>-0.83799456090912849</v>
      </c>
      <c r="T16" s="11">
        <f t="shared" si="25"/>
        <v>-0.28120622849299615</v>
      </c>
      <c r="U16" s="11">
        <f>'OddsRatio_working_3-way'!S16-'OddsRatio_working_3-way'!R16^2/3</f>
        <v>-0.83799456090912849</v>
      </c>
      <c r="V16" s="11">
        <f>'OddsRatio_working_3-way'!S16*'OddsRatio_working_3-way'!R16/3-2*'OddsRatio_working_3-way'!R16^3/27-'OddsRatio_working_3-way'!T16</f>
        <v>0.28120622849299615</v>
      </c>
      <c r="W16" s="11">
        <f>'OddsRatio_working_3-way'!V16^2+4*'OddsRatio_working_3-way'!U16^3/27</f>
        <v>-8.1036516297201683E-3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0.14763180092122372</v>
      </c>
      <c r="Y16" s="11">
        <f>IF('OddsRatio_working_3-way'!W16&gt;=0,IF('OddsRatio_working_3-way'!V16+SQRT('OddsRatio_working_3-way'!W16)&gt;0,0,PI()),ACOS('OddsRatio_working_3-way'!V16/(2*'OddsRatio_working_3-way'!X16)))</f>
        <v>0.30981355751351636</v>
      </c>
      <c r="Z16" s="11">
        <f>'OddsRatio_working_3-way'!X16^(1/3)*COS('OddsRatio_working_3-way'!Y16/3)</f>
        <v>0.52570242764444053</v>
      </c>
      <c r="AA16" s="11">
        <f>'OddsRatio_working_3-way'!X16^(1/3)*COS(('OddsRatio_working_3-way'!Y16+2*PI())/3)</f>
        <v>-0.31003551633734117</v>
      </c>
      <c r="AB16" s="11">
        <f>'OddsRatio_working_3-way'!X16^(1/3)*COS(('OddsRatio_working_3-way'!Y16+4*PI())/3)</f>
        <v>-0.21566691130709953</v>
      </c>
      <c r="AC16" s="11">
        <f>'OddsRatio_working_3-way'!X16^(1/3)*SIN('OddsRatio_working_3-way'!Y16/3)</f>
        <v>5.448373951725969E-2</v>
      </c>
      <c r="AD16" s="11">
        <f>'OddsRatio_working_3-way'!X16^(1/3)*SIN(('OddsRatio_working_3-way'!Y16+2*PI())/3)</f>
        <v>0.42802978741260655</v>
      </c>
      <c r="AE16" s="11">
        <f>'OddsRatio_working_3-way'!X16^(1/3)*SIN(('OddsRatio_working_3-way'!Y16+4*PI())/3)</f>
        <v>-0.48251352692986604</v>
      </c>
      <c r="AF16" s="11">
        <f>-'OddsRatio_working_3-way'!U16/(3*'OddsRatio_working_3-way'!X16^(1/3))*COS(('OddsRatio_working_3-way'!Y16)/3)</f>
        <v>0.52570242764444042</v>
      </c>
      <c r="AG16" s="11">
        <f>-'OddsRatio_working_3-way'!U16/(3*'OddsRatio_working_3-way'!X16^(1/3))*COS(('OddsRatio_working_3-way'!Y16+2*PI())/3)</f>
        <v>-0.31003551633734111</v>
      </c>
      <c r="AH16" s="11">
        <f>-'OddsRatio_working_3-way'!U16/(3*'OddsRatio_working_3-way'!X16^(1/3))*COS(('OddsRatio_working_3-way'!Y16+4*PI())/3)</f>
        <v>-0.21566691130709947</v>
      </c>
      <c r="AI16" s="11">
        <f>'OddsRatio_working_3-way'!U16/(3*'OddsRatio_working_3-way'!X16^(1/3))*SIN(('OddsRatio_working_3-way'!Y16)/3)</f>
        <v>-5.4483739517259676E-2</v>
      </c>
      <c r="AJ16" s="11">
        <f>'OddsRatio_working_3-way'!U16/(3*'OddsRatio_working_3-way'!X16^(1/3))*SIN(('OddsRatio_working_3-way'!Y16+2*PI())/3)</f>
        <v>-0.42802978741260644</v>
      </c>
      <c r="AK16" s="11">
        <f>'OddsRatio_working_3-way'!U16/(3*'OddsRatio_working_3-way'!X16^(1/3))*SIN(('OddsRatio_working_3-way'!Y16+4*PI())/3)</f>
        <v>0.48251352692986593</v>
      </c>
      <c r="AL16" s="11">
        <f>'OddsRatio_working_3-way'!Z16+'OddsRatio_working_3-way'!AF16</f>
        <v>1.0514048552888808</v>
      </c>
      <c r="AM16" s="11">
        <f>'OddsRatio_working_3-way'!AA16+'OddsRatio_working_3-way'!AG16</f>
        <v>-0.62007103267468233</v>
      </c>
      <c r="AN16" s="11">
        <f>'OddsRatio_working_3-way'!AB16+'OddsRatio_working_3-way'!AH16</f>
        <v>-0.431333822614199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1.0514048552888808</v>
      </c>
      <c r="AS16" s="11">
        <f>IF(('OddsRatio_working_3-way'!X16=0),IF(Q16&gt;0,-Q16^(1/3),(-Q16)^(1/3)),'OddsRatio_working_3-way'!AM16-'OddsRatio_working_3-way'!R16/3)</f>
        <v>-0.62007103267468233</v>
      </c>
      <c r="AT16" s="11">
        <f>IF(('OddsRatio_working_3-way'!X16=0),IF(Q16&gt;0,-Q16^(1/3),(-Q16)^(1/3)),'OddsRatio_working_3-way'!AN16-'OddsRatio_working_3-way'!R16/3)</f>
        <v>-0.431333822614199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1.47</v>
      </c>
      <c r="B17" s="4">
        <f>IF('True_Odds_Calculator_3-way'!B18="","",'True_Odds_Calculator_3-way'!B18)</f>
        <v>5.27</v>
      </c>
      <c r="C17" s="4">
        <f>IF('True_Odds_Calculator_3-way'!C18="","",'True_Odds_Calculator_3-way'!C18)</f>
        <v>5.95</v>
      </c>
      <c r="D17" s="9">
        <f t="shared" si="13"/>
        <v>0.66371111657439164</v>
      </c>
      <c r="E17" s="9">
        <f t="shared" si="14"/>
        <v>0.17846823336067399</v>
      </c>
      <c r="F17" s="9">
        <f t="shared" si="15"/>
        <v>0.15782065006493429</v>
      </c>
      <c r="G17" s="9">
        <f t="shared" si="16"/>
        <v>1.0780417032949903</v>
      </c>
      <c r="H17" s="9">
        <f t="shared" si="17"/>
        <v>1.5066796005486456</v>
      </c>
      <c r="I17" s="9">
        <f t="shared" si="18"/>
        <v>5.6032380730696074</v>
      </c>
      <c r="J17" s="9">
        <f t="shared" si="19"/>
        <v>6.3363064313102022</v>
      </c>
      <c r="K17" s="11">
        <f t="shared" si="20"/>
        <v>0.68027210884353739</v>
      </c>
      <c r="L17" s="11">
        <f t="shared" si="21"/>
        <v>0.18975332068311196</v>
      </c>
      <c r="M17" s="11">
        <f t="shared" si="22"/>
        <v>0.16806722689075629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-0.21551922476770591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0.2102223377830395</v>
      </c>
      <c r="Q17" s="11">
        <f>2*'OddsRatio_working_3-way'!K17*'OddsRatio_working_3-way'!L17*'OddsRatio_working_3-way'!M17</f>
        <v>4.3389543402072128E-2</v>
      </c>
      <c r="R17" s="11">
        <f t="shared" si="23"/>
        <v>0</v>
      </c>
      <c r="S17" s="11">
        <f t="shared" si="24"/>
        <v>-0.97542267057439735</v>
      </c>
      <c r="T17" s="11">
        <f t="shared" si="25"/>
        <v>-0.20132562860152678</v>
      </c>
      <c r="U17" s="11">
        <f>'OddsRatio_working_3-way'!S17-'OddsRatio_working_3-way'!R17^2/3</f>
        <v>-0.97542267057439735</v>
      </c>
      <c r="V17" s="11">
        <f>'OddsRatio_working_3-way'!S17*'OddsRatio_working_3-way'!R17/3-2*'OddsRatio_working_3-way'!R17^3/27-'OddsRatio_working_3-way'!T17</f>
        <v>0.20132562860152678</v>
      </c>
      <c r="W17" s="11">
        <f>'OddsRatio_working_3-way'!V17^2+4*'OddsRatio_working_3-way'!U17^3/27</f>
        <v>-9.695914701224928E-2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0.18539899928535833</v>
      </c>
      <c r="Y17" s="11">
        <f>IF('OddsRatio_working_3-way'!W17&gt;=0,IF('OddsRatio_working_3-way'!V17+SQRT('OddsRatio_working_3-way'!W17)&gt;0,0,PI()),ACOS('OddsRatio_working_3-way'!V17/(2*'OddsRatio_working_3-way'!X17)))</f>
        <v>0.99684755637114575</v>
      </c>
      <c r="Z17" s="11">
        <f>'OddsRatio_working_3-way'!X17^(1/3)*COS('OddsRatio_working_3-way'!Y17/3)</f>
        <v>0.53902085164749514</v>
      </c>
      <c r="AA17" s="11">
        <f>'OddsRatio_working_3-way'!X17^(1/3)*COS(('OddsRatio_working_3-way'!Y17+2*PI())/3)</f>
        <v>-0.43059443732242503</v>
      </c>
      <c r="AB17" s="11">
        <f>'OddsRatio_working_3-way'!X17^(1/3)*COS(('OddsRatio_working_3-way'!Y17+4*PI())/3)</f>
        <v>-0.10842641432507008</v>
      </c>
      <c r="AC17" s="11">
        <f>'OddsRatio_working_3-way'!X17^(1/3)*SIN('OddsRatio_working_3-way'!Y17/3)</f>
        <v>0.18600379480181245</v>
      </c>
      <c r="AD17" s="11">
        <f>'OddsRatio_working_3-way'!X17^(1/3)*SIN(('OddsRatio_working_3-way'!Y17+2*PI())/3)</f>
        <v>0.37380385329534788</v>
      </c>
      <c r="AE17" s="11">
        <f>'OddsRatio_working_3-way'!X17^(1/3)*SIN(('OddsRatio_working_3-way'!Y17+4*PI())/3)</f>
        <v>-0.55980764809716022</v>
      </c>
      <c r="AF17" s="11">
        <f>-'OddsRatio_working_3-way'!U17/(3*'OddsRatio_working_3-way'!X17^(1/3))*COS(('OddsRatio_working_3-way'!Y17)/3)</f>
        <v>0.53902085164749514</v>
      </c>
      <c r="AG17" s="11">
        <f>-'OddsRatio_working_3-way'!U17/(3*'OddsRatio_working_3-way'!X17^(1/3))*COS(('OddsRatio_working_3-way'!Y17+2*PI())/3)</f>
        <v>-0.43059443732242503</v>
      </c>
      <c r="AH17" s="11">
        <f>-'OddsRatio_working_3-way'!U17/(3*'OddsRatio_working_3-way'!X17^(1/3))*COS(('OddsRatio_working_3-way'!Y17+4*PI())/3)</f>
        <v>-0.10842641432507008</v>
      </c>
      <c r="AI17" s="11">
        <f>'OddsRatio_working_3-way'!U17/(3*'OddsRatio_working_3-way'!X17^(1/3))*SIN(('OddsRatio_working_3-way'!Y17)/3)</f>
        <v>-0.18600379480181245</v>
      </c>
      <c r="AJ17" s="11">
        <f>'OddsRatio_working_3-way'!U17/(3*'OddsRatio_working_3-way'!X17^(1/3))*SIN(('OddsRatio_working_3-way'!Y17+2*PI())/3)</f>
        <v>-0.37380385329534788</v>
      </c>
      <c r="AK17" s="11">
        <f>'OddsRatio_working_3-way'!U17/(3*'OddsRatio_working_3-way'!X17^(1/3))*SIN(('OddsRatio_working_3-way'!Y17+4*PI())/3)</f>
        <v>0.55980764809716022</v>
      </c>
      <c r="AL17" s="11">
        <f>'OddsRatio_working_3-way'!Z17+'OddsRatio_working_3-way'!AF17</f>
        <v>1.0780417032949903</v>
      </c>
      <c r="AM17" s="11">
        <f>'OddsRatio_working_3-way'!AA17+'OddsRatio_working_3-way'!AG17</f>
        <v>-0.86118887464485006</v>
      </c>
      <c r="AN17" s="11">
        <f>'OddsRatio_working_3-way'!AB17+'OddsRatio_working_3-way'!AH17</f>
        <v>-0.21685282865014016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1.0780417032949903</v>
      </c>
      <c r="AS17" s="11">
        <f>IF(('OddsRatio_working_3-way'!X17=0),IF(Q17&gt;0,-Q17^(1/3),(-Q17)^(1/3)),'OddsRatio_working_3-way'!AM17-'OddsRatio_working_3-way'!R17/3)</f>
        <v>-0.86118887464485006</v>
      </c>
      <c r="AT17" s="11">
        <f>IF(('OddsRatio_working_3-way'!X17=0),IF(Q17&gt;0,-Q17^(1/3),(-Q17)^(1/3)),'OddsRatio_working_3-way'!AN17-'OddsRatio_working_3-way'!R17/3)</f>
        <v>-0.21685282865014016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1.39</v>
      </c>
      <c r="B18" s="4">
        <f>IF('True_Odds_Calculator_3-way'!B19="","",'True_Odds_Calculator_3-way'!B19)</f>
        <v>5.33</v>
      </c>
      <c r="C18" s="4">
        <f>IF('True_Odds_Calculator_3-way'!C19="","",'True_Odds_Calculator_3-way'!C19)</f>
        <v>7.71</v>
      </c>
      <c r="D18" s="9">
        <f t="shared" si="13"/>
        <v>0.70315105823104396</v>
      </c>
      <c r="E18" s="9">
        <f t="shared" si="14"/>
        <v>0.17583456015658755</v>
      </c>
      <c r="F18" s="9">
        <f t="shared" si="15"/>
        <v>0.12101438161236856</v>
      </c>
      <c r="G18" s="9">
        <f t="shared" si="16"/>
        <v>1.0824859378805223</v>
      </c>
      <c r="H18" s="9">
        <f t="shared" si="17"/>
        <v>1.4221695157734036</v>
      </c>
      <c r="I18" s="9">
        <f t="shared" si="18"/>
        <v>5.6871641110226623</v>
      </c>
      <c r="J18" s="9">
        <f t="shared" si="19"/>
        <v>8.263480643178303</v>
      </c>
      <c r="K18" s="11">
        <f t="shared" si="20"/>
        <v>0.71942446043165476</v>
      </c>
      <c r="L18" s="11">
        <f t="shared" si="21"/>
        <v>0.18761726078799248</v>
      </c>
      <c r="M18" s="11">
        <f t="shared" si="22"/>
        <v>0.1297016861219196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-0.19837120718154522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0.20010126909897027</v>
      </c>
      <c r="Q18" s="11">
        <f>2*'OddsRatio_working_3-way'!K18*'OddsRatio_working_3-way'!L18*'OddsRatio_working_3-way'!M18</f>
        <v>3.5013345424141779E-2</v>
      </c>
      <c r="R18" s="11">
        <f t="shared" si="23"/>
        <v>0</v>
      </c>
      <c r="S18" s="11">
        <f t="shared" si="24"/>
        <v>-1.0087213358329858</v>
      </c>
      <c r="T18" s="11">
        <f t="shared" si="25"/>
        <v>-0.17650417074942881</v>
      </c>
      <c r="U18" s="11">
        <f>'OddsRatio_working_3-way'!S18-'OddsRatio_working_3-way'!R18^2/3</f>
        <v>-1.0087213358329858</v>
      </c>
      <c r="V18" s="11">
        <f>'OddsRatio_working_3-way'!S18*'OddsRatio_working_3-way'!R18/3-2*'OddsRatio_working_3-way'!R18^3/27-'OddsRatio_working_3-way'!T18</f>
        <v>0.17650417074942881</v>
      </c>
      <c r="W18" s="11">
        <f>'OddsRatio_working_3-way'!V18^2+4*'OddsRatio_working_3-way'!U18^3/27</f>
        <v>-0.1209044785902359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0.19497320385259317</v>
      </c>
      <c r="Y18" s="11">
        <f>IF('OddsRatio_working_3-way'!W18&gt;=0,IF('OddsRatio_working_3-way'!V18+SQRT('OddsRatio_working_3-way'!W18)&gt;0,0,PI()),ACOS('OddsRatio_working_3-way'!V18/(2*'OddsRatio_working_3-way'!X18)))</f>
        <v>1.1010759141941255</v>
      </c>
      <c r="Z18" s="11">
        <f>'OddsRatio_working_3-way'!X18^(1/3)*COS('OddsRatio_working_3-way'!Y18/3)</f>
        <v>0.54124296894026114</v>
      </c>
      <c r="AA18" s="11">
        <f>'OddsRatio_working_3-way'!X18^(1/3)*COS(('OddsRatio_working_3-way'!Y18+2*PI())/3)</f>
        <v>-0.45082240119309019</v>
      </c>
      <c r="AB18" s="11">
        <f>'OddsRatio_working_3-way'!X18^(1/3)*COS(('OddsRatio_working_3-way'!Y18+4*PI())/3)</f>
        <v>-9.0420567747170624E-2</v>
      </c>
      <c r="AC18" s="11">
        <f>'OddsRatio_working_3-way'!X18^(1/3)*SIN('OddsRatio_working_3-way'!Y18/3)</f>
        <v>0.20807809555643625</v>
      </c>
      <c r="AD18" s="11">
        <f>'OddsRatio_working_3-way'!X18^(1/3)*SIN(('OddsRatio_working_3-way'!Y18+2*PI())/3)</f>
        <v>0.36469111294376005</v>
      </c>
      <c r="AE18" s="11">
        <f>'OddsRatio_working_3-way'!X18^(1/3)*SIN(('OddsRatio_working_3-way'!Y18+4*PI())/3)</f>
        <v>-0.57276920850019619</v>
      </c>
      <c r="AF18" s="11">
        <f>-'OddsRatio_working_3-way'!U18/(3*'OddsRatio_working_3-way'!X18^(1/3))*COS(('OddsRatio_working_3-way'!Y18)/3)</f>
        <v>0.54124296894026114</v>
      </c>
      <c r="AG18" s="11">
        <f>-'OddsRatio_working_3-way'!U18/(3*'OddsRatio_working_3-way'!X18^(1/3))*COS(('OddsRatio_working_3-way'!Y18+2*PI())/3)</f>
        <v>-0.45082240119309019</v>
      </c>
      <c r="AH18" s="11">
        <f>-'OddsRatio_working_3-way'!U18/(3*'OddsRatio_working_3-way'!X18^(1/3))*COS(('OddsRatio_working_3-way'!Y18+4*PI())/3)</f>
        <v>-9.0420567747170624E-2</v>
      </c>
      <c r="AI18" s="11">
        <f>'OddsRatio_working_3-way'!U18/(3*'OddsRatio_working_3-way'!X18^(1/3))*SIN(('OddsRatio_working_3-way'!Y18)/3)</f>
        <v>-0.20807809555643625</v>
      </c>
      <c r="AJ18" s="11">
        <f>'OddsRatio_working_3-way'!U18/(3*'OddsRatio_working_3-way'!X18^(1/3))*SIN(('OddsRatio_working_3-way'!Y18+2*PI())/3)</f>
        <v>-0.36469111294376005</v>
      </c>
      <c r="AK18" s="11">
        <f>'OddsRatio_working_3-way'!U18/(3*'OddsRatio_working_3-way'!X18^(1/3))*SIN(('OddsRatio_working_3-way'!Y18+4*PI())/3)</f>
        <v>0.57276920850019619</v>
      </c>
      <c r="AL18" s="11">
        <f>'OddsRatio_working_3-way'!Z18+'OddsRatio_working_3-way'!AF18</f>
        <v>1.0824859378805223</v>
      </c>
      <c r="AM18" s="11">
        <f>'OddsRatio_working_3-way'!AA18+'OddsRatio_working_3-way'!AG18</f>
        <v>-0.90164480238618039</v>
      </c>
      <c r="AN18" s="11">
        <f>'OddsRatio_working_3-way'!AB18+'OddsRatio_working_3-way'!AH18</f>
        <v>-0.18084113549434125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1.0824859378805223</v>
      </c>
      <c r="AS18" s="11">
        <f>IF(('OddsRatio_working_3-way'!X18=0),IF(Q18&gt;0,-Q18^(1/3),(-Q18)^(1/3)),'OddsRatio_working_3-way'!AM18-'OddsRatio_working_3-way'!R18/3)</f>
        <v>-0.90164480238618039</v>
      </c>
      <c r="AT18" s="11">
        <f>IF(('OddsRatio_working_3-way'!X18=0),IF(Q18&gt;0,-Q18^(1/3),(-Q18)^(1/3)),'OddsRatio_working_3-way'!AN18-'OddsRatio_working_3-way'!R18/3)</f>
        <v>-0.18084113549434125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2.39</v>
      </c>
      <c r="B19" s="4">
        <f>IF('True_Odds_Calculator_3-way'!B20="","",'True_Odds_Calculator_3-way'!B20)</f>
        <v>4.0599999999999996</v>
      </c>
      <c r="C19" s="4">
        <f>IF('True_Odds_Calculator_3-way'!C20="","",'True_Odds_Calculator_3-way'!C20)</f>
        <v>2.72</v>
      </c>
      <c r="D19" s="9">
        <f t="shared" si="13"/>
        <v>0.40646583825226312</v>
      </c>
      <c r="E19" s="9">
        <f t="shared" si="14"/>
        <v>0.23726987600337274</v>
      </c>
      <c r="F19" s="9">
        <f t="shared" si="15"/>
        <v>0.35626428574436425</v>
      </c>
      <c r="G19" s="9">
        <f t="shared" si="16"/>
        <v>1.0505261546681595</v>
      </c>
      <c r="H19" s="9">
        <f t="shared" si="17"/>
        <v>2.4602313549887418</v>
      </c>
      <c r="I19" s="9">
        <f t="shared" si="18"/>
        <v>4.2146100332845675</v>
      </c>
      <c r="J19" s="9">
        <f t="shared" si="19"/>
        <v>2.8069049860292345</v>
      </c>
      <c r="K19" s="11">
        <f t="shared" si="20"/>
        <v>0.41841004184100417</v>
      </c>
      <c r="L19" s="11">
        <f t="shared" si="21"/>
        <v>0.24630541871921185</v>
      </c>
      <c r="M19" s="11">
        <f t="shared" si="22"/>
        <v>0.36764705882352938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-0.27718634705361023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0.23377191014914114</v>
      </c>
      <c r="Q19" s="11">
        <f>2*'OddsRatio_working_3-way'!K19*'OddsRatio_working_3-way'!L19*'OddsRatio_working_3-way'!M19</f>
        <v>7.577695628821432E-2</v>
      </c>
      <c r="R19" s="11">
        <f t="shared" si="23"/>
        <v>0</v>
      </c>
      <c r="S19" s="11">
        <f t="shared" si="24"/>
        <v>-0.84337454796764444</v>
      </c>
      <c r="T19" s="11">
        <f t="shared" si="25"/>
        <v>-0.27337910793116516</v>
      </c>
      <c r="U19" s="11">
        <f>'OddsRatio_working_3-way'!S19-'OddsRatio_working_3-way'!R19^2/3</f>
        <v>-0.84337454796764444</v>
      </c>
      <c r="V19" s="11">
        <f>'OddsRatio_working_3-way'!S19*'OddsRatio_working_3-way'!R19/3-2*'OddsRatio_working_3-way'!R19^3/27-'OddsRatio_working_3-way'!T19</f>
        <v>0.27337910793116516</v>
      </c>
      <c r="W19" s="11">
        <f>'OddsRatio_working_3-way'!V19^2+4*'OddsRatio_working_3-way'!U19^3/27</f>
        <v>-1.4134378643392773E-2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0.14905579097827132</v>
      </c>
      <c r="Y19" s="11">
        <f>IF('OddsRatio_working_3-way'!W19&gt;=0,IF('OddsRatio_working_3-way'!V19+SQRT('OddsRatio_working_3-way'!W19)&gt;0,0,PI()),ACOS('OddsRatio_working_3-way'!V19/(2*'OddsRatio_working_3-way'!X19)))</f>
        <v>0.41021227999505716</v>
      </c>
      <c r="Z19" s="11">
        <f>'OddsRatio_working_3-way'!X19^(1/3)*COS('OddsRatio_working_3-way'!Y19/3)</f>
        <v>0.52526307733407973</v>
      </c>
      <c r="AA19" s="11">
        <f>'OddsRatio_working_3-way'!X19^(1/3)*COS(('OddsRatio_working_3-way'!Y19+2*PI())/3)</f>
        <v>-0.3252227655607553</v>
      </c>
      <c r="AB19" s="11">
        <f>'OddsRatio_working_3-way'!X19^(1/3)*COS(('OddsRatio_working_3-way'!Y19+4*PI())/3)</f>
        <v>-0.20004031177332413</v>
      </c>
      <c r="AC19" s="11">
        <f>'OddsRatio_working_3-way'!X19^(1/3)*SIN('OddsRatio_working_3-way'!Y19/3)</f>
        <v>7.2274123391991241E-2</v>
      </c>
      <c r="AD19" s="11">
        <f>'OddsRatio_working_3-way'!X19^(1/3)*SIN(('OddsRatio_working_3-way'!Y19+2*PI())/3)</f>
        <v>0.41875410694530762</v>
      </c>
      <c r="AE19" s="11">
        <f>'OddsRatio_working_3-way'!X19^(1/3)*SIN(('OddsRatio_working_3-way'!Y19+4*PI())/3)</f>
        <v>-0.49102823033729887</v>
      </c>
      <c r="AF19" s="11">
        <f>-'OddsRatio_working_3-way'!U19/(3*'OddsRatio_working_3-way'!X19^(1/3))*COS(('OddsRatio_working_3-way'!Y19)/3)</f>
        <v>0.52526307733407973</v>
      </c>
      <c r="AG19" s="11">
        <f>-'OddsRatio_working_3-way'!U19/(3*'OddsRatio_working_3-way'!X19^(1/3))*COS(('OddsRatio_working_3-way'!Y19+2*PI())/3)</f>
        <v>-0.3252227655607553</v>
      </c>
      <c r="AH19" s="11">
        <f>-'OddsRatio_working_3-way'!U19/(3*'OddsRatio_working_3-way'!X19^(1/3))*COS(('OddsRatio_working_3-way'!Y19+4*PI())/3)</f>
        <v>-0.20004031177332413</v>
      </c>
      <c r="AI19" s="11">
        <f>'OddsRatio_working_3-way'!U19/(3*'OddsRatio_working_3-way'!X19^(1/3))*SIN(('OddsRatio_working_3-way'!Y19)/3)</f>
        <v>-7.2274123391991241E-2</v>
      </c>
      <c r="AJ19" s="11">
        <f>'OddsRatio_working_3-way'!U19/(3*'OddsRatio_working_3-way'!X19^(1/3))*SIN(('OddsRatio_working_3-way'!Y19+2*PI())/3)</f>
        <v>-0.41875410694530762</v>
      </c>
      <c r="AK19" s="11">
        <f>'OddsRatio_working_3-way'!U19/(3*'OddsRatio_working_3-way'!X19^(1/3))*SIN(('OddsRatio_working_3-way'!Y19+4*PI())/3)</f>
        <v>0.49102823033729887</v>
      </c>
      <c r="AL19" s="11">
        <f>'OddsRatio_working_3-way'!Z19+'OddsRatio_working_3-way'!AF19</f>
        <v>1.0505261546681595</v>
      </c>
      <c r="AM19" s="11">
        <f>'OddsRatio_working_3-way'!AA19+'OddsRatio_working_3-way'!AG19</f>
        <v>-0.6504455311215106</v>
      </c>
      <c r="AN19" s="11">
        <f>'OddsRatio_working_3-way'!AB19+'OddsRatio_working_3-way'!AH19</f>
        <v>-0.40008062354664825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1.0505261546681595</v>
      </c>
      <c r="AS19" s="11">
        <f>IF(('OddsRatio_working_3-way'!X19=0),IF(Q19&gt;0,-Q19^(1/3),(-Q19)^(1/3)),'OddsRatio_working_3-way'!AM19-'OddsRatio_working_3-way'!R19/3)</f>
        <v>-0.6504455311215106</v>
      </c>
      <c r="AT19" s="11">
        <f>IF(('OddsRatio_working_3-way'!X19=0),IF(Q19&gt;0,-Q19^(1/3),(-Q19)^(1/3)),'OddsRatio_working_3-way'!AN19-'OddsRatio_working_3-way'!R19/3)</f>
        <v>-0.40008062354664825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1.24</v>
      </c>
      <c r="B20" s="4">
        <f>IF('True_Odds_Calculator_3-way'!B21="","",'True_Odds_Calculator_3-way'!B21)</f>
        <v>7.09</v>
      </c>
      <c r="C20" s="4">
        <f>IF('True_Odds_Calculator_3-way'!C21="","",'True_Odds_Calculator_3-way'!C21)</f>
        <v>10.71</v>
      </c>
      <c r="D20" s="9">
        <f t="shared" si="13"/>
        <v>0.78804317112565758</v>
      </c>
      <c r="E20" s="9">
        <f t="shared" si="14"/>
        <v>0.12779532219797946</v>
      </c>
      <c r="F20" s="9">
        <f t="shared" si="15"/>
        <v>8.4161506676363115E-2</v>
      </c>
      <c r="G20" s="9">
        <f t="shared" si="16"/>
        <v>1.1206917158885834</v>
      </c>
      <c r="H20" s="9">
        <f t="shared" si="17"/>
        <v>1.26896601181326</v>
      </c>
      <c r="I20" s="9">
        <f t="shared" si="18"/>
        <v>7.825012549761472</v>
      </c>
      <c r="J20" s="9">
        <f t="shared" si="19"/>
        <v>11.881916561278144</v>
      </c>
      <c r="K20" s="11">
        <f t="shared" si="20"/>
        <v>0.80645161290322587</v>
      </c>
      <c r="L20" s="11">
        <f t="shared" si="21"/>
        <v>0.14104372355430184</v>
      </c>
      <c r="M20" s="11">
        <f t="shared" si="22"/>
        <v>9.3370681605975711E-2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-0.15072676324727086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0.17035189646479029</v>
      </c>
      <c r="Q20" s="11">
        <f>2*'OddsRatio_working_3-way'!K20*'OddsRatio_working_3-way'!L20*'OddsRatio_working_3-way'!M20</f>
        <v>2.124088484598383E-2</v>
      </c>
      <c r="R20" s="11">
        <f t="shared" si="23"/>
        <v>0</v>
      </c>
      <c r="S20" s="11">
        <f t="shared" si="24"/>
        <v>-1.1302033746012574</v>
      </c>
      <c r="T20" s="11">
        <f t="shared" si="25"/>
        <v>-0.14092311404005706</v>
      </c>
      <c r="U20" s="11">
        <f>'OddsRatio_working_3-way'!S20-'OddsRatio_working_3-way'!R20^2/3</f>
        <v>-1.1302033746012574</v>
      </c>
      <c r="V20" s="11">
        <f>'OddsRatio_working_3-way'!S20*'OddsRatio_working_3-way'!R20/3-2*'OddsRatio_working_3-way'!R20^3/27-'OddsRatio_working_3-way'!T20</f>
        <v>0.14092311404005706</v>
      </c>
      <c r="W20" s="11">
        <f>'OddsRatio_working_3-way'!V20^2+4*'OddsRatio_working_3-way'!U20^3/27</f>
        <v>-0.19401863256747726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0.23123470578517413</v>
      </c>
      <c r="Y20" s="11">
        <f>IF('OddsRatio_working_3-way'!W20&gt;=0,IF('OddsRatio_working_3-way'!V20+SQRT('OddsRatio_working_3-way'!W20)&gt;0,0,PI()),ACOS('OddsRatio_working_3-way'!V20/(2*'OddsRatio_working_3-way'!X20)))</f>
        <v>1.2611531753368719</v>
      </c>
      <c r="Z20" s="11">
        <f>'OddsRatio_working_3-way'!X20^(1/3)*COS('OddsRatio_working_3-way'!Y20/3)</f>
        <v>0.5603458579442917</v>
      </c>
      <c r="AA20" s="11">
        <f>'OddsRatio_working_3-way'!X20^(1/3)*COS(('OddsRatio_working_3-way'!Y20+2*PI())/3)</f>
        <v>-0.4971066360437329</v>
      </c>
      <c r="AB20" s="11">
        <f>'OddsRatio_working_3-way'!X20^(1/3)*COS(('OddsRatio_working_3-way'!Y20+4*PI())/3)</f>
        <v>-6.3239221900558626E-2</v>
      </c>
      <c r="AC20" s="11">
        <f>'OddsRatio_working_3-way'!X20^(1/3)*SIN('OddsRatio_working_3-way'!Y20/3)</f>
        <v>0.25049346834816838</v>
      </c>
      <c r="AD20" s="11">
        <f>'OddsRatio_working_3-way'!X20^(1/3)*SIN(('OddsRatio_working_3-way'!Y20+2*PI())/3)</f>
        <v>0.36002701371105866</v>
      </c>
      <c r="AE20" s="11">
        <f>'OddsRatio_working_3-way'!X20^(1/3)*SIN(('OddsRatio_working_3-way'!Y20+4*PI())/3)</f>
        <v>-0.61052048205922704</v>
      </c>
      <c r="AF20" s="11">
        <f>-'OddsRatio_working_3-way'!U20/(3*'OddsRatio_working_3-way'!X20^(1/3))*COS(('OddsRatio_working_3-way'!Y20)/3)</f>
        <v>0.5603458579442917</v>
      </c>
      <c r="AG20" s="11">
        <f>-'OddsRatio_working_3-way'!U20/(3*'OddsRatio_working_3-way'!X20^(1/3))*COS(('OddsRatio_working_3-way'!Y20+2*PI())/3)</f>
        <v>-0.49710663604373301</v>
      </c>
      <c r="AH20" s="11">
        <f>-'OddsRatio_working_3-way'!U20/(3*'OddsRatio_working_3-way'!X20^(1/3))*COS(('OddsRatio_working_3-way'!Y20+4*PI())/3)</f>
        <v>-6.323922190055864E-2</v>
      </c>
      <c r="AI20" s="11">
        <f>'OddsRatio_working_3-way'!U20/(3*'OddsRatio_working_3-way'!X20^(1/3))*SIN(('OddsRatio_working_3-way'!Y20)/3)</f>
        <v>-0.25049346834816844</v>
      </c>
      <c r="AJ20" s="11">
        <f>'OddsRatio_working_3-way'!U20/(3*'OddsRatio_working_3-way'!X20^(1/3))*SIN(('OddsRatio_working_3-way'!Y20+2*PI())/3)</f>
        <v>-0.36002701371105872</v>
      </c>
      <c r="AK20" s="11">
        <f>'OddsRatio_working_3-way'!U20/(3*'OddsRatio_working_3-way'!X20^(1/3))*SIN(('OddsRatio_working_3-way'!Y20+4*PI())/3)</f>
        <v>0.61052048205922715</v>
      </c>
      <c r="AL20" s="11">
        <f>'OddsRatio_working_3-way'!Z20+'OddsRatio_working_3-way'!AF20</f>
        <v>1.1206917158885834</v>
      </c>
      <c r="AM20" s="11">
        <f>'OddsRatio_working_3-way'!AA20+'OddsRatio_working_3-way'!AG20</f>
        <v>-0.9942132720874659</v>
      </c>
      <c r="AN20" s="11">
        <f>'OddsRatio_working_3-way'!AB20+'OddsRatio_working_3-way'!AH20</f>
        <v>-0.12647844380111728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1.1206917158885834</v>
      </c>
      <c r="AS20" s="11">
        <f>IF(('OddsRatio_working_3-way'!X20=0),IF(Q20&gt;0,-Q20^(1/3),(-Q20)^(1/3)),'OddsRatio_working_3-way'!AM20-'OddsRatio_working_3-way'!R20/3)</f>
        <v>-0.9942132720874659</v>
      </c>
      <c r="AT20" s="11">
        <f>IF(('OddsRatio_working_3-way'!X20=0),IF(Q20&gt;0,-Q20^(1/3),(-Q20)^(1/3)),'OddsRatio_working_3-way'!AN20-'OddsRatio_working_3-way'!R20/3)</f>
        <v>-0.12647844380111728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2.0499999999999998</v>
      </c>
      <c r="B21" s="4">
        <f>IF('True_Odds_Calculator_3-way'!B22="","",'True_Odds_Calculator_3-way'!B22)</f>
        <v>4</v>
      </c>
      <c r="C21" s="4">
        <f>IF('True_Odds_Calculator_3-way'!C22="","",'True_Odds_Calculator_3-way'!C22)</f>
        <v>3.38</v>
      </c>
      <c r="D21" s="9">
        <f t="shared" si="13"/>
        <v>0.47468952778663087</v>
      </c>
      <c r="E21" s="9">
        <f t="shared" si="14"/>
        <v>0.24027897976127832</v>
      </c>
      <c r="F21" s="9">
        <f t="shared" si="15"/>
        <v>0.28503149245209108</v>
      </c>
      <c r="G21" s="9">
        <f t="shared" si="16"/>
        <v>1.0539429638463296</v>
      </c>
      <c r="H21" s="9">
        <f t="shared" si="17"/>
        <v>2.106640112038646</v>
      </c>
      <c r="I21" s="9">
        <f t="shared" si="18"/>
        <v>4.1618288915389883</v>
      </c>
      <c r="J21" s="9">
        <f t="shared" si="19"/>
        <v>3.5083842539542638</v>
      </c>
      <c r="K21" s="11">
        <f t="shared" si="20"/>
        <v>0.48780487804878053</v>
      </c>
      <c r="L21" s="11">
        <f t="shared" si="21"/>
        <v>0.25</v>
      </c>
      <c r="M21" s="11">
        <f t="shared" si="22"/>
        <v>0.29585798816568049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-0.27049357771684235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0.23199595901284456</v>
      </c>
      <c r="Q21" s="11">
        <f>2*'OddsRatio_working_3-way'!K21*'OddsRatio_working_3-way'!L21*'OddsRatio_working_3-way'!M21</f>
        <v>7.2160484918458667E-2</v>
      </c>
      <c r="R21" s="11">
        <f t="shared" si="23"/>
        <v>0</v>
      </c>
      <c r="S21" s="11">
        <f t="shared" si="24"/>
        <v>-0.85767640389489097</v>
      </c>
      <c r="T21" s="11">
        <f t="shared" si="25"/>
        <v>-0.26677337601707346</v>
      </c>
      <c r="U21" s="11">
        <f>'OddsRatio_working_3-way'!S21-'OddsRatio_working_3-way'!R21^2/3</f>
        <v>-0.85767640389489097</v>
      </c>
      <c r="V21" s="11">
        <f>'OddsRatio_working_3-way'!S21*'OddsRatio_working_3-way'!R21/3-2*'OddsRatio_working_3-way'!R21^3/27-'OddsRatio_working_3-way'!T21</f>
        <v>0.26677337601707346</v>
      </c>
      <c r="W21" s="11">
        <f>'OddsRatio_working_3-way'!V21^2+4*'OddsRatio_working_3-way'!U21^3/27</f>
        <v>-2.2300754306485288E-2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0.15286332822004117</v>
      </c>
      <c r="Y21" s="11">
        <f>IF('OddsRatio_working_3-way'!W21&gt;=0,IF('OddsRatio_working_3-way'!V21+SQRT('OddsRatio_working_3-way'!W21)&gt;0,0,PI()),ACOS('OddsRatio_working_3-way'!V21/(2*'OddsRatio_working_3-way'!X21)))</f>
        <v>0.51032074300622821</v>
      </c>
      <c r="Z21" s="11">
        <f>'OddsRatio_working_3-way'!X21^(1/3)*COS('OddsRatio_working_3-way'!Y21/3)</f>
        <v>0.5269714819231649</v>
      </c>
      <c r="AA21" s="11">
        <f>'OddsRatio_working_3-way'!X21^(1/3)*COS(('OddsRatio_working_3-way'!Y21+2*PI())/3)</f>
        <v>-0.34187511462600445</v>
      </c>
      <c r="AB21" s="11">
        <f>'OddsRatio_working_3-way'!X21^(1/3)*COS(('OddsRatio_working_3-way'!Y21+4*PI())/3)</f>
        <v>-0.18509636729716056</v>
      </c>
      <c r="AC21" s="11">
        <f>'OddsRatio_working_3-way'!X21^(1/3)*SIN('OddsRatio_working_3-way'!Y21/3)</f>
        <v>9.0516251973520367E-2</v>
      </c>
      <c r="AD21" s="11">
        <f>'OddsRatio_working_3-way'!X21^(1/3)*SIN(('OddsRatio_working_3-way'!Y21+2*PI())/3)</f>
        <v>0.4111125644286327</v>
      </c>
      <c r="AE21" s="11">
        <f>'OddsRatio_working_3-way'!X21^(1/3)*SIN(('OddsRatio_working_3-way'!Y21+4*PI())/3)</f>
        <v>-0.50162881640215307</v>
      </c>
      <c r="AF21" s="11">
        <f>-'OddsRatio_working_3-way'!U21/(3*'OddsRatio_working_3-way'!X21^(1/3))*COS(('OddsRatio_working_3-way'!Y21)/3)</f>
        <v>0.52697148192316479</v>
      </c>
      <c r="AG21" s="11">
        <f>-'OddsRatio_working_3-way'!U21/(3*'OddsRatio_working_3-way'!X21^(1/3))*COS(('OddsRatio_working_3-way'!Y21+2*PI())/3)</f>
        <v>-0.34187511462600439</v>
      </c>
      <c r="AH21" s="11">
        <f>-'OddsRatio_working_3-way'!U21/(3*'OddsRatio_working_3-way'!X21^(1/3))*COS(('OddsRatio_working_3-way'!Y21+4*PI())/3)</f>
        <v>-0.18509636729716053</v>
      </c>
      <c r="AI21" s="11">
        <f>'OddsRatio_working_3-way'!U21/(3*'OddsRatio_working_3-way'!X21^(1/3))*SIN(('OddsRatio_working_3-way'!Y21)/3)</f>
        <v>-9.0516251973520354E-2</v>
      </c>
      <c r="AJ21" s="11">
        <f>'OddsRatio_working_3-way'!U21/(3*'OddsRatio_working_3-way'!X21^(1/3))*SIN(('OddsRatio_working_3-way'!Y21+2*PI())/3)</f>
        <v>-0.41111256442863259</v>
      </c>
      <c r="AK21" s="11">
        <f>'OddsRatio_working_3-way'!U21/(3*'OddsRatio_working_3-way'!X21^(1/3))*SIN(('OddsRatio_working_3-way'!Y21+4*PI())/3)</f>
        <v>0.50162881640215295</v>
      </c>
      <c r="AL21" s="11">
        <f>'OddsRatio_working_3-way'!Z21+'OddsRatio_working_3-way'!AF21</f>
        <v>1.0539429638463296</v>
      </c>
      <c r="AM21" s="11">
        <f>'OddsRatio_working_3-way'!AA21+'OddsRatio_working_3-way'!AG21</f>
        <v>-0.68375022925200879</v>
      </c>
      <c r="AN21" s="11">
        <f>'OddsRatio_working_3-way'!AB21+'OddsRatio_working_3-way'!AH21</f>
        <v>-0.37019273459432112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1.0539429638463296</v>
      </c>
      <c r="AS21" s="11">
        <f>IF(('OddsRatio_working_3-way'!X21=0),IF(Q21&gt;0,-Q21^(1/3),(-Q21)^(1/3)),'OddsRatio_working_3-way'!AM21-'OddsRatio_working_3-way'!R21/3)</f>
        <v>-0.68375022925200879</v>
      </c>
      <c r="AT21" s="11">
        <f>IF(('OddsRatio_working_3-way'!X21=0),IF(Q21&gt;0,-Q21^(1/3),(-Q21)^(1/3)),'OddsRatio_working_3-way'!AN21-'OddsRatio_working_3-way'!R21/3)</f>
        <v>-0.37019273459432112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10.85</v>
      </c>
      <c r="B22" s="4">
        <f>IF('True_Odds_Calculator_3-way'!B23="","",'True_Odds_Calculator_3-way'!B23)</f>
        <v>7.45</v>
      </c>
      <c r="C22" s="4">
        <f>IF('True_Odds_Calculator_3-way'!C23="","",'True_Odds_Calculator_3-way'!C23)</f>
        <v>1.22</v>
      </c>
      <c r="D22" s="9">
        <f t="shared" si="13"/>
        <v>8.1557423027757342E-2</v>
      </c>
      <c r="E22" s="9">
        <f t="shared" si="14"/>
        <v>0.11941509750463802</v>
      </c>
      <c r="F22" s="9">
        <f t="shared" si="15"/>
        <v>0.79902747946760477</v>
      </c>
      <c r="G22" s="9">
        <f t="shared" si="16"/>
        <v>1.1432791492654411</v>
      </c>
      <c r="H22" s="9">
        <f t="shared" si="17"/>
        <v>12.261299620264595</v>
      </c>
      <c r="I22" s="9">
        <f t="shared" si="18"/>
        <v>8.3741505127620943</v>
      </c>
      <c r="J22" s="9">
        <f t="shared" si="19"/>
        <v>1.2515214128383971</v>
      </c>
      <c r="K22" s="11">
        <f t="shared" si="20"/>
        <v>9.2165898617511524E-2</v>
      </c>
      <c r="L22" s="11">
        <f t="shared" si="21"/>
        <v>0.13422818791946309</v>
      </c>
      <c r="M22" s="11">
        <f t="shared" si="22"/>
        <v>0.81967213114754101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-0.14173358893846977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0.16751904996823525</v>
      </c>
      <c r="Q22" s="11">
        <f>2*'OddsRatio_working_3-way'!K22*'OddsRatio_working_3-way'!L22*'OddsRatio_working_3-way'!M22</f>
        <v>2.0280756654750032E-2</v>
      </c>
      <c r="R22" s="11">
        <f t="shared" si="23"/>
        <v>0</v>
      </c>
      <c r="S22" s="11">
        <f t="shared" si="24"/>
        <v>-1.1819290771008388</v>
      </c>
      <c r="T22" s="11">
        <f t="shared" si="25"/>
        <v>-0.14309068730034372</v>
      </c>
      <c r="U22" s="11">
        <f>'OddsRatio_working_3-way'!S22-'OddsRatio_working_3-way'!R22^2/3</f>
        <v>-1.1819290771008388</v>
      </c>
      <c r="V22" s="11">
        <f>'OddsRatio_working_3-way'!S22*'OddsRatio_working_3-way'!R22/3-2*'OddsRatio_working_3-way'!R22^3/27-'OddsRatio_working_3-way'!T22</f>
        <v>0.14309068730034372</v>
      </c>
      <c r="W22" s="11">
        <f>'OddsRatio_working_3-way'!V22^2+4*'OddsRatio_working_3-way'!U22^3/27</f>
        <v>-0.22413295470162262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0.2472892534531714</v>
      </c>
      <c r="Y22" s="11">
        <f>IF('OddsRatio_working_3-way'!W22&gt;=0,IF('OddsRatio_working_3-way'!V22+SQRT('OddsRatio_working_3-way'!W22)&gt;0,0,PI()),ACOS('OddsRatio_working_3-way'!V22/(2*'OddsRatio_working_3-way'!X22)))</f>
        <v>1.2772815653233658</v>
      </c>
      <c r="Z22" s="11">
        <f>'OddsRatio_working_3-way'!X22^(1/3)*COS('OddsRatio_working_3-way'!Y22/3)</f>
        <v>0.57163957463272053</v>
      </c>
      <c r="AA22" s="11">
        <f>'OddsRatio_working_3-way'!X22^(1/3)*COS(('OddsRatio_working_3-way'!Y22+2*PI())/3)</f>
        <v>-0.51032684023564245</v>
      </c>
      <c r="AB22" s="11">
        <f>'OddsRatio_working_3-way'!X22^(1/3)*COS(('OddsRatio_working_3-way'!Y22+4*PI())/3)</f>
        <v>-6.1312734397078371E-2</v>
      </c>
      <c r="AC22" s="11">
        <f>'OddsRatio_working_3-way'!X22^(1/3)*SIN('OddsRatio_working_3-way'!Y22/3)</f>
        <v>0.25923841487583438</v>
      </c>
      <c r="AD22" s="11">
        <f>'OddsRatio_working_3-way'!X22^(1/3)*SIN(('OddsRatio_working_3-way'!Y22+2*PI())/3)</f>
        <v>0.36543518600254959</v>
      </c>
      <c r="AE22" s="11">
        <f>'OddsRatio_working_3-way'!X22^(1/3)*SIN(('OddsRatio_working_3-way'!Y22+4*PI())/3)</f>
        <v>-0.62467360087838375</v>
      </c>
      <c r="AF22" s="11">
        <f>-'OddsRatio_working_3-way'!U22/(3*'OddsRatio_working_3-way'!X22^(1/3))*COS(('OddsRatio_working_3-way'!Y22)/3)</f>
        <v>0.57163957463272053</v>
      </c>
      <c r="AG22" s="11">
        <f>-'OddsRatio_working_3-way'!U22/(3*'OddsRatio_working_3-way'!X22^(1/3))*COS(('OddsRatio_working_3-way'!Y22+2*PI())/3)</f>
        <v>-0.51032684023564245</v>
      </c>
      <c r="AH22" s="11">
        <f>-'OddsRatio_working_3-way'!U22/(3*'OddsRatio_working_3-way'!X22^(1/3))*COS(('OddsRatio_working_3-way'!Y22+4*PI())/3)</f>
        <v>-6.1312734397078371E-2</v>
      </c>
      <c r="AI22" s="11">
        <f>'OddsRatio_working_3-way'!U22/(3*'OddsRatio_working_3-way'!X22^(1/3))*SIN(('OddsRatio_working_3-way'!Y22)/3)</f>
        <v>-0.25923841487583438</v>
      </c>
      <c r="AJ22" s="11">
        <f>'OddsRatio_working_3-way'!U22/(3*'OddsRatio_working_3-way'!X22^(1/3))*SIN(('OddsRatio_working_3-way'!Y22+2*PI())/3)</f>
        <v>-0.36543518600254959</v>
      </c>
      <c r="AK22" s="11">
        <f>'OddsRatio_working_3-way'!U22/(3*'OddsRatio_working_3-way'!X22^(1/3))*SIN(('OddsRatio_working_3-way'!Y22+4*PI())/3)</f>
        <v>0.62467360087838375</v>
      </c>
      <c r="AL22" s="11">
        <f>'OddsRatio_working_3-way'!Z22+'OddsRatio_working_3-way'!AF22</f>
        <v>1.1432791492654411</v>
      </c>
      <c r="AM22" s="11">
        <f>'OddsRatio_working_3-way'!AA22+'OddsRatio_working_3-way'!AG22</f>
        <v>-1.0206536804712849</v>
      </c>
      <c r="AN22" s="11">
        <f>'OddsRatio_working_3-way'!AB22+'OddsRatio_working_3-way'!AH22</f>
        <v>-0.12262546879415674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1.1432791492654411</v>
      </c>
      <c r="AS22" s="11">
        <f>IF(('OddsRatio_working_3-way'!X22=0),IF(Q22&gt;0,-Q22^(1/3),(-Q22)^(1/3)),'OddsRatio_working_3-way'!AM22-'OddsRatio_working_3-way'!R22/3)</f>
        <v>-1.0206536804712849</v>
      </c>
      <c r="AT22" s="11">
        <f>IF(('OddsRatio_working_3-way'!X22=0),IF(Q22&gt;0,-Q22^(1/3),(-Q22)^(1/3)),'OddsRatio_working_3-way'!AN22-'OddsRatio_working_3-way'!R22/3)</f>
        <v>-0.12262546879415674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2.41</v>
      </c>
      <c r="B23" s="4">
        <f>IF('True_Odds_Calculator_3-way'!B24="","",'True_Odds_Calculator_3-way'!B24)</f>
        <v>3.4</v>
      </c>
      <c r="C23" s="4">
        <f>IF('True_Odds_Calculator_3-way'!C24="","",'True_Odds_Calculator_3-way'!C24)</f>
        <v>3.09</v>
      </c>
      <c r="D23" s="9">
        <f t="shared" si="13"/>
        <v>0.40304468016316902</v>
      </c>
      <c r="E23" s="9">
        <f t="shared" si="14"/>
        <v>0.28400651744003508</v>
      </c>
      <c r="F23" s="9">
        <f t="shared" si="15"/>
        <v>0.31294880239679607</v>
      </c>
      <c r="G23" s="9">
        <f t="shared" si="16"/>
        <v>1.0504358154256372</v>
      </c>
      <c r="H23" s="9">
        <f t="shared" si="17"/>
        <v>2.4811144997501491</v>
      </c>
      <c r="I23" s="9">
        <f t="shared" si="18"/>
        <v>3.5210459570215296</v>
      </c>
      <c r="J23" s="9">
        <f t="shared" si="19"/>
        <v>3.1954108542395812</v>
      </c>
      <c r="K23" s="11">
        <f t="shared" si="20"/>
        <v>0.41493775933609955</v>
      </c>
      <c r="L23" s="11">
        <f t="shared" si="21"/>
        <v>0.29411764705882354</v>
      </c>
      <c r="M23" s="11">
        <f t="shared" si="22"/>
        <v>0.3236245954692557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-0.27933297155626557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0.23302234723805326</v>
      </c>
      <c r="Q23" s="11">
        <f>2*'OddsRatio_working_3-way'!K23*'OddsRatio_working_3-way'!L23*'OddsRatio_working_3-way'!M23</f>
        <v>7.8990626182390944E-2</v>
      </c>
      <c r="R23" s="11">
        <f t="shared" si="23"/>
        <v>0</v>
      </c>
      <c r="S23" s="11">
        <f t="shared" si="24"/>
        <v>-0.83420996074971387</v>
      </c>
      <c r="T23" s="11">
        <f t="shared" si="25"/>
        <v>-0.28278303754227596</v>
      </c>
      <c r="U23" s="11">
        <f>'OddsRatio_working_3-way'!S23-'OddsRatio_working_3-way'!R23^2/3</f>
        <v>-0.83420996074971387</v>
      </c>
      <c r="V23" s="11">
        <f>'OddsRatio_working_3-way'!S23*'OddsRatio_working_3-way'!R23/3-2*'OddsRatio_working_3-way'!R23^3/27-'OddsRatio_working_3-way'!T23</f>
        <v>0.28278303754227596</v>
      </c>
      <c r="W23" s="11">
        <f>'OddsRatio_working_3-way'!V23^2+4*'OddsRatio_working_3-way'!U23^3/27</f>
        <v>-6.0384844463486215E-3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0.14663281587692509</v>
      </c>
      <c r="Y23" s="11">
        <f>IF('OddsRatio_working_3-way'!W23&gt;=0,IF('OddsRatio_working_3-way'!V23+SQRT('OddsRatio_working_3-way'!W23)&gt;0,0,PI()),ACOS('OddsRatio_working_3-way'!V23/(2*'OddsRatio_working_3-way'!X23)))</f>
        <v>0.26817666978762222</v>
      </c>
      <c r="Z23" s="11">
        <f>'OddsRatio_working_3-way'!X23^(1/3)*COS('OddsRatio_working_3-way'!Y23/3)</f>
        <v>0.52521790771281862</v>
      </c>
      <c r="AA23" s="11">
        <f>'OddsRatio_working_3-way'!X23^(1/3)*COS(('OddsRatio_working_3-way'!Y23+2*PI())/3)</f>
        <v>-0.30337784212620755</v>
      </c>
      <c r="AB23" s="11">
        <f>'OddsRatio_working_3-way'!X23^(1/3)*COS(('OddsRatio_working_3-way'!Y23+4*PI())/3)</f>
        <v>-0.22184006558661123</v>
      </c>
      <c r="AC23" s="11">
        <f>'OddsRatio_working_3-way'!X23^(1/3)*SIN('OddsRatio_working_3-way'!Y23/3)</f>
        <v>4.7075857234259534E-2</v>
      </c>
      <c r="AD23" s="11">
        <f>'OddsRatio_working_3-way'!X23^(1/3)*SIN(('OddsRatio_working_3-way'!Y23+2*PI())/3)</f>
        <v>0.43131412198468205</v>
      </c>
      <c r="AE23" s="11">
        <f>'OddsRatio_working_3-way'!X23^(1/3)*SIN(('OddsRatio_working_3-way'!Y23+4*PI())/3)</f>
        <v>-0.47838997921894155</v>
      </c>
      <c r="AF23" s="11">
        <f>-'OddsRatio_working_3-way'!U23/(3*'OddsRatio_working_3-way'!X23^(1/3))*COS(('OddsRatio_working_3-way'!Y23)/3)</f>
        <v>0.52521790771281862</v>
      </c>
      <c r="AG23" s="11">
        <f>-'OddsRatio_working_3-way'!U23/(3*'OddsRatio_working_3-way'!X23^(1/3))*COS(('OddsRatio_working_3-way'!Y23+2*PI())/3)</f>
        <v>-0.30337784212620755</v>
      </c>
      <c r="AH23" s="11">
        <f>-'OddsRatio_working_3-way'!U23/(3*'OddsRatio_working_3-way'!X23^(1/3))*COS(('OddsRatio_working_3-way'!Y23+4*PI())/3)</f>
        <v>-0.22184006558661123</v>
      </c>
      <c r="AI23" s="11">
        <f>'OddsRatio_working_3-way'!U23/(3*'OddsRatio_working_3-way'!X23^(1/3))*SIN(('OddsRatio_working_3-way'!Y23)/3)</f>
        <v>-4.7075857234259534E-2</v>
      </c>
      <c r="AJ23" s="11">
        <f>'OddsRatio_working_3-way'!U23/(3*'OddsRatio_working_3-way'!X23^(1/3))*SIN(('OddsRatio_working_3-way'!Y23+2*PI())/3)</f>
        <v>-0.43131412198468205</v>
      </c>
      <c r="AK23" s="11">
        <f>'OddsRatio_working_3-way'!U23/(3*'OddsRatio_working_3-way'!X23^(1/3))*SIN(('OddsRatio_working_3-way'!Y23+4*PI())/3)</f>
        <v>0.47838997921894155</v>
      </c>
      <c r="AL23" s="11">
        <f>'OddsRatio_working_3-way'!Z23+'OddsRatio_working_3-way'!AF23</f>
        <v>1.0504358154256372</v>
      </c>
      <c r="AM23" s="11">
        <f>'OddsRatio_working_3-way'!AA23+'OddsRatio_working_3-way'!AG23</f>
        <v>-0.60675568425241511</v>
      </c>
      <c r="AN23" s="11">
        <f>'OddsRatio_working_3-way'!AB23+'OddsRatio_working_3-way'!AH23</f>
        <v>-0.44368013117322247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1.0504358154256372</v>
      </c>
      <c r="AS23" s="11">
        <f>IF(('OddsRatio_working_3-way'!X23=0),IF(Q23&gt;0,-Q23^(1/3),(-Q23)^(1/3)),'OddsRatio_working_3-way'!AM23-'OddsRatio_working_3-way'!R23/3)</f>
        <v>-0.60675568425241511</v>
      </c>
      <c r="AT23" s="11">
        <f>IF(('OddsRatio_working_3-way'!X23=0),IF(Q23&gt;0,-Q23^(1/3),(-Q23)^(1/3)),'OddsRatio_working_3-way'!AN23-'OddsRatio_working_3-way'!R23/3)</f>
        <v>-0.44368013117322247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2.65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2.6</v>
      </c>
      <c r="D24" s="9">
        <f t="shared" si="13"/>
        <v>0.36551074162290303</v>
      </c>
      <c r="E24" s="9">
        <f t="shared" si="14"/>
        <v>0.26181309176731327</v>
      </c>
      <c r="F24" s="9">
        <f t="shared" si="15"/>
        <v>0.3726761666097837</v>
      </c>
      <c r="G24" s="9">
        <f t="shared" si="16"/>
        <v>1.0520592165460794</v>
      </c>
      <c r="H24" s="9">
        <f t="shared" si="17"/>
        <v>2.7358977073010311</v>
      </c>
      <c r="I24" s="9">
        <f t="shared" si="18"/>
        <v>3.8195187003434929</v>
      </c>
      <c r="J24" s="9">
        <f t="shared" si="19"/>
        <v>2.6832947464737269</v>
      </c>
      <c r="K24" s="11">
        <f t="shared" si="20"/>
        <v>0.37735849056603776</v>
      </c>
      <c r="L24" s="11">
        <f t="shared" si="21"/>
        <v>0.27173913043478259</v>
      </c>
      <c r="M24" s="11">
        <f t="shared" si="22"/>
        <v>0.38461538461538458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-0.27904335205401654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0.23387707452514667</v>
      </c>
      <c r="Q24" s="11">
        <f>2*'OddsRatio_working_3-way'!K24*'OddsRatio_working_3-way'!L24*'OddsRatio_working_3-way'!M24</f>
        <v>7.8879283145074766E-2</v>
      </c>
      <c r="R24" s="11">
        <f t="shared" si="23"/>
        <v>0</v>
      </c>
      <c r="S24" s="11">
        <f t="shared" si="24"/>
        <v>-0.83813885119855247</v>
      </c>
      <c r="T24" s="11">
        <f t="shared" si="25"/>
        <v>-0.28267752148349157</v>
      </c>
      <c r="U24" s="11">
        <f>'OddsRatio_working_3-way'!S24-'OddsRatio_working_3-way'!R24^2/3</f>
        <v>-0.83813885119855247</v>
      </c>
      <c r="V24" s="11">
        <f>'OddsRatio_working_3-way'!S24*'OddsRatio_working_3-way'!R24/3-2*'OddsRatio_working_3-way'!R24^3/27-'OddsRatio_working_3-way'!T24</f>
        <v>0.28267752148349157</v>
      </c>
      <c r="W24" s="11">
        <f>'OddsRatio_working_3-way'!V24^2+4*'OddsRatio_working_3-way'!U24^3/27</f>
        <v>-7.3190548086848883E-3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0.14766993258677841</v>
      </c>
      <c r="Y24" s="11">
        <f>IF('OddsRatio_working_3-way'!W24&gt;=0,IF('OddsRatio_working_3-way'!V24+SQRT('OddsRatio_working_3-way'!W24)&gt;0,0,PI()),ACOS('OddsRatio_working_3-way'!V24/(2*'OddsRatio_working_3-way'!X24)))</f>
        <v>0.29388336744493282</v>
      </c>
      <c r="Z24" s="11">
        <f>'OddsRatio_working_3-way'!X24^(1/3)*COS('OddsRatio_working_3-way'!Y24/3)</f>
        <v>0.52602960827303968</v>
      </c>
      <c r="AA24" s="11">
        <f>'OddsRatio_working_3-way'!X24^(1/3)*COS(('OddsRatio_working_3-way'!Y24+2*PI())/3)</f>
        <v>-0.3077847853150108</v>
      </c>
      <c r="AB24" s="11">
        <f>'OddsRatio_working_3-way'!X24^(1/3)*COS(('OddsRatio_working_3-way'!Y24+4*PI())/3)</f>
        <v>-0.21824482295802905</v>
      </c>
      <c r="AC24" s="11">
        <f>'OddsRatio_working_3-way'!X24^(1/3)*SIN('OddsRatio_working_3-way'!Y24/3)</f>
        <v>5.1695921370032649E-2</v>
      </c>
      <c r="AD24" s="11">
        <f>'OddsRatio_working_3-way'!X24^(1/3)*SIN(('OddsRatio_working_3-way'!Y24+2*PI())/3)</f>
        <v>0.42970704322221309</v>
      </c>
      <c r="AE24" s="11">
        <f>'OddsRatio_working_3-way'!X24^(1/3)*SIN(('OddsRatio_working_3-way'!Y24+4*PI())/3)</f>
        <v>-0.48140296459224546</v>
      </c>
      <c r="AF24" s="11">
        <f>-'OddsRatio_working_3-way'!U24/(3*'OddsRatio_working_3-way'!X24^(1/3))*COS(('OddsRatio_working_3-way'!Y24)/3)</f>
        <v>0.52602960827303968</v>
      </c>
      <c r="AG24" s="11">
        <f>-'OddsRatio_working_3-way'!U24/(3*'OddsRatio_working_3-way'!X24^(1/3))*COS(('OddsRatio_working_3-way'!Y24+2*PI())/3)</f>
        <v>-0.3077847853150108</v>
      </c>
      <c r="AH24" s="11">
        <f>-'OddsRatio_working_3-way'!U24/(3*'OddsRatio_working_3-way'!X24^(1/3))*COS(('OddsRatio_working_3-way'!Y24+4*PI())/3)</f>
        <v>-0.21824482295802905</v>
      </c>
      <c r="AI24" s="11">
        <f>'OddsRatio_working_3-way'!U24/(3*'OddsRatio_working_3-way'!X24^(1/3))*SIN(('OddsRatio_working_3-way'!Y24)/3)</f>
        <v>-5.1695921370032649E-2</v>
      </c>
      <c r="AJ24" s="11">
        <f>'OddsRatio_working_3-way'!U24/(3*'OddsRatio_working_3-way'!X24^(1/3))*SIN(('OddsRatio_working_3-way'!Y24+2*PI())/3)</f>
        <v>-0.42970704322221309</v>
      </c>
      <c r="AK24" s="11">
        <f>'OddsRatio_working_3-way'!U24/(3*'OddsRatio_working_3-way'!X24^(1/3))*SIN(('OddsRatio_working_3-way'!Y24+4*PI())/3)</f>
        <v>0.48140296459224546</v>
      </c>
      <c r="AL24" s="11">
        <f>'OddsRatio_working_3-way'!Z24+'OddsRatio_working_3-way'!AF24</f>
        <v>1.0520592165460794</v>
      </c>
      <c r="AM24" s="11">
        <f>'OddsRatio_working_3-way'!AA24+'OddsRatio_working_3-way'!AG24</f>
        <v>-0.6155695706300216</v>
      </c>
      <c r="AN24" s="11">
        <f>'OddsRatio_working_3-way'!AB24+'OddsRatio_working_3-way'!AH24</f>
        <v>-0.4364896459160581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1.0520592165460794</v>
      </c>
      <c r="AS24" s="11">
        <f>IF(('OddsRatio_working_3-way'!X24=0),IF(Q24&gt;0,-Q24^(1/3),(-Q24)^(1/3)),'OddsRatio_working_3-way'!AM24-'OddsRatio_working_3-way'!R24/3)</f>
        <v>-0.6155695706300216</v>
      </c>
      <c r="AT24" s="11">
        <f>IF(('OddsRatio_working_3-way'!X24=0),IF(Q24&gt;0,-Q24^(1/3),(-Q24)^(1/3)),'OddsRatio_working_3-way'!AN24-'OddsRatio_working_3-way'!R24/3)</f>
        <v>-0.4364896459160581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3.48</v>
      </c>
      <c r="B25" s="4">
        <f>IF('True_Odds_Calculator_3-way'!B26="","",'True_Odds_Calculator_3-way'!B26)</f>
        <v>3.72</v>
      </c>
      <c r="C25" s="4">
        <f>IF('True_Odds_Calculator_3-way'!C26="","",'True_Odds_Calculator_3-way'!C26)</f>
        <v>2.09</v>
      </c>
      <c r="D25" s="9">
        <f t="shared" si="13"/>
        <v>0.27649627485983796</v>
      </c>
      <c r="E25" s="9">
        <f t="shared" si="14"/>
        <v>0.25840375131168958</v>
      </c>
      <c r="F25" s="9">
        <f t="shared" si="15"/>
        <v>0.4650999738284724</v>
      </c>
      <c r="G25" s="9">
        <f t="shared" si="16"/>
        <v>1.0551150216699123</v>
      </c>
      <c r="H25" s="9">
        <f t="shared" si="17"/>
        <v>3.6166852537413821</v>
      </c>
      <c r="I25" s="9">
        <f t="shared" si="18"/>
        <v>3.8699128589421616</v>
      </c>
      <c r="J25" s="9">
        <f t="shared" si="19"/>
        <v>2.1500753736202043</v>
      </c>
      <c r="K25" s="11">
        <f t="shared" si="20"/>
        <v>0.28735632183908044</v>
      </c>
      <c r="L25" s="11">
        <f t="shared" si="21"/>
        <v>0.26881720430107525</v>
      </c>
      <c r="M25" s="11">
        <f t="shared" si="22"/>
        <v>0.47846889952153115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-0.27175566921483441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0.23247816848894071</v>
      </c>
      <c r="Q25" s="11">
        <f>2*'OddsRatio_working_3-way'!K25*'OddsRatio_working_3-way'!L25*'OddsRatio_working_3-way'!M25</f>
        <v>7.3919926387580506E-2</v>
      </c>
      <c r="R25" s="11">
        <f t="shared" si="23"/>
        <v>0</v>
      </c>
      <c r="S25" s="11">
        <f t="shared" si="24"/>
        <v>-0.85546759396271077</v>
      </c>
      <c r="T25" s="11">
        <f t="shared" si="25"/>
        <v>-0.27200877391501138</v>
      </c>
      <c r="U25" s="11">
        <f>'OddsRatio_working_3-way'!S25-'OddsRatio_working_3-way'!R25^2/3</f>
        <v>-0.85546759396271077</v>
      </c>
      <c r="V25" s="11">
        <f>'OddsRatio_working_3-way'!S25*'OddsRatio_working_3-way'!R25/3-2*'OddsRatio_working_3-way'!R25^3/27-'OddsRatio_working_3-way'!T25</f>
        <v>0.27200877391501138</v>
      </c>
      <c r="W25" s="11">
        <f>'OddsRatio_working_3-way'!V25^2+4*'OddsRatio_working_3-way'!U25^3/27</f>
        <v>-1.8759731291646431E-2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0.15227319558805663</v>
      </c>
      <c r="Y25" s="11">
        <f>IF('OddsRatio_working_3-way'!W25&gt;=0,IF('OddsRatio_working_3-way'!V25+SQRT('OddsRatio_working_3-way'!W25)&gt;0,0,PI()),ACOS('OddsRatio_working_3-way'!V25/(2*'OddsRatio_working_3-way'!X25)))</f>
        <v>0.46647228419217246</v>
      </c>
      <c r="Z25" s="11">
        <f>'OddsRatio_working_3-way'!X25^(1/3)*COS('OddsRatio_working_3-way'!Y25/3)</f>
        <v>0.52755751083495617</v>
      </c>
      <c r="AA25" s="11">
        <f>'OddsRatio_working_3-way'!X25^(1/3)*COS(('OddsRatio_working_3-way'!Y25+2*PI())/3)</f>
        <v>-0.33539721017528901</v>
      </c>
      <c r="AB25" s="11">
        <f>'OddsRatio_working_3-way'!X25^(1/3)*COS(('OddsRatio_working_3-way'!Y25+4*PI())/3)</f>
        <v>-0.1921603006596673</v>
      </c>
      <c r="AC25" s="11">
        <f>'OddsRatio_working_3-way'!X25^(1/3)*SIN('OddsRatio_working_3-way'!Y25/3)</f>
        <v>8.269786826673442E-2</v>
      </c>
      <c r="AD25" s="11">
        <f>'OddsRatio_working_3-way'!X25^(1/3)*SIN(('OddsRatio_working_3-way'!Y25+2*PI())/3)</f>
        <v>0.4155292722069891</v>
      </c>
      <c r="AE25" s="11">
        <f>'OddsRatio_working_3-way'!X25^(1/3)*SIN(('OddsRatio_working_3-way'!Y25+4*PI())/3)</f>
        <v>-0.49822714047372341</v>
      </c>
      <c r="AF25" s="11">
        <f>-'OddsRatio_working_3-way'!U25/(3*'OddsRatio_working_3-way'!X25^(1/3))*COS(('OddsRatio_working_3-way'!Y25)/3)</f>
        <v>0.52755751083495606</v>
      </c>
      <c r="AG25" s="11">
        <f>-'OddsRatio_working_3-way'!U25/(3*'OddsRatio_working_3-way'!X25^(1/3))*COS(('OddsRatio_working_3-way'!Y25+2*PI())/3)</f>
        <v>-0.3353972101752889</v>
      </c>
      <c r="AH25" s="11">
        <f>-'OddsRatio_working_3-way'!U25/(3*'OddsRatio_working_3-way'!X25^(1/3))*COS(('OddsRatio_working_3-way'!Y25+4*PI())/3)</f>
        <v>-0.19216030065966724</v>
      </c>
      <c r="AI25" s="11">
        <f>'OddsRatio_working_3-way'!U25/(3*'OddsRatio_working_3-way'!X25^(1/3))*SIN(('OddsRatio_working_3-way'!Y25)/3)</f>
        <v>-8.2697868266734406E-2</v>
      </c>
      <c r="AJ25" s="11">
        <f>'OddsRatio_working_3-way'!U25/(3*'OddsRatio_working_3-way'!X25^(1/3))*SIN(('OddsRatio_working_3-way'!Y25+2*PI())/3)</f>
        <v>-0.41552927220698904</v>
      </c>
      <c r="AK25" s="11">
        <f>'OddsRatio_working_3-way'!U25/(3*'OddsRatio_working_3-way'!X25^(1/3))*SIN(('OddsRatio_working_3-way'!Y25+4*PI())/3)</f>
        <v>0.4982271404737233</v>
      </c>
      <c r="AL25" s="11">
        <f>'OddsRatio_working_3-way'!Z25+'OddsRatio_working_3-way'!AF25</f>
        <v>1.0551150216699123</v>
      </c>
      <c r="AM25" s="11">
        <f>'OddsRatio_working_3-way'!AA25+'OddsRatio_working_3-way'!AG25</f>
        <v>-0.6707944203505779</v>
      </c>
      <c r="AN25" s="11">
        <f>'OddsRatio_working_3-way'!AB25+'OddsRatio_working_3-way'!AH25</f>
        <v>-0.38432060131933454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1.0551150216699123</v>
      </c>
      <c r="AS25" s="11">
        <f>IF(('OddsRatio_working_3-way'!X25=0),IF(Q25&gt;0,-Q25^(1/3),(-Q25)^(1/3)),'OddsRatio_working_3-way'!AM25-'OddsRatio_working_3-way'!R25/3)</f>
        <v>-0.6707944203505779</v>
      </c>
      <c r="AT25" s="11">
        <f>IF(('OddsRatio_working_3-way'!X25=0),IF(Q25&gt;0,-Q25^(1/3),(-Q25)^(1/3)),'OddsRatio_working_3-way'!AN25-'OddsRatio_working_3-way'!R25/3)</f>
        <v>-0.38432060131933454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</v>
      </c>
      <c r="B26" s="4">
        <f>IF('True_Odds_Calculator_3-way'!B27="","",'True_Odds_Calculator_3-way'!B27)</f>
        <v>4.72</v>
      </c>
      <c r="C26" s="4">
        <f>IF('True_Odds_Calculator_3-way'!C27="","",'True_Odds_Calculator_3-way'!C27)</f>
        <v>3.43</v>
      </c>
      <c r="D26" s="9">
        <f t="shared" si="13"/>
        <v>0.51432500419746841</v>
      </c>
      <c r="E26" s="9">
        <f t="shared" si="14"/>
        <v>0.20395302800329881</v>
      </c>
      <c r="F26" s="9">
        <f t="shared" si="15"/>
        <v>0.28172196779923314</v>
      </c>
      <c r="G26" s="9">
        <f t="shared" si="16"/>
        <v>1.0492176733018566</v>
      </c>
      <c r="H26" s="9">
        <f t="shared" si="17"/>
        <v>1.9442959059716705</v>
      </c>
      <c r="I26" s="9">
        <f t="shared" si="18"/>
        <v>4.903089744682906</v>
      </c>
      <c r="J26" s="9">
        <f t="shared" si="19"/>
        <v>3.549598946123512</v>
      </c>
      <c r="K26" s="11">
        <f t="shared" si="20"/>
        <v>0.52631578947368418</v>
      </c>
      <c r="L26" s="11">
        <f t="shared" si="21"/>
        <v>0.21186440677966104</v>
      </c>
      <c r="M26" s="11">
        <f t="shared" si="22"/>
        <v>0.29154518950437314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-0.26448558268726152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0.22919196989360285</v>
      </c>
      <c r="Q26" s="11">
        <f>2*'OddsRatio_working_3-way'!K26*'OddsRatio_working_3-way'!L26*'OddsRatio_working_3-way'!M26</f>
        <v>6.5018998551376703E-2</v>
      </c>
      <c r="R26" s="11">
        <f t="shared" si="23"/>
        <v>0</v>
      </c>
      <c r="S26" s="11">
        <f t="shared" si="24"/>
        <v>-0.86655751729427433</v>
      </c>
      <c r="T26" s="11">
        <f t="shared" si="25"/>
        <v>-0.24583191979979416</v>
      </c>
      <c r="U26" s="11">
        <f>'OddsRatio_working_3-way'!S26-'OddsRatio_working_3-way'!R26^2/3</f>
        <v>-0.86655751729427433</v>
      </c>
      <c r="V26" s="11">
        <f>'OddsRatio_working_3-way'!S26*'OddsRatio_working_3-way'!R26/3-2*'OddsRatio_working_3-way'!R26^3/27-'OddsRatio_working_3-way'!T26</f>
        <v>0.24583191979979416</v>
      </c>
      <c r="W26" s="11">
        <f>'OddsRatio_working_3-way'!V26^2+4*'OddsRatio_working_3-way'!U26^3/27</f>
        <v>-3.596919224723065E-2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0.15524378010059137</v>
      </c>
      <c r="Y26" s="11">
        <f>IF('OddsRatio_working_3-way'!W26&gt;=0,IF('OddsRatio_working_3-way'!V26+SQRT('OddsRatio_working_3-way'!W26)&gt;0,0,PI()),ACOS('OddsRatio_working_3-way'!V26/(2*'OddsRatio_working_3-way'!X26)))</f>
        <v>0.65710984686382112</v>
      </c>
      <c r="Z26" s="11">
        <f>'OddsRatio_working_3-way'!X26^(1/3)*COS('OddsRatio_working_3-way'!Y26/3)</f>
        <v>0.52460883665092828</v>
      </c>
      <c r="AA26" s="11">
        <f>'OddsRatio_working_3-way'!X26^(1/3)*COS(('OddsRatio_working_3-way'!Y26+2*PI())/3)</f>
        <v>-0.36344074070465882</v>
      </c>
      <c r="AB26" s="11">
        <f>'OddsRatio_working_3-way'!X26^(1/3)*COS(('OddsRatio_working_3-way'!Y26+4*PI())/3)</f>
        <v>-0.16116809594626955</v>
      </c>
      <c r="AC26" s="11">
        <f>'OddsRatio_working_3-way'!X26^(1/3)*SIN('OddsRatio_working_3-way'!Y26/3)</f>
        <v>0.11678216590095362</v>
      </c>
      <c r="AD26" s="11">
        <f>'OddsRatio_working_3-way'!X26^(1/3)*SIN(('OddsRatio_working_3-way'!Y26+2*PI())/3)</f>
        <v>0.39593349663902788</v>
      </c>
      <c r="AE26" s="11">
        <f>'OddsRatio_working_3-way'!X26^(1/3)*SIN(('OddsRatio_working_3-way'!Y26+4*PI())/3)</f>
        <v>-0.51271566253998146</v>
      </c>
      <c r="AF26" s="11">
        <f>-'OddsRatio_working_3-way'!U26/(3*'OddsRatio_working_3-way'!X26^(1/3))*COS(('OddsRatio_working_3-way'!Y26)/3)</f>
        <v>0.52460883665092817</v>
      </c>
      <c r="AG26" s="11">
        <f>-'OddsRatio_working_3-way'!U26/(3*'OddsRatio_working_3-way'!X26^(1/3))*COS(('OddsRatio_working_3-way'!Y26+2*PI())/3)</f>
        <v>-0.3634407407046587</v>
      </c>
      <c r="AH26" s="11">
        <f>-'OddsRatio_working_3-way'!U26/(3*'OddsRatio_working_3-way'!X26^(1/3))*COS(('OddsRatio_working_3-way'!Y26+4*PI())/3)</f>
        <v>-0.16116809594626952</v>
      </c>
      <c r="AI26" s="11">
        <f>'OddsRatio_working_3-way'!U26/(3*'OddsRatio_working_3-way'!X26^(1/3))*SIN(('OddsRatio_working_3-way'!Y26)/3)</f>
        <v>-0.11678216590095361</v>
      </c>
      <c r="AJ26" s="11">
        <f>'OddsRatio_working_3-way'!U26/(3*'OddsRatio_working_3-way'!X26^(1/3))*SIN(('OddsRatio_working_3-way'!Y26+2*PI())/3)</f>
        <v>-0.39593349663902783</v>
      </c>
      <c r="AK26" s="11">
        <f>'OddsRatio_working_3-way'!U26/(3*'OddsRatio_working_3-way'!X26^(1/3))*SIN(('OddsRatio_working_3-way'!Y26+4*PI())/3)</f>
        <v>0.51271566253998135</v>
      </c>
      <c r="AL26" s="11">
        <f>'OddsRatio_working_3-way'!Z26+'OddsRatio_working_3-way'!AF26</f>
        <v>1.0492176733018566</v>
      </c>
      <c r="AM26" s="11">
        <f>'OddsRatio_working_3-way'!AA26+'OddsRatio_working_3-way'!AG26</f>
        <v>-0.72688148140931752</v>
      </c>
      <c r="AN26" s="11">
        <f>'OddsRatio_working_3-way'!AB26+'OddsRatio_working_3-way'!AH26</f>
        <v>-0.32233619189253904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1.0492176733018566</v>
      </c>
      <c r="AS26" s="11">
        <f>IF(('OddsRatio_working_3-way'!X26=0),IF(Q26&gt;0,-Q26^(1/3),(-Q26)^(1/3)),'OddsRatio_working_3-way'!AM26-'OddsRatio_working_3-way'!R26/3)</f>
        <v>-0.72688148140931752</v>
      </c>
      <c r="AT26" s="11">
        <f>IF(('OddsRatio_working_3-way'!X26=0),IF(Q26&gt;0,-Q26^(1/3),(-Q26)^(1/3)),'OddsRatio_working_3-way'!AN26-'OddsRatio_working_3-way'!R26/3)</f>
        <v>-0.32233619189253904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1.79</v>
      </c>
      <c r="B27" s="4">
        <f>IF('True_Odds_Calculator_3-way'!B28="","",'True_Odds_Calculator_3-way'!B28)</f>
        <v>4.26</v>
      </c>
      <c r="C27" s="4">
        <f>IF('True_Odds_Calculator_3-way'!C28="","",'True_Odds_Calculator_3-way'!C28)</f>
        <v>4.24</v>
      </c>
      <c r="D27" s="9">
        <f t="shared" si="13"/>
        <v>0.54665632914976026</v>
      </c>
      <c r="E27" s="9">
        <f t="shared" si="14"/>
        <v>0.22613247540862955</v>
      </c>
      <c r="F27" s="9">
        <f t="shared" si="15"/>
        <v>0.22721119544161017</v>
      </c>
      <c r="G27" s="9">
        <f t="shared" si="16"/>
        <v>1.0497504873020229</v>
      </c>
      <c r="H27" s="9">
        <f t="shared" si="17"/>
        <v>1.8293028849685982</v>
      </c>
      <c r="I27" s="9">
        <f t="shared" si="18"/>
        <v>4.4221865886045952</v>
      </c>
      <c r="J27" s="9">
        <f t="shared" si="19"/>
        <v>4.4011915788585547</v>
      </c>
      <c r="K27" s="11">
        <f t="shared" si="20"/>
        <v>0.55865921787709494</v>
      </c>
      <c r="L27" s="11">
        <f t="shared" si="21"/>
        <v>0.23474178403755869</v>
      </c>
      <c r="M27" s="11">
        <f t="shared" si="22"/>
        <v>0.23584905660377356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-0.25808407947421008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0.22547533541079934</v>
      </c>
      <c r="Q27" s="11">
        <f>2*'OddsRatio_working_3-way'!K27*'OddsRatio_working_3-way'!L27*'OddsRatio_working_3-way'!M27</f>
        <v>6.1858802581837943E-2</v>
      </c>
      <c r="R27" s="11">
        <f t="shared" si="23"/>
        <v>0</v>
      </c>
      <c r="S27" s="11">
        <f t="shared" si="24"/>
        <v>-0.8736506950376639</v>
      </c>
      <c r="T27" s="11">
        <f t="shared" si="25"/>
        <v>-0.23968468999661557</v>
      </c>
      <c r="U27" s="11">
        <f>'OddsRatio_working_3-way'!S27-'OddsRatio_working_3-way'!R27^2/3</f>
        <v>-0.8736506950376639</v>
      </c>
      <c r="V27" s="11">
        <f>'OddsRatio_working_3-way'!S27*'OddsRatio_working_3-way'!R27/3-2*'OddsRatio_working_3-way'!R27^3/27-'OddsRatio_working_3-way'!T27</f>
        <v>0.23968468999661557</v>
      </c>
      <c r="W27" s="11">
        <f>'OddsRatio_working_3-way'!V27^2+4*'OddsRatio_working_3-way'!U27^3/27</f>
        <v>-4.1340503728744225E-2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0.15715378960394014</v>
      </c>
      <c r="Y27" s="11">
        <f>IF('OddsRatio_working_3-way'!W27&gt;=0,IF('OddsRatio_working_3-way'!V27+SQRT('OddsRatio_working_3-way'!W27)&gt;0,0,PI()),ACOS('OddsRatio_working_3-way'!V27/(2*'OddsRatio_working_3-way'!X27)))</f>
        <v>0.70350416397970994</v>
      </c>
      <c r="Z27" s="11">
        <f>'OddsRatio_working_3-way'!X27^(1/3)*COS('OddsRatio_working_3-way'!Y27/3)</f>
        <v>0.52487524365101157</v>
      </c>
      <c r="AA27" s="11">
        <f>'OddsRatio_working_3-way'!X27^(1/3)*COS(('OddsRatio_working_3-way'!Y27+2*PI())/3)</f>
        <v>-0.37102932367760172</v>
      </c>
      <c r="AB27" s="11">
        <f>'OddsRatio_working_3-way'!X27^(1/3)*COS(('OddsRatio_working_3-way'!Y27+4*PI())/3)</f>
        <v>-0.15384591997340968</v>
      </c>
      <c r="AC27" s="11">
        <f>'OddsRatio_working_3-way'!X27^(1/3)*SIN('OddsRatio_working_3-way'!Y27/3)</f>
        <v>0.12539089659213434</v>
      </c>
      <c r="AD27" s="11">
        <f>'OddsRatio_working_3-way'!X27^(1/3)*SIN(('OddsRatio_working_3-way'!Y27+2*PI())/3)</f>
        <v>0.39185984652325573</v>
      </c>
      <c r="AE27" s="11">
        <f>'OddsRatio_working_3-way'!X27^(1/3)*SIN(('OddsRatio_working_3-way'!Y27+4*PI())/3)</f>
        <v>-0.5172507431153901</v>
      </c>
      <c r="AF27" s="11">
        <f>-'OddsRatio_working_3-way'!U27/(3*'OddsRatio_working_3-way'!X27^(1/3))*COS(('OddsRatio_working_3-way'!Y27)/3)</f>
        <v>0.52487524365101135</v>
      </c>
      <c r="AG27" s="11">
        <f>-'OddsRatio_working_3-way'!U27/(3*'OddsRatio_working_3-way'!X27^(1/3))*COS(('OddsRatio_working_3-way'!Y27+2*PI())/3)</f>
        <v>-0.37102932367760155</v>
      </c>
      <c r="AH27" s="11">
        <f>-'OddsRatio_working_3-way'!U27/(3*'OddsRatio_working_3-way'!X27^(1/3))*COS(('OddsRatio_working_3-way'!Y27+4*PI())/3)</f>
        <v>-0.15384591997340963</v>
      </c>
      <c r="AI27" s="11">
        <f>'OddsRatio_working_3-way'!U27/(3*'OddsRatio_working_3-way'!X27^(1/3))*SIN(('OddsRatio_working_3-way'!Y27)/3)</f>
        <v>-0.12539089659213429</v>
      </c>
      <c r="AJ27" s="11">
        <f>'OddsRatio_working_3-way'!U27/(3*'OddsRatio_working_3-way'!X27^(1/3))*SIN(('OddsRatio_working_3-way'!Y27+2*PI())/3)</f>
        <v>-0.39185984652325556</v>
      </c>
      <c r="AK27" s="11">
        <f>'OddsRatio_working_3-way'!U27/(3*'OddsRatio_working_3-way'!X27^(1/3))*SIN(('OddsRatio_working_3-way'!Y27+4*PI())/3)</f>
        <v>0.51725074311538988</v>
      </c>
      <c r="AL27" s="11">
        <f>'OddsRatio_working_3-way'!Z27+'OddsRatio_working_3-way'!AF27</f>
        <v>1.0497504873020229</v>
      </c>
      <c r="AM27" s="11">
        <f>'OddsRatio_working_3-way'!AA27+'OddsRatio_working_3-way'!AG27</f>
        <v>-0.74205864735520333</v>
      </c>
      <c r="AN27" s="11">
        <f>'OddsRatio_working_3-way'!AB27+'OddsRatio_working_3-way'!AH27</f>
        <v>-0.30769183994681931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1.0497504873020229</v>
      </c>
      <c r="AS27" s="11">
        <f>IF(('OddsRatio_working_3-way'!X27=0),IF(Q27&gt;0,-Q27^(1/3),(-Q27)^(1/3)),'OddsRatio_working_3-way'!AM27-'OddsRatio_working_3-way'!R27/3)</f>
        <v>-0.74205864735520333</v>
      </c>
      <c r="AT27" s="11">
        <f>IF(('OddsRatio_working_3-way'!X27=0),IF(Q27&gt;0,-Q27^(1/3),(-Q27)^(1/3)),'OddsRatio_working_3-way'!AN27-'OddsRatio_working_3-way'!R27/3)</f>
        <v>-0.30769183994681931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4.45</v>
      </c>
      <c r="B28" s="4">
        <f>IF('True_Odds_Calculator_3-way'!B29="","",'True_Odds_Calculator_3-way'!B29)</f>
        <v>4.5199999999999996</v>
      </c>
      <c r="C28" s="4">
        <f>IF('True_Odds_Calculator_3-way'!C29="","",'True_Odds_Calculator_3-way'!C29)</f>
        <v>1.71</v>
      </c>
      <c r="D28" s="9">
        <f t="shared" si="13"/>
        <v>0.21569768118916408</v>
      </c>
      <c r="E28" s="9">
        <f t="shared" si="14"/>
        <v>0.21231896867834193</v>
      </c>
      <c r="F28" s="9">
        <f t="shared" si="15"/>
        <v>0.57198335013249413</v>
      </c>
      <c r="G28" s="9">
        <f t="shared" si="16"/>
        <v>1.0539473776403152</v>
      </c>
      <c r="H28" s="9">
        <f t="shared" si="17"/>
        <v>4.6361184528590869</v>
      </c>
      <c r="I28" s="9">
        <f t="shared" si="18"/>
        <v>4.7098947692939088</v>
      </c>
      <c r="J28" s="9">
        <f t="shared" si="19"/>
        <v>1.7483026381246241</v>
      </c>
      <c r="K28" s="11">
        <f t="shared" si="20"/>
        <v>0.2247191011235955</v>
      </c>
      <c r="L28" s="11">
        <f t="shared" si="21"/>
        <v>0.22123893805309736</v>
      </c>
      <c r="M28" s="11">
        <f t="shared" si="22"/>
        <v>0.58479532163742687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-0.25068338540494639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0.2232886581572755</v>
      </c>
      <c r="Q28" s="11">
        <f>2*'OddsRatio_working_3-way'!K28*'OddsRatio_working_3-way'!L28*'OddsRatio_working_3-way'!M28</f>
        <v>5.8148088061790476E-2</v>
      </c>
      <c r="R28" s="11">
        <f t="shared" si="23"/>
        <v>0</v>
      </c>
      <c r="S28" s="11">
        <f t="shared" si="24"/>
        <v>-0.89071981294883873</v>
      </c>
      <c r="T28" s="11">
        <f t="shared" si="25"/>
        <v>-0.23195828462209334</v>
      </c>
      <c r="U28" s="11">
        <f>'OddsRatio_working_3-way'!S28-'OddsRatio_working_3-way'!R28^2/3</f>
        <v>-0.89071981294883873</v>
      </c>
      <c r="V28" s="11">
        <f>'OddsRatio_working_3-way'!S28*'OddsRatio_working_3-way'!R28/3-2*'OddsRatio_working_3-way'!R28^3/27-'OddsRatio_working_3-way'!T28</f>
        <v>0.23195828462209334</v>
      </c>
      <c r="W28" s="11">
        <f>'OddsRatio_working_3-way'!V28^2+4*'OddsRatio_working_3-way'!U28^3/27</f>
        <v>-5.0888817201428037E-2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0.16178184617429431</v>
      </c>
      <c r="Y28" s="11">
        <f>IF('OddsRatio_working_3-way'!W28&gt;=0,IF('OddsRatio_working_3-way'!V28+SQRT('OddsRatio_working_3-way'!W28)&gt;0,0,PI()),ACOS('OddsRatio_working_3-way'!V28/(2*'OddsRatio_working_3-way'!X28)))</f>
        <v>0.77147081009580831</v>
      </c>
      <c r="Z28" s="11">
        <f>'OddsRatio_working_3-way'!X28^(1/3)*COS('OddsRatio_working_3-way'!Y28/3)</f>
        <v>0.5269736888201576</v>
      </c>
      <c r="AA28" s="11">
        <f>'OddsRatio_working_3-way'!X28^(1/3)*COS(('OddsRatio_working_3-way'!Y28+2*PI())/3)</f>
        <v>-0.38350351702545521</v>
      </c>
      <c r="AB28" s="11">
        <f>'OddsRatio_working_3-way'!X28^(1/3)*COS(('OddsRatio_working_3-way'!Y28+4*PI())/3)</f>
        <v>-0.14347017179470231</v>
      </c>
      <c r="AC28" s="11">
        <f>'OddsRatio_working_3-way'!X28^(1/3)*SIN('OddsRatio_working_3-way'!Y28/3)</f>
        <v>0.13858331648346159</v>
      </c>
      <c r="AD28" s="11">
        <f>'OddsRatio_working_3-way'!X28^(1/3)*SIN(('OddsRatio_working_3-way'!Y28+2*PI())/3)</f>
        <v>0.38708094340252142</v>
      </c>
      <c r="AE28" s="11">
        <f>'OddsRatio_working_3-way'!X28^(1/3)*SIN(('OddsRatio_working_3-way'!Y28+4*PI())/3)</f>
        <v>-0.52566425988598287</v>
      </c>
      <c r="AF28" s="11">
        <f>-'OddsRatio_working_3-way'!U28/(3*'OddsRatio_working_3-way'!X28^(1/3))*COS(('OddsRatio_working_3-way'!Y28)/3)</f>
        <v>0.5269736888201576</v>
      </c>
      <c r="AG28" s="11">
        <f>-'OddsRatio_working_3-way'!U28/(3*'OddsRatio_working_3-way'!X28^(1/3))*COS(('OddsRatio_working_3-way'!Y28+2*PI())/3)</f>
        <v>-0.38350351702545521</v>
      </c>
      <c r="AH28" s="11">
        <f>-'OddsRatio_working_3-way'!U28/(3*'OddsRatio_working_3-way'!X28^(1/3))*COS(('OddsRatio_working_3-way'!Y28+4*PI())/3)</f>
        <v>-0.14347017179470231</v>
      </c>
      <c r="AI28" s="11">
        <f>'OddsRatio_working_3-way'!U28/(3*'OddsRatio_working_3-way'!X28^(1/3))*SIN(('OddsRatio_working_3-way'!Y28)/3)</f>
        <v>-0.13858331648346159</v>
      </c>
      <c r="AJ28" s="11">
        <f>'OddsRatio_working_3-way'!U28/(3*'OddsRatio_working_3-way'!X28^(1/3))*SIN(('OddsRatio_working_3-way'!Y28+2*PI())/3)</f>
        <v>-0.38708094340252142</v>
      </c>
      <c r="AK28" s="11">
        <f>'OddsRatio_working_3-way'!U28/(3*'OddsRatio_working_3-way'!X28^(1/3))*SIN(('OddsRatio_working_3-way'!Y28+4*PI())/3)</f>
        <v>0.52566425988598287</v>
      </c>
      <c r="AL28" s="11">
        <f>'OddsRatio_working_3-way'!Z28+'OddsRatio_working_3-way'!AF28</f>
        <v>1.0539473776403152</v>
      </c>
      <c r="AM28" s="11">
        <f>'OddsRatio_working_3-way'!AA28+'OddsRatio_working_3-way'!AG28</f>
        <v>-0.76700703405091042</v>
      </c>
      <c r="AN28" s="11">
        <f>'OddsRatio_working_3-way'!AB28+'OddsRatio_working_3-way'!AH28</f>
        <v>-0.28694034358940462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1.0539473776403152</v>
      </c>
      <c r="AS28" s="11">
        <f>IF(('OddsRatio_working_3-way'!X28=0),IF(Q28&gt;0,-Q28^(1/3),(-Q28)^(1/3)),'OddsRatio_working_3-way'!AM28-'OddsRatio_working_3-way'!R28/3)</f>
        <v>-0.76700703405091042</v>
      </c>
      <c r="AT28" s="11">
        <f>IF(('OddsRatio_working_3-way'!X28=0),IF(Q28&gt;0,-Q28^(1/3),(-Q28)^(1/3)),'OddsRatio_working_3-way'!AN28-'OddsRatio_working_3-way'!R28/3)</f>
        <v>-0.28694034358940462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3.64</v>
      </c>
      <c r="C29" s="4">
        <f>IF('True_Odds_Calculator_3-way'!C30="","",'True_Odds_Calculator_3-way'!C30)</f>
        <v>2.97</v>
      </c>
      <c r="D29" s="9">
        <f t="shared" si="13"/>
        <v>0.40529257974927274</v>
      </c>
      <c r="E29" s="9">
        <f t="shared" si="14"/>
        <v>0.26685275372783429</v>
      </c>
      <c r="F29" s="9">
        <f t="shared" si="15"/>
        <v>0.3278546665228928</v>
      </c>
      <c r="G29" s="9">
        <f t="shared" si="16"/>
        <v>1.0406761270968352</v>
      </c>
      <c r="H29" s="9">
        <f t="shared" si="17"/>
        <v>2.4673533392065377</v>
      </c>
      <c r="I29" s="9">
        <f t="shared" si="18"/>
        <v>3.7473849755356459</v>
      </c>
      <c r="J29" s="9">
        <f t="shared" si="19"/>
        <v>3.0501319703807659</v>
      </c>
      <c r="K29" s="11">
        <f t="shared" si="20"/>
        <v>0.41493775933609955</v>
      </c>
      <c r="L29" s="11">
        <f t="shared" si="21"/>
        <v>0.27472527472527469</v>
      </c>
      <c r="M29" s="11">
        <f t="shared" si="22"/>
        <v>0.33670033670033667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-0.28145851382365905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0.23105832234462936</v>
      </c>
      <c r="Q29" s="11">
        <f>2*'OddsRatio_working_3-way'!K29*'OddsRatio_working_3-way'!L29*'OddsRatio_working_3-way'!M29</f>
        <v>7.6763562240740643E-2</v>
      </c>
      <c r="R29" s="11">
        <f t="shared" si="23"/>
        <v>0</v>
      </c>
      <c r="S29" s="11">
        <f t="shared" si="24"/>
        <v>-0.82093207700724702</v>
      </c>
      <c r="T29" s="11">
        <f t="shared" si="25"/>
        <v>-0.27273490930473321</v>
      </c>
      <c r="U29" s="11">
        <f>'OddsRatio_working_3-way'!S29-'OddsRatio_working_3-way'!R29^2/3</f>
        <v>-0.82093207700724702</v>
      </c>
      <c r="V29" s="11">
        <f>'OddsRatio_working_3-way'!S29*'OddsRatio_working_3-way'!R29/3-2*'OddsRatio_working_3-way'!R29^3/27-'OddsRatio_working_3-way'!T29</f>
        <v>0.27273490930473321</v>
      </c>
      <c r="W29" s="11">
        <f>'OddsRatio_working_3-way'!V29^2+4*'OddsRatio_working_3-way'!U29^3/27</f>
        <v>-7.5786801675676446E-3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0.14314591412351654</v>
      </c>
      <c r="Y29" s="11">
        <f>IF('OddsRatio_working_3-way'!W29&gt;=0,IF('OddsRatio_working_3-way'!V29+SQRT('OddsRatio_working_3-way'!W29)&gt;0,0,PI()),ACOS('OddsRatio_working_3-way'!V29/(2*'OddsRatio_working_3-way'!X29)))</f>
        <v>0.30897253570935512</v>
      </c>
      <c r="Z29" s="11">
        <f>'OddsRatio_working_3-way'!X29^(1/3)*COS('OddsRatio_working_3-way'!Y29/3)</f>
        <v>0.52033806354841761</v>
      </c>
      <c r="AA29" s="11">
        <f>'OddsRatio_working_3-way'!X29^(1/3)*COS(('OddsRatio_working_3-way'!Y29+2*PI())/3)</f>
        <v>-0.30674417502491708</v>
      </c>
      <c r="AB29" s="11">
        <f>'OddsRatio_working_3-way'!X29^(1/3)*COS(('OddsRatio_working_3-way'!Y29+4*PI())/3)</f>
        <v>-0.21359388852350064</v>
      </c>
      <c r="AC29" s="11">
        <f>'OddsRatio_working_3-way'!X29^(1/3)*SIN('OddsRatio_working_3-way'!Y29/3)</f>
        <v>5.3780342986683757E-2</v>
      </c>
      <c r="AD29" s="11">
        <f>'OddsRatio_working_3-way'!X29^(1/3)*SIN(('OddsRatio_working_3-way'!Y29+2*PI())/3)</f>
        <v>0.42373581009558947</v>
      </c>
      <c r="AE29" s="11">
        <f>'OddsRatio_working_3-way'!X29^(1/3)*SIN(('OddsRatio_working_3-way'!Y29+4*PI())/3)</f>
        <v>-0.47751615308227302</v>
      </c>
      <c r="AF29" s="11">
        <f>-'OddsRatio_working_3-way'!U29/(3*'OddsRatio_working_3-way'!X29^(1/3))*COS(('OddsRatio_working_3-way'!Y29)/3)</f>
        <v>0.5203380635484175</v>
      </c>
      <c r="AG29" s="11">
        <f>-'OddsRatio_working_3-way'!U29/(3*'OddsRatio_working_3-way'!X29^(1/3))*COS(('OddsRatio_working_3-way'!Y29+2*PI())/3)</f>
        <v>-0.30674417502491702</v>
      </c>
      <c r="AH29" s="11">
        <f>-'OddsRatio_working_3-way'!U29/(3*'OddsRatio_working_3-way'!X29^(1/3))*COS(('OddsRatio_working_3-way'!Y29+4*PI())/3)</f>
        <v>-0.21359388852350059</v>
      </c>
      <c r="AI29" s="11">
        <f>'OddsRatio_working_3-way'!U29/(3*'OddsRatio_working_3-way'!X29^(1/3))*SIN(('OddsRatio_working_3-way'!Y29)/3)</f>
        <v>-5.3780342986683743E-2</v>
      </c>
      <c r="AJ29" s="11">
        <f>'OddsRatio_working_3-way'!U29/(3*'OddsRatio_working_3-way'!X29^(1/3))*SIN(('OddsRatio_working_3-way'!Y29+2*PI())/3)</f>
        <v>-0.42373581009558936</v>
      </c>
      <c r="AK29" s="11">
        <f>'OddsRatio_working_3-way'!U29/(3*'OddsRatio_working_3-way'!X29^(1/3))*SIN(('OddsRatio_working_3-way'!Y29+4*PI())/3)</f>
        <v>0.47751615308227291</v>
      </c>
      <c r="AL29" s="11">
        <f>'OddsRatio_working_3-way'!Z29+'OddsRatio_working_3-way'!AF29</f>
        <v>1.0406761270968352</v>
      </c>
      <c r="AM29" s="11">
        <f>'OddsRatio_working_3-way'!AA29+'OddsRatio_working_3-way'!AG29</f>
        <v>-0.61348835004983404</v>
      </c>
      <c r="AN29" s="11">
        <f>'OddsRatio_working_3-way'!AB29+'OddsRatio_working_3-way'!AH29</f>
        <v>-0.42718777704700123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1.0406761270968352</v>
      </c>
      <c r="AS29" s="11">
        <f>IF(('OddsRatio_working_3-way'!X29=0),IF(Q29&gt;0,-Q29^(1/3),(-Q29)^(1/3)),'OddsRatio_working_3-way'!AM29-'OddsRatio_working_3-way'!R29/3)</f>
        <v>-0.61348835004983404</v>
      </c>
      <c r="AT29" s="11">
        <f>IF(('OddsRatio_working_3-way'!X29=0),IF(Q29&gt;0,-Q29^(1/3),(-Q29)^(1/3)),'OddsRatio_working_3-way'!AN29-'OddsRatio_working_3-way'!R29/3)</f>
        <v>-0.42718777704700123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1.52</v>
      </c>
      <c r="B30" s="4">
        <f>IF('True_Odds_Calculator_3-way'!B31="","",'True_Odds_Calculator_3-way'!B31)</f>
        <v>4.9800000000000004</v>
      </c>
      <c r="C30" s="4">
        <f>IF('True_Odds_Calculator_3-way'!C31="","",'True_Odds_Calculator_3-way'!C31)</f>
        <v>5.8</v>
      </c>
      <c r="D30" s="9">
        <f t="shared" si="13"/>
        <v>0.64442715694421127</v>
      </c>
      <c r="E30" s="9">
        <f t="shared" si="14"/>
        <v>0.19145607081160571</v>
      </c>
      <c r="F30" s="9">
        <f t="shared" si="15"/>
        <v>0.16411677224418283</v>
      </c>
      <c r="G30" s="9">
        <f t="shared" si="16"/>
        <v>1.0610880090713444</v>
      </c>
      <c r="H30" s="9">
        <f t="shared" si="17"/>
        <v>1.551765764717099</v>
      </c>
      <c r="I30" s="9">
        <f t="shared" si="18"/>
        <v>5.2231302761039524</v>
      </c>
      <c r="J30" s="9">
        <f t="shared" si="19"/>
        <v>6.0932224435424533</v>
      </c>
      <c r="K30" s="11">
        <f t="shared" si="20"/>
        <v>0.65789473684210531</v>
      </c>
      <c r="L30" s="11">
        <f t="shared" si="21"/>
        <v>0.20080321285140559</v>
      </c>
      <c r="M30" s="11">
        <f t="shared" si="22"/>
        <v>0.17241379310344829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-0.22626987077165284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0.2118273456803621</v>
      </c>
      <c r="Q30" s="11">
        <f>2*'OddsRatio_working_3-way'!K30*'OddsRatio_working_3-way'!L30*'OddsRatio_working_3-way'!M30</f>
        <v>4.5554267888249914E-2</v>
      </c>
      <c r="R30" s="11">
        <f t="shared" si="23"/>
        <v>0</v>
      </c>
      <c r="S30" s="11">
        <f t="shared" si="24"/>
        <v>-0.93617124081948211</v>
      </c>
      <c r="T30" s="11">
        <f t="shared" si="25"/>
        <v>-0.20132714856332948</v>
      </c>
      <c r="U30" s="11">
        <f>'OddsRatio_working_3-way'!S30-'OddsRatio_working_3-way'!R30^2/3</f>
        <v>-0.93617124081948211</v>
      </c>
      <c r="V30" s="11">
        <f>'OddsRatio_working_3-way'!S30*'OddsRatio_working_3-way'!R30/3-2*'OddsRatio_working_3-way'!R30^3/27-'OddsRatio_working_3-way'!T30</f>
        <v>0.20132714856332948</v>
      </c>
      <c r="W30" s="11">
        <f>'OddsRatio_working_3-way'!V30^2+4*'OddsRatio_working_3-way'!U30^3/27</f>
        <v>-8.1019380515971628E-2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0.17432154289172966</v>
      </c>
      <c r="Y30" s="11">
        <f>IF('OddsRatio_working_3-way'!W30&gt;=0,IF('OddsRatio_working_3-way'!V30+SQRT('OddsRatio_working_3-way'!W30)&gt;0,0,PI()),ACOS('OddsRatio_working_3-way'!V30/(2*'OddsRatio_working_3-way'!X30)))</f>
        <v>0.95518323043169828</v>
      </c>
      <c r="Z30" s="11">
        <f>'OddsRatio_working_3-way'!X30^(1/3)*COS('OddsRatio_working_3-way'!Y30/3)</f>
        <v>0.53054400453567208</v>
      </c>
      <c r="AA30" s="11">
        <f>'OddsRatio_working_3-way'!X30^(1/3)*COS(('OddsRatio_working_3-way'!Y30+2*PI())/3)</f>
        <v>-0.41671540636094967</v>
      </c>
      <c r="AB30" s="11">
        <f>'OddsRatio_working_3-way'!X30^(1/3)*COS(('OddsRatio_working_3-way'!Y30+4*PI())/3)</f>
        <v>-0.11382859817472248</v>
      </c>
      <c r="AC30" s="11">
        <f>'OddsRatio_working_3-way'!X30^(1/3)*SIN('OddsRatio_working_3-way'!Y30/3)</f>
        <v>0.17487178024030481</v>
      </c>
      <c r="AD30" s="11">
        <f>'OddsRatio_working_3-way'!X30^(1/3)*SIN(('OddsRatio_working_3-way'!Y30+2*PI())/3)</f>
        <v>0.37202869563326596</v>
      </c>
      <c r="AE30" s="11">
        <f>'OddsRatio_working_3-way'!X30^(1/3)*SIN(('OddsRatio_working_3-way'!Y30+4*PI())/3)</f>
        <v>-0.54690047587357082</v>
      </c>
      <c r="AF30" s="11">
        <f>-'OddsRatio_working_3-way'!U30/(3*'OddsRatio_working_3-way'!X30^(1/3))*COS(('OddsRatio_working_3-way'!Y30)/3)</f>
        <v>0.53054400453567219</v>
      </c>
      <c r="AG30" s="11">
        <f>-'OddsRatio_working_3-way'!U30/(3*'OddsRatio_working_3-way'!X30^(1/3))*COS(('OddsRatio_working_3-way'!Y30+2*PI())/3)</f>
        <v>-0.41671540636094972</v>
      </c>
      <c r="AH30" s="11">
        <f>-'OddsRatio_working_3-way'!U30/(3*'OddsRatio_working_3-way'!X30^(1/3))*COS(('OddsRatio_working_3-way'!Y30+4*PI())/3)</f>
        <v>-0.1138285981747225</v>
      </c>
      <c r="AI30" s="11">
        <f>'OddsRatio_working_3-way'!U30/(3*'OddsRatio_working_3-way'!X30^(1/3))*SIN(('OddsRatio_working_3-way'!Y30)/3)</f>
        <v>-0.17487178024030484</v>
      </c>
      <c r="AJ30" s="11">
        <f>'OddsRatio_working_3-way'!U30/(3*'OddsRatio_working_3-way'!X30^(1/3))*SIN(('OddsRatio_working_3-way'!Y30+2*PI())/3)</f>
        <v>-0.37202869563326607</v>
      </c>
      <c r="AK30" s="11">
        <f>'OddsRatio_working_3-way'!U30/(3*'OddsRatio_working_3-way'!X30^(1/3))*SIN(('OddsRatio_working_3-way'!Y30+4*PI())/3)</f>
        <v>0.54690047587357093</v>
      </c>
      <c r="AL30" s="11">
        <f>'OddsRatio_working_3-way'!Z30+'OddsRatio_working_3-way'!AF30</f>
        <v>1.0610880090713444</v>
      </c>
      <c r="AM30" s="11">
        <f>'OddsRatio_working_3-way'!AA30+'OddsRatio_working_3-way'!AG30</f>
        <v>-0.83343081272189945</v>
      </c>
      <c r="AN30" s="11">
        <f>'OddsRatio_working_3-way'!AB30+'OddsRatio_working_3-way'!AH30</f>
        <v>-0.22765719634944498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1.0610880090713444</v>
      </c>
      <c r="AS30" s="11">
        <f>IF(('OddsRatio_working_3-way'!X30=0),IF(Q30&gt;0,-Q30^(1/3),(-Q30)^(1/3)),'OddsRatio_working_3-way'!AM30-'OddsRatio_working_3-way'!R30/3)</f>
        <v>-0.83343081272189945</v>
      </c>
      <c r="AT30" s="11">
        <f>IF(('OddsRatio_working_3-way'!X30=0),IF(Q30&gt;0,-Q30^(1/3),(-Q30)^(1/3)),'OddsRatio_working_3-way'!AN30-'OddsRatio_working_3-way'!R30/3)</f>
        <v>-0.22765719634944498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2.46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2.72</v>
      </c>
      <c r="D31" s="9">
        <f t="shared" si="13"/>
        <v>0.39653789109612902</v>
      </c>
      <c r="E31" s="9">
        <f t="shared" si="14"/>
        <v>0.24540331250653299</v>
      </c>
      <c r="F31" s="9">
        <f t="shared" si="15"/>
        <v>0.35805879639733795</v>
      </c>
      <c r="G31" s="9">
        <f t="shared" si="16"/>
        <v>1.0423473288654623</v>
      </c>
      <c r="H31" s="9">
        <f t="shared" si="17"/>
        <v>2.5218271001435757</v>
      </c>
      <c r="I31" s="9">
        <f t="shared" si="18"/>
        <v>4.0749246201531149</v>
      </c>
      <c r="J31" s="9">
        <f t="shared" si="19"/>
        <v>2.7928374056485956</v>
      </c>
      <c r="K31" s="11">
        <f t="shared" si="20"/>
        <v>0.4065040650406504</v>
      </c>
      <c r="L31" s="11">
        <f t="shared" si="21"/>
        <v>0.25316455696202528</v>
      </c>
      <c r="M31" s="11">
        <f t="shared" si="22"/>
        <v>0.36764705882352938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-0.28028652028888124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0.23193130293179326</v>
      </c>
      <c r="Q31" s="11">
        <f>2*'OddsRatio_working_3-way'!K31*'OddsRatio_working_3-way'!L31*'OddsRatio_working_3-way'!M31</f>
        <v>7.5670898183293062E-2</v>
      </c>
      <c r="R31" s="11">
        <f t="shared" si="23"/>
        <v>0</v>
      </c>
      <c r="S31" s="11">
        <f t="shared" si="24"/>
        <v>-0.82747933326493905</v>
      </c>
      <c r="T31" s="11">
        <f t="shared" si="25"/>
        <v>-0.26997694396898497</v>
      </c>
      <c r="U31" s="11">
        <f>'OddsRatio_working_3-way'!S31-'OddsRatio_working_3-way'!R31^2/3</f>
        <v>-0.82747933326493905</v>
      </c>
      <c r="V31" s="11">
        <f>'OddsRatio_working_3-way'!S31*'OddsRatio_working_3-way'!R31/3-2*'OddsRatio_working_3-way'!R31^3/27-'OddsRatio_working_3-way'!T31</f>
        <v>0.26997694396898497</v>
      </c>
      <c r="W31" s="11">
        <f>'OddsRatio_working_3-way'!V31^2+4*'OddsRatio_working_3-way'!U31^3/27</f>
        <v>-1.1052204229952914E-2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0.14486179146412742</v>
      </c>
      <c r="Y31" s="11">
        <f>IF('OddsRatio_working_3-way'!W31&gt;=0,IF('OddsRatio_working_3-way'!V31+SQRT('OddsRatio_working_3-way'!W31)&gt;0,0,PI()),ACOS('OddsRatio_working_3-way'!V31/(2*'OddsRatio_working_3-way'!X31)))</f>
        <v>0.37133660208904629</v>
      </c>
      <c r="Z31" s="11">
        <f>'OddsRatio_working_3-way'!X31^(1/3)*COS('OddsRatio_working_3-way'!Y31/3)</f>
        <v>0.52117366443273117</v>
      </c>
      <c r="AA31" s="11">
        <f>'OddsRatio_working_3-way'!X31^(1/3)*COS(('OddsRatio_working_3-way'!Y31+2*PI())/3)</f>
        <v>-0.31674145751610316</v>
      </c>
      <c r="AB31" s="11">
        <f>'OddsRatio_working_3-way'!X31^(1/3)*COS(('OddsRatio_working_3-way'!Y31+4*PI())/3)</f>
        <v>-0.20443220691662817</v>
      </c>
      <c r="AC31" s="11">
        <f>'OddsRatio_working_3-way'!X31^(1/3)*SIN('OddsRatio_working_3-way'!Y31/3)</f>
        <v>6.4841776066091983E-2</v>
      </c>
      <c r="AD31" s="11">
        <f>'OddsRatio_working_3-way'!X31^(1/3)*SIN(('OddsRatio_working_3-way'!Y31+2*PI())/3)</f>
        <v>0.41892874514912554</v>
      </c>
      <c r="AE31" s="11">
        <f>'OddsRatio_working_3-way'!X31^(1/3)*SIN(('OddsRatio_working_3-way'!Y31+4*PI())/3)</f>
        <v>-0.48377052121521752</v>
      </c>
      <c r="AF31" s="11">
        <f>-'OddsRatio_working_3-way'!U31/(3*'OddsRatio_working_3-way'!X31^(1/3))*COS(('OddsRatio_working_3-way'!Y31)/3)</f>
        <v>0.52117366443273128</v>
      </c>
      <c r="AG31" s="11">
        <f>-'OddsRatio_working_3-way'!U31/(3*'OddsRatio_working_3-way'!X31^(1/3))*COS(('OddsRatio_working_3-way'!Y31+2*PI())/3)</f>
        <v>-0.31674145751610322</v>
      </c>
      <c r="AH31" s="11">
        <f>-'OddsRatio_working_3-way'!U31/(3*'OddsRatio_working_3-way'!X31^(1/3))*COS(('OddsRatio_working_3-way'!Y31+4*PI())/3)</f>
        <v>-0.20443220691662822</v>
      </c>
      <c r="AI31" s="11">
        <f>'OddsRatio_working_3-way'!U31/(3*'OddsRatio_working_3-way'!X31^(1/3))*SIN(('OddsRatio_working_3-way'!Y31)/3)</f>
        <v>-6.4841776066091997E-2</v>
      </c>
      <c r="AJ31" s="11">
        <f>'OddsRatio_working_3-way'!U31/(3*'OddsRatio_working_3-way'!X31^(1/3))*SIN(('OddsRatio_working_3-way'!Y31+2*PI())/3)</f>
        <v>-0.41892874514912559</v>
      </c>
      <c r="AK31" s="11">
        <f>'OddsRatio_working_3-way'!U31/(3*'OddsRatio_working_3-way'!X31^(1/3))*SIN(('OddsRatio_working_3-way'!Y31+4*PI())/3)</f>
        <v>0.48377052121521763</v>
      </c>
      <c r="AL31" s="11">
        <f>'OddsRatio_working_3-way'!Z31+'OddsRatio_working_3-way'!AF31</f>
        <v>1.0423473288654623</v>
      </c>
      <c r="AM31" s="11">
        <f>'OddsRatio_working_3-way'!AA31+'OddsRatio_working_3-way'!AG31</f>
        <v>-0.63348291503220633</v>
      </c>
      <c r="AN31" s="11">
        <f>'OddsRatio_working_3-way'!AB31+'OddsRatio_working_3-way'!AH31</f>
        <v>-0.40886441383325639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1.0423473288654623</v>
      </c>
      <c r="AS31" s="11">
        <f>IF(('OddsRatio_working_3-way'!X31=0),IF(Q31&gt;0,-Q31^(1/3),(-Q31)^(1/3)),'OddsRatio_working_3-way'!AM31-'OddsRatio_working_3-way'!R31/3)</f>
        <v>-0.63348291503220633</v>
      </c>
      <c r="AT31" s="11">
        <f>IF(('OddsRatio_working_3-way'!X31=0),IF(Q31&gt;0,-Q31^(1/3),(-Q31)^(1/3)),'OddsRatio_working_3-way'!AN31-'OddsRatio_working_3-way'!R31/3)</f>
        <v>-0.40886441383325639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7.59</v>
      </c>
      <c r="C32" s="4">
        <f>IF('True_Odds_Calculator_3-way'!C33="","",'True_Odds_Calculator_3-way'!C33)</f>
        <v>13.69</v>
      </c>
      <c r="D32" s="9">
        <f t="shared" si="13"/>
        <v>0.82002483435700235</v>
      </c>
      <c r="E32" s="9">
        <f t="shared" si="14"/>
        <v>0.11611264788279474</v>
      </c>
      <c r="F32" s="9">
        <f t="shared" si="15"/>
        <v>6.3862517760202686E-2</v>
      </c>
      <c r="G32" s="9">
        <f t="shared" si="16"/>
        <v>1.1551329596661075</v>
      </c>
      <c r="H32" s="9">
        <f t="shared" si="17"/>
        <v>1.2194752623365606</v>
      </c>
      <c r="I32" s="9">
        <f t="shared" si="18"/>
        <v>8.6123262041996487</v>
      </c>
      <c r="J32" s="9">
        <f t="shared" si="19"/>
        <v>15.658637258162905</v>
      </c>
      <c r="K32" s="11">
        <f t="shared" si="20"/>
        <v>0.84033613445378152</v>
      </c>
      <c r="L32" s="11">
        <f t="shared" si="21"/>
        <v>0.13175230566534915</v>
      </c>
      <c r="M32" s="11">
        <f t="shared" si="22"/>
        <v>7.3046018991964945E-2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-0.12850157544980234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0.15746127586868586</v>
      </c>
      <c r="Q32" s="11">
        <f>2*'OddsRatio_working_3-way'!K32*'OddsRatio_working_3-way'!L32*'OddsRatio_working_3-way'!M32</f>
        <v>1.6174758692212209E-2</v>
      </c>
      <c r="R32" s="11">
        <f t="shared" si="23"/>
        <v>0</v>
      </c>
      <c r="S32" s="11">
        <f t="shared" si="24"/>
        <v>-1.2253645553956363</v>
      </c>
      <c r="T32" s="11">
        <f t="shared" si="25"/>
        <v>-0.12587206526919736</v>
      </c>
      <c r="U32" s="11">
        <f>'OddsRatio_working_3-way'!S32-'OddsRatio_working_3-way'!R32^2/3</f>
        <v>-1.2253645553956363</v>
      </c>
      <c r="V32" s="11">
        <f>'OddsRatio_working_3-way'!S32*'OddsRatio_working_3-way'!R32/3-2*'OddsRatio_working_3-way'!R32^3/27-'OddsRatio_working_3-way'!T32</f>
        <v>0.12587206526919736</v>
      </c>
      <c r="W32" s="11">
        <f>'OddsRatio_working_3-way'!V32^2+4*'OddsRatio_working_3-way'!U32^3/27</f>
        <v>-0.2567350818930178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0.26104542646259432</v>
      </c>
      <c r="Y32" s="11">
        <f>IF('OddsRatio_working_3-way'!W32&gt;=0,IF('OddsRatio_working_3-way'!V32+SQRT('OddsRatio_working_3-way'!W32)&gt;0,0,PI()),ACOS('OddsRatio_working_3-way'!V32/(2*'OddsRatio_working_3-way'!X32)))</f>
        <v>1.3273051710742629</v>
      </c>
      <c r="Z32" s="11">
        <f>'OddsRatio_working_3-way'!X32^(1/3)*COS('OddsRatio_working_3-way'!Y32/3)</f>
        <v>0.57756647983305376</v>
      </c>
      <c r="AA32" s="11">
        <f>'OddsRatio_working_3-way'!X32^(1/3)*COS(('OddsRatio_working_3-way'!Y32+2*PI())/3)</f>
        <v>-0.52575129657997277</v>
      </c>
      <c r="AB32" s="11">
        <f>'OddsRatio_working_3-way'!X32^(1/3)*COS(('OddsRatio_working_3-way'!Y32+4*PI())/3)</f>
        <v>-5.1815183253081105E-2</v>
      </c>
      <c r="AC32" s="11">
        <f>'OddsRatio_working_3-way'!X32^(1/3)*SIN('OddsRatio_working_3-way'!Y32/3)</f>
        <v>0.27362714260796611</v>
      </c>
      <c r="AD32" s="11">
        <f>'OddsRatio_working_3-way'!X32^(1/3)*SIN(('OddsRatio_working_3-way'!Y32+2*PI())/3)</f>
        <v>0.36337367260579423</v>
      </c>
      <c r="AE32" s="11">
        <f>'OddsRatio_working_3-way'!X32^(1/3)*SIN(('OddsRatio_working_3-way'!Y32+4*PI())/3)</f>
        <v>-0.63700081521376017</v>
      </c>
      <c r="AF32" s="11">
        <f>-'OddsRatio_working_3-way'!U32/(3*'OddsRatio_working_3-way'!X32^(1/3))*COS(('OddsRatio_working_3-way'!Y32)/3)</f>
        <v>0.57756647983305376</v>
      </c>
      <c r="AG32" s="11">
        <f>-'OddsRatio_working_3-way'!U32/(3*'OddsRatio_working_3-way'!X32^(1/3))*COS(('OddsRatio_working_3-way'!Y32+2*PI())/3)</f>
        <v>-0.52575129657997277</v>
      </c>
      <c r="AH32" s="11">
        <f>-'OddsRatio_working_3-way'!U32/(3*'OddsRatio_working_3-way'!X32^(1/3))*COS(('OddsRatio_working_3-way'!Y32+4*PI())/3)</f>
        <v>-5.1815183253081105E-2</v>
      </c>
      <c r="AI32" s="11">
        <f>'OddsRatio_working_3-way'!U32/(3*'OddsRatio_working_3-way'!X32^(1/3))*SIN(('OddsRatio_working_3-way'!Y32)/3)</f>
        <v>-0.27362714260796611</v>
      </c>
      <c r="AJ32" s="11">
        <f>'OddsRatio_working_3-way'!U32/(3*'OddsRatio_working_3-way'!X32^(1/3))*SIN(('OddsRatio_working_3-way'!Y32+2*PI())/3)</f>
        <v>-0.36337367260579423</v>
      </c>
      <c r="AK32" s="11">
        <f>'OddsRatio_working_3-way'!U32/(3*'OddsRatio_working_3-way'!X32^(1/3))*SIN(('OddsRatio_working_3-way'!Y32+4*PI())/3)</f>
        <v>0.63700081521376017</v>
      </c>
      <c r="AL32" s="11">
        <f>'OddsRatio_working_3-way'!Z32+'OddsRatio_working_3-way'!AF32</f>
        <v>1.1551329596661075</v>
      </c>
      <c r="AM32" s="11">
        <f>'OddsRatio_working_3-way'!AA32+'OddsRatio_working_3-way'!AG32</f>
        <v>-1.0515025931599455</v>
      </c>
      <c r="AN32" s="11">
        <f>'OddsRatio_working_3-way'!AB32+'OddsRatio_working_3-way'!AH32</f>
        <v>-0.10363036650616221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1.1551329596661075</v>
      </c>
      <c r="AS32" s="11">
        <f>IF(('OddsRatio_working_3-way'!X32=0),IF(Q32&gt;0,-Q32^(1/3),(-Q32)^(1/3)),'OddsRatio_working_3-way'!AM32-'OddsRatio_working_3-way'!R32/3)</f>
        <v>-1.0515025931599455</v>
      </c>
      <c r="AT32" s="11">
        <f>IF(('OddsRatio_working_3-way'!X32=0),IF(Q32&gt;0,-Q32^(1/3),(-Q32)^(1/3)),'OddsRatio_working_3-way'!AN32-'OddsRatio_working_3-way'!R32/3)</f>
        <v>-0.10363036650616221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</v>
      </c>
      <c r="B33" s="4">
        <f>IF('True_Odds_Calculator_3-way'!B34="","",'True_Odds_Calculator_3-way'!B34)</f>
        <v>4.49</v>
      </c>
      <c r="C33" s="4">
        <f>IF('True_Odds_Calculator_3-way'!C34="","",'True_Odds_Calculator_3-way'!C34)</f>
        <v>5.24</v>
      </c>
      <c r="D33" s="9">
        <f t="shared" si="13"/>
        <v>0.6086481085187545</v>
      </c>
      <c r="E33" s="9">
        <f t="shared" si="14"/>
        <v>0.2109690325942431</v>
      </c>
      <c r="F33" s="9">
        <f t="shared" si="15"/>
        <v>0.18038285888700226</v>
      </c>
      <c r="G33" s="9">
        <f t="shared" si="16"/>
        <v>1.0716424537260254</v>
      </c>
      <c r="H33" s="9">
        <f t="shared" si="17"/>
        <v>1.6429854722356154</v>
      </c>
      <c r="I33" s="9">
        <f t="shared" si="18"/>
        <v>4.7400321635038294</v>
      </c>
      <c r="J33" s="9">
        <f t="shared" si="19"/>
        <v>5.5437640037983478</v>
      </c>
      <c r="K33" s="11">
        <f t="shared" si="20"/>
        <v>0.625</v>
      </c>
      <c r="L33" s="11">
        <f t="shared" si="21"/>
        <v>0.22271714922048996</v>
      </c>
      <c r="M33" s="11">
        <f t="shared" si="22"/>
        <v>0.19083969465648853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-0.2358549108281337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0.22128266376510991</v>
      </c>
      <c r="Q33" s="11">
        <f>2*'OddsRatio_working_3-way'!K33*'OddsRatio_working_3-way'!L33*'OddsRatio_working_3-way'!M33</f>
        <v>5.3129090940002378E-2</v>
      </c>
      <c r="R33" s="11">
        <f t="shared" si="23"/>
        <v>0</v>
      </c>
      <c r="S33" s="11">
        <f t="shared" si="24"/>
        <v>-0.93821520606945297</v>
      </c>
      <c r="T33" s="11">
        <f t="shared" si="25"/>
        <v>-0.22526175415833202</v>
      </c>
      <c r="U33" s="11">
        <f>'OddsRatio_working_3-way'!S33-'OddsRatio_working_3-way'!R33^2/3</f>
        <v>-0.93821520606945297</v>
      </c>
      <c r="V33" s="11">
        <f>'OddsRatio_working_3-way'!S33*'OddsRatio_working_3-way'!R33/3-2*'OddsRatio_working_3-way'!R33^3/27-'OddsRatio_working_3-way'!T33</f>
        <v>0.22526175415833202</v>
      </c>
      <c r="W33" s="11">
        <f>'OddsRatio_working_3-way'!V33^2+4*'OddsRatio_working_3-way'!U33^3/27</f>
        <v>-7.1607045171807479E-2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0.17489275503740592</v>
      </c>
      <c r="Y33" s="11">
        <f>IF('OddsRatio_working_3-way'!W33&gt;=0,IF('OddsRatio_working_3-way'!V33+SQRT('OddsRatio_working_3-way'!W33)&gt;0,0,PI()),ACOS('OddsRatio_working_3-way'!V33/(2*'OddsRatio_working_3-way'!X33)))</f>
        <v>0.87108133713570868</v>
      </c>
      <c r="Z33" s="11">
        <f>'OddsRatio_working_3-way'!X33^(1/3)*COS('OddsRatio_working_3-way'!Y33/3)</f>
        <v>0.53582122686301281</v>
      </c>
      <c r="AA33" s="11">
        <f>'OddsRatio_working_3-way'!X33^(1/3)*COS(('OddsRatio_working_3-way'!Y33+2*PI())/3)</f>
        <v>-0.40656670291056651</v>
      </c>
      <c r="AB33" s="11">
        <f>'OddsRatio_working_3-way'!X33^(1/3)*COS(('OddsRatio_working_3-way'!Y33+4*PI())/3)</f>
        <v>-0.12925452395244666</v>
      </c>
      <c r="AC33" s="11">
        <f>'OddsRatio_working_3-way'!X33^(1/3)*SIN('OddsRatio_working_3-way'!Y33/3)</f>
        <v>0.16010626117103235</v>
      </c>
      <c r="AD33" s="11">
        <f>'OddsRatio_working_3-way'!X33^(1/3)*SIN(('OddsRatio_working_3-way'!Y33+2*PI())/3)</f>
        <v>0.38398166376479775</v>
      </c>
      <c r="AE33" s="11">
        <f>'OddsRatio_working_3-way'!X33^(1/3)*SIN(('OddsRatio_working_3-way'!Y33+4*PI())/3)</f>
        <v>-0.54408792493583003</v>
      </c>
      <c r="AF33" s="11">
        <f>-'OddsRatio_working_3-way'!U33/(3*'OddsRatio_working_3-way'!X33^(1/3))*COS(('OddsRatio_working_3-way'!Y33)/3)</f>
        <v>0.5358212268630127</v>
      </c>
      <c r="AG33" s="11">
        <f>-'OddsRatio_working_3-way'!U33/(3*'OddsRatio_working_3-way'!X33^(1/3))*COS(('OddsRatio_working_3-way'!Y33+2*PI())/3)</f>
        <v>-0.4065667029105664</v>
      </c>
      <c r="AH33" s="11">
        <f>-'OddsRatio_working_3-way'!U33/(3*'OddsRatio_working_3-way'!X33^(1/3))*COS(('OddsRatio_working_3-way'!Y33+4*PI())/3)</f>
        <v>-0.12925452395244663</v>
      </c>
      <c r="AI33" s="11">
        <f>'OddsRatio_working_3-way'!U33/(3*'OddsRatio_working_3-way'!X33^(1/3))*SIN(('OddsRatio_working_3-way'!Y33)/3)</f>
        <v>-0.16010626117103233</v>
      </c>
      <c r="AJ33" s="11">
        <f>'OddsRatio_working_3-way'!U33/(3*'OddsRatio_working_3-way'!X33^(1/3))*SIN(('OddsRatio_working_3-way'!Y33+2*PI())/3)</f>
        <v>-0.38398166376479764</v>
      </c>
      <c r="AK33" s="11">
        <f>'OddsRatio_working_3-way'!U33/(3*'OddsRatio_working_3-way'!X33^(1/3))*SIN(('OddsRatio_working_3-way'!Y33+4*PI())/3)</f>
        <v>0.54408792493582991</v>
      </c>
      <c r="AL33" s="11">
        <f>'OddsRatio_working_3-way'!Z33+'OddsRatio_working_3-way'!AF33</f>
        <v>1.0716424537260254</v>
      </c>
      <c r="AM33" s="11">
        <f>'OddsRatio_working_3-way'!AA33+'OddsRatio_working_3-way'!AG33</f>
        <v>-0.81313340582113292</v>
      </c>
      <c r="AN33" s="11">
        <f>'OddsRatio_working_3-way'!AB33+'OddsRatio_working_3-way'!AH33</f>
        <v>-0.25850904790489326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1.0716424537260254</v>
      </c>
      <c r="AS33" s="11">
        <f>IF(('OddsRatio_working_3-way'!X33=0),IF(Q33&gt;0,-Q33^(1/3),(-Q33)^(1/3)),'OddsRatio_working_3-way'!AM33-'OddsRatio_working_3-way'!R33/3)</f>
        <v>-0.81313340582113292</v>
      </c>
      <c r="AT33" s="11">
        <f>IF(('OddsRatio_working_3-way'!X33=0),IF(Q33&gt;0,-Q33^(1/3),(-Q33)^(1/3)),'OddsRatio_working_3-way'!AN33-'OddsRatio_working_3-way'!R33/3)</f>
        <v>-0.25850904790489326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3.41</v>
      </c>
      <c r="C34" s="4">
        <f>IF('True_Odds_Calculator_3-way'!C35="","",'True_Odds_Calculator_3-way'!C35)</f>
        <v>2.61</v>
      </c>
      <c r="D34" s="9">
        <f t="shared" si="13"/>
        <v>0.34569817740467712</v>
      </c>
      <c r="E34" s="9">
        <f t="shared" si="14"/>
        <v>0.28295661713420328</v>
      </c>
      <c r="F34" s="9">
        <f t="shared" si="15"/>
        <v>0.37134520546111965</v>
      </c>
      <c r="G34" s="9">
        <f t="shared" si="16"/>
        <v>1.0514982036698441</v>
      </c>
      <c r="H34" s="9">
        <f t="shared" si="17"/>
        <v>2.8926967666057197</v>
      </c>
      <c r="I34" s="9">
        <f t="shared" si="18"/>
        <v>3.5341106708443251</v>
      </c>
      <c r="J34" s="9">
        <f t="shared" si="19"/>
        <v>2.6929121079084495</v>
      </c>
      <c r="K34" s="11">
        <f t="shared" si="20"/>
        <v>0.35714285714285715</v>
      </c>
      <c r="L34" s="11">
        <f t="shared" si="21"/>
        <v>0.29325513196480935</v>
      </c>
      <c r="M34" s="11">
        <f t="shared" si="22"/>
        <v>0.38314176245210729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-0.28026089594498949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0.23354472742681864</v>
      </c>
      <c r="Q34" s="11">
        <f>2*'OddsRatio_working_3-way'!K34*'OddsRatio_working_3-way'!L34*'OddsRatio_working_3-way'!M34</f>
        <v>8.0255920077944534E-2</v>
      </c>
      <c r="R34" s="11">
        <f t="shared" si="23"/>
        <v>0</v>
      </c>
      <c r="S34" s="11">
        <f t="shared" si="24"/>
        <v>-0.83331185622363657</v>
      </c>
      <c r="T34" s="11">
        <f t="shared" si="25"/>
        <v>-0.28636146261980633</v>
      </c>
      <c r="U34" s="11">
        <f>'OddsRatio_working_3-way'!S34-'OddsRatio_working_3-way'!R34^2/3</f>
        <v>-0.83331185622363657</v>
      </c>
      <c r="V34" s="11">
        <f>'OddsRatio_working_3-way'!S34*'OddsRatio_working_3-way'!R34/3-2*'OddsRatio_working_3-way'!R34^3/27-'OddsRatio_working_3-way'!T34</f>
        <v>0.28636146261980633</v>
      </c>
      <c r="W34" s="11">
        <f>'OddsRatio_working_3-way'!V34^2+4*'OddsRatio_working_3-way'!U34^3/27</f>
        <v>-3.7243661897007341E-3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0.14639608384743039</v>
      </c>
      <c r="Y34" s="11">
        <f>IF('OddsRatio_working_3-way'!W34&gt;=0,IF('OddsRatio_working_3-way'!V34+SQRT('OddsRatio_working_3-way'!W34)&gt;0,0,PI()),ACOS('OddsRatio_working_3-way'!V34/(2*'OddsRatio_working_3-way'!X34)))</f>
        <v>0.2099726202865928</v>
      </c>
      <c r="Z34" s="11">
        <f>'OddsRatio_working_3-way'!X34^(1/3)*COS('OddsRatio_working_3-way'!Y34/3)</f>
        <v>0.52574910183492207</v>
      </c>
      <c r="AA34" s="11">
        <f>'OddsRatio_working_3-way'!X34^(1/3)*COS(('OddsRatio_working_3-way'!Y34+2*PI())/3)</f>
        <v>-0.29479438011090481</v>
      </c>
      <c r="AB34" s="11">
        <f>'OddsRatio_working_3-way'!X34^(1/3)*COS(('OddsRatio_working_3-way'!Y34+4*PI())/3)</f>
        <v>-0.23095472172401743</v>
      </c>
      <c r="AC34" s="11">
        <f>'OddsRatio_working_3-way'!X34^(1/3)*SIN('OddsRatio_working_3-way'!Y34/3)</f>
        <v>3.6857843954643456E-2</v>
      </c>
      <c r="AD34" s="11">
        <f>'OddsRatio_working_3-way'!X34^(1/3)*SIN(('OddsRatio_working_3-way'!Y34+2*PI())/3)</f>
        <v>0.43688315622857277</v>
      </c>
      <c r="AE34" s="11">
        <f>'OddsRatio_working_3-way'!X34^(1/3)*SIN(('OddsRatio_working_3-way'!Y34+4*PI())/3)</f>
        <v>-0.47374100018321597</v>
      </c>
      <c r="AF34" s="11">
        <f>-'OddsRatio_working_3-way'!U34/(3*'OddsRatio_working_3-way'!X34^(1/3))*COS(('OddsRatio_working_3-way'!Y34)/3)</f>
        <v>0.52574910183492218</v>
      </c>
      <c r="AG34" s="11">
        <f>-'OddsRatio_working_3-way'!U34/(3*'OddsRatio_working_3-way'!X34^(1/3))*COS(('OddsRatio_working_3-way'!Y34+2*PI())/3)</f>
        <v>-0.29479438011090486</v>
      </c>
      <c r="AH34" s="11">
        <f>-'OddsRatio_working_3-way'!U34/(3*'OddsRatio_working_3-way'!X34^(1/3))*COS(('OddsRatio_working_3-way'!Y34+4*PI())/3)</f>
        <v>-0.23095472172401749</v>
      </c>
      <c r="AI34" s="11">
        <f>'OddsRatio_working_3-way'!U34/(3*'OddsRatio_working_3-way'!X34^(1/3))*SIN(('OddsRatio_working_3-way'!Y34)/3)</f>
        <v>-3.6857843954643463E-2</v>
      </c>
      <c r="AJ34" s="11">
        <f>'OddsRatio_working_3-way'!U34/(3*'OddsRatio_working_3-way'!X34^(1/3))*SIN(('OddsRatio_working_3-way'!Y34+2*PI())/3)</f>
        <v>-0.43688315622857282</v>
      </c>
      <c r="AK34" s="11">
        <f>'OddsRatio_working_3-way'!U34/(3*'OddsRatio_working_3-way'!X34^(1/3))*SIN(('OddsRatio_working_3-way'!Y34+4*PI())/3)</f>
        <v>0.47374100018321608</v>
      </c>
      <c r="AL34" s="11">
        <f>'OddsRatio_working_3-way'!Z34+'OddsRatio_working_3-way'!AF34</f>
        <v>1.0514982036698441</v>
      </c>
      <c r="AM34" s="11">
        <f>'OddsRatio_working_3-way'!AA34+'OddsRatio_working_3-way'!AG34</f>
        <v>-0.58958876022180973</v>
      </c>
      <c r="AN34" s="11">
        <f>'OddsRatio_working_3-way'!AB34+'OddsRatio_working_3-way'!AH34</f>
        <v>-0.46190944344803492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1.0514982036698441</v>
      </c>
      <c r="AS34" s="11">
        <f>IF(('OddsRatio_working_3-way'!X34=0),IF(Q34&gt;0,-Q34^(1/3),(-Q34)^(1/3)),'OddsRatio_working_3-way'!AM34-'OddsRatio_working_3-way'!R34/3)</f>
        <v>-0.58958876022180973</v>
      </c>
      <c r="AT34" s="11">
        <f>IF(('OddsRatio_working_3-way'!X34=0),IF(Q34&gt;0,-Q34^(1/3),(-Q34)^(1/3)),'OddsRatio_working_3-way'!AN34-'OddsRatio_working_3-way'!R34/3)</f>
        <v>-0.46190944344803492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</v>
      </c>
      <c r="B35" s="4">
        <f>IF('True_Odds_Calculator_3-way'!B36="","",'True_Odds_Calculator_3-way'!B36)</f>
        <v>3.82</v>
      </c>
      <c r="C35" s="4">
        <f>IF('True_Odds_Calculator_3-way'!C36="","",'True_Odds_Calculator_3-way'!C36)</f>
        <v>4.58</v>
      </c>
      <c r="D35" s="9">
        <f t="shared" si="13"/>
        <v>0.54097616134117843</v>
      </c>
      <c r="E35" s="9">
        <f t="shared" si="14"/>
        <v>0.25056384592153108</v>
      </c>
      <c r="F35" s="9">
        <f t="shared" si="15"/>
        <v>0.20845999273729057</v>
      </c>
      <c r="G35" s="9">
        <f t="shared" si="16"/>
        <v>1.0606378604577005</v>
      </c>
      <c r="H35" s="9">
        <f t="shared" si="17"/>
        <v>1.8485102883661599</v>
      </c>
      <c r="I35" s="9">
        <f t="shared" si="18"/>
        <v>3.9909987664907147</v>
      </c>
      <c r="J35" s="9">
        <f t="shared" si="19"/>
        <v>4.7970835404385674</v>
      </c>
      <c r="K35" s="11">
        <f t="shared" si="20"/>
        <v>0.55555555555555558</v>
      </c>
      <c r="L35" s="11">
        <f t="shared" si="21"/>
        <v>0.26178010471204188</v>
      </c>
      <c r="M35" s="11">
        <f t="shared" si="22"/>
        <v>0.2183406113537118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-0.25646067201658307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0.22862891241226363</v>
      </c>
      <c r="Q35" s="11">
        <f>2*'OddsRatio_working_3-way'!K35*'OddsRatio_working_3-way'!L35*'OddsRatio_working_3-way'!M35</f>
        <v>6.35080312256288E-2</v>
      </c>
      <c r="R35" s="11">
        <f t="shared" si="23"/>
        <v>0</v>
      </c>
      <c r="S35" s="11">
        <f t="shared" si="24"/>
        <v>-0.89147747533579025</v>
      </c>
      <c r="T35" s="11">
        <f t="shared" si="25"/>
        <v>-0.24763263203771957</v>
      </c>
      <c r="U35" s="11">
        <f>'OddsRatio_working_3-way'!S35-'OddsRatio_working_3-way'!R35^2/3</f>
        <v>-0.89147747533579025</v>
      </c>
      <c r="V35" s="11">
        <f>'OddsRatio_working_3-way'!S35*'OddsRatio_working_3-way'!R35/3-2*'OddsRatio_working_3-way'!R35^3/27-'OddsRatio_working_3-way'!T35</f>
        <v>0.24763263203771957</v>
      </c>
      <c r="W35" s="11">
        <f>'OddsRatio_working_3-way'!V35^2+4*'OddsRatio_working_3-way'!U35^3/27</f>
        <v>-4.3638932334924836E-2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0.16198831191235177</v>
      </c>
      <c r="Y35" s="11">
        <f>IF('OddsRatio_working_3-way'!W35&gt;=0,IF('OddsRatio_working_3-way'!V35+SQRT('OddsRatio_working_3-way'!W35)&gt;0,0,PI()),ACOS('OddsRatio_working_3-way'!V35/(2*'OddsRatio_working_3-way'!X35)))</f>
        <v>0.70075839775824023</v>
      </c>
      <c r="Z35" s="11">
        <f>'OddsRatio_working_3-way'!X35^(1/3)*COS('OddsRatio_working_3-way'!Y35/3)</f>
        <v>0.53031893022885024</v>
      </c>
      <c r="AA35" s="11">
        <f>'OddsRatio_working_3-way'!X35^(1/3)*COS(('OddsRatio_working_3-way'!Y35+2*PI())/3)</f>
        <v>-0.37443317199143844</v>
      </c>
      <c r="AB35" s="11">
        <f>'OddsRatio_working_3-way'!X35^(1/3)*COS(('OddsRatio_working_3-way'!Y35+4*PI())/3)</f>
        <v>-0.15588575823741171</v>
      </c>
      <c r="AC35" s="11">
        <f>'OddsRatio_working_3-way'!X35^(1/3)*SIN('OddsRatio_working_3-way'!Y35/3)</f>
        <v>0.12617840816158385</v>
      </c>
      <c r="AD35" s="11">
        <f>'OddsRatio_working_3-way'!X35^(1/3)*SIN(('OddsRatio_working_3-way'!Y35+2*PI())/3)</f>
        <v>0.39618046160517967</v>
      </c>
      <c r="AE35" s="11">
        <f>'OddsRatio_working_3-way'!X35^(1/3)*SIN(('OddsRatio_working_3-way'!Y35+4*PI())/3)</f>
        <v>-0.52235886976676349</v>
      </c>
      <c r="AF35" s="11">
        <f>-'OddsRatio_working_3-way'!U35/(3*'OddsRatio_working_3-way'!X35^(1/3))*COS(('OddsRatio_working_3-way'!Y35)/3)</f>
        <v>0.53031893022885035</v>
      </c>
      <c r="AG35" s="11">
        <f>-'OddsRatio_working_3-way'!U35/(3*'OddsRatio_working_3-way'!X35^(1/3))*COS(('OddsRatio_working_3-way'!Y35+2*PI())/3)</f>
        <v>-0.37443317199143855</v>
      </c>
      <c r="AH35" s="11">
        <f>-'OddsRatio_working_3-way'!U35/(3*'OddsRatio_working_3-way'!X35^(1/3))*COS(('OddsRatio_working_3-way'!Y35+4*PI())/3)</f>
        <v>-0.15588575823741174</v>
      </c>
      <c r="AI35" s="11">
        <f>'OddsRatio_working_3-way'!U35/(3*'OddsRatio_working_3-way'!X35^(1/3))*SIN(('OddsRatio_working_3-way'!Y35)/3)</f>
        <v>-0.12617840816158388</v>
      </c>
      <c r="AJ35" s="11">
        <f>'OddsRatio_working_3-way'!U35/(3*'OddsRatio_working_3-way'!X35^(1/3))*SIN(('OddsRatio_working_3-way'!Y35+2*PI())/3)</f>
        <v>-0.39618046160517978</v>
      </c>
      <c r="AK35" s="11">
        <f>'OddsRatio_working_3-way'!U35/(3*'OddsRatio_working_3-way'!X35^(1/3))*SIN(('OddsRatio_working_3-way'!Y35+4*PI())/3)</f>
        <v>0.5223588697667636</v>
      </c>
      <c r="AL35" s="11">
        <f>'OddsRatio_working_3-way'!Z35+'OddsRatio_working_3-way'!AF35</f>
        <v>1.0606378604577005</v>
      </c>
      <c r="AM35" s="11">
        <f>'OddsRatio_working_3-way'!AA35+'OddsRatio_working_3-way'!AG35</f>
        <v>-0.74886634398287699</v>
      </c>
      <c r="AN35" s="11">
        <f>'OddsRatio_working_3-way'!AB35+'OddsRatio_working_3-way'!AH35</f>
        <v>-0.31177151647482348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1.0606378604577005</v>
      </c>
      <c r="AS35" s="11">
        <f>IF(('OddsRatio_working_3-way'!X35=0),IF(Q35&gt;0,-Q35^(1/3),(-Q35)^(1/3)),'OddsRatio_working_3-way'!AM35-'OddsRatio_working_3-way'!R35/3)</f>
        <v>-0.74886634398287699</v>
      </c>
      <c r="AT35" s="11">
        <f>IF(('OddsRatio_working_3-way'!X35=0),IF(Q35&gt;0,-Q35^(1/3),(-Q35)^(1/3)),'OddsRatio_working_3-way'!AN35-'OddsRatio_working_3-way'!R35/3)</f>
        <v>-0.31177151647482348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1.99</v>
      </c>
      <c r="B36" s="4">
        <f>IF('True_Odds_Calculator_3-way'!B37="","",'True_Odds_Calculator_3-way'!B37)</f>
        <v>3.74</v>
      </c>
      <c r="C36" s="4">
        <f>IF('True_Odds_Calculator_3-way'!C37="","",'True_Odds_Calculator_3-way'!C37)</f>
        <v>3.77</v>
      </c>
      <c r="D36" s="9">
        <f t="shared" si="13"/>
        <v>0.48869266581278115</v>
      </c>
      <c r="E36" s="9">
        <f t="shared" si="14"/>
        <v>0.25668976115759906</v>
      </c>
      <c r="F36" s="9">
        <f t="shared" si="15"/>
        <v>0.25461757302961974</v>
      </c>
      <c r="G36" s="9">
        <f t="shared" si="16"/>
        <v>1.0568442926713075</v>
      </c>
      <c r="H36" s="9">
        <f t="shared" si="17"/>
        <v>2.0462758497445948</v>
      </c>
      <c r="I36" s="9">
        <f t="shared" si="18"/>
        <v>3.8957533619193829</v>
      </c>
      <c r="J36" s="9">
        <f t="shared" si="19"/>
        <v>3.9274586906995208</v>
      </c>
      <c r="K36" s="11">
        <f t="shared" si="20"/>
        <v>0.50251256281407031</v>
      </c>
      <c r="L36" s="11">
        <f t="shared" si="21"/>
        <v>0.26737967914438499</v>
      </c>
      <c r="M36" s="11">
        <f t="shared" si="22"/>
        <v>0.26525198938992045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-0.26779317087857757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0.23165801346767023</v>
      </c>
      <c r="Q36" s="11">
        <f>2*'OddsRatio_working_3-way'!K36*'OddsRatio_working_3-way'!L36*'OddsRatio_working_3-way'!M36</f>
        <v>7.1279388759283149E-2</v>
      </c>
      <c r="R36" s="11">
        <f t="shared" si="23"/>
        <v>0</v>
      </c>
      <c r="S36" s="11">
        <f t="shared" si="24"/>
        <v>-0.86506318554593875</v>
      </c>
      <c r="T36" s="11">
        <f t="shared" si="25"/>
        <v>-0.26617328786028888</v>
      </c>
      <c r="U36" s="11">
        <f>'OddsRatio_working_3-way'!S36-'OddsRatio_working_3-way'!R36^2/3</f>
        <v>-0.86506318554593875</v>
      </c>
      <c r="V36" s="11">
        <f>'OddsRatio_working_3-way'!S36*'OddsRatio_working_3-way'!R36/3-2*'OddsRatio_working_3-way'!R36^3/27-'OddsRatio_working_3-way'!T36</f>
        <v>0.26617328786028888</v>
      </c>
      <c r="W36" s="11">
        <f>'OddsRatio_working_3-way'!V36^2+4*'OddsRatio_working_3-way'!U36^3/27</f>
        <v>-2.5056442514961516E-2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0.15484238896803881</v>
      </c>
      <c r="Y36" s="11">
        <f>IF('OddsRatio_working_3-way'!W36&gt;=0,IF('OddsRatio_working_3-way'!V36+SQRT('OddsRatio_working_3-way'!W36)&gt;0,0,PI()),ACOS('OddsRatio_working_3-way'!V36/(2*'OddsRatio_working_3-way'!X36)))</f>
        <v>0.53651059393880729</v>
      </c>
      <c r="Z36" s="11">
        <f>'OddsRatio_working_3-way'!X36^(1/3)*COS('OddsRatio_working_3-way'!Y36/3)</f>
        <v>0.52842214633565388</v>
      </c>
      <c r="AA36" s="11">
        <f>'OddsRatio_working_3-way'!X36^(1/3)*COS(('OddsRatio_working_3-way'!Y36+2*PI())/3)</f>
        <v>-0.3469354518780981</v>
      </c>
      <c r="AB36" s="11">
        <f>'OddsRatio_working_3-way'!X36^(1/3)*COS(('OddsRatio_working_3-way'!Y36+4*PI())/3)</f>
        <v>-0.18148669445755564</v>
      </c>
      <c r="AC36" s="11">
        <f>'OddsRatio_working_3-way'!X36^(1/3)*SIN('OddsRatio_working_3-way'!Y36/3)</f>
        <v>9.552188463383926E-2</v>
      </c>
      <c r="AD36" s="11">
        <f>'OddsRatio_working_3-way'!X36^(1/3)*SIN(('OddsRatio_working_3-way'!Y36+2*PI())/3)</f>
        <v>0.40986606033205475</v>
      </c>
      <c r="AE36" s="11">
        <f>'OddsRatio_working_3-way'!X36^(1/3)*SIN(('OddsRatio_working_3-way'!Y36+4*PI())/3)</f>
        <v>-0.50538794496589401</v>
      </c>
      <c r="AF36" s="11">
        <f>-'OddsRatio_working_3-way'!U36/(3*'OddsRatio_working_3-way'!X36^(1/3))*COS(('OddsRatio_working_3-way'!Y36)/3)</f>
        <v>0.52842214633565376</v>
      </c>
      <c r="AG36" s="11">
        <f>-'OddsRatio_working_3-way'!U36/(3*'OddsRatio_working_3-way'!X36^(1/3))*COS(('OddsRatio_working_3-way'!Y36+2*PI())/3)</f>
        <v>-0.34693545187809804</v>
      </c>
      <c r="AH36" s="11">
        <f>-'OddsRatio_working_3-way'!U36/(3*'OddsRatio_working_3-way'!X36^(1/3))*COS(('OddsRatio_working_3-way'!Y36+4*PI())/3)</f>
        <v>-0.18148669445755558</v>
      </c>
      <c r="AI36" s="11">
        <f>'OddsRatio_working_3-way'!U36/(3*'OddsRatio_working_3-way'!X36^(1/3))*SIN(('OddsRatio_working_3-way'!Y36)/3)</f>
        <v>-9.5521884633839246E-2</v>
      </c>
      <c r="AJ36" s="11">
        <f>'OddsRatio_working_3-way'!U36/(3*'OddsRatio_working_3-way'!X36^(1/3))*SIN(('OddsRatio_working_3-way'!Y36+2*PI())/3)</f>
        <v>-0.40986606033205464</v>
      </c>
      <c r="AK36" s="11">
        <f>'OddsRatio_working_3-way'!U36/(3*'OddsRatio_working_3-way'!X36^(1/3))*SIN(('OddsRatio_working_3-way'!Y36+4*PI())/3)</f>
        <v>0.5053879449658939</v>
      </c>
      <c r="AL36" s="11">
        <f>'OddsRatio_working_3-way'!Z36+'OddsRatio_working_3-way'!AF36</f>
        <v>1.0568442926713075</v>
      </c>
      <c r="AM36" s="11">
        <f>'OddsRatio_working_3-way'!AA36+'OddsRatio_working_3-way'!AG36</f>
        <v>-0.69387090375619609</v>
      </c>
      <c r="AN36" s="11">
        <f>'OddsRatio_working_3-way'!AB36+'OddsRatio_working_3-way'!AH36</f>
        <v>-0.36297338891511122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1.0568442926713075</v>
      </c>
      <c r="AS36" s="11">
        <f>IF(('OddsRatio_working_3-way'!X36=0),IF(Q36&gt;0,-Q36^(1/3),(-Q36)^(1/3)),'OddsRatio_working_3-way'!AM36-'OddsRatio_working_3-way'!R36/3)</f>
        <v>-0.69387090375619609</v>
      </c>
      <c r="AT36" s="11">
        <f>IF(('OddsRatio_working_3-way'!X36=0),IF(Q36&gt;0,-Q36^(1/3),(-Q36)^(1/3)),'OddsRatio_working_3-way'!AN36-'OddsRatio_working_3-way'!R36/3)</f>
        <v>-0.36297338891511122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3.86</v>
      </c>
      <c r="B37" s="4">
        <f>IF('True_Odds_Calculator_3-way'!B38="","",'True_Odds_Calculator_3-way'!B38)</f>
        <v>3.7</v>
      </c>
      <c r="C37" s="4">
        <f>IF('True_Odds_Calculator_3-way'!C38="","",'True_Odds_Calculator_3-way'!C38)</f>
        <v>1.98</v>
      </c>
      <c r="D37" s="9">
        <f t="shared" si="13"/>
        <v>0.24879530318575138</v>
      </c>
      <c r="E37" s="9">
        <f t="shared" si="14"/>
        <v>0.25970971771765661</v>
      </c>
      <c r="F37" s="9">
        <f t="shared" si="15"/>
        <v>0.49149497909659184</v>
      </c>
      <c r="G37" s="9">
        <f t="shared" si="16"/>
        <v>1.0557232453218175</v>
      </c>
      <c r="H37" s="9">
        <f t="shared" si="17"/>
        <v>4.0193684816203978</v>
      </c>
      <c r="I37" s="9">
        <f t="shared" si="18"/>
        <v>3.8504527623689073</v>
      </c>
      <c r="J37" s="9">
        <f t="shared" si="19"/>
        <v>2.0346087804153812</v>
      </c>
      <c r="K37" s="11">
        <f t="shared" si="20"/>
        <v>0.2590673575129534</v>
      </c>
      <c r="L37" s="11">
        <f t="shared" si="21"/>
        <v>0.27027027027027023</v>
      </c>
      <c r="M37" s="11">
        <f t="shared" si="22"/>
        <v>0.50505050505050508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-0.26760957849040734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0.23127225199764059</v>
      </c>
      <c r="Q37" s="11">
        <f>2*'OddsRatio_working_3-way'!K37*'OddsRatio_working_3-way'!L37*'OddsRatio_working_3-way'!M37</f>
        <v>7.0725459326495599E-2</v>
      </c>
      <c r="R37" s="11">
        <f t="shared" si="23"/>
        <v>0</v>
      </c>
      <c r="S37" s="11">
        <f t="shared" si="24"/>
        <v>-0.86421514992943615</v>
      </c>
      <c r="T37" s="11">
        <f t="shared" si="25"/>
        <v>-0.26428597857169306</v>
      </c>
      <c r="U37" s="11">
        <f>'OddsRatio_working_3-way'!S37-'OddsRatio_working_3-way'!R37^2/3</f>
        <v>-0.86421514992943615</v>
      </c>
      <c r="V37" s="11">
        <f>'OddsRatio_working_3-way'!S37*'OddsRatio_working_3-way'!R37/3-2*'OddsRatio_working_3-way'!R37^3/27-'OddsRatio_working_3-way'!T37</f>
        <v>0.26428597857169306</v>
      </c>
      <c r="W37" s="11">
        <f>'OddsRatio_working_3-way'!V37^2+4*'OddsRatio_working_3-way'!U37^3/27</f>
        <v>-2.5775808890031601E-2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0.15461475298271912</v>
      </c>
      <c r="Y37" s="11">
        <f>IF('OddsRatio_working_3-way'!W37&gt;=0,IF('OddsRatio_working_3-way'!V37+SQRT('OddsRatio_working_3-way'!W37)&gt;0,0,PI()),ACOS('OddsRatio_working_3-way'!V37/(2*'OddsRatio_working_3-way'!X37)))</f>
        <v>0.54590140061310066</v>
      </c>
      <c r="Z37" s="11">
        <f>'OddsRatio_working_3-way'!X37^(1/3)*COS('OddsRatio_working_3-way'!Y37/3)</f>
        <v>0.52786162266090875</v>
      </c>
      <c r="AA37" s="11">
        <f>'OddsRatio_working_3-way'!X37^(1/3)*COS(('OddsRatio_working_3-way'!Y37+2*PI())/3)</f>
        <v>-0.34804601788493728</v>
      </c>
      <c r="AB37" s="11">
        <f>'OddsRatio_working_3-way'!X37^(1/3)*COS(('OddsRatio_working_3-way'!Y37+4*PI())/3)</f>
        <v>-0.17981560477597164</v>
      </c>
      <c r="AC37" s="11">
        <f>'OddsRatio_working_3-way'!X37^(1/3)*SIN('OddsRatio_working_3-way'!Y37/3)</f>
        <v>9.7127874294343414E-2</v>
      </c>
      <c r="AD37" s="11">
        <f>'OddsRatio_working_3-way'!X37^(1/3)*SIN(('OddsRatio_working_3-way'!Y37+2*PI())/3)</f>
        <v>0.4085776377600509</v>
      </c>
      <c r="AE37" s="11">
        <f>'OddsRatio_working_3-way'!X37^(1/3)*SIN(('OddsRatio_working_3-way'!Y37+4*PI())/3)</f>
        <v>-0.50570551205439407</v>
      </c>
      <c r="AF37" s="11">
        <f>-'OddsRatio_working_3-way'!U37/(3*'OddsRatio_working_3-way'!X37^(1/3))*COS(('OddsRatio_working_3-way'!Y37)/3)</f>
        <v>0.52786162266090875</v>
      </c>
      <c r="AG37" s="11">
        <f>-'OddsRatio_working_3-way'!U37/(3*'OddsRatio_working_3-way'!X37^(1/3))*COS(('OddsRatio_working_3-way'!Y37+2*PI())/3)</f>
        <v>-0.34804601788493728</v>
      </c>
      <c r="AH37" s="11">
        <f>-'OddsRatio_working_3-way'!U37/(3*'OddsRatio_working_3-way'!X37^(1/3))*COS(('OddsRatio_working_3-way'!Y37+4*PI())/3)</f>
        <v>-0.17981560477597164</v>
      </c>
      <c r="AI37" s="11">
        <f>'OddsRatio_working_3-way'!U37/(3*'OddsRatio_working_3-way'!X37^(1/3))*SIN(('OddsRatio_working_3-way'!Y37)/3)</f>
        <v>-9.7127874294343414E-2</v>
      </c>
      <c r="AJ37" s="11">
        <f>'OddsRatio_working_3-way'!U37/(3*'OddsRatio_working_3-way'!X37^(1/3))*SIN(('OddsRatio_working_3-way'!Y37+2*PI())/3)</f>
        <v>-0.4085776377600509</v>
      </c>
      <c r="AK37" s="11">
        <f>'OddsRatio_working_3-way'!U37/(3*'OddsRatio_working_3-way'!X37^(1/3))*SIN(('OddsRatio_working_3-way'!Y37+4*PI())/3)</f>
        <v>0.50570551205439407</v>
      </c>
      <c r="AL37" s="11">
        <f>'OddsRatio_working_3-way'!Z37+'OddsRatio_working_3-way'!AF37</f>
        <v>1.0557232453218175</v>
      </c>
      <c r="AM37" s="11">
        <f>'OddsRatio_working_3-way'!AA37+'OddsRatio_working_3-way'!AG37</f>
        <v>-0.69609203576987455</v>
      </c>
      <c r="AN37" s="11">
        <f>'OddsRatio_working_3-way'!AB37+'OddsRatio_working_3-way'!AH37</f>
        <v>-0.35963120955194328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1.0557232453218175</v>
      </c>
      <c r="AS37" s="11">
        <f>IF(('OddsRatio_working_3-way'!X37=0),IF(Q37&gt;0,-Q37^(1/3),(-Q37)^(1/3)),'OddsRatio_working_3-way'!AM37-'OddsRatio_working_3-way'!R37/3)</f>
        <v>-0.69609203576987455</v>
      </c>
      <c r="AT37" s="11">
        <f>IF(('OddsRatio_working_3-way'!X37=0),IF(Q37&gt;0,-Q37^(1/3),(-Q37)^(1/3)),'OddsRatio_working_3-way'!AN37-'OddsRatio_working_3-way'!R37/3)</f>
        <v>-0.35963120955194328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3.1</v>
      </c>
      <c r="B38" s="4">
        <f>IF('True_Odds_Calculator_3-way'!B39="","",'True_Odds_Calculator_3-way'!B39)</f>
        <v>3.41</v>
      </c>
      <c r="C38" s="4">
        <f>IF('True_Odds_Calculator_3-way'!C39="","",'True_Odds_Calculator_3-way'!C39)</f>
        <v>2.4</v>
      </c>
      <c r="D38" s="9">
        <f t="shared" si="13"/>
        <v>0.31197441977167439</v>
      </c>
      <c r="E38" s="9">
        <f t="shared" si="14"/>
        <v>0.28321000298355092</v>
      </c>
      <c r="F38" s="9">
        <f t="shared" si="15"/>
        <v>0.40481557724477457</v>
      </c>
      <c r="G38" s="9">
        <f t="shared" si="16"/>
        <v>1.0501861944961366</v>
      </c>
      <c r="H38" s="9">
        <f t="shared" si="17"/>
        <v>3.2053910084418873</v>
      </c>
      <c r="I38" s="9">
        <f t="shared" si="18"/>
        <v>3.5309487287356895</v>
      </c>
      <c r="J38" s="9">
        <f t="shared" si="19"/>
        <v>2.4702606722945917</v>
      </c>
      <c r="K38" s="11">
        <f t="shared" si="20"/>
        <v>0.32258064516129031</v>
      </c>
      <c r="L38" s="11">
        <f t="shared" si="21"/>
        <v>0.29325513196480935</v>
      </c>
      <c r="M38" s="11">
        <f t="shared" si="22"/>
        <v>0.41666666666666669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-0.27927821398164798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0.23294863305269131</v>
      </c>
      <c r="Q38" s="11">
        <f>2*'OddsRatio_working_3-way'!K38*'OddsRatio_working_3-way'!L38*'OddsRatio_working_3-way'!M38</f>
        <v>7.8832024721722946E-2</v>
      </c>
      <c r="R38" s="11">
        <f t="shared" si="23"/>
        <v>0</v>
      </c>
      <c r="S38" s="11">
        <f t="shared" si="24"/>
        <v>-0.83410957744093461</v>
      </c>
      <c r="T38" s="11">
        <f t="shared" si="25"/>
        <v>-0.28227058458238058</v>
      </c>
      <c r="U38" s="11">
        <f>'OddsRatio_working_3-way'!S38-'OddsRatio_working_3-way'!R38^2/3</f>
        <v>-0.83410957744093461</v>
      </c>
      <c r="V38" s="11">
        <f>'OddsRatio_working_3-way'!S38*'OddsRatio_working_3-way'!R38/3-2*'OddsRatio_working_3-way'!R38^3/27-'OddsRatio_working_3-way'!T38</f>
        <v>0.28227058458238058</v>
      </c>
      <c r="W38" s="11">
        <f>'OddsRatio_working_3-way'!V38^2+4*'OddsRatio_working_3-way'!U38^3/27</f>
        <v>-6.2970038621713853E-3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0.14660634943842837</v>
      </c>
      <c r="Y38" s="11">
        <f>IF('OddsRatio_working_3-way'!W38&gt;=0,IF('OddsRatio_working_3-way'!V38+SQRT('OddsRatio_working_3-way'!W38)&gt;0,0,PI()),ACOS('OddsRatio_working_3-way'!V38/(2*'OddsRatio_working_3-way'!X38)))</f>
        <v>0.27405274328987583</v>
      </c>
      <c r="Z38" s="11">
        <f>'OddsRatio_working_3-way'!X38^(1/3)*COS('OddsRatio_working_3-way'!Y38/3)</f>
        <v>0.5250930972480683</v>
      </c>
      <c r="AA38" s="11">
        <f>'OddsRatio_working_3-way'!X38^(1/3)*COS(('OddsRatio_working_3-way'!Y38+2*PI())/3)</f>
        <v>-0.30420376621062678</v>
      </c>
      <c r="AB38" s="11">
        <f>'OddsRatio_working_3-way'!X38^(1/3)*COS(('OddsRatio_working_3-way'!Y38+4*PI())/3)</f>
        <v>-0.2208893310374416</v>
      </c>
      <c r="AC38" s="11">
        <f>'OddsRatio_working_3-way'!X38^(1/3)*SIN('OddsRatio_working_3-way'!Y38/3)</f>
        <v>4.8101611574620229E-2</v>
      </c>
      <c r="AD38" s="11">
        <f>'OddsRatio_working_3-way'!X38^(1/3)*SIN(('OddsRatio_working_3-way'!Y38+2*PI())/3)</f>
        <v>0.43069315578136974</v>
      </c>
      <c r="AE38" s="11">
        <f>'OddsRatio_working_3-way'!X38^(1/3)*SIN(('OddsRatio_working_3-way'!Y38+4*PI())/3)</f>
        <v>-0.47879476735598991</v>
      </c>
      <c r="AF38" s="11">
        <f>-'OddsRatio_working_3-way'!U38/(3*'OddsRatio_working_3-way'!X38^(1/3))*COS(('OddsRatio_working_3-way'!Y38)/3)</f>
        <v>0.52509309724806819</v>
      </c>
      <c r="AG38" s="11">
        <f>-'OddsRatio_working_3-way'!U38/(3*'OddsRatio_working_3-way'!X38^(1/3))*COS(('OddsRatio_working_3-way'!Y38+2*PI())/3)</f>
        <v>-0.30420376621062672</v>
      </c>
      <c r="AH38" s="11">
        <f>-'OddsRatio_working_3-way'!U38/(3*'OddsRatio_working_3-way'!X38^(1/3))*COS(('OddsRatio_working_3-way'!Y38+4*PI())/3)</f>
        <v>-0.22088933103744157</v>
      </c>
      <c r="AI38" s="11">
        <f>'OddsRatio_working_3-way'!U38/(3*'OddsRatio_working_3-way'!X38^(1/3))*SIN(('OddsRatio_working_3-way'!Y38)/3)</f>
        <v>-4.8101611574620215E-2</v>
      </c>
      <c r="AJ38" s="11">
        <f>'OddsRatio_working_3-way'!U38/(3*'OddsRatio_working_3-way'!X38^(1/3))*SIN(('OddsRatio_working_3-way'!Y38+2*PI())/3)</f>
        <v>-0.43069315578136963</v>
      </c>
      <c r="AK38" s="11">
        <f>'OddsRatio_working_3-way'!U38/(3*'OddsRatio_working_3-way'!X38^(1/3))*SIN(('OddsRatio_working_3-way'!Y38+4*PI())/3)</f>
        <v>0.4787947673559898</v>
      </c>
      <c r="AL38" s="11">
        <f>'OddsRatio_working_3-way'!Z38+'OddsRatio_working_3-way'!AF38</f>
        <v>1.0501861944961366</v>
      </c>
      <c r="AM38" s="11">
        <f>'OddsRatio_working_3-way'!AA38+'OddsRatio_working_3-way'!AG38</f>
        <v>-0.60840753242125345</v>
      </c>
      <c r="AN38" s="11">
        <f>'OddsRatio_working_3-way'!AB38+'OddsRatio_working_3-way'!AH38</f>
        <v>-0.44177866207488314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1.0501861944961366</v>
      </c>
      <c r="AS38" s="11">
        <f>IF(('OddsRatio_working_3-way'!X38=0),IF(Q38&gt;0,-Q38^(1/3),(-Q38)^(1/3)),'OddsRatio_working_3-way'!AM38-'OddsRatio_working_3-way'!R38/3)</f>
        <v>-0.60840753242125345</v>
      </c>
      <c r="AT38" s="11">
        <f>IF(('OddsRatio_working_3-way'!X38=0),IF(Q38&gt;0,-Q38^(1/3),(-Q38)^(1/3)),'OddsRatio_working_3-way'!AN38-'OddsRatio_working_3-way'!R38/3)</f>
        <v>-0.44177866207488314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2.16</v>
      </c>
      <c r="B39" s="4">
        <f>IF('True_Odds_Calculator_3-way'!B40="","",'True_Odds_Calculator_3-way'!B40)</f>
        <v>3.59</v>
      </c>
      <c r="C39" s="4">
        <f>IF('True_Odds_Calculator_3-way'!C40="","",'True_Odds_Calculator_3-way'!C40)</f>
        <v>3.42</v>
      </c>
      <c r="D39" s="9">
        <f t="shared" si="13"/>
        <v>0.4500463546761157</v>
      </c>
      <c r="E39" s="9">
        <f t="shared" si="14"/>
        <v>0.26821040346130104</v>
      </c>
      <c r="F39" s="9">
        <f t="shared" si="15"/>
        <v>0.28174324186258332</v>
      </c>
      <c r="G39" s="9">
        <f t="shared" si="16"/>
        <v>1.0534425291545582</v>
      </c>
      <c r="H39" s="9">
        <f t="shared" si="17"/>
        <v>2.2219933338192881</v>
      </c>
      <c r="I39" s="9">
        <f t="shared" si="18"/>
        <v>3.7284161505103057</v>
      </c>
      <c r="J39" s="9">
        <f t="shared" si="19"/>
        <v>3.5493309205540315</v>
      </c>
      <c r="K39" s="11">
        <f t="shared" si="20"/>
        <v>0.46296296296296291</v>
      </c>
      <c r="L39" s="11">
        <f t="shared" si="21"/>
        <v>0.2785515320334262</v>
      </c>
      <c r="M39" s="11">
        <f t="shared" si="22"/>
        <v>0.29239766081871343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-0.27415666819305917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0.23265417920812209</v>
      </c>
      <c r="Q39" s="11">
        <f>2*'OddsRatio_working_3-way'!K39*'OddsRatio_working_3-way'!L39*'OddsRatio_working_3-way'!M39</f>
        <v>7.5414644800039565E-2</v>
      </c>
      <c r="R39" s="11">
        <f t="shared" si="23"/>
        <v>0</v>
      </c>
      <c r="S39" s="11">
        <f t="shared" si="24"/>
        <v>-0.84861761977749406</v>
      </c>
      <c r="T39" s="11">
        <f t="shared" si="25"/>
        <v>-0.27507864498460094</v>
      </c>
      <c r="U39" s="11">
        <f>'OddsRatio_working_3-way'!S39-'OddsRatio_working_3-way'!R39^2/3</f>
        <v>-0.84861761977749406</v>
      </c>
      <c r="V39" s="11">
        <f>'OddsRatio_working_3-way'!S39*'OddsRatio_working_3-way'!R39/3-2*'OddsRatio_working_3-way'!R39^3/27-'OddsRatio_working_3-way'!T39</f>
        <v>0.27507864498460094</v>
      </c>
      <c r="W39" s="11">
        <f>'OddsRatio_working_3-way'!V39^2+4*'OddsRatio_working_3-way'!U39^3/27</f>
        <v>-1.4870044438247298E-2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0.15044791903247734</v>
      </c>
      <c r="Y39" s="11">
        <f>IF('OddsRatio_working_3-way'!W39&gt;=0,IF('OddsRatio_working_3-way'!V39+SQRT('OddsRatio_working_3-way'!W39)&gt;0,0,PI()),ACOS('OddsRatio_working_3-way'!V39/(2*'OddsRatio_working_3-way'!X39)))</f>
        <v>0.41726955508931729</v>
      </c>
      <c r="Z39" s="11">
        <f>'OddsRatio_working_3-way'!X39^(1/3)*COS('OddsRatio_working_3-way'!Y39/3)</f>
        <v>0.52672126457727908</v>
      </c>
      <c r="AA39" s="11">
        <f>'OddsRatio_working_3-way'!X39^(1/3)*COS(('OddsRatio_working_3-way'!Y39+2*PI())/3)</f>
        <v>-0.32721935938178981</v>
      </c>
      <c r="AB39" s="11">
        <f>'OddsRatio_working_3-way'!X39^(1/3)*COS(('OddsRatio_working_3-way'!Y39+4*PI())/3)</f>
        <v>-0.19950190519548924</v>
      </c>
      <c r="AC39" s="11">
        <f>'OddsRatio_working_3-way'!X39^(1/3)*SIN('OddsRatio_working_3-way'!Y39/3)</f>
        <v>7.3737706554674196E-2</v>
      </c>
      <c r="AD39" s="11">
        <f>'OddsRatio_working_3-way'!X39^(1/3)*SIN(('OddsRatio_working_3-way'!Y39+2*PI())/3)</f>
        <v>0.41928514256005117</v>
      </c>
      <c r="AE39" s="11">
        <f>'OddsRatio_working_3-way'!X39^(1/3)*SIN(('OddsRatio_working_3-way'!Y39+4*PI())/3)</f>
        <v>-0.49302284911472549</v>
      </c>
      <c r="AF39" s="11">
        <f>-'OddsRatio_working_3-way'!U39/(3*'OddsRatio_working_3-way'!X39^(1/3))*COS(('OddsRatio_working_3-way'!Y39)/3)</f>
        <v>0.52672126457727908</v>
      </c>
      <c r="AG39" s="11">
        <f>-'OddsRatio_working_3-way'!U39/(3*'OddsRatio_working_3-way'!X39^(1/3))*COS(('OddsRatio_working_3-way'!Y39+2*PI())/3)</f>
        <v>-0.32721935938178981</v>
      </c>
      <c r="AH39" s="11">
        <f>-'OddsRatio_working_3-way'!U39/(3*'OddsRatio_working_3-way'!X39^(1/3))*COS(('OddsRatio_working_3-way'!Y39+4*PI())/3)</f>
        <v>-0.19950190519548924</v>
      </c>
      <c r="AI39" s="11">
        <f>'OddsRatio_working_3-way'!U39/(3*'OddsRatio_working_3-way'!X39^(1/3))*SIN(('OddsRatio_working_3-way'!Y39)/3)</f>
        <v>-7.3737706554674196E-2</v>
      </c>
      <c r="AJ39" s="11">
        <f>'OddsRatio_working_3-way'!U39/(3*'OddsRatio_working_3-way'!X39^(1/3))*SIN(('OddsRatio_working_3-way'!Y39+2*PI())/3)</f>
        <v>-0.41928514256005117</v>
      </c>
      <c r="AK39" s="11">
        <f>'OddsRatio_working_3-way'!U39/(3*'OddsRatio_working_3-way'!X39^(1/3))*SIN(('OddsRatio_working_3-way'!Y39+4*PI())/3)</f>
        <v>0.49302284911472549</v>
      </c>
      <c r="AL39" s="11">
        <f>'OddsRatio_working_3-way'!Z39+'OddsRatio_working_3-way'!AF39</f>
        <v>1.0534425291545582</v>
      </c>
      <c r="AM39" s="11">
        <f>'OddsRatio_working_3-way'!AA39+'OddsRatio_working_3-way'!AG39</f>
        <v>-0.65443871876357962</v>
      </c>
      <c r="AN39" s="11">
        <f>'OddsRatio_working_3-way'!AB39+'OddsRatio_working_3-way'!AH39</f>
        <v>-0.39900381039097849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1.0534425291545582</v>
      </c>
      <c r="AS39" s="11">
        <f>IF(('OddsRatio_working_3-way'!X39=0),IF(Q39&gt;0,-Q39^(1/3),(-Q39)^(1/3)),'OddsRatio_working_3-way'!AM39-'OddsRatio_working_3-way'!R39/3)</f>
        <v>-0.65443871876357962</v>
      </c>
      <c r="AT39" s="11">
        <f>IF(('OddsRatio_working_3-way'!X39=0),IF(Q39&gt;0,-Q39^(1/3),(-Q39)^(1/3)),'OddsRatio_working_3-way'!AN39-'OddsRatio_working_3-way'!R39/3)</f>
        <v>-0.39900381039097849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1.93</v>
      </c>
      <c r="B40" s="4">
        <f>IF('True_Odds_Calculator_3-way'!B41="","",'True_Odds_Calculator_3-way'!B41)</f>
        <v>3.97</v>
      </c>
      <c r="C40" s="4">
        <f>IF('True_Odds_Calculator_3-way'!C41="","",'True_Odds_Calculator_3-way'!C41)</f>
        <v>3.81</v>
      </c>
      <c r="D40" s="9">
        <f t="shared" si="13"/>
        <v>0.50518834610660424</v>
      </c>
      <c r="E40" s="9">
        <f t="shared" si="14"/>
        <v>0.24225087172724241</v>
      </c>
      <c r="F40" s="9">
        <f t="shared" si="15"/>
        <v>0.25256078216615357</v>
      </c>
      <c r="G40" s="9">
        <f t="shared" si="16"/>
        <v>1.0531825326560131</v>
      </c>
      <c r="H40" s="9">
        <f t="shared" si="17"/>
        <v>1.9794597553700917</v>
      </c>
      <c r="I40" s="9">
        <f t="shared" si="18"/>
        <v>4.1279521219883586</v>
      </c>
      <c r="J40" s="9">
        <f t="shared" si="19"/>
        <v>3.9594429167633969</v>
      </c>
      <c r="K40" s="11">
        <f t="shared" si="20"/>
        <v>0.5181347150259068</v>
      </c>
      <c r="L40" s="11">
        <f t="shared" si="21"/>
        <v>0.25188916876574308</v>
      </c>
      <c r="M40" s="11">
        <f t="shared" si="22"/>
        <v>0.26246719160104987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-0.26587219823269603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0.22985276303403046</v>
      </c>
      <c r="Q40" s="11">
        <f>2*'OddsRatio_working_3-way'!K40*'OddsRatio_working_3-way'!L40*'OddsRatio_working_3-way'!M40</f>
        <v>6.8510510591365273E-2</v>
      </c>
      <c r="R40" s="11">
        <f t="shared" si="23"/>
        <v>0</v>
      </c>
      <c r="S40" s="11">
        <f t="shared" si="24"/>
        <v>-0.86452349874077195</v>
      </c>
      <c r="T40" s="11">
        <f t="shared" si="25"/>
        <v>-0.25768211586908257</v>
      </c>
      <c r="U40" s="11">
        <f>'OddsRatio_working_3-way'!S40-'OddsRatio_working_3-way'!R40^2/3</f>
        <v>-0.86452349874077195</v>
      </c>
      <c r="V40" s="11">
        <f>'OddsRatio_working_3-way'!S40*'OddsRatio_working_3-way'!R40/3-2*'OddsRatio_working_3-way'!R40^3/27-'OddsRatio_working_3-way'!T40</f>
        <v>0.25768211586908257</v>
      </c>
      <c r="W40" s="11">
        <f>'OddsRatio_working_3-way'!V40^2+4*'OddsRatio_working_3-way'!U40^3/27</f>
        <v>-2.9325204736262905E-2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0.15469750933275414</v>
      </c>
      <c r="Y40" s="11">
        <f>IF('OddsRatio_working_3-way'!W40&gt;=0,IF('OddsRatio_working_3-way'!V40+SQRT('OddsRatio_working_3-way'!W40)&gt;0,0,PI()),ACOS('OddsRatio_working_3-way'!V40/(2*'OddsRatio_working_3-way'!X40)))</f>
        <v>0.58654490068638054</v>
      </c>
      <c r="Z40" s="11">
        <f>'OddsRatio_working_3-way'!X40^(1/3)*COS('OddsRatio_working_3-way'!Y40/3)</f>
        <v>0.52659126632800668</v>
      </c>
      <c r="AA40" s="11">
        <f>'OddsRatio_working_3-way'!X40^(1/3)*COS(('OddsRatio_working_3-way'!Y40+2*PI())/3)</f>
        <v>-0.35361231686913497</v>
      </c>
      <c r="AB40" s="11">
        <f>'OddsRatio_working_3-way'!X40^(1/3)*COS(('OddsRatio_working_3-way'!Y40+4*PI())/3)</f>
        <v>-0.17297894945887163</v>
      </c>
      <c r="AC40" s="11">
        <f>'OddsRatio_working_3-way'!X40^(1/3)*SIN('OddsRatio_working_3-way'!Y40/3)</f>
        <v>0.10428872329894409</v>
      </c>
      <c r="AD40" s="11">
        <f>'OddsRatio_working_3-way'!X40^(1/3)*SIN(('OddsRatio_working_3-way'!Y40+2*PI())/3)</f>
        <v>0.40389705240159884</v>
      </c>
      <c r="AE40" s="11">
        <f>'OddsRatio_working_3-way'!X40^(1/3)*SIN(('OddsRatio_working_3-way'!Y40+4*PI())/3)</f>
        <v>-0.50818577570054291</v>
      </c>
      <c r="AF40" s="11">
        <f>-'OddsRatio_working_3-way'!U40/(3*'OddsRatio_working_3-way'!X40^(1/3))*COS(('OddsRatio_working_3-way'!Y40)/3)</f>
        <v>0.52659126632800646</v>
      </c>
      <c r="AG40" s="11">
        <f>-'OddsRatio_working_3-way'!U40/(3*'OddsRatio_working_3-way'!X40^(1/3))*COS(('OddsRatio_working_3-way'!Y40+2*PI())/3)</f>
        <v>-0.35361231686913486</v>
      </c>
      <c r="AH40" s="11">
        <f>-'OddsRatio_working_3-way'!U40/(3*'OddsRatio_working_3-way'!X40^(1/3))*COS(('OddsRatio_working_3-way'!Y40+4*PI())/3)</f>
        <v>-0.17297894945887157</v>
      </c>
      <c r="AI40" s="11">
        <f>'OddsRatio_working_3-way'!U40/(3*'OddsRatio_working_3-way'!X40^(1/3))*SIN(('OddsRatio_working_3-way'!Y40)/3)</f>
        <v>-0.10428872329894405</v>
      </c>
      <c r="AJ40" s="11">
        <f>'OddsRatio_working_3-way'!U40/(3*'OddsRatio_working_3-way'!X40^(1/3))*SIN(('OddsRatio_working_3-way'!Y40+2*PI())/3)</f>
        <v>-0.40389705240159868</v>
      </c>
      <c r="AK40" s="11">
        <f>'OddsRatio_working_3-way'!U40/(3*'OddsRatio_working_3-way'!X40^(1/3))*SIN(('OddsRatio_working_3-way'!Y40+4*PI())/3)</f>
        <v>0.5081857757005428</v>
      </c>
      <c r="AL40" s="11">
        <f>'OddsRatio_working_3-way'!Z40+'OddsRatio_working_3-way'!AF40</f>
        <v>1.0531825326560131</v>
      </c>
      <c r="AM40" s="11">
        <f>'OddsRatio_working_3-way'!AA40+'OddsRatio_working_3-way'!AG40</f>
        <v>-0.70722463373826983</v>
      </c>
      <c r="AN40" s="11">
        <f>'OddsRatio_working_3-way'!AB40+'OddsRatio_working_3-way'!AH40</f>
        <v>-0.3459578989177432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1.0531825326560131</v>
      </c>
      <c r="AS40" s="11">
        <f>IF(('OddsRatio_working_3-way'!X40=0),IF(Q40&gt;0,-Q40^(1/3),(-Q40)^(1/3)),'OddsRatio_working_3-way'!AM40-'OddsRatio_working_3-way'!R40/3)</f>
        <v>-0.70722463373826983</v>
      </c>
      <c r="AT40" s="11">
        <f>IF(('OddsRatio_working_3-way'!X40=0),IF(Q40&gt;0,-Q40^(1/3),(-Q40)^(1/3)),'OddsRatio_working_3-way'!AN40-'OddsRatio_working_3-way'!R40/3)</f>
        <v>-0.3459578989177432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1.72</v>
      </c>
      <c r="B41" s="4">
        <f>IF('True_Odds_Calculator_3-way'!B42="","",'True_Odds_Calculator_3-way'!B42)</f>
        <v>4.17</v>
      </c>
      <c r="C41" s="4">
        <f>IF('True_Odds_Calculator_3-way'!C42="","",'True_Odds_Calculator_3-way'!C42)</f>
        <v>4.6500000000000004</v>
      </c>
      <c r="D41" s="9">
        <f t="shared" si="13"/>
        <v>0.56636224770402221</v>
      </c>
      <c r="E41" s="9">
        <f t="shared" si="14"/>
        <v>0.22878027388145394</v>
      </c>
      <c r="F41" s="9">
        <f t="shared" si="15"/>
        <v>0.2048574784145237</v>
      </c>
      <c r="G41" s="9">
        <f t="shared" si="16"/>
        <v>1.0634089020025594</v>
      </c>
      <c r="H41" s="9">
        <f t="shared" si="17"/>
        <v>1.7656544094418427</v>
      </c>
      <c r="I41" s="9">
        <f t="shared" si="18"/>
        <v>4.3710062193481134</v>
      </c>
      <c r="J41" s="9">
        <f t="shared" si="19"/>
        <v>4.8814424923093434</v>
      </c>
      <c r="K41" s="11">
        <f t="shared" si="20"/>
        <v>0.58139534883720934</v>
      </c>
      <c r="L41" s="11">
        <f t="shared" si="21"/>
        <v>0.23980815347721823</v>
      </c>
      <c r="M41" s="11">
        <f t="shared" si="22"/>
        <v>0.21505376344086019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-0.24978546794972112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0.22607570357817278</v>
      </c>
      <c r="Q41" s="11">
        <f>2*'OddsRatio_working_3-way'!K41*'OddsRatio_working_3-way'!L41*'OddsRatio_working_3-way'!M41</f>
        <v>5.9967030126836268E-2</v>
      </c>
      <c r="R41" s="11">
        <f t="shared" si="23"/>
        <v>0</v>
      </c>
      <c r="S41" s="11">
        <f t="shared" si="24"/>
        <v>-0.90507948854606368</v>
      </c>
      <c r="T41" s="11">
        <f t="shared" si="25"/>
        <v>-0.24007413489285503</v>
      </c>
      <c r="U41" s="11">
        <f>'OddsRatio_working_3-way'!S41-'OddsRatio_working_3-way'!R41^2/3</f>
        <v>-0.90507948854606368</v>
      </c>
      <c r="V41" s="11">
        <f>'OddsRatio_working_3-way'!S41*'OddsRatio_working_3-way'!R41/3-2*'OddsRatio_working_3-way'!R41^3/27-'OddsRatio_working_3-way'!T41</f>
        <v>0.24007413489285503</v>
      </c>
      <c r="W41" s="11">
        <f>'OddsRatio_working_3-way'!V41^2+4*'OddsRatio_working_3-way'!U41^3/27</f>
        <v>-5.2203365529425949E-2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0.16570980340189495</v>
      </c>
      <c r="Y41" s="11">
        <f>IF('OddsRatio_working_3-way'!W41&gt;=0,IF('OddsRatio_working_3-way'!V41+SQRT('OddsRatio_working_3-way'!W41)&gt;0,0,PI()),ACOS('OddsRatio_working_3-way'!V41/(2*'OddsRatio_working_3-way'!X41)))</f>
        <v>0.7606599383096242</v>
      </c>
      <c r="Z41" s="11">
        <f>'OddsRatio_working_3-way'!X41^(1/3)*COS('OddsRatio_working_3-way'!Y41/3)</f>
        <v>0.53170445100127972</v>
      </c>
      <c r="AA41" s="11">
        <f>'OddsRatio_working_3-way'!X41^(1/3)*COS(('OddsRatio_working_3-way'!Y41+2*PI())/3)</f>
        <v>-0.3851738694952927</v>
      </c>
      <c r="AB41" s="11">
        <f>'OddsRatio_working_3-way'!X41^(1/3)*COS(('OddsRatio_working_3-way'!Y41+4*PI())/3)</f>
        <v>-0.14653058150598719</v>
      </c>
      <c r="AC41" s="11">
        <f>'OddsRatio_working_3-way'!X41^(1/3)*SIN('OddsRatio_working_3-way'!Y41/3)</f>
        <v>0.13778076656092297</v>
      </c>
      <c r="AD41" s="11">
        <f>'OddsRatio_working_3-way'!X41^(1/3)*SIN(('OddsRatio_working_3-way'!Y41+2*PI())/3)</f>
        <v>0.39157917859190505</v>
      </c>
      <c r="AE41" s="11">
        <f>'OddsRatio_working_3-way'!X41^(1/3)*SIN(('OddsRatio_working_3-way'!Y41+4*PI())/3)</f>
        <v>-0.52935994515282803</v>
      </c>
      <c r="AF41" s="11">
        <f>-'OddsRatio_working_3-way'!U41/(3*'OddsRatio_working_3-way'!X41^(1/3))*COS(('OddsRatio_working_3-way'!Y41)/3)</f>
        <v>0.53170445100127972</v>
      </c>
      <c r="AG41" s="11">
        <f>-'OddsRatio_working_3-way'!U41/(3*'OddsRatio_working_3-way'!X41^(1/3))*COS(('OddsRatio_working_3-way'!Y41+2*PI())/3)</f>
        <v>-0.3851738694952927</v>
      </c>
      <c r="AH41" s="11">
        <f>-'OddsRatio_working_3-way'!U41/(3*'OddsRatio_working_3-way'!X41^(1/3))*COS(('OddsRatio_working_3-way'!Y41+4*PI())/3)</f>
        <v>-0.14653058150598719</v>
      </c>
      <c r="AI41" s="11">
        <f>'OddsRatio_working_3-way'!U41/(3*'OddsRatio_working_3-way'!X41^(1/3))*SIN(('OddsRatio_working_3-way'!Y41)/3)</f>
        <v>-0.13778076656092297</v>
      </c>
      <c r="AJ41" s="11">
        <f>'OddsRatio_working_3-way'!U41/(3*'OddsRatio_working_3-way'!X41^(1/3))*SIN(('OddsRatio_working_3-way'!Y41+2*PI())/3)</f>
        <v>-0.39157917859190505</v>
      </c>
      <c r="AK41" s="11">
        <f>'OddsRatio_working_3-way'!U41/(3*'OddsRatio_working_3-way'!X41^(1/3))*SIN(('OddsRatio_working_3-way'!Y41+4*PI())/3)</f>
        <v>0.52935994515282803</v>
      </c>
      <c r="AL41" s="11">
        <f>'OddsRatio_working_3-way'!Z41+'OddsRatio_working_3-way'!AF41</f>
        <v>1.0634089020025594</v>
      </c>
      <c r="AM41" s="11">
        <f>'OddsRatio_working_3-way'!AA41+'OddsRatio_working_3-way'!AG41</f>
        <v>-0.7703477389905854</v>
      </c>
      <c r="AN41" s="11">
        <f>'OddsRatio_working_3-way'!AB41+'OddsRatio_working_3-way'!AH41</f>
        <v>-0.29306116301197438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1.0634089020025594</v>
      </c>
      <c r="AS41" s="11">
        <f>IF(('OddsRatio_working_3-way'!X41=0),IF(Q41&gt;0,-Q41^(1/3),(-Q41)^(1/3)),'OddsRatio_working_3-way'!AM41-'OddsRatio_working_3-way'!R41/3)</f>
        <v>-0.7703477389905854</v>
      </c>
      <c r="AT41" s="11">
        <f>IF(('OddsRatio_working_3-way'!X41=0),IF(Q41&gt;0,-Q41^(1/3),(-Q41)^(1/3)),'OddsRatio_working_3-way'!AN41-'OddsRatio_working_3-way'!R41/3)</f>
        <v>-0.29306116301197438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2.67</v>
      </c>
      <c r="B42" s="4">
        <f>IF('True_Odds_Calculator_3-way'!B43="","",'True_Odds_Calculator_3-way'!B43)</f>
        <v>3.69</v>
      </c>
      <c r="C42" s="4">
        <f>IF('True_Odds_Calculator_3-way'!C43="","",'True_Odds_Calculator_3-way'!C43)</f>
        <v>2.58</v>
      </c>
      <c r="D42" s="9">
        <f t="shared" si="13"/>
        <v>0.36291883926965424</v>
      </c>
      <c r="E42" s="9">
        <f t="shared" si="14"/>
        <v>0.26125894864678773</v>
      </c>
      <c r="F42" s="9">
        <f t="shared" si="15"/>
        <v>0.37582221208355809</v>
      </c>
      <c r="G42" s="9">
        <f t="shared" si="16"/>
        <v>1.0511598840003491</v>
      </c>
      <c r="H42" s="9">
        <f t="shared" si="17"/>
        <v>2.7554370062805824</v>
      </c>
      <c r="I42" s="9">
        <f t="shared" si="18"/>
        <v>3.8276200879609386</v>
      </c>
      <c r="J42" s="9">
        <f t="shared" si="19"/>
        <v>2.6608326167205516</v>
      </c>
      <c r="K42" s="11">
        <f t="shared" si="20"/>
        <v>0.37453183520599254</v>
      </c>
      <c r="L42" s="11">
        <f t="shared" si="21"/>
        <v>0.2710027100271003</v>
      </c>
      <c r="M42" s="11">
        <f t="shared" si="22"/>
        <v>0.38759689922480617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-0.27923413310723411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0.23368407188122053</v>
      </c>
      <c r="Q42" s="11">
        <f>2*'OddsRatio_working_3-way'!K42*'OddsRatio_working_3-way'!L42*'OddsRatio_working_3-way'!M42</f>
        <v>7.8681505683912634E-2</v>
      </c>
      <c r="R42" s="11">
        <f t="shared" si="23"/>
        <v>0</v>
      </c>
      <c r="S42" s="11">
        <f t="shared" si="24"/>
        <v>-0.83687502412707904</v>
      </c>
      <c r="T42" s="11">
        <f t="shared" si="25"/>
        <v>-0.28177610239968987</v>
      </c>
      <c r="U42" s="11">
        <f>'OddsRatio_working_3-way'!S42-'OddsRatio_working_3-way'!R42^2/3</f>
        <v>-0.83687502412707904</v>
      </c>
      <c r="V42" s="11">
        <f>'OddsRatio_working_3-way'!S42*'OddsRatio_working_3-way'!R42/3-2*'OddsRatio_working_3-way'!R42^3/27-'OddsRatio_working_3-way'!T42</f>
        <v>0.28177610239968987</v>
      </c>
      <c r="W42" s="11">
        <f>'OddsRatio_working_3-way'!V42^2+4*'OddsRatio_working_3-way'!U42^3/27</f>
        <v>-7.4338769387105319E-3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0.14733605195459717</v>
      </c>
      <c r="Y42" s="11">
        <f>IF('OddsRatio_working_3-way'!W42&gt;=0,IF('OddsRatio_working_3-way'!V42+SQRT('OddsRatio_working_3-way'!W42)&gt;0,0,PI()),ACOS('OddsRatio_working_3-way'!V42/(2*'OddsRatio_working_3-way'!X42)))</f>
        <v>0.29694071881242423</v>
      </c>
      <c r="Z42" s="11">
        <f>'OddsRatio_working_3-way'!X42^(1/3)*COS('OddsRatio_working_3-way'!Y42/3)</f>
        <v>0.52557994200017466</v>
      </c>
      <c r="AA42" s="11">
        <f>'OddsRatio_working_3-way'!X42^(1/3)*COS(('OddsRatio_working_3-way'!Y42+2*PI())/3)</f>
        <v>-0.30799007561378894</v>
      </c>
      <c r="AB42" s="11">
        <f>'OddsRatio_working_3-way'!X42^(1/3)*COS(('OddsRatio_working_3-way'!Y42+4*PI())/3)</f>
        <v>-0.21758986638638561</v>
      </c>
      <c r="AC42" s="11">
        <f>'OddsRatio_working_3-way'!X42^(1/3)*SIN('OddsRatio_working_3-way'!Y42/3)</f>
        <v>5.2192585132239851E-2</v>
      </c>
      <c r="AD42" s="11">
        <f>'OddsRatio_working_3-way'!X42^(1/3)*SIN(('OddsRatio_working_3-way'!Y42+2*PI())/3)</f>
        <v>0.42906928892558321</v>
      </c>
      <c r="AE42" s="11">
        <f>'OddsRatio_working_3-way'!X42^(1/3)*SIN(('OddsRatio_working_3-way'!Y42+4*PI())/3)</f>
        <v>-0.48126187405782306</v>
      </c>
      <c r="AF42" s="11">
        <f>-'OddsRatio_working_3-way'!U42/(3*'OddsRatio_working_3-way'!X42^(1/3))*COS(('OddsRatio_working_3-way'!Y42)/3)</f>
        <v>0.52557994200017455</v>
      </c>
      <c r="AG42" s="11">
        <f>-'OddsRatio_working_3-way'!U42/(3*'OddsRatio_working_3-way'!X42^(1/3))*COS(('OddsRatio_working_3-way'!Y42+2*PI())/3)</f>
        <v>-0.30799007561378888</v>
      </c>
      <c r="AH42" s="11">
        <f>-'OddsRatio_working_3-way'!U42/(3*'OddsRatio_working_3-way'!X42^(1/3))*COS(('OddsRatio_working_3-way'!Y42+4*PI())/3)</f>
        <v>-0.21758986638638556</v>
      </c>
      <c r="AI42" s="11">
        <f>'OddsRatio_working_3-way'!U42/(3*'OddsRatio_working_3-way'!X42^(1/3))*SIN(('OddsRatio_working_3-way'!Y42)/3)</f>
        <v>-5.2192585132239837E-2</v>
      </c>
      <c r="AJ42" s="11">
        <f>'OddsRatio_working_3-way'!U42/(3*'OddsRatio_working_3-way'!X42^(1/3))*SIN(('OddsRatio_working_3-way'!Y42+2*PI())/3)</f>
        <v>-0.4290692889255831</v>
      </c>
      <c r="AK42" s="11">
        <f>'OddsRatio_working_3-way'!U42/(3*'OddsRatio_working_3-way'!X42^(1/3))*SIN(('OddsRatio_working_3-way'!Y42+4*PI())/3)</f>
        <v>0.48126187405782295</v>
      </c>
      <c r="AL42" s="11">
        <f>'OddsRatio_working_3-way'!Z42+'OddsRatio_working_3-way'!AF42</f>
        <v>1.0511598840003491</v>
      </c>
      <c r="AM42" s="11">
        <f>'OddsRatio_working_3-way'!AA42+'OddsRatio_working_3-way'!AG42</f>
        <v>-0.61598015122757777</v>
      </c>
      <c r="AN42" s="11">
        <f>'OddsRatio_working_3-way'!AB42+'OddsRatio_working_3-way'!AH42</f>
        <v>-0.43517973277277117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1.0511598840003491</v>
      </c>
      <c r="AS42" s="11">
        <f>IF(('OddsRatio_working_3-way'!X42=0),IF(Q42&gt;0,-Q42^(1/3),(-Q42)^(1/3)),'OddsRatio_working_3-way'!AM42-'OddsRatio_working_3-way'!R42/3)</f>
        <v>-0.61598015122757777</v>
      </c>
      <c r="AT42" s="11">
        <f>IF(('OddsRatio_working_3-way'!X42=0),IF(Q42&gt;0,-Q42^(1/3),(-Q42)^(1/3)),'OddsRatio_working_3-way'!AN42-'OddsRatio_working_3-way'!R42/3)</f>
        <v>-0.43517973277277117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2.86</v>
      </c>
      <c r="B43" s="4">
        <f>IF('True_Odds_Calculator_3-way'!B44="","",'True_Odds_Calculator_3-way'!B44)</f>
        <v>3.59</v>
      </c>
      <c r="C43" s="4">
        <f>IF('True_Odds_Calculator_3-way'!C44="","",'True_Odds_Calculator_3-way'!C44)</f>
        <v>2.4700000000000002</v>
      </c>
      <c r="D43" s="9">
        <f t="shared" si="13"/>
        <v>0.3384174528715499</v>
      </c>
      <c r="E43" s="9">
        <f t="shared" si="14"/>
        <v>0.26865919006121602</v>
      </c>
      <c r="F43" s="9">
        <f t="shared" si="15"/>
        <v>0.39292335706723414</v>
      </c>
      <c r="G43" s="9">
        <f t="shared" si="16"/>
        <v>1.05103781867277</v>
      </c>
      <c r="H43" s="9">
        <f t="shared" si="17"/>
        <v>2.9549303427313518</v>
      </c>
      <c r="I43" s="9">
        <f t="shared" si="18"/>
        <v>3.722187950362474</v>
      </c>
      <c r="J43" s="9">
        <f t="shared" si="19"/>
        <v>2.5450255934489725</v>
      </c>
      <c r="K43" s="11">
        <f t="shared" si="20"/>
        <v>0.34965034965034969</v>
      </c>
      <c r="L43" s="11">
        <f t="shared" si="21"/>
        <v>0.2785515320334262</v>
      </c>
      <c r="M43" s="11">
        <f t="shared" si="22"/>
        <v>0.40485829959514169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-0.27923677148356585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0.23343408590327047</v>
      </c>
      <c r="Q43" s="11">
        <f>2*'OddsRatio_working_3-way'!K43*'OddsRatio_working_3-way'!L43*'OddsRatio_working_3-way'!M43</f>
        <v>7.8862866859212996E-2</v>
      </c>
      <c r="R43" s="11">
        <f t="shared" si="23"/>
        <v>0</v>
      </c>
      <c r="S43" s="11">
        <f t="shared" si="24"/>
        <v>-0.83597186954658997</v>
      </c>
      <c r="T43" s="11">
        <f t="shared" si="25"/>
        <v>-0.282422928900875</v>
      </c>
      <c r="U43" s="11">
        <f>'OddsRatio_working_3-way'!S43-'OddsRatio_working_3-way'!R43^2/3</f>
        <v>-0.83597186954658997</v>
      </c>
      <c r="V43" s="11">
        <f>'OddsRatio_working_3-way'!S43*'OddsRatio_working_3-way'!R43/3-2*'OddsRatio_working_3-way'!R43^3/27-'OddsRatio_working_3-way'!T43</f>
        <v>0.282422928900875</v>
      </c>
      <c r="W43" s="11">
        <f>'OddsRatio_working_3-way'!V43^2+4*'OddsRatio_working_3-way'!U43^3/27</f>
        <v>-6.7881154829794454E-3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0.14709760896419097</v>
      </c>
      <c r="Y43" s="11">
        <f>IF('OddsRatio_working_3-way'!W43&gt;=0,IF('OddsRatio_working_3-way'!V43+SQRT('OddsRatio_working_3-way'!W43)&gt;0,0,PI()),ACOS('OddsRatio_working_3-way'!V43/(2*'OddsRatio_working_3-way'!X43)))</f>
        <v>0.28384849356216368</v>
      </c>
      <c r="Z43" s="11">
        <f>'OddsRatio_working_3-way'!X43^(1/3)*COS('OddsRatio_working_3-way'!Y43/3)</f>
        <v>0.52551890933638501</v>
      </c>
      <c r="AA43" s="11">
        <f>'OddsRatio_working_3-way'!X43^(1/3)*COS(('OddsRatio_working_3-way'!Y43+2*PI())/3)</f>
        <v>-0.30594943422444704</v>
      </c>
      <c r="AB43" s="11">
        <f>'OddsRatio_working_3-way'!X43^(1/3)*COS(('OddsRatio_working_3-way'!Y43+4*PI())/3)</f>
        <v>-0.21956947511193789</v>
      </c>
      <c r="AC43" s="11">
        <f>'OddsRatio_working_3-way'!X43^(1/3)*SIN('OddsRatio_working_3-way'!Y43/3)</f>
        <v>4.9871492646196051E-2</v>
      </c>
      <c r="AD43" s="11">
        <f>'OddsRatio_working_3-way'!X43^(1/3)*SIN(('OddsRatio_working_3-way'!Y43+2*PI())/3)</f>
        <v>0.43017697933130267</v>
      </c>
      <c r="AE43" s="11">
        <f>'OddsRatio_working_3-way'!X43^(1/3)*SIN(('OddsRatio_working_3-way'!Y43+4*PI())/3)</f>
        <v>-0.48004847197749873</v>
      </c>
      <c r="AF43" s="11">
        <f>-'OddsRatio_working_3-way'!U43/(3*'OddsRatio_working_3-way'!X43^(1/3))*COS(('OddsRatio_working_3-way'!Y43)/3)</f>
        <v>0.52551890933638501</v>
      </c>
      <c r="AG43" s="11">
        <f>-'OddsRatio_working_3-way'!U43/(3*'OddsRatio_working_3-way'!X43^(1/3))*COS(('OddsRatio_working_3-way'!Y43+2*PI())/3)</f>
        <v>-0.30594943422444704</v>
      </c>
      <c r="AH43" s="11">
        <f>-'OddsRatio_working_3-way'!U43/(3*'OddsRatio_working_3-way'!X43^(1/3))*COS(('OddsRatio_working_3-way'!Y43+4*PI())/3)</f>
        <v>-0.21956947511193789</v>
      </c>
      <c r="AI43" s="11">
        <f>'OddsRatio_working_3-way'!U43/(3*'OddsRatio_working_3-way'!X43^(1/3))*SIN(('OddsRatio_working_3-way'!Y43)/3)</f>
        <v>-4.9871492646196051E-2</v>
      </c>
      <c r="AJ43" s="11">
        <f>'OddsRatio_working_3-way'!U43/(3*'OddsRatio_working_3-way'!X43^(1/3))*SIN(('OddsRatio_working_3-way'!Y43+2*PI())/3)</f>
        <v>-0.43017697933130267</v>
      </c>
      <c r="AK43" s="11">
        <f>'OddsRatio_working_3-way'!U43/(3*'OddsRatio_working_3-way'!X43^(1/3))*SIN(('OddsRatio_working_3-way'!Y43+4*PI())/3)</f>
        <v>0.48004847197749873</v>
      </c>
      <c r="AL43" s="11">
        <f>'OddsRatio_working_3-way'!Z43+'OddsRatio_working_3-way'!AF43</f>
        <v>1.05103781867277</v>
      </c>
      <c r="AM43" s="11">
        <f>'OddsRatio_working_3-way'!AA43+'OddsRatio_working_3-way'!AG43</f>
        <v>-0.61189886844889407</v>
      </c>
      <c r="AN43" s="11">
        <f>'OddsRatio_working_3-way'!AB43+'OddsRatio_working_3-way'!AH43</f>
        <v>-0.43913895022387578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1.05103781867277</v>
      </c>
      <c r="AS43" s="11">
        <f>IF(('OddsRatio_working_3-way'!X43=0),IF(Q43&gt;0,-Q43^(1/3),(-Q43)^(1/3)),'OddsRatio_working_3-way'!AM43-'OddsRatio_working_3-way'!R43/3)</f>
        <v>-0.61189886844889407</v>
      </c>
      <c r="AT43" s="11">
        <f>IF(('OddsRatio_working_3-way'!X43=0),IF(Q43&gt;0,-Q43^(1/3),(-Q43)^(1/3)),'OddsRatio_working_3-way'!AN43-'OddsRatio_working_3-way'!R43/3)</f>
        <v>-0.43913895022387578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2.61</v>
      </c>
      <c r="B44" s="4">
        <f>IF('True_Odds_Calculator_3-way'!B45="","",'True_Odds_Calculator_3-way'!B45)</f>
        <v>3.85</v>
      </c>
      <c r="C44" s="4">
        <f>IF('True_Odds_Calculator_3-way'!C45="","",'True_Odds_Calculator_3-way'!C45)</f>
        <v>2.57</v>
      </c>
      <c r="D44" s="9">
        <f t="shared" si="13"/>
        <v>0.37177777322561589</v>
      </c>
      <c r="E44" s="9">
        <f t="shared" si="14"/>
        <v>0.25054973923539753</v>
      </c>
      <c r="F44" s="9">
        <f t="shared" si="15"/>
        <v>0.37767248753898641</v>
      </c>
      <c r="G44" s="9">
        <f t="shared" si="16"/>
        <v>1.0495520952428188</v>
      </c>
      <c r="H44" s="9">
        <f t="shared" si="17"/>
        <v>2.6897788733409382</v>
      </c>
      <c r="I44" s="9">
        <f t="shared" si="18"/>
        <v>3.9912234714420349</v>
      </c>
      <c r="J44" s="9">
        <f t="shared" si="19"/>
        <v>2.6477967895312253</v>
      </c>
      <c r="K44" s="11">
        <f t="shared" si="20"/>
        <v>0.38314176245210729</v>
      </c>
      <c r="L44" s="11">
        <f t="shared" si="21"/>
        <v>0.25974025974025972</v>
      </c>
      <c r="M44" s="11">
        <f t="shared" si="22"/>
        <v>0.38910505836575876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-0.2789562063679869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0.23349788545011946</v>
      </c>
      <c r="Q44" s="11">
        <f>2*'OddsRatio_working_3-way'!K44*'OddsRatio_working_3-way'!L44*'OddsRatio_working_3-way'!M44</f>
        <v>7.7445401475993186E-2</v>
      </c>
      <c r="R44" s="11">
        <f t="shared" si="23"/>
        <v>0</v>
      </c>
      <c r="S44" s="11">
        <f t="shared" si="24"/>
        <v>-0.83704137108209453</v>
      </c>
      <c r="T44" s="11">
        <f t="shared" si="25"/>
        <v>-0.27762566205044592</v>
      </c>
      <c r="U44" s="11">
        <f>'OddsRatio_working_3-way'!S44-'OddsRatio_working_3-way'!R44^2/3</f>
        <v>-0.83704137108209453</v>
      </c>
      <c r="V44" s="11">
        <f>'OddsRatio_working_3-way'!S44*'OddsRatio_working_3-way'!R44/3-2*'OddsRatio_working_3-way'!R44^3/27-'OddsRatio_working_3-way'!T44</f>
        <v>0.27762566205044592</v>
      </c>
      <c r="W44" s="11">
        <f>'OddsRatio_working_3-way'!V44^2+4*'OddsRatio_working_3-way'!U44^3/27</f>
        <v>-9.8074298733700771E-3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0.14737998346308639</v>
      </c>
      <c r="Y44" s="11">
        <f>IF('OddsRatio_working_3-way'!W44&gt;=0,IF('OddsRatio_working_3-way'!V44+SQRT('OddsRatio_working_3-way'!W44)&gt;0,0,PI()),ACOS('OddsRatio_working_3-way'!V44/(2*'OddsRatio_working_3-way'!X44)))</f>
        <v>0.34264197393459916</v>
      </c>
      <c r="Z44" s="11">
        <f>'OddsRatio_working_3-way'!X44^(1/3)*COS('OddsRatio_working_3-way'!Y44/3)</f>
        <v>0.52477604762140939</v>
      </c>
      <c r="AA44" s="11">
        <f>'OddsRatio_working_3-way'!X44^(1/3)*COS(('OddsRatio_working_3-way'!Y44+2*PI())/3)</f>
        <v>-0.3145216756362087</v>
      </c>
      <c r="AB44" s="11">
        <f>'OddsRatio_working_3-way'!X44^(1/3)*COS(('OddsRatio_working_3-way'!Y44+4*PI())/3)</f>
        <v>-0.21025437198520064</v>
      </c>
      <c r="AC44" s="11">
        <f>'OddsRatio_working_3-way'!X44^(1/3)*SIN('OddsRatio_working_3-way'!Y44/3)</f>
        <v>6.0198755830585905E-2</v>
      </c>
      <c r="AD44" s="11">
        <f>'OddsRatio_working_3-way'!X44^(1/3)*SIN(('OddsRatio_working_3-way'!Y44+2*PI())/3)</f>
        <v>0.42437001062243995</v>
      </c>
      <c r="AE44" s="11">
        <f>'OddsRatio_working_3-way'!X44^(1/3)*SIN(('OddsRatio_working_3-way'!Y44+4*PI())/3)</f>
        <v>-0.48456876645302582</v>
      </c>
      <c r="AF44" s="11">
        <f>-'OddsRatio_working_3-way'!U44/(3*'OddsRatio_working_3-way'!X44^(1/3))*COS(('OddsRatio_working_3-way'!Y44)/3)</f>
        <v>0.52477604762140928</v>
      </c>
      <c r="AG44" s="11">
        <f>-'OddsRatio_working_3-way'!U44/(3*'OddsRatio_working_3-way'!X44^(1/3))*COS(('OddsRatio_working_3-way'!Y44+2*PI())/3)</f>
        <v>-0.31452167563620859</v>
      </c>
      <c r="AH44" s="11">
        <f>-'OddsRatio_working_3-way'!U44/(3*'OddsRatio_working_3-way'!X44^(1/3))*COS(('OddsRatio_working_3-way'!Y44+4*PI())/3)</f>
        <v>-0.21025437198520061</v>
      </c>
      <c r="AI44" s="11">
        <f>'OddsRatio_working_3-way'!U44/(3*'OddsRatio_working_3-way'!X44^(1/3))*SIN(('OddsRatio_working_3-way'!Y44)/3)</f>
        <v>-6.0198755830585891E-2</v>
      </c>
      <c r="AJ44" s="11">
        <f>'OddsRatio_working_3-way'!U44/(3*'OddsRatio_working_3-way'!X44^(1/3))*SIN(('OddsRatio_working_3-way'!Y44+2*PI())/3)</f>
        <v>-0.42437001062243984</v>
      </c>
      <c r="AK44" s="11">
        <f>'OddsRatio_working_3-way'!U44/(3*'OddsRatio_working_3-way'!X44^(1/3))*SIN(('OddsRatio_working_3-way'!Y44+4*PI())/3)</f>
        <v>0.48456876645302571</v>
      </c>
      <c r="AL44" s="11">
        <f>'OddsRatio_working_3-way'!Z44+'OddsRatio_working_3-way'!AF44</f>
        <v>1.0495520952428188</v>
      </c>
      <c r="AM44" s="11">
        <f>'OddsRatio_working_3-way'!AA44+'OddsRatio_working_3-way'!AG44</f>
        <v>-0.62904335127241728</v>
      </c>
      <c r="AN44" s="11">
        <f>'OddsRatio_working_3-way'!AB44+'OddsRatio_working_3-way'!AH44</f>
        <v>-0.42050874397040128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1.0495520952428188</v>
      </c>
      <c r="AS44" s="11">
        <f>IF(('OddsRatio_working_3-way'!X44=0),IF(Q44&gt;0,-Q44^(1/3),(-Q44)^(1/3)),'OddsRatio_working_3-way'!AM44-'OddsRatio_working_3-way'!R44/3)</f>
        <v>-0.62904335127241728</v>
      </c>
      <c r="AT44" s="11">
        <f>IF(('OddsRatio_working_3-way'!X44=0),IF(Q44&gt;0,-Q44^(1/3),(-Q44)^(1/3)),'OddsRatio_working_3-way'!AN44-'OddsRatio_working_3-way'!R44/3)</f>
        <v>-0.42050874397040128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2.72</v>
      </c>
      <c r="B45" s="4">
        <f>IF('True_Odds_Calculator_3-way'!B46="","",'True_Odds_Calculator_3-way'!B46)</f>
        <v>3.34</v>
      </c>
      <c r="C45" s="4">
        <f>IF('True_Odds_Calculator_3-way'!C46="","",'True_Odds_Calculator_3-way'!C46)</f>
        <v>2.73</v>
      </c>
      <c r="D45" s="9">
        <f t="shared" si="13"/>
        <v>0.35613807048680207</v>
      </c>
      <c r="E45" s="9">
        <f t="shared" si="14"/>
        <v>0.28905204841392446</v>
      </c>
      <c r="F45" s="9">
        <f t="shared" si="15"/>
        <v>0.35480988109927342</v>
      </c>
      <c r="G45" s="9">
        <f t="shared" si="16"/>
        <v>1.0511045073070804</v>
      </c>
      <c r="H45" s="9">
        <f t="shared" si="17"/>
        <v>2.8078997525681784</v>
      </c>
      <c r="I45" s="9">
        <f t="shared" si="18"/>
        <v>3.4595845470985673</v>
      </c>
      <c r="J45" s="9">
        <f t="shared" si="19"/>
        <v>2.8184107976412491</v>
      </c>
      <c r="K45" s="11">
        <f t="shared" si="20"/>
        <v>0.36764705882352938</v>
      </c>
      <c r="L45" s="11">
        <f t="shared" si="21"/>
        <v>0.29940119760479045</v>
      </c>
      <c r="M45" s="11">
        <f t="shared" si="22"/>
        <v>0.36630036630036628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-0.28074523222462633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0.23345358410522205</v>
      </c>
      <c r="Q45" s="11">
        <f>2*'OddsRatio_working_3-way'!K45*'OddsRatio_working_3-way'!L45*'OddsRatio_working_3-way'!M45</f>
        <v>8.0640270848090501E-2</v>
      </c>
      <c r="R45" s="11">
        <f t="shared" si="23"/>
        <v>0</v>
      </c>
      <c r="S45" s="11">
        <f t="shared" si="24"/>
        <v>-0.83154959482422874</v>
      </c>
      <c r="T45" s="11">
        <f t="shared" si="25"/>
        <v>-0.2872364748961066</v>
      </c>
      <c r="U45" s="11">
        <f>'OddsRatio_working_3-way'!S45-'OddsRatio_working_3-way'!R45^2/3</f>
        <v>-0.83154959482422874</v>
      </c>
      <c r="V45" s="11">
        <f>'OddsRatio_working_3-way'!S45*'OddsRatio_working_3-way'!R45/3-2*'OddsRatio_working_3-way'!R45^3/27-'OddsRatio_working_3-way'!T45</f>
        <v>0.2872364748961066</v>
      </c>
      <c r="W45" s="11">
        <f>'OddsRatio_working_3-way'!V45^2+4*'OddsRatio_working_3-way'!U45^3/27</f>
        <v>-2.6797305177095748E-3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0.14593193878350555</v>
      </c>
      <c r="Y45" s="11">
        <f>IF('OddsRatio_working_3-way'!W45&gt;=0,IF('OddsRatio_working_3-way'!V45+SQRT('OddsRatio_working_3-way'!W45)&gt;0,0,PI()),ACOS('OddsRatio_working_3-way'!V45/(2*'OddsRatio_working_3-way'!X45)))</f>
        <v>0.1783072264948975</v>
      </c>
      <c r="Z45" s="11">
        <f>'OddsRatio_working_3-way'!X45^(1/3)*COS('OddsRatio_working_3-way'!Y45/3)</f>
        <v>0.52555225365354019</v>
      </c>
      <c r="AA45" s="11">
        <f>'OddsRatio_working_3-way'!X45^(1/3)*COS(('OddsRatio_working_3-way'!Y45+2*PI())/3)</f>
        <v>-0.28985970516902204</v>
      </c>
      <c r="AB45" s="11">
        <f>'OddsRatio_working_3-way'!X45^(1/3)*COS(('OddsRatio_working_3-way'!Y45+4*PI())/3)</f>
        <v>-0.23569254848451801</v>
      </c>
      <c r="AC45" s="11">
        <f>'OddsRatio_working_3-way'!X45^(1/3)*SIN('OddsRatio_working_3-way'!Y45/3)</f>
        <v>3.1273422493035011E-2</v>
      </c>
      <c r="AD45" s="11">
        <f>'OddsRatio_working_3-way'!X45^(1/3)*SIN(('OddsRatio_working_3-way'!Y45+2*PI())/3)</f>
        <v>0.43950489143361138</v>
      </c>
      <c r="AE45" s="11">
        <f>'OddsRatio_working_3-way'!X45^(1/3)*SIN(('OddsRatio_working_3-way'!Y45+4*PI())/3)</f>
        <v>-0.47077831392664637</v>
      </c>
      <c r="AF45" s="11">
        <f>-'OddsRatio_working_3-way'!U45/(3*'OddsRatio_working_3-way'!X45^(1/3))*COS(('OddsRatio_working_3-way'!Y45)/3)</f>
        <v>0.5255522536535403</v>
      </c>
      <c r="AG45" s="11">
        <f>-'OddsRatio_working_3-way'!U45/(3*'OddsRatio_working_3-way'!X45^(1/3))*COS(('OddsRatio_working_3-way'!Y45+2*PI())/3)</f>
        <v>-0.2898597051690221</v>
      </c>
      <c r="AH45" s="11">
        <f>-'OddsRatio_working_3-way'!U45/(3*'OddsRatio_working_3-way'!X45^(1/3))*COS(('OddsRatio_working_3-way'!Y45+4*PI())/3)</f>
        <v>-0.23569254848451804</v>
      </c>
      <c r="AI45" s="11">
        <f>'OddsRatio_working_3-way'!U45/(3*'OddsRatio_working_3-way'!X45^(1/3))*SIN(('OddsRatio_working_3-way'!Y45)/3)</f>
        <v>-3.1273422493035018E-2</v>
      </c>
      <c r="AJ45" s="11">
        <f>'OddsRatio_working_3-way'!U45/(3*'OddsRatio_working_3-way'!X45^(1/3))*SIN(('OddsRatio_working_3-way'!Y45+2*PI())/3)</f>
        <v>-0.43950489143361143</v>
      </c>
      <c r="AK45" s="11">
        <f>'OddsRatio_working_3-way'!U45/(3*'OddsRatio_working_3-way'!X45^(1/3))*SIN(('OddsRatio_working_3-way'!Y45+4*PI())/3)</f>
        <v>0.47077831392664649</v>
      </c>
      <c r="AL45" s="11">
        <f>'OddsRatio_working_3-way'!Z45+'OddsRatio_working_3-way'!AF45</f>
        <v>1.0511045073070804</v>
      </c>
      <c r="AM45" s="11">
        <f>'OddsRatio_working_3-way'!AA45+'OddsRatio_working_3-way'!AG45</f>
        <v>-0.57971941033804408</v>
      </c>
      <c r="AN45" s="11">
        <f>'OddsRatio_working_3-way'!AB45+'OddsRatio_working_3-way'!AH45</f>
        <v>-0.47138509696903608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1.0511045073070804</v>
      </c>
      <c r="AS45" s="11">
        <f>IF(('OddsRatio_working_3-way'!X45=0),IF(Q45&gt;0,-Q45^(1/3),(-Q45)^(1/3)),'OddsRatio_working_3-way'!AM45-'OddsRatio_working_3-way'!R45/3)</f>
        <v>-0.57971941033804408</v>
      </c>
      <c r="AT45" s="11">
        <f>IF(('OddsRatio_working_3-way'!X45=0),IF(Q45&gt;0,-Q45^(1/3),(-Q45)^(1/3)),'OddsRatio_working_3-way'!AN45-'OddsRatio_working_3-way'!R45/3)</f>
        <v>-0.47138509696903608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2.82</v>
      </c>
      <c r="B46" s="4">
        <f>IF('True_Odds_Calculator_3-way'!B47="","",'True_Odds_Calculator_3-way'!B47)</f>
        <v>3.69</v>
      </c>
      <c r="C46" s="4">
        <f>IF('True_Odds_Calculator_3-way'!C47="","",'True_Odds_Calculator_3-way'!C47)</f>
        <v>2.46</v>
      </c>
      <c r="D46" s="9">
        <f t="shared" si="13"/>
        <v>0.34359814873542588</v>
      </c>
      <c r="E46" s="9">
        <f t="shared" si="14"/>
        <v>0.26153510041119504</v>
      </c>
      <c r="F46" s="9">
        <f t="shared" si="15"/>
        <v>0.39486675085337902</v>
      </c>
      <c r="G46" s="9">
        <f t="shared" si="16"/>
        <v>1.0496574535254273</v>
      </c>
      <c r="H46" s="9">
        <f t="shared" si="17"/>
        <v>2.9103765654162772</v>
      </c>
      <c r="I46" s="9">
        <f t="shared" si="18"/>
        <v>3.8235785499833996</v>
      </c>
      <c r="J46" s="9">
        <f t="shared" si="19"/>
        <v>2.5324998821471234</v>
      </c>
      <c r="K46" s="11">
        <f t="shared" si="20"/>
        <v>0.3546099290780142</v>
      </c>
      <c r="L46" s="11">
        <f t="shared" si="21"/>
        <v>0.2710027100271003</v>
      </c>
      <c r="M46" s="11">
        <f t="shared" si="22"/>
        <v>0.4065040650406504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-0.27923248557285207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0.23321890371645454</v>
      </c>
      <c r="Q46" s="11">
        <f>2*'OddsRatio_working_3-way'!K46*'OddsRatio_working_3-way'!L46*'OddsRatio_working_3-way'!M46</f>
        <v>7.8130286002162347E-2</v>
      </c>
      <c r="R46" s="11">
        <f t="shared" si="23"/>
        <v>0</v>
      </c>
      <c r="S46" s="11">
        <f t="shared" si="24"/>
        <v>-0.83521408061816449</v>
      </c>
      <c r="T46" s="11">
        <f t="shared" si="25"/>
        <v>-0.27980371209988769</v>
      </c>
      <c r="U46" s="11">
        <f>'OddsRatio_working_3-way'!S46-'OddsRatio_working_3-way'!R46^2/3</f>
        <v>-0.83521408061816449</v>
      </c>
      <c r="V46" s="11">
        <f>'OddsRatio_working_3-way'!S46*'OddsRatio_working_3-way'!R46/3-2*'OddsRatio_working_3-way'!R46^3/27-'OddsRatio_working_3-way'!T46</f>
        <v>0.27980371209988769</v>
      </c>
      <c r="W46" s="11">
        <f>'OddsRatio_working_3-way'!V46^2+4*'OddsRatio_working_3-way'!U46^3/27</f>
        <v>-8.0255533458255118E-3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0.14689764348918463</v>
      </c>
      <c r="Y46" s="11">
        <f>IF('OddsRatio_working_3-way'!W46&gt;=0,IF('OddsRatio_working_3-way'!V46+SQRT('OddsRatio_working_3-way'!W46)&gt;0,0,PI()),ACOS('OddsRatio_working_3-way'!V46/(2*'OddsRatio_working_3-way'!X46)))</f>
        <v>0.30985940941778312</v>
      </c>
      <c r="Z46" s="11">
        <f>'OddsRatio_working_3-way'!X46^(1/3)*COS('OddsRatio_working_3-way'!Y46/3)</f>
        <v>0.52482872676271353</v>
      </c>
      <c r="AA46" s="11">
        <f>'OddsRatio_working_3-way'!X46^(1/3)*COS(('OddsRatio_working_3-way'!Y46+2*PI())/3)</f>
        <v>-0.3095272684925135</v>
      </c>
      <c r="AB46" s="11">
        <f>'OddsRatio_working_3-way'!X46^(1/3)*COS(('OddsRatio_working_3-way'!Y46+4*PI())/3)</f>
        <v>-0.21530145827019986</v>
      </c>
      <c r="AC46" s="11">
        <f>'OddsRatio_working_3-way'!X46^(1/3)*SIN('OddsRatio_working_3-way'!Y46/3)</f>
        <v>5.4401296896463433E-2</v>
      </c>
      <c r="AD46" s="11">
        <f>'OddsRatio_working_3-way'!X46^(1/3)*SIN(('OddsRatio_working_3-way'!Y46+2*PI())/3)</f>
        <v>0.42731436156412012</v>
      </c>
      <c r="AE46" s="11">
        <f>'OddsRatio_working_3-way'!X46^(1/3)*SIN(('OddsRatio_working_3-way'!Y46+4*PI())/3)</f>
        <v>-0.48171565846058351</v>
      </c>
      <c r="AF46" s="11">
        <f>-'OddsRatio_working_3-way'!U46/(3*'OddsRatio_working_3-way'!X46^(1/3))*COS(('OddsRatio_working_3-way'!Y46)/3)</f>
        <v>0.52482872676271364</v>
      </c>
      <c r="AG46" s="11">
        <f>-'OddsRatio_working_3-way'!U46/(3*'OddsRatio_working_3-way'!X46^(1/3))*COS(('OddsRatio_working_3-way'!Y46+2*PI())/3)</f>
        <v>-0.30952726849251361</v>
      </c>
      <c r="AH46" s="11">
        <f>-'OddsRatio_working_3-way'!U46/(3*'OddsRatio_working_3-way'!X46^(1/3))*COS(('OddsRatio_working_3-way'!Y46+4*PI())/3)</f>
        <v>-0.21530145827019992</v>
      </c>
      <c r="AI46" s="11">
        <f>'OddsRatio_working_3-way'!U46/(3*'OddsRatio_working_3-way'!X46^(1/3))*SIN(('OddsRatio_working_3-way'!Y46)/3)</f>
        <v>-5.4401296896463447E-2</v>
      </c>
      <c r="AJ46" s="11">
        <f>'OddsRatio_working_3-way'!U46/(3*'OddsRatio_working_3-way'!X46^(1/3))*SIN(('OddsRatio_working_3-way'!Y46+2*PI())/3)</f>
        <v>-0.42731436156412023</v>
      </c>
      <c r="AK46" s="11">
        <f>'OddsRatio_working_3-way'!U46/(3*'OddsRatio_working_3-way'!X46^(1/3))*SIN(('OddsRatio_working_3-way'!Y46+4*PI())/3)</f>
        <v>0.48171565846058356</v>
      </c>
      <c r="AL46" s="11">
        <f>'OddsRatio_working_3-way'!Z46+'OddsRatio_working_3-way'!AF46</f>
        <v>1.0496574535254273</v>
      </c>
      <c r="AM46" s="11">
        <f>'OddsRatio_working_3-way'!AA46+'OddsRatio_working_3-way'!AG46</f>
        <v>-0.6190545369850271</v>
      </c>
      <c r="AN46" s="11">
        <f>'OddsRatio_working_3-way'!AB46+'OddsRatio_working_3-way'!AH46</f>
        <v>-0.43060291654039978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1.0496574535254273</v>
      </c>
      <c r="AS46" s="11">
        <f>IF(('OddsRatio_working_3-way'!X46=0),IF(Q46&gt;0,-Q46^(1/3),(-Q46)^(1/3)),'OddsRatio_working_3-way'!AM46-'OddsRatio_working_3-way'!R46/3)</f>
        <v>-0.6190545369850271</v>
      </c>
      <c r="AT46" s="11">
        <f>IF(('OddsRatio_working_3-way'!X46=0),IF(Q46&gt;0,-Q46^(1/3),(-Q46)^(1/3)),'OddsRatio_working_3-way'!AN46-'OddsRatio_working_3-way'!R46/3)</f>
        <v>-0.43060291654039978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2.2799999999999998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3.39</v>
      </c>
      <c r="D47" s="9">
        <f t="shared" si="13"/>
        <v>0.42565008783052849</v>
      </c>
      <c r="E47" s="9">
        <f t="shared" si="14"/>
        <v>0.29021742593852973</v>
      </c>
      <c r="F47" s="9">
        <f t="shared" si="15"/>
        <v>0.28413248623094178</v>
      </c>
      <c r="G47" s="9">
        <f t="shared" si="16"/>
        <v>1.0541777899527953</v>
      </c>
      <c r="H47" s="9">
        <f t="shared" si="17"/>
        <v>2.3493475711395777</v>
      </c>
      <c r="I47" s="9">
        <f t="shared" si="18"/>
        <v>3.4456924726904843</v>
      </c>
      <c r="J47" s="9">
        <f t="shared" si="19"/>
        <v>3.5194849179871812</v>
      </c>
      <c r="K47" s="11">
        <f t="shared" si="20"/>
        <v>0.43859649122807021</v>
      </c>
      <c r="L47" s="11">
        <f t="shared" si="21"/>
        <v>0.30120481927710846</v>
      </c>
      <c r="M47" s="11">
        <f t="shared" si="22"/>
        <v>0.29498525073746312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-0.27658156301654369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0.23342866887515909</v>
      </c>
      <c r="Q47" s="11">
        <f>2*'OddsRatio_working_3-way'!K47*'OddsRatio_working_3-way'!L47*'OddsRatio_working_3-way'!M47</f>
        <v>7.7939455384026413E-2</v>
      </c>
      <c r="R47" s="11">
        <f t="shared" si="23"/>
        <v>0</v>
      </c>
      <c r="S47" s="11">
        <f t="shared" si="24"/>
        <v>-0.84397769080940721</v>
      </c>
      <c r="T47" s="11">
        <f t="shared" si="25"/>
        <v>-0.28179555619679708</v>
      </c>
      <c r="U47" s="11">
        <f>'OddsRatio_working_3-way'!S47-'OddsRatio_working_3-way'!R47^2/3</f>
        <v>-0.84397769080940721</v>
      </c>
      <c r="V47" s="11">
        <f>'OddsRatio_working_3-way'!S47*'OddsRatio_working_3-way'!R47/3-2*'OddsRatio_working_3-way'!R47^3/27-'OddsRatio_working_3-way'!T47</f>
        <v>0.28179555619679708</v>
      </c>
      <c r="W47" s="11">
        <f>'OddsRatio_working_3-way'!V47^2+4*'OddsRatio_working_3-way'!U47^3/27</f>
        <v>-9.6525845583148029E-3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0.14921571637278783</v>
      </c>
      <c r="Y47" s="11">
        <f>IF('OddsRatio_working_3-way'!W47&gt;=0,IF('OddsRatio_working_3-way'!V47+SQRT('OddsRatio_working_3-way'!W47)&gt;0,0,PI()),ACOS('OddsRatio_working_3-way'!V47/(2*'OddsRatio_working_3-way'!X47)))</f>
        <v>0.33547020767211078</v>
      </c>
      <c r="Z47" s="11">
        <f>'OddsRatio_working_3-way'!X47^(1/3)*COS('OddsRatio_working_3-way'!Y47/3)</f>
        <v>0.52708889497639766</v>
      </c>
      <c r="AA47" s="11">
        <f>'OddsRatio_working_3-way'!X47^(1/3)*COS(('OddsRatio_working_3-way'!Y47+2*PI())/3)</f>
        <v>-0.31480257169082504</v>
      </c>
      <c r="AB47" s="11">
        <f>'OddsRatio_working_3-way'!X47^(1/3)*COS(('OddsRatio_working_3-way'!Y47+4*PI())/3)</f>
        <v>-0.21228632328557251</v>
      </c>
      <c r="AC47" s="11">
        <f>'OddsRatio_working_3-way'!X47^(1/3)*SIN('OddsRatio_working_3-way'!Y47/3)</f>
        <v>5.9187783613083106E-2</v>
      </c>
      <c r="AD47" s="11">
        <f>'OddsRatio_working_3-way'!X47^(1/3)*SIN(('OddsRatio_working_3-way'!Y47+2*PI())/3)</f>
        <v>0.4268784812956869</v>
      </c>
      <c r="AE47" s="11">
        <f>'OddsRatio_working_3-way'!X47^(1/3)*SIN(('OddsRatio_working_3-way'!Y47+4*PI())/3)</f>
        <v>-0.48606626490876992</v>
      </c>
      <c r="AF47" s="11">
        <f>-'OddsRatio_working_3-way'!U47/(3*'OddsRatio_working_3-way'!X47^(1/3))*COS(('OddsRatio_working_3-way'!Y47)/3)</f>
        <v>0.52708889497639755</v>
      </c>
      <c r="AG47" s="11">
        <f>-'OddsRatio_working_3-way'!U47/(3*'OddsRatio_working_3-way'!X47^(1/3))*COS(('OddsRatio_working_3-way'!Y47+2*PI())/3)</f>
        <v>-0.31480257169082498</v>
      </c>
      <c r="AH47" s="11">
        <f>-'OddsRatio_working_3-way'!U47/(3*'OddsRatio_working_3-way'!X47^(1/3))*COS(('OddsRatio_working_3-way'!Y47+4*PI())/3)</f>
        <v>-0.21228632328557248</v>
      </c>
      <c r="AI47" s="11">
        <f>'OddsRatio_working_3-way'!U47/(3*'OddsRatio_working_3-way'!X47^(1/3))*SIN(('OddsRatio_working_3-way'!Y47)/3)</f>
        <v>-5.9187783613083092E-2</v>
      </c>
      <c r="AJ47" s="11">
        <f>'OddsRatio_working_3-way'!U47/(3*'OddsRatio_working_3-way'!X47^(1/3))*SIN(('OddsRatio_working_3-way'!Y47+2*PI())/3)</f>
        <v>-0.42687848129568678</v>
      </c>
      <c r="AK47" s="11">
        <f>'OddsRatio_working_3-way'!U47/(3*'OddsRatio_working_3-way'!X47^(1/3))*SIN(('OddsRatio_working_3-way'!Y47+4*PI())/3)</f>
        <v>0.48606626490876986</v>
      </c>
      <c r="AL47" s="11">
        <f>'OddsRatio_working_3-way'!Z47+'OddsRatio_working_3-way'!AF47</f>
        <v>1.0541777899527953</v>
      </c>
      <c r="AM47" s="11">
        <f>'OddsRatio_working_3-way'!AA47+'OddsRatio_working_3-way'!AG47</f>
        <v>-0.62960514338165008</v>
      </c>
      <c r="AN47" s="11">
        <f>'OddsRatio_working_3-way'!AB47+'OddsRatio_working_3-way'!AH47</f>
        <v>-0.42457264657114502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1.0541777899527953</v>
      </c>
      <c r="AS47" s="11">
        <f>IF(('OddsRatio_working_3-way'!X47=0),IF(Q47&gt;0,-Q47^(1/3),(-Q47)^(1/3)),'OddsRatio_working_3-way'!AM47-'OddsRatio_working_3-way'!R47/3)</f>
        <v>-0.62960514338165008</v>
      </c>
      <c r="AT47" s="11">
        <f>IF(('OddsRatio_working_3-way'!X47=0),IF(Q47&gt;0,-Q47^(1/3),(-Q47)^(1/3)),'OddsRatio_working_3-way'!AN47-'OddsRatio_working_3-way'!R47/3)</f>
        <v>-0.42457264657114502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2.0699999999999998</v>
      </c>
      <c r="B48" s="4">
        <f>IF('True_Odds_Calculator_3-way'!B49="","",'True_Odds_Calculator_3-way'!B49)</f>
        <v>3.74</v>
      </c>
      <c r="C48" s="4">
        <f>IF('True_Odds_Calculator_3-way'!C49="","",'True_Odds_Calculator_3-way'!C49)</f>
        <v>3.58</v>
      </c>
      <c r="D48" s="9">
        <f t="shared" si="13"/>
        <v>0.47151982891856581</v>
      </c>
      <c r="E48" s="9">
        <f t="shared" si="14"/>
        <v>0.25839192121710486</v>
      </c>
      <c r="F48" s="9">
        <f t="shared" si="15"/>
        <v>0.27008824986432939</v>
      </c>
      <c r="G48" s="9">
        <f t="shared" si="16"/>
        <v>1.047478115773083</v>
      </c>
      <c r="H48" s="9">
        <f t="shared" si="17"/>
        <v>2.1208015838771983</v>
      </c>
      <c r="I48" s="9">
        <f t="shared" si="18"/>
        <v>3.8700900372182483</v>
      </c>
      <c r="J48" s="9">
        <f t="shared" si="19"/>
        <v>3.7024935386945548</v>
      </c>
      <c r="K48" s="11">
        <f t="shared" si="20"/>
        <v>0.48309178743961356</v>
      </c>
      <c r="L48" s="11">
        <f t="shared" si="21"/>
        <v>0.26737967914438499</v>
      </c>
      <c r="M48" s="11">
        <f t="shared" si="22"/>
        <v>0.27932960893854747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-0.27291604698054284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0.23055571070259093</v>
      </c>
      <c r="Q48" s="11">
        <f>2*'OddsRatio_working_3-way'!K48*'OddsRatio_working_3-way'!L48*'OddsRatio_working_3-way'!M48</f>
        <v>7.2161411800497927E-2</v>
      </c>
      <c r="R48" s="11">
        <f t="shared" si="23"/>
        <v>0</v>
      </c>
      <c r="S48" s="11">
        <f t="shared" si="24"/>
        <v>-0.84478620166672747</v>
      </c>
      <c r="T48" s="11">
        <f t="shared" si="25"/>
        <v>-0.26440882681274719</v>
      </c>
      <c r="U48" s="11">
        <f>'OddsRatio_working_3-way'!S48-'OddsRatio_working_3-way'!R48^2/3</f>
        <v>-0.84478620166672747</v>
      </c>
      <c r="V48" s="11">
        <f>'OddsRatio_working_3-way'!S48*'OddsRatio_working_3-way'!R48/3-2*'OddsRatio_working_3-way'!R48^3/27-'OddsRatio_working_3-way'!T48</f>
        <v>0.26440882681274719</v>
      </c>
      <c r="W48" s="11">
        <f>'OddsRatio_working_3-way'!V48^2+4*'OddsRatio_working_3-way'!U48^3/27</f>
        <v>-1.9405493607157209E-2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0.14943018545766662</v>
      </c>
      <c r="Y48" s="11">
        <f>IF('OddsRatio_working_3-way'!W48&gt;=0,IF('OddsRatio_working_3-way'!V48+SQRT('OddsRatio_working_3-way'!W48)&gt;0,0,PI()),ACOS('OddsRatio_working_3-way'!V48/(2*'OddsRatio_working_3-way'!X48)))</f>
        <v>0.48489560972019041</v>
      </c>
      <c r="Z48" s="11">
        <f>'OddsRatio_working_3-way'!X48^(1/3)*COS('OddsRatio_working_3-way'!Y48/3)</f>
        <v>0.52373905788654151</v>
      </c>
      <c r="AA48" s="11">
        <f>'OddsRatio_working_3-way'!X48^(1/3)*COS(('OddsRatio_working_3-way'!Y48+2*PI())/3)</f>
        <v>-0.33582627204199228</v>
      </c>
      <c r="AB48" s="11">
        <f>'OddsRatio_working_3-way'!X48^(1/3)*COS(('OddsRatio_working_3-way'!Y48+4*PI())/3)</f>
        <v>-0.18791278584454937</v>
      </c>
      <c r="AC48" s="11">
        <f>'OddsRatio_working_3-way'!X48^(1/3)*SIN('OddsRatio_working_3-way'!Y48/3)</f>
        <v>8.5397891072869644E-2</v>
      </c>
      <c r="AD48" s="11">
        <f>'OddsRatio_working_3-way'!X48^(1/3)*SIN(('OddsRatio_working_3-way'!Y48+2*PI())/3)</f>
        <v>0.41087238354743877</v>
      </c>
      <c r="AE48" s="11">
        <f>'OddsRatio_working_3-way'!X48^(1/3)*SIN(('OddsRatio_working_3-way'!Y48+4*PI())/3)</f>
        <v>-0.49627027462030843</v>
      </c>
      <c r="AF48" s="11">
        <f>-'OddsRatio_working_3-way'!U48/(3*'OddsRatio_working_3-way'!X48^(1/3))*COS(('OddsRatio_working_3-way'!Y48)/3)</f>
        <v>0.52373905788654151</v>
      </c>
      <c r="AG48" s="11">
        <f>-'OddsRatio_working_3-way'!U48/(3*'OddsRatio_working_3-way'!X48^(1/3))*COS(('OddsRatio_working_3-way'!Y48+2*PI())/3)</f>
        <v>-0.33582627204199228</v>
      </c>
      <c r="AH48" s="11">
        <f>-'OddsRatio_working_3-way'!U48/(3*'OddsRatio_working_3-way'!X48^(1/3))*COS(('OddsRatio_working_3-way'!Y48+4*PI())/3)</f>
        <v>-0.18791278584454937</v>
      </c>
      <c r="AI48" s="11">
        <f>'OddsRatio_working_3-way'!U48/(3*'OddsRatio_working_3-way'!X48^(1/3))*SIN(('OddsRatio_working_3-way'!Y48)/3)</f>
        <v>-8.5397891072869644E-2</v>
      </c>
      <c r="AJ48" s="11">
        <f>'OddsRatio_working_3-way'!U48/(3*'OddsRatio_working_3-way'!X48^(1/3))*SIN(('OddsRatio_working_3-way'!Y48+2*PI())/3)</f>
        <v>-0.41087238354743877</v>
      </c>
      <c r="AK48" s="11">
        <f>'OddsRatio_working_3-way'!U48/(3*'OddsRatio_working_3-way'!X48^(1/3))*SIN(('OddsRatio_working_3-way'!Y48+4*PI())/3)</f>
        <v>0.49627027462030843</v>
      </c>
      <c r="AL48" s="11">
        <f>'OddsRatio_working_3-way'!Z48+'OddsRatio_working_3-way'!AF48</f>
        <v>1.047478115773083</v>
      </c>
      <c r="AM48" s="11">
        <f>'OddsRatio_working_3-way'!AA48+'OddsRatio_working_3-way'!AG48</f>
        <v>-0.67165254408398456</v>
      </c>
      <c r="AN48" s="11">
        <f>'OddsRatio_working_3-way'!AB48+'OddsRatio_working_3-way'!AH48</f>
        <v>-0.37582557168909875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1.047478115773083</v>
      </c>
      <c r="AS48" s="11">
        <f>IF(('OddsRatio_working_3-way'!X48=0),IF(Q48&gt;0,-Q48^(1/3),(-Q48)^(1/3)),'OddsRatio_working_3-way'!AM48-'OddsRatio_working_3-way'!R48/3)</f>
        <v>-0.67165254408398456</v>
      </c>
      <c r="AT48" s="11">
        <f>IF(('OddsRatio_working_3-way'!X48=0),IF(Q48&gt;0,-Q48^(1/3),(-Q48)^(1/3)),'OddsRatio_working_3-way'!AN48-'OddsRatio_working_3-way'!R48/3)</f>
        <v>-0.37582557168909875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1.78</v>
      </c>
      <c r="B2" s="4">
        <f>IF('True_Odds_Calculator_2-way'!B3="","",'True_Odds_Calculator_2-way'!B3)</f>
        <v>2.11</v>
      </c>
      <c r="C2" s="4">
        <f t="shared" ref="C2:C65" si="0">IF(A2="","",((1/A2)+(1/B2))-1)</f>
        <v>3.5731402098088338E-2</v>
      </c>
      <c r="D2" s="4">
        <f>IF(A2="","",(2*A2)/(2-($C2*A2)))</f>
        <v>1.8384649273092173</v>
      </c>
      <c r="E2" s="4">
        <f>IF(B2="","",(2*B2)/(2-($C2*B2)))</f>
        <v>2.1926557300484557</v>
      </c>
      <c r="G2" s="4">
        <f t="shared" ref="G2:G65" si="1">IF(A2="","",C2+1)</f>
        <v>1.0357314020980883</v>
      </c>
    </row>
    <row r="3" spans="1:7" x14ac:dyDescent="0.2">
      <c r="A3" s="4">
        <f>IF('True_Odds_Calculator_2-way'!A4="","",'True_Odds_Calculator_2-way'!A4)</f>
        <v>1.61</v>
      </c>
      <c r="B3" s="4">
        <f>IF('True_Odds_Calculator_2-way'!B4="","",'True_Odds_Calculator_2-way'!B4)</f>
        <v>2.4</v>
      </c>
      <c r="C3" s="4">
        <f t="shared" si="0"/>
        <v>3.7784679089026829E-2</v>
      </c>
      <c r="D3" s="4">
        <f t="shared" ref="D3:D66" si="2">IF(A3="","",(2*A3)/(2-($C3*A3)))</f>
        <v>1.6605070906746886</v>
      </c>
      <c r="E3" s="4">
        <f t="shared" ref="E3:E66" si="3">IF(B3="","",(2*B3)/(2-($C3*B3)))</f>
        <v>2.5139882888744305</v>
      </c>
      <c r="G3" s="4">
        <f t="shared" si="1"/>
        <v>1.0377846790890268</v>
      </c>
    </row>
    <row r="4" spans="1:7" x14ac:dyDescent="0.2">
      <c r="A4" s="4">
        <f>IF('True_Odds_Calculator_2-way'!A5="","",'True_Odds_Calculator_2-way'!A5)</f>
        <v>1.76</v>
      </c>
      <c r="B4" s="4">
        <f>IF('True_Odds_Calculator_2-way'!B5="","",'True_Odds_Calculator_2-way'!B5)</f>
        <v>2.12</v>
      </c>
      <c r="C4" s="4">
        <f t="shared" si="0"/>
        <v>3.9879931389365408E-2</v>
      </c>
      <c r="D4" s="4">
        <f t="shared" si="2"/>
        <v>1.8240125146656239</v>
      </c>
      <c r="E4" s="4">
        <f t="shared" si="3"/>
        <v>2.213573801613669</v>
      </c>
      <c r="G4" s="4">
        <f t="shared" si="1"/>
        <v>1.0398799313893654</v>
      </c>
    </row>
    <row r="5" spans="1:7" x14ac:dyDescent="0.2">
      <c r="A5" s="4">
        <f>IF('True_Odds_Calculator_2-way'!A6="","",'True_Odds_Calculator_2-way'!A6)</f>
        <v>2.41</v>
      </c>
      <c r="B5" s="4">
        <f>IF('True_Odds_Calculator_2-way'!B6="","",'True_Odds_Calculator_2-way'!B6)</f>
        <v>1.6</v>
      </c>
      <c r="C5" s="4">
        <f t="shared" si="0"/>
        <v>3.9937759336099443E-2</v>
      </c>
      <c r="D5" s="4">
        <f t="shared" si="2"/>
        <v>2.5318450426789227</v>
      </c>
      <c r="E5" s="4">
        <f t="shared" si="3"/>
        <v>1.6528075439348477</v>
      </c>
      <c r="G5" s="4">
        <f t="shared" si="1"/>
        <v>1.0399377593360994</v>
      </c>
    </row>
    <row r="6" spans="1:7" x14ac:dyDescent="0.2">
      <c r="A6" s="4">
        <f>IF('True_Odds_Calculator_2-way'!A7="","",'True_Odds_Calculator_2-way'!A7)</f>
        <v>1.65</v>
      </c>
      <c r="B6" s="4">
        <f>IF('True_Odds_Calculator_2-way'!B7="","",'True_Odds_Calculator_2-way'!B7)</f>
        <v>2.2999999999999998</v>
      </c>
      <c r="C6" s="4">
        <f t="shared" si="0"/>
        <v>4.0843214756258295E-2</v>
      </c>
      <c r="D6" s="4">
        <f t="shared" si="2"/>
        <v>1.7075365579302588</v>
      </c>
      <c r="E6" s="4">
        <f t="shared" si="3"/>
        <v>2.4133545310015898</v>
      </c>
      <c r="G6" s="4">
        <f t="shared" si="1"/>
        <v>1.0408432147562583</v>
      </c>
    </row>
    <row r="7" spans="1:7" x14ac:dyDescent="0.2">
      <c r="A7" s="4">
        <f>IF('True_Odds_Calculator_2-way'!A8="","",'True_Odds_Calculator_2-way'!A8)</f>
        <v>1.68</v>
      </c>
      <c r="B7" s="4">
        <f>IF('True_Odds_Calculator_2-way'!B8="","",'True_Odds_Calculator_2-way'!B8)</f>
        <v>2.2599999999999998</v>
      </c>
      <c r="C7" s="4">
        <f t="shared" si="0"/>
        <v>3.7715971344289834E-2</v>
      </c>
      <c r="D7" s="4">
        <f t="shared" si="2"/>
        <v>1.7349661853408882</v>
      </c>
      <c r="E7" s="4">
        <f t="shared" si="3"/>
        <v>2.3606068142253167</v>
      </c>
      <c r="G7" s="4">
        <f t="shared" si="1"/>
        <v>1.0377159713442898</v>
      </c>
    </row>
    <row r="8" spans="1:7" x14ac:dyDescent="0.2">
      <c r="A8" s="4">
        <f>IF('True_Odds_Calculator_2-way'!A9="","",'True_Odds_Calculator_2-way'!A9)</f>
        <v>1.51</v>
      </c>
      <c r="B8" s="4">
        <f>IF('True_Odds_Calculator_2-way'!B9="","",'True_Odds_Calculator_2-way'!B9)</f>
        <v>2.63</v>
      </c>
      <c r="C8" s="4">
        <f t="shared" si="0"/>
        <v>4.2479792511268322E-2</v>
      </c>
      <c r="D8" s="4">
        <f t="shared" si="2"/>
        <v>1.5600337831202247</v>
      </c>
      <c r="E8" s="4">
        <f t="shared" si="3"/>
        <v>2.7856065654262965</v>
      </c>
      <c r="G8" s="4">
        <f t="shared" si="1"/>
        <v>1.0424797925112683</v>
      </c>
    </row>
    <row r="9" spans="1:7" x14ac:dyDescent="0.2">
      <c r="A9" s="4">
        <f>IF('True_Odds_Calculator_2-way'!A10="","",'True_Odds_Calculator_2-way'!A10)</f>
        <v>1.86</v>
      </c>
      <c r="B9" s="4">
        <f>IF('True_Odds_Calculator_2-way'!B10="","",'True_Odds_Calculator_2-way'!B10)</f>
        <v>2.0099999999999998</v>
      </c>
      <c r="C9" s="4">
        <f t="shared" si="0"/>
        <v>3.5146846413095734E-2</v>
      </c>
      <c r="D9" s="4">
        <f t="shared" si="2"/>
        <v>1.9228514118191637</v>
      </c>
      <c r="E9" s="4">
        <f t="shared" si="3"/>
        <v>2.0835980605249955</v>
      </c>
      <c r="G9" s="4">
        <f t="shared" si="1"/>
        <v>1.0351468464130957</v>
      </c>
    </row>
    <row r="10" spans="1:7" x14ac:dyDescent="0.2">
      <c r="A10" s="4">
        <f>IF('True_Odds_Calculator_2-way'!A11="","",'True_Odds_Calculator_2-way'!A11)</f>
        <v>1.78</v>
      </c>
      <c r="B10" s="4">
        <f>IF('True_Odds_Calculator_2-way'!B11="","",'True_Odds_Calculator_2-way'!B11)</f>
        <v>2.1</v>
      </c>
      <c r="C10" s="4">
        <f t="shared" si="0"/>
        <v>3.7988228999465079E-2</v>
      </c>
      <c r="D10" s="4">
        <f t="shared" si="2"/>
        <v>1.8422868408082802</v>
      </c>
      <c r="E10" s="4">
        <f t="shared" si="3"/>
        <v>2.1872440023405506</v>
      </c>
      <c r="G10" s="4">
        <f t="shared" si="1"/>
        <v>1.0379882289994651</v>
      </c>
    </row>
    <row r="11" spans="1:7" x14ac:dyDescent="0.2">
      <c r="A11" s="4">
        <f>IF('True_Odds_Calculator_2-way'!A12="","",'True_Odds_Calculator_2-way'!A12)</f>
        <v>1.43</v>
      </c>
      <c r="B11" s="4">
        <f>IF('True_Odds_Calculator_2-way'!B12="","",'True_Odds_Calculator_2-way'!B12)</f>
        <v>2.91</v>
      </c>
      <c r="C11" s="4">
        <f t="shared" si="0"/>
        <v>4.2943310984548067E-2</v>
      </c>
      <c r="D11" s="4">
        <f t="shared" si="2"/>
        <v>1.4752982468579936</v>
      </c>
      <c r="E11" s="4">
        <f t="shared" si="3"/>
        <v>3.1039421176295079</v>
      </c>
      <c r="G11" s="4">
        <f t="shared" si="1"/>
        <v>1.0429433109845481</v>
      </c>
    </row>
    <row r="12" spans="1:7" x14ac:dyDescent="0.2">
      <c r="A12" s="4">
        <f>IF('True_Odds_Calculator_2-way'!A13="","",'True_Odds_Calculator_2-way'!A13)</f>
        <v>1.49</v>
      </c>
      <c r="B12" s="4">
        <f>IF('True_Odds_Calculator_2-way'!B13="","",'True_Odds_Calculator_2-way'!B13)</f>
        <v>2.7</v>
      </c>
      <c r="C12" s="4">
        <f t="shared" si="0"/>
        <v>4.1511309967685817E-2</v>
      </c>
      <c r="D12" s="4">
        <f t="shared" si="2"/>
        <v>1.537550162430728</v>
      </c>
      <c r="E12" s="4">
        <f t="shared" si="3"/>
        <v>2.8602915037326699</v>
      </c>
      <c r="G12" s="4">
        <f t="shared" si="1"/>
        <v>1.0415113099676858</v>
      </c>
    </row>
    <row r="13" spans="1:7" x14ac:dyDescent="0.2">
      <c r="A13" s="4">
        <f>IF('True_Odds_Calculator_2-way'!A14="","",'True_Odds_Calculator_2-way'!A14)</f>
        <v>1.57</v>
      </c>
      <c r="B13" s="4">
        <f>IF('True_Odds_Calculator_2-way'!B14="","",'True_Odds_Calculator_2-way'!B14)</f>
        <v>2.46</v>
      </c>
      <c r="C13" s="4">
        <f t="shared" si="0"/>
        <v>4.3446740199886147E-2</v>
      </c>
      <c r="D13" s="4">
        <f t="shared" si="2"/>
        <v>1.6254366398720594</v>
      </c>
      <c r="E13" s="4">
        <f t="shared" si="3"/>
        <v>2.5988829823026718</v>
      </c>
      <c r="G13" s="4">
        <f t="shared" si="1"/>
        <v>1.0434467401998861</v>
      </c>
    </row>
    <row r="14" spans="1:7" x14ac:dyDescent="0.2">
      <c r="A14" s="4">
        <f>IF('True_Odds_Calculator_2-way'!A15="","",'True_Odds_Calculator_2-way'!A15)</f>
        <v>1.78</v>
      </c>
      <c r="B14" s="4">
        <f>IF('True_Odds_Calculator_2-way'!B15="","",'True_Odds_Calculator_2-way'!B15)</f>
        <v>2.1</v>
      </c>
      <c r="C14" s="4">
        <f t="shared" si="0"/>
        <v>3.7988228999465079E-2</v>
      </c>
      <c r="D14" s="4">
        <f t="shared" si="2"/>
        <v>1.8422868408082802</v>
      </c>
      <c r="E14" s="4">
        <f t="shared" si="3"/>
        <v>2.1872440023405506</v>
      </c>
      <c r="G14" s="4">
        <f t="shared" si="1"/>
        <v>1.0379882289994651</v>
      </c>
    </row>
    <row r="15" spans="1:7" x14ac:dyDescent="0.2">
      <c r="A15" s="4">
        <f>IF('True_Odds_Calculator_2-way'!A16="","",'True_Odds_Calculator_2-way'!A16)</f>
        <v>1.66</v>
      </c>
      <c r="B15" s="4">
        <f>IF('True_Odds_Calculator_2-way'!B16="","",'True_Odds_Calculator_2-way'!B16)</f>
        <v>2.29</v>
      </c>
      <c r="C15" s="4">
        <f t="shared" si="0"/>
        <v>3.9090861261640519E-2</v>
      </c>
      <c r="D15" s="4">
        <f t="shared" si="2"/>
        <v>1.7156654781784539</v>
      </c>
      <c r="E15" s="4">
        <f t="shared" si="3"/>
        <v>2.3973008765844739</v>
      </c>
      <c r="G15" s="4">
        <f t="shared" si="1"/>
        <v>1.0390908612616405</v>
      </c>
    </row>
    <row r="16" spans="1:7" x14ac:dyDescent="0.2">
      <c r="A16" s="4">
        <f>IF('True_Odds_Calculator_2-way'!A17="","",'True_Odds_Calculator_2-way'!A17)</f>
        <v>1.72</v>
      </c>
      <c r="B16" s="4">
        <f>IF('True_Odds_Calculator_2-way'!B17="","",'True_Odds_Calculator_2-way'!B17)</f>
        <v>2.19</v>
      </c>
      <c r="C16" s="4">
        <f t="shared" si="0"/>
        <v>3.8016353403419467E-2</v>
      </c>
      <c r="D16" s="4">
        <f t="shared" si="2"/>
        <v>1.7781344410876134</v>
      </c>
      <c r="E16" s="4">
        <f t="shared" si="3"/>
        <v>2.2851249696675566</v>
      </c>
      <c r="G16" s="4">
        <f t="shared" si="1"/>
        <v>1.0380163534034195</v>
      </c>
    </row>
    <row r="17" spans="1:7" x14ac:dyDescent="0.2">
      <c r="A17" s="4">
        <f>IF('True_Odds_Calculator_2-way'!A18="","",'True_Odds_Calculator_2-way'!A18)</f>
        <v>1.47</v>
      </c>
      <c r="B17" s="4">
        <f>IF('True_Odds_Calculator_2-way'!B18="","",'True_Odds_Calculator_2-way'!B18)</f>
        <v>2.71</v>
      </c>
      <c r="C17" s="4">
        <f t="shared" si="0"/>
        <v>4.927579888043776E-2</v>
      </c>
      <c r="D17" s="4">
        <f t="shared" si="2"/>
        <v>1.5252407297509427</v>
      </c>
      <c r="E17" s="4">
        <f t="shared" si="3"/>
        <v>2.9038889091372959</v>
      </c>
      <c r="G17" s="4">
        <f t="shared" si="1"/>
        <v>1.0492757988804378</v>
      </c>
    </row>
    <row r="18" spans="1:7" x14ac:dyDescent="0.2">
      <c r="A18" s="4">
        <f>IF('True_Odds_Calculator_2-way'!A19="","",'True_Odds_Calculator_2-way'!A19)</f>
        <v>1.58</v>
      </c>
      <c r="B18" s="4">
        <f>IF('True_Odds_Calculator_2-way'!B19="","",'True_Odds_Calculator_2-way'!B19)</f>
        <v>2.44</v>
      </c>
      <c r="C18" s="4">
        <f t="shared" si="0"/>
        <v>4.2747457978833836E-2</v>
      </c>
      <c r="D18" s="4">
        <f t="shared" si="2"/>
        <v>1.6352222599253479</v>
      </c>
      <c r="E18" s="4">
        <f t="shared" si="3"/>
        <v>2.5742521367521367</v>
      </c>
      <c r="G18" s="4">
        <f t="shared" si="1"/>
        <v>1.0427474579788338</v>
      </c>
    </row>
    <row r="19" spans="1:7" x14ac:dyDescent="0.2">
      <c r="A19" s="4">
        <f>IF('True_Odds_Calculator_2-way'!A20="","",'True_Odds_Calculator_2-way'!A20)</f>
        <v>1.46</v>
      </c>
      <c r="B19" s="4">
        <f>IF('True_Odds_Calculator_2-way'!B20="","",'True_Odds_Calculator_2-way'!B20)</f>
        <v>2.76</v>
      </c>
      <c r="C19" s="4">
        <f t="shared" si="0"/>
        <v>4.7250347429025119E-2</v>
      </c>
      <c r="D19" s="4">
        <f t="shared" si="2"/>
        <v>1.5121585109576703</v>
      </c>
      <c r="E19" s="4">
        <f t="shared" si="3"/>
        <v>2.9525205158264942</v>
      </c>
      <c r="G19" s="4">
        <f t="shared" si="1"/>
        <v>1.0472503474290251</v>
      </c>
    </row>
    <row r="20" spans="1:7" x14ac:dyDescent="0.2">
      <c r="A20" s="4">
        <f>IF('True_Odds_Calculator_2-way'!A21="","",'True_Odds_Calculator_2-way'!A21)</f>
        <v>1.32</v>
      </c>
      <c r="B20" s="4">
        <f>IF('True_Odds_Calculator_2-way'!B21="","",'True_Odds_Calculator_2-way'!B21)</f>
        <v>3.8</v>
      </c>
      <c r="C20" s="4">
        <f t="shared" si="0"/>
        <v>2.0733652312599604E-2</v>
      </c>
      <c r="D20" s="4">
        <f t="shared" si="2"/>
        <v>1.3383137673425827</v>
      </c>
      <c r="E20" s="4">
        <f t="shared" si="3"/>
        <v>3.9558359621451094</v>
      </c>
      <c r="G20" s="4">
        <f t="shared" si="1"/>
        <v>1.0207336523125996</v>
      </c>
    </row>
    <row r="21" spans="1:7" x14ac:dyDescent="0.2">
      <c r="A21" s="4">
        <f>IF('True_Odds_Calculator_2-way'!A22="","",'True_Odds_Calculator_2-way'!A22)</f>
        <v>1.47</v>
      </c>
      <c r="B21" s="4">
        <f>IF('True_Odds_Calculator_2-way'!B22="","",'True_Odds_Calculator_2-way'!B22)</f>
        <v>2.71</v>
      </c>
      <c r="C21" s="4">
        <f t="shared" si="0"/>
        <v>4.927579888043776E-2</v>
      </c>
      <c r="D21" s="4">
        <f t="shared" si="2"/>
        <v>1.5252407297509427</v>
      </c>
      <c r="E21" s="4">
        <f t="shared" si="3"/>
        <v>2.9038889091372959</v>
      </c>
      <c r="G21" s="4">
        <f t="shared" si="1"/>
        <v>1.0492757988804378</v>
      </c>
    </row>
    <row r="22" spans="1:7" x14ac:dyDescent="0.2">
      <c r="A22" s="4">
        <f>IF('True_Odds_Calculator_2-way'!A23="","",'True_Odds_Calculator_2-way'!A23)</f>
        <v>1.35</v>
      </c>
      <c r="B22" s="4">
        <f>IF('True_Odds_Calculator_2-way'!B23="","",'True_Odds_Calculator_2-way'!B23)</f>
        <v>3.19</v>
      </c>
      <c r="C22" s="4">
        <f t="shared" si="0"/>
        <v>5.4220364565192192E-2</v>
      </c>
      <c r="D22" s="4">
        <f t="shared" si="2"/>
        <v>1.4012852843081429</v>
      </c>
      <c r="E22" s="4">
        <f t="shared" si="3"/>
        <v>3.4919927022096093</v>
      </c>
      <c r="G22" s="4">
        <f t="shared" si="1"/>
        <v>1.0542203645651922</v>
      </c>
    </row>
    <row r="23" spans="1:7" x14ac:dyDescent="0.2">
      <c r="A23" s="4">
        <f>IF('True_Odds_Calculator_2-way'!A24="","",'True_Odds_Calculator_2-way'!A24)</f>
        <v>2.0099999999999998</v>
      </c>
      <c r="B23" s="4">
        <f>IF('True_Odds_Calculator_2-way'!B24="","",'True_Odds_Calculator_2-way'!B24)</f>
        <v>1.86</v>
      </c>
      <c r="C23" s="4">
        <f t="shared" si="0"/>
        <v>3.5146846413095734E-2</v>
      </c>
      <c r="D23" s="4">
        <f t="shared" si="2"/>
        <v>2.0835980605249955</v>
      </c>
      <c r="E23" s="4">
        <f t="shared" si="3"/>
        <v>1.9228514118191637</v>
      </c>
      <c r="G23" s="4">
        <f t="shared" si="1"/>
        <v>1.0351468464130957</v>
      </c>
    </row>
    <row r="24" spans="1:7" x14ac:dyDescent="0.2">
      <c r="A24" s="4">
        <f>IF('True_Odds_Calculator_2-way'!A25="","",'True_Odds_Calculator_2-way'!A25)</f>
        <v>1.59</v>
      </c>
      <c r="B24" s="4">
        <f>IF('True_Odds_Calculator_2-way'!B25="","",'True_Odds_Calculator_2-way'!B25)</f>
        <v>2.41</v>
      </c>
      <c r="C24" s="4">
        <f t="shared" si="0"/>
        <v>4.3868576946162419E-2</v>
      </c>
      <c r="D24" s="4">
        <f t="shared" si="2"/>
        <v>1.6474558782432986</v>
      </c>
      <c r="E24" s="4">
        <f t="shared" si="3"/>
        <v>2.5445067897340552</v>
      </c>
      <c r="G24" s="4">
        <f t="shared" si="1"/>
        <v>1.0438685769461624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2.2000000000000002</v>
      </c>
      <c r="C25" s="4">
        <f t="shared" si="0"/>
        <v>3.9340776182881454E-2</v>
      </c>
      <c r="D25" s="4">
        <f t="shared" si="2"/>
        <v>1.7695202257761053</v>
      </c>
      <c r="E25" s="4">
        <f t="shared" si="3"/>
        <v>2.2995110024449881</v>
      </c>
      <c r="G25" s="4">
        <f t="shared" si="1"/>
        <v>1.0393407761828815</v>
      </c>
    </row>
    <row r="26" spans="1:7" x14ac:dyDescent="0.2">
      <c r="A26" s="4">
        <f>IF('True_Odds_Calculator_2-way'!A27="","",'True_Odds_Calculator_2-way'!A27)</f>
        <v>1.41</v>
      </c>
      <c r="B26" s="4">
        <f>IF('True_Odds_Calculator_2-way'!B27="","",'True_Odds_Calculator_2-way'!B27)</f>
        <v>3.05</v>
      </c>
      <c r="C26" s="4">
        <f t="shared" si="0"/>
        <v>3.7088710615044818E-2</v>
      </c>
      <c r="D26" s="4">
        <f t="shared" si="2"/>
        <v>1.4478579244171366</v>
      </c>
      <c r="E26" s="4">
        <f t="shared" si="3"/>
        <v>3.2328509678631834</v>
      </c>
      <c r="G26" s="4">
        <f t="shared" si="1"/>
        <v>1.0370887106150448</v>
      </c>
    </row>
    <row r="27" spans="1:7" x14ac:dyDescent="0.2">
      <c r="A27" s="4">
        <f>IF('True_Odds_Calculator_2-way'!A28="","",'True_Odds_Calculator_2-way'!A28)</f>
        <v>1.54</v>
      </c>
      <c r="B27" s="4">
        <f>IF('True_Odds_Calculator_2-way'!B28="","",'True_Odds_Calculator_2-way'!B28)</f>
        <v>2.6</v>
      </c>
      <c r="C27" s="4">
        <f t="shared" si="0"/>
        <v>3.3966033966033926E-2</v>
      </c>
      <c r="D27" s="4">
        <f t="shared" si="2"/>
        <v>1.5813586097946286</v>
      </c>
      <c r="E27" s="4">
        <f t="shared" si="3"/>
        <v>2.7201086956521738</v>
      </c>
      <c r="G27" s="4">
        <f t="shared" si="1"/>
        <v>1.0339660339660339</v>
      </c>
    </row>
    <row r="28" spans="1:7" x14ac:dyDescent="0.2">
      <c r="A28" s="4">
        <f>IF('True_Odds_Calculator_2-way'!A29="","",'True_Odds_Calculator_2-way'!A29)</f>
        <v>1.45</v>
      </c>
      <c r="B28" s="4">
        <f>IF('True_Odds_Calculator_2-way'!B29="","",'True_Odds_Calculator_2-way'!B29)</f>
        <v>2.86</v>
      </c>
      <c r="C28" s="4">
        <f t="shared" si="0"/>
        <v>3.9305522064142728E-2</v>
      </c>
      <c r="D28" s="4">
        <f t="shared" si="2"/>
        <v>1.4925319416951592</v>
      </c>
      <c r="E28" s="4">
        <f t="shared" si="3"/>
        <v>3.0303251735476797</v>
      </c>
      <c r="G28" s="4">
        <f t="shared" si="1"/>
        <v>1.0393055220641427</v>
      </c>
    </row>
    <row r="29" spans="1:7" x14ac:dyDescent="0.2">
      <c r="A29" s="4">
        <f>IF('True_Odds_Calculator_2-way'!A30="","",'True_Odds_Calculator_2-way'!A30)</f>
        <v>1.66</v>
      </c>
      <c r="B29" s="4">
        <f>IF('True_Odds_Calculator_2-way'!B30="","",'True_Odds_Calculator_2-way'!B30)</f>
        <v>2.33</v>
      </c>
      <c r="C29" s="4">
        <f t="shared" si="0"/>
        <v>3.1594187910440219E-2</v>
      </c>
      <c r="D29" s="4">
        <f t="shared" si="2"/>
        <v>1.7047027193794351</v>
      </c>
      <c r="E29" s="4">
        <f t="shared" si="3"/>
        <v>2.4190380886859724</v>
      </c>
      <c r="G29" s="4">
        <f t="shared" si="1"/>
        <v>1.0315941879104402</v>
      </c>
    </row>
    <row r="30" spans="1:7" x14ac:dyDescent="0.2">
      <c r="A30" s="4">
        <f>IF('True_Odds_Calculator_2-way'!A31="","",'True_Odds_Calculator_2-way'!A31)</f>
        <v>1.46</v>
      </c>
      <c r="B30" s="4">
        <f>IF('True_Odds_Calculator_2-way'!B31="","",'True_Odds_Calculator_2-way'!B31)</f>
        <v>2.84</v>
      </c>
      <c r="C30" s="4">
        <f t="shared" si="0"/>
        <v>3.7044182905653145E-2</v>
      </c>
      <c r="D30" s="4">
        <f t="shared" si="2"/>
        <v>1.5005790387955993</v>
      </c>
      <c r="E30" s="4">
        <f t="shared" si="3"/>
        <v>2.9976865240023134</v>
      </c>
      <c r="G30" s="4">
        <f t="shared" si="1"/>
        <v>1.0370441829056531</v>
      </c>
    </row>
    <row r="31" spans="1:7" x14ac:dyDescent="0.2">
      <c r="A31" s="4">
        <f>IF('True_Odds_Calculator_2-way'!A32="","",'True_Odds_Calculator_2-way'!A32)</f>
        <v>1.48</v>
      </c>
      <c r="B31" s="4">
        <f>IF('True_Odds_Calculator_2-way'!B32="","",'True_Odds_Calculator_2-way'!B32)</f>
        <v>2.76</v>
      </c>
      <c r="C31" s="4">
        <f t="shared" si="0"/>
        <v>3.7994516255385857E-2</v>
      </c>
      <c r="D31" s="4">
        <f t="shared" si="2"/>
        <v>1.5228153892036982</v>
      </c>
      <c r="E31" s="4">
        <f t="shared" si="3"/>
        <v>2.9127210496292069</v>
      </c>
      <c r="G31" s="4">
        <f t="shared" si="1"/>
        <v>1.0379945162553859</v>
      </c>
    </row>
    <row r="32" spans="1:7" x14ac:dyDescent="0.2">
      <c r="A32" s="4">
        <f>IF('True_Odds_Calculator_2-way'!A33="","",'True_Odds_Calculator_2-way'!A33)</f>
        <v>1.35</v>
      </c>
      <c r="B32" s="4">
        <f>IF('True_Odds_Calculator_2-way'!B33="","",'True_Odds_Calculator_2-way'!B33)</f>
        <v>3.2</v>
      </c>
      <c r="C32" s="4">
        <f t="shared" si="0"/>
        <v>5.32407407407407E-2</v>
      </c>
      <c r="D32" s="4">
        <f t="shared" si="2"/>
        <v>1.40032414910859</v>
      </c>
      <c r="E32" s="4">
        <f t="shared" si="3"/>
        <v>3.4979757085020244</v>
      </c>
      <c r="G32" s="4">
        <f t="shared" si="1"/>
        <v>1.0532407407407407</v>
      </c>
    </row>
    <row r="33" spans="1:7" x14ac:dyDescent="0.2">
      <c r="A33" s="4">
        <f>IF('True_Odds_Calculator_2-way'!A34="","",'True_Odds_Calculator_2-way'!A34)</f>
        <v>1.54</v>
      </c>
      <c r="B33" s="4">
        <f>IF('True_Odds_Calculator_2-way'!B34="","",'True_Odds_Calculator_2-way'!B34)</f>
        <v>2.54</v>
      </c>
      <c r="C33" s="4">
        <f t="shared" si="0"/>
        <v>4.3051436752224115E-2</v>
      </c>
      <c r="D33" s="4">
        <f t="shared" si="2"/>
        <v>1.5928007166707387</v>
      </c>
      <c r="E33" s="4">
        <f t="shared" si="3"/>
        <v>2.6869075422448137</v>
      </c>
      <c r="G33" s="4">
        <f t="shared" si="1"/>
        <v>1.0430514367522241</v>
      </c>
    </row>
    <row r="34" spans="1:7" x14ac:dyDescent="0.2">
      <c r="A34" s="4">
        <f>IF('True_Odds_Calculator_2-way'!A35="","",'True_Odds_Calculator_2-way'!A35)</f>
        <v>1.95</v>
      </c>
      <c r="B34" s="4">
        <f>IF('True_Odds_Calculator_2-way'!B35="","",'True_Odds_Calculator_2-way'!B35)</f>
        <v>1.92</v>
      </c>
      <c r="C34" s="4">
        <f t="shared" si="0"/>
        <v>3.3653846153846256E-2</v>
      </c>
      <c r="D34" s="4">
        <f t="shared" si="2"/>
        <v>2.0161550888529889</v>
      </c>
      <c r="E34" s="4">
        <f t="shared" si="3"/>
        <v>1.9841017488076311</v>
      </c>
      <c r="G34" s="4">
        <f t="shared" si="1"/>
        <v>1.0336538461538463</v>
      </c>
    </row>
    <row r="35" spans="1:7" x14ac:dyDescent="0.2">
      <c r="A35" s="4">
        <f>IF('True_Odds_Calculator_2-way'!A36="","",'True_Odds_Calculator_2-way'!A36)</f>
        <v>1.92</v>
      </c>
      <c r="B35" s="4">
        <f>IF('True_Odds_Calculator_2-way'!B36="","",'True_Odds_Calculator_2-way'!B36)</f>
        <v>1.95</v>
      </c>
      <c r="C35" s="4">
        <f t="shared" si="0"/>
        <v>3.3653846153846256E-2</v>
      </c>
      <c r="D35" s="4">
        <f t="shared" si="2"/>
        <v>1.9841017488076311</v>
      </c>
      <c r="E35" s="4">
        <f t="shared" si="3"/>
        <v>2.0161550888529889</v>
      </c>
      <c r="G35" s="4">
        <f t="shared" si="1"/>
        <v>1.0336538461538463</v>
      </c>
    </row>
    <row r="36" spans="1:7" x14ac:dyDescent="0.2">
      <c r="A36" s="4">
        <f>IF('True_Odds_Calculator_2-way'!A37="","",'True_Odds_Calculator_2-way'!A37)</f>
        <v>1.99</v>
      </c>
      <c r="B36" s="4">
        <f>IF('True_Odds_Calculator_2-way'!B37="","",'True_Odds_Calculator_2-way'!B37)</f>
        <v>1.88</v>
      </c>
      <c r="C36" s="4">
        <f t="shared" si="0"/>
        <v>3.4427456431091574E-2</v>
      </c>
      <c r="D36" s="4">
        <f t="shared" si="2"/>
        <v>2.0605860321656753</v>
      </c>
      <c r="E36" s="4">
        <f t="shared" si="3"/>
        <v>1.9428749480681344</v>
      </c>
      <c r="G36" s="4">
        <f t="shared" si="1"/>
        <v>1.0344274564310916</v>
      </c>
    </row>
    <row r="37" spans="1:7" x14ac:dyDescent="0.2">
      <c r="A37" s="4">
        <f>IF('True_Odds_Calculator_2-way'!A38="","",'True_Odds_Calculator_2-way'!A38)</f>
        <v>1.94</v>
      </c>
      <c r="B37" s="4">
        <f>IF('True_Odds_Calculator_2-way'!B38="","",'True_Odds_Calculator_2-way'!B38)</f>
        <v>1.92</v>
      </c>
      <c r="C37" s="4">
        <f t="shared" si="0"/>
        <v>3.6297250859106622E-2</v>
      </c>
      <c r="D37" s="4">
        <f t="shared" si="2"/>
        <v>2.0107968041459729</v>
      </c>
      <c r="E37" s="4">
        <f t="shared" si="3"/>
        <v>1.9893185216834011</v>
      </c>
      <c r="G37" s="4">
        <f t="shared" si="1"/>
        <v>1.0362972508591066</v>
      </c>
    </row>
    <row r="38" spans="1:7" x14ac:dyDescent="0.2">
      <c r="A38" s="4">
        <f>IF('True_Odds_Calculator_2-way'!A39="","",'True_Odds_Calculator_2-way'!A39)</f>
        <v>2.14</v>
      </c>
      <c r="B38" s="4">
        <f>IF('True_Odds_Calculator_2-way'!B39="","",'True_Odds_Calculator_2-way'!B39)</f>
        <v>1.75</v>
      </c>
      <c r="C38" s="4">
        <f t="shared" si="0"/>
        <v>3.8718291054739673E-2</v>
      </c>
      <c r="D38" s="4">
        <f t="shared" si="2"/>
        <v>2.2324888226527575</v>
      </c>
      <c r="E38" s="4">
        <f t="shared" si="3"/>
        <v>1.81136638452237</v>
      </c>
      <c r="G38" s="4">
        <f t="shared" si="1"/>
        <v>1.0387182910547397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1.98</v>
      </c>
      <c r="C39" s="4">
        <f t="shared" si="0"/>
        <v>3.6965398667526461E-2</v>
      </c>
      <c r="D39" s="4">
        <f t="shared" si="2"/>
        <v>1.9476768522394308</v>
      </c>
      <c r="E39" s="4">
        <f t="shared" si="3"/>
        <v>2.0552120141342756</v>
      </c>
      <c r="G39" s="4">
        <f t="shared" si="1"/>
        <v>1.0369653986675265</v>
      </c>
    </row>
    <row r="40" spans="1:7" x14ac:dyDescent="0.2">
      <c r="A40" s="4">
        <f>IF('True_Odds_Calculator_2-way'!A41="","",'True_Odds_Calculator_2-way'!A41)</f>
        <v>1.66</v>
      </c>
      <c r="B40" s="4">
        <f>IF('True_Odds_Calculator_2-way'!B41="","",'True_Odds_Calculator_2-way'!B41)</f>
        <v>2.29</v>
      </c>
      <c r="C40" s="4">
        <f t="shared" si="0"/>
        <v>3.9090861261640519E-2</v>
      </c>
      <c r="D40" s="4">
        <f t="shared" si="2"/>
        <v>1.7156654781784539</v>
      </c>
      <c r="E40" s="4">
        <f t="shared" si="3"/>
        <v>2.3973008765844739</v>
      </c>
      <c r="G40" s="4">
        <f t="shared" si="1"/>
        <v>1.0390908612616405</v>
      </c>
    </row>
    <row r="41" spans="1:7" x14ac:dyDescent="0.2">
      <c r="A41" s="4">
        <f>IF('True_Odds_Calculator_2-way'!A42="","",'True_Odds_Calculator_2-way'!A42)</f>
        <v>1.8</v>
      </c>
      <c r="B41" s="4">
        <f>IF('True_Odds_Calculator_2-way'!B42="","",'True_Odds_Calculator_2-way'!B42)</f>
        <v>2.0699999999999998</v>
      </c>
      <c r="C41" s="4">
        <f t="shared" si="0"/>
        <v>3.8647342995169254E-2</v>
      </c>
      <c r="D41" s="4">
        <f t="shared" si="2"/>
        <v>1.8648648648648651</v>
      </c>
      <c r="E41" s="4">
        <f t="shared" si="3"/>
        <v>2.15625</v>
      </c>
      <c r="G41" s="4">
        <f t="shared" si="1"/>
        <v>1.0386473429951693</v>
      </c>
    </row>
    <row r="42" spans="1:7" x14ac:dyDescent="0.2">
      <c r="A42" s="4">
        <f>IF('True_Odds_Calculator_2-way'!A43="","",'True_Odds_Calculator_2-way'!A43)</f>
        <v>1.6</v>
      </c>
      <c r="B42" s="4">
        <f>IF('True_Odds_Calculator_2-way'!B43="","",'True_Odds_Calculator_2-way'!B43)</f>
        <v>2.4</v>
      </c>
      <c r="C42" s="4">
        <f t="shared" si="0"/>
        <v>4.1666666666666741E-2</v>
      </c>
      <c r="D42" s="4">
        <f t="shared" si="2"/>
        <v>1.6551724137931036</v>
      </c>
      <c r="E42" s="4">
        <f t="shared" si="3"/>
        <v>2.5263157894736841</v>
      </c>
      <c r="G42" s="4">
        <f t="shared" si="1"/>
        <v>1.0416666666666667</v>
      </c>
    </row>
    <row r="43" spans="1:7" x14ac:dyDescent="0.2">
      <c r="A43" s="4">
        <f>IF('True_Odds_Calculator_2-way'!A44="","",'True_Odds_Calculator_2-way'!A44)</f>
        <v>1.72</v>
      </c>
      <c r="B43" s="4">
        <f>IF('True_Odds_Calculator_2-way'!B44="","",'True_Odds_Calculator_2-way'!B44)</f>
        <v>2.1800000000000002</v>
      </c>
      <c r="C43" s="4">
        <f t="shared" si="0"/>
        <v>4.0110945167484591E-2</v>
      </c>
      <c r="D43" s="4">
        <f t="shared" si="2"/>
        <v>1.7814519194222731</v>
      </c>
      <c r="E43" s="4">
        <f t="shared" si="3"/>
        <v>2.2796692607003894</v>
      </c>
      <c r="G43" s="4">
        <f t="shared" si="1"/>
        <v>1.0401109451674846</v>
      </c>
    </row>
    <row r="44" spans="1:7" x14ac:dyDescent="0.2">
      <c r="A44" s="4">
        <f>IF('True_Odds_Calculator_2-way'!A45="","",'True_Odds_Calculator_2-way'!A45)</f>
        <v>1.77</v>
      </c>
      <c r="B44" s="4">
        <f>IF('True_Odds_Calculator_2-way'!B45="","",'True_Odds_Calculator_2-way'!B45)</f>
        <v>2.11</v>
      </c>
      <c r="C44" s="4">
        <f t="shared" si="0"/>
        <v>3.8905400701529036E-2</v>
      </c>
      <c r="D44" s="4">
        <f t="shared" si="2"/>
        <v>1.8331165484575556</v>
      </c>
      <c r="E44" s="4">
        <f t="shared" si="3"/>
        <v>2.2003122514507911</v>
      </c>
      <c r="G44" s="4">
        <f t="shared" si="1"/>
        <v>1.038905400701529</v>
      </c>
    </row>
    <row r="45" spans="1:7" x14ac:dyDescent="0.2">
      <c r="A45" s="4">
        <f>IF('True_Odds_Calculator_2-way'!A46="","",'True_Odds_Calculator_2-way'!A46)</f>
        <v>1.95</v>
      </c>
      <c r="B45" s="4">
        <f>IF('True_Odds_Calculator_2-way'!B46="","",'True_Odds_Calculator_2-way'!B46)</f>
        <v>1.92</v>
      </c>
      <c r="C45" s="4">
        <f t="shared" si="0"/>
        <v>3.3653846153846256E-2</v>
      </c>
      <c r="D45" s="4">
        <f t="shared" si="2"/>
        <v>2.0161550888529889</v>
      </c>
      <c r="E45" s="4">
        <f t="shared" si="3"/>
        <v>1.9841017488076311</v>
      </c>
      <c r="G45" s="4">
        <f t="shared" si="1"/>
        <v>1.0336538461538463</v>
      </c>
    </row>
    <row r="46" spans="1:7" x14ac:dyDescent="0.2">
      <c r="A46" s="4">
        <f>IF('True_Odds_Calculator_2-way'!A47="","",'True_Odds_Calculator_2-way'!A47)</f>
        <v>1.56</v>
      </c>
      <c r="B46" s="4">
        <f>IF('True_Odds_Calculator_2-way'!B47="","",'True_Odds_Calculator_2-way'!B47)</f>
        <v>2.48</v>
      </c>
      <c r="C46" s="4">
        <f t="shared" si="0"/>
        <v>4.4251447477253958E-2</v>
      </c>
      <c r="D46" s="4">
        <f t="shared" si="2"/>
        <v>1.6157701303040428</v>
      </c>
      <c r="E46" s="4">
        <f t="shared" si="3"/>
        <v>2.6239826370048833</v>
      </c>
      <c r="G46" s="4">
        <f t="shared" si="1"/>
        <v>1.044251447477254</v>
      </c>
    </row>
    <row r="47" spans="1:7" x14ac:dyDescent="0.2">
      <c r="A47" s="4">
        <f>IF('True_Odds_Calculator_2-way'!A48="","",'True_Odds_Calculator_2-way'!A48)</f>
        <v>2.2799999999999998</v>
      </c>
      <c r="B47" s="4">
        <f>IF('True_Odds_Calculator_2-way'!B48="","",'True_Odds_Calculator_2-way'!B48)</f>
        <v>1.67</v>
      </c>
      <c r="C47" s="4">
        <f t="shared" si="0"/>
        <v>3.7398886437651102E-2</v>
      </c>
      <c r="D47" s="4">
        <f t="shared" si="2"/>
        <v>2.3815361521140859</v>
      </c>
      <c r="E47" s="4">
        <f t="shared" si="3"/>
        <v>1.723831944947483</v>
      </c>
      <c r="G47" s="4">
        <f t="shared" si="1"/>
        <v>1.0373988864376511</v>
      </c>
    </row>
    <row r="48" spans="1:7" x14ac:dyDescent="0.2">
      <c r="A48" s="4">
        <f>IF('True_Odds_Calculator_2-way'!A49="","",'True_Odds_Calculator_2-way'!A49)</f>
        <v>1.64</v>
      </c>
      <c r="B48" s="4">
        <f>IF('True_Odds_Calculator_2-way'!B49="","",'True_Odds_Calculator_2-way'!B49)</f>
        <v>2.37</v>
      </c>
      <c r="C48" s="4">
        <f t="shared" si="0"/>
        <v>3.1697025831017633E-2</v>
      </c>
      <c r="D48" s="4">
        <f t="shared" si="2"/>
        <v>1.6837636458152829</v>
      </c>
      <c r="E48" s="4">
        <f t="shared" si="3"/>
        <v>2.4624936644703492</v>
      </c>
      <c r="G48" s="4">
        <f t="shared" si="1"/>
        <v>1.0316970258310176</v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3.72</v>
      </c>
      <c r="B2" s="4">
        <f>IF('True_Odds_Calculator_3-way'!B3="","",'True_Odds_Calculator_3-way'!B3)</f>
        <v>3.75</v>
      </c>
      <c r="C2" s="4">
        <f>IF('True_Odds_Calculator_3-way'!C3="","",'True_Odds_Calculator_3-way'!C3)</f>
        <v>2</v>
      </c>
      <c r="D2" s="4">
        <f>IF(A2="","",((1/A2)+(1/B2)+(1/C2))-1)</f>
        <v>3.548387096774186E-2</v>
      </c>
      <c r="E2" s="4">
        <f>IF(A2="","",(3*A2)/(3-($D2*A2)))</f>
        <v>3.8912133891213387</v>
      </c>
      <c r="F2" s="4">
        <f>IF(B2="","",(3*B2)/(3-($D2*B2)))</f>
        <v>3.924050632911392</v>
      </c>
      <c r="G2" s="4">
        <f>IF(C2="","",(3*C2)/(3-($D2*C2)))</f>
        <v>2.0484581497797354</v>
      </c>
      <c r="I2" s="4">
        <f>IF(A2="","",D2+1)</f>
        <v>1.0354838709677419</v>
      </c>
    </row>
    <row r="3" spans="1:9" x14ac:dyDescent="0.2">
      <c r="A3" s="4">
        <f>IF('True_Odds_Calculator_3-way'!A4="","",'True_Odds_Calculator_3-way'!A4)</f>
        <v>1.4</v>
      </c>
      <c r="B3" s="4">
        <f>IF('True_Odds_Calculator_3-way'!B4="","",'True_Odds_Calculator_3-way'!B4)</f>
        <v>4.97</v>
      </c>
      <c r="C3" s="4">
        <f>IF('True_Odds_Calculator_3-way'!C4="","",'True_Odds_Calculator_3-way'!C4)</f>
        <v>8.2200000000000006</v>
      </c>
      <c r="D3" s="4">
        <f t="shared" ref="D3:D66" si="0">IF(A3="","",((1/A3)+(1/B3)+(1/C3))-1)</f>
        <v>3.7147458963023849E-2</v>
      </c>
      <c r="E3" s="4">
        <f t="shared" ref="E3:E66" si="1">IF(A3="","",(3*A3)/(3-($D3*A3)))</f>
        <v>1.4246978218061173</v>
      </c>
      <c r="F3" s="4">
        <f t="shared" ref="F3:F66" si="2">IF(B3="","",(3*B3)/(3-($D3*B3)))</f>
        <v>5.295915721792035</v>
      </c>
      <c r="G3" s="4">
        <f t="shared" ref="G3:G66" si="3">IF(C3="","",(3*C3)/(3-($D3*C3)))</f>
        <v>9.1514739703115211</v>
      </c>
      <c r="I3" s="4">
        <f t="shared" ref="I3:I66" si="4">IF(A3="","",D3+1)</f>
        <v>1.0371474589630238</v>
      </c>
    </row>
    <row r="4" spans="1:9" x14ac:dyDescent="0.2">
      <c r="A4" s="4">
        <f>IF('True_Odds_Calculator_3-way'!A5="","",'True_Odds_Calculator_3-way'!A5)</f>
        <v>3.1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2.2999999999999998</v>
      </c>
      <c r="D4" s="4">
        <f t="shared" si="0"/>
        <v>3.3606347779594481E-2</v>
      </c>
      <c r="E4" s="4">
        <f t="shared" si="1"/>
        <v>3.2115252212719723</v>
      </c>
      <c r="F4" s="4">
        <f t="shared" si="2"/>
        <v>3.7730014715484397</v>
      </c>
      <c r="G4" s="4">
        <f t="shared" si="3"/>
        <v>2.3608263767355924</v>
      </c>
      <c r="I4" s="4">
        <f t="shared" si="4"/>
        <v>1.0336063477795945</v>
      </c>
    </row>
    <row r="5" spans="1:9" x14ac:dyDescent="0.2">
      <c r="A5" s="4">
        <f>IF('True_Odds_Calculator_3-way'!A6="","",'True_Odds_Calculator_3-way'!A6)</f>
        <v>2.15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3.8</v>
      </c>
      <c r="D5" s="4">
        <f t="shared" si="0"/>
        <v>3.4084571360126326E-2</v>
      </c>
      <c r="E5" s="4">
        <f t="shared" si="1"/>
        <v>2.2038336532168916</v>
      </c>
      <c r="F5" s="4">
        <f t="shared" si="2"/>
        <v>3.3961753264913517</v>
      </c>
      <c r="G5" s="4">
        <f t="shared" si="3"/>
        <v>3.9714631161147413</v>
      </c>
      <c r="I5" s="4">
        <f t="shared" si="4"/>
        <v>1.0340845713601263</v>
      </c>
    </row>
    <row r="6" spans="1:9" x14ac:dyDescent="0.2">
      <c r="A6" s="4">
        <f>IF('True_Odds_Calculator_3-way'!A7="","",'True_Odds_Calculator_3-way'!A7)</f>
        <v>1.36</v>
      </c>
      <c r="B6" s="4">
        <f>IF('True_Odds_Calculator_3-way'!B7="","",'True_Odds_Calculator_3-way'!B7)</f>
        <v>5.39</v>
      </c>
      <c r="C6" s="4">
        <f>IF('True_Odds_Calculator_3-way'!C7="","",'True_Odds_Calculator_3-way'!C7)</f>
        <v>8.35</v>
      </c>
      <c r="D6" s="4">
        <f t="shared" si="0"/>
        <v>4.0583353646303388E-2</v>
      </c>
      <c r="E6" s="4">
        <f t="shared" si="1"/>
        <v>1.3854899489525216</v>
      </c>
      <c r="F6" s="4">
        <f t="shared" si="2"/>
        <v>5.813920619150112</v>
      </c>
      <c r="G6" s="4">
        <f t="shared" si="3"/>
        <v>9.4132979001534824</v>
      </c>
      <c r="I6" s="4">
        <f t="shared" si="4"/>
        <v>1.0405833536463034</v>
      </c>
    </row>
    <row r="7" spans="1:9" x14ac:dyDescent="0.2">
      <c r="A7" s="4">
        <f>IF('True_Odds_Calculator_3-way'!A8="","",'True_Odds_Calculator_3-way'!A8)</f>
        <v>3.08</v>
      </c>
      <c r="B7" s="4">
        <f>IF('True_Odds_Calculator_3-way'!B8="","",'True_Odds_Calculator_3-way'!B8)</f>
        <v>3.59</v>
      </c>
      <c r="C7" s="4">
        <f>IF('True_Odds_Calculator_3-way'!C8="","",'True_Odds_Calculator_3-way'!C8)</f>
        <v>2.33</v>
      </c>
      <c r="D7" s="4">
        <f t="shared" si="0"/>
        <v>3.2411406064974058E-2</v>
      </c>
      <c r="E7" s="4">
        <f t="shared" si="1"/>
        <v>3.186016977728253</v>
      </c>
      <c r="F7" s="4">
        <f t="shared" si="2"/>
        <v>3.7348589284250795</v>
      </c>
      <c r="G7" s="4">
        <f t="shared" si="3"/>
        <v>2.390167344866692</v>
      </c>
      <c r="I7" s="4">
        <f t="shared" si="4"/>
        <v>1.0324114060649741</v>
      </c>
    </row>
    <row r="8" spans="1:9" x14ac:dyDescent="0.2">
      <c r="A8" s="4">
        <f>IF('True_Odds_Calculator_3-way'!A9="","",'True_Odds_Calculator_3-way'!A9)</f>
        <v>3.4</v>
      </c>
      <c r="B8" s="4">
        <f>IF('True_Odds_Calculator_3-way'!B9="","",'True_Odds_Calculator_3-way'!B9)</f>
        <v>4.04</v>
      </c>
      <c r="C8" s="4">
        <f>IF('True_Odds_Calculator_3-way'!C9="","",'True_Odds_Calculator_3-way'!C9)</f>
        <v>2.0299999999999998</v>
      </c>
      <c r="D8" s="4">
        <f t="shared" si="0"/>
        <v>3.4253236972494827E-2</v>
      </c>
      <c r="E8" s="4">
        <f t="shared" si="1"/>
        <v>3.5373199461445308</v>
      </c>
      <c r="F8" s="4">
        <f t="shared" si="2"/>
        <v>4.2353677405766232</v>
      </c>
      <c r="G8" s="4">
        <f t="shared" si="3"/>
        <v>2.0781678230228495</v>
      </c>
      <c r="I8" s="4">
        <f t="shared" si="4"/>
        <v>1.0342532369724948</v>
      </c>
    </row>
    <row r="9" spans="1:9" x14ac:dyDescent="0.2">
      <c r="A9" s="4">
        <f>IF('True_Odds_Calculator_3-way'!A10="","",'True_Odds_Calculator_3-way'!A10)</f>
        <v>1.95</v>
      </c>
      <c r="B9" s="4">
        <f>IF('True_Odds_Calculator_3-way'!B10="","",'True_Odds_Calculator_3-way'!B10)</f>
        <v>3.72</v>
      </c>
      <c r="C9" s="4">
        <f>IF('True_Odds_Calculator_3-way'!C10="","",'True_Odds_Calculator_3-way'!C10)</f>
        <v>3.95</v>
      </c>
      <c r="D9" s="4">
        <f t="shared" si="0"/>
        <v>3.480227408361336E-2</v>
      </c>
      <c r="E9" s="4">
        <f t="shared" si="1"/>
        <v>1.9951328542780746</v>
      </c>
      <c r="F9" s="4">
        <f t="shared" si="2"/>
        <v>3.8877762852607156</v>
      </c>
      <c r="G9" s="4">
        <f t="shared" si="3"/>
        <v>4.139693134535368</v>
      </c>
      <c r="I9" s="4">
        <f t="shared" si="4"/>
        <v>1.0348022740836134</v>
      </c>
    </row>
    <row r="10" spans="1:9" x14ac:dyDescent="0.2">
      <c r="A10" s="4">
        <f>IF('True_Odds_Calculator_3-way'!A11="","",'True_Odds_Calculator_3-way'!A11)</f>
        <v>2.38</v>
      </c>
      <c r="B10" s="4">
        <f>IF('True_Odds_Calculator_3-way'!B11="","",'True_Odds_Calculator_3-way'!B11)</f>
        <v>3.65</v>
      </c>
      <c r="C10" s="4">
        <f>IF('True_Odds_Calculator_3-way'!C11="","",'True_Odds_Calculator_3-way'!C11)</f>
        <v>2.95</v>
      </c>
      <c r="D10" s="4">
        <f t="shared" si="0"/>
        <v>3.3123720814074442E-2</v>
      </c>
      <c r="E10" s="4">
        <f t="shared" si="1"/>
        <v>2.4442298429594023</v>
      </c>
      <c r="F10" s="4">
        <f t="shared" si="2"/>
        <v>3.8032739442420285</v>
      </c>
      <c r="G10" s="4">
        <f t="shared" si="3"/>
        <v>3.0493214581065087</v>
      </c>
      <c r="I10" s="4">
        <f t="shared" si="4"/>
        <v>1.0331237208140744</v>
      </c>
    </row>
    <row r="11" spans="1: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4.5</v>
      </c>
      <c r="C11" s="4">
        <f>IF('True_Odds_Calculator_3-way'!C12="","",'True_Odds_Calculator_3-way'!C12)</f>
        <v>5</v>
      </c>
      <c r="D11" s="4">
        <f t="shared" si="0"/>
        <v>3.5719154737559711E-2</v>
      </c>
      <c r="E11" s="4">
        <f t="shared" si="1"/>
        <v>1.6622601601450369</v>
      </c>
      <c r="F11" s="4">
        <f t="shared" si="2"/>
        <v>4.754753673293</v>
      </c>
      <c r="G11" s="4">
        <f t="shared" si="3"/>
        <v>5.3165015704276408</v>
      </c>
      <c r="I11" s="4">
        <f t="shared" si="4"/>
        <v>1.0357191547375597</v>
      </c>
    </row>
    <row r="12" spans="1:9" x14ac:dyDescent="0.2">
      <c r="A12" s="4">
        <f>IF('True_Odds_Calculator_3-way'!A13="","",'True_Odds_Calculator_3-way'!A13)</f>
        <v>2.58</v>
      </c>
      <c r="B12" s="4">
        <f>IF('True_Odds_Calculator_3-way'!B13="","",'True_Odds_Calculator_3-way'!B13)</f>
        <v>3.9</v>
      </c>
      <c r="C12" s="4">
        <f>IF('True_Odds_Calculator_3-way'!C13="","",'True_Odds_Calculator_3-way'!C13)</f>
        <v>2.61</v>
      </c>
      <c r="D12" s="4">
        <f t="shared" si="0"/>
        <v>2.7148918087169793E-2</v>
      </c>
      <c r="E12" s="4">
        <f t="shared" si="1"/>
        <v>2.6416780836386238</v>
      </c>
      <c r="F12" s="4">
        <f t="shared" si="2"/>
        <v>4.042680730402977</v>
      </c>
      <c r="G12" s="4">
        <f t="shared" si="3"/>
        <v>2.6731383482249185</v>
      </c>
      <c r="I12" s="4">
        <f t="shared" si="4"/>
        <v>1.0271489180871698</v>
      </c>
    </row>
    <row r="13" spans="1:9" x14ac:dyDescent="0.2">
      <c r="A13" s="4">
        <f>IF('True_Odds_Calculator_3-way'!A14="","",'True_Odds_Calculator_3-way'!A14)</f>
        <v>8.43</v>
      </c>
      <c r="B13" s="4">
        <f>IF('True_Odds_Calculator_3-way'!B14="","",'True_Odds_Calculator_3-way'!B14)</f>
        <v>5.54</v>
      </c>
      <c r="C13" s="4">
        <f>IF('True_Odds_Calculator_3-way'!C14="","",'True_Odds_Calculator_3-way'!C14)</f>
        <v>1.35</v>
      </c>
      <c r="D13" s="4">
        <f t="shared" si="0"/>
        <v>3.9870117943527683E-2</v>
      </c>
      <c r="E13" s="4">
        <f t="shared" si="1"/>
        <v>9.4936177645537079</v>
      </c>
      <c r="F13" s="4">
        <f t="shared" si="2"/>
        <v>5.980311289730512</v>
      </c>
      <c r="G13" s="4">
        <f t="shared" si="3"/>
        <v>1.3746635999379913</v>
      </c>
      <c r="I13" s="4">
        <f t="shared" si="4"/>
        <v>1.0398701179435277</v>
      </c>
    </row>
    <row r="14" spans="1:9" x14ac:dyDescent="0.2">
      <c r="A14" s="4">
        <f>IF('True_Odds_Calculator_3-way'!A15="","",'True_Odds_Calculator_3-way'!A15)</f>
        <v>2.78</v>
      </c>
      <c r="B14" s="4">
        <f>IF('True_Odds_Calculator_3-way'!B15="","",'True_Odds_Calculator_3-way'!B15)</f>
        <v>3.72</v>
      </c>
      <c r="C14" s="4">
        <f>IF('True_Odds_Calculator_3-way'!C15="","",'True_Odds_Calculator_3-way'!C15)</f>
        <v>2.4700000000000002</v>
      </c>
      <c r="D14" s="4">
        <f t="shared" si="0"/>
        <v>3.3387734112044321E-2</v>
      </c>
      <c r="E14" s="4">
        <f t="shared" si="1"/>
        <v>2.868757344916689</v>
      </c>
      <c r="F14" s="4">
        <f t="shared" si="2"/>
        <v>3.8806624941408678</v>
      </c>
      <c r="G14" s="4">
        <f t="shared" si="3"/>
        <v>2.5398176425575647</v>
      </c>
      <c r="I14" s="4">
        <f t="shared" si="4"/>
        <v>1.0333877341120443</v>
      </c>
    </row>
    <row r="15" spans="1:9" x14ac:dyDescent="0.2">
      <c r="A15" s="4">
        <f>IF('True_Odds_Calculator_3-way'!A16="","",'True_Odds_Calculator_3-way'!A16)</f>
        <v>5.77</v>
      </c>
      <c r="B15" s="4">
        <f>IF('True_Odds_Calculator_3-way'!B16="","",'True_Odds_Calculator_3-way'!B16)</f>
        <v>4.4800000000000004</v>
      </c>
      <c r="C15" s="4">
        <f>IF('True_Odds_Calculator_3-way'!C16="","",'True_Odds_Calculator_3-way'!C16)</f>
        <v>1.56</v>
      </c>
      <c r="D15" s="4">
        <f t="shared" si="0"/>
        <v>3.7550152043219542E-2</v>
      </c>
      <c r="E15" s="4">
        <f t="shared" si="1"/>
        <v>6.2191565611991155</v>
      </c>
      <c r="F15" s="4">
        <f t="shared" si="2"/>
        <v>4.7461392542524381</v>
      </c>
      <c r="G15" s="4">
        <f t="shared" si="3"/>
        <v>1.5910673060108862</v>
      </c>
      <c r="I15" s="4">
        <f t="shared" si="4"/>
        <v>1.0375501520432195</v>
      </c>
    </row>
    <row r="16" spans="1:9" x14ac:dyDescent="0.2">
      <c r="A16" s="4">
        <f>IF('True_Odds_Calculator_3-way'!A17="","",'True_Odds_Calculator_3-way'!A17)</f>
        <v>3.02</v>
      </c>
      <c r="B16" s="4">
        <f>IF('True_Odds_Calculator_3-way'!B17="","",'True_Odds_Calculator_3-way'!B17)</f>
        <v>3.57</v>
      </c>
      <c r="C16" s="4">
        <f>IF('True_Odds_Calculator_3-way'!C17="","",'True_Odds_Calculator_3-way'!C17)</f>
        <v>2.37</v>
      </c>
      <c r="D16" s="4">
        <f t="shared" si="0"/>
        <v>3.3178800902538885E-2</v>
      </c>
      <c r="E16" s="4">
        <f t="shared" si="1"/>
        <v>3.1243533807612485</v>
      </c>
      <c r="F16" s="4">
        <f t="shared" si="2"/>
        <v>3.7167474980384898</v>
      </c>
      <c r="G16" s="4">
        <f t="shared" si="3"/>
        <v>2.4337927570049396</v>
      </c>
      <c r="I16" s="4">
        <f t="shared" si="4"/>
        <v>1.0331788009025389</v>
      </c>
    </row>
    <row r="17" spans="1:9" x14ac:dyDescent="0.2">
      <c r="A17" s="4">
        <f>IF('True_Odds_Calculator_3-way'!A18="","",'True_Odds_Calculator_3-way'!A18)</f>
        <v>1.47</v>
      </c>
      <c r="B17" s="4">
        <f>IF('True_Odds_Calculator_3-way'!B18="","",'True_Odds_Calculator_3-way'!B18)</f>
        <v>5.27</v>
      </c>
      <c r="C17" s="4">
        <f>IF('True_Odds_Calculator_3-way'!C18="","",'True_Odds_Calculator_3-way'!C18)</f>
        <v>5.95</v>
      </c>
      <c r="D17" s="4">
        <f t="shared" si="0"/>
        <v>3.8092656417405779E-2</v>
      </c>
      <c r="E17" s="4">
        <f t="shared" si="1"/>
        <v>1.4979600255238514</v>
      </c>
      <c r="F17" s="4">
        <f t="shared" si="2"/>
        <v>5.6479379814819319</v>
      </c>
      <c r="G17" s="4">
        <f t="shared" si="3"/>
        <v>6.4362624276496181</v>
      </c>
      <c r="I17" s="4">
        <f t="shared" si="4"/>
        <v>1.0380926564174058</v>
      </c>
    </row>
    <row r="18" spans="1:9" x14ac:dyDescent="0.2">
      <c r="A18" s="4">
        <f>IF('True_Odds_Calculator_3-way'!A19="","",'True_Odds_Calculator_3-way'!A19)</f>
        <v>1.39</v>
      </c>
      <c r="B18" s="4">
        <f>IF('True_Odds_Calculator_3-way'!B19="","",'True_Odds_Calculator_3-way'!B19)</f>
        <v>5.33</v>
      </c>
      <c r="C18" s="4">
        <f>IF('True_Odds_Calculator_3-way'!C19="","",'True_Odds_Calculator_3-way'!C19)</f>
        <v>7.71</v>
      </c>
      <c r="D18" s="4">
        <f t="shared" si="0"/>
        <v>3.6743407341566892E-2</v>
      </c>
      <c r="E18" s="4">
        <f t="shared" si="1"/>
        <v>1.4140738225864442</v>
      </c>
      <c r="F18" s="4">
        <f t="shared" si="2"/>
        <v>5.7022471840943592</v>
      </c>
      <c r="G18" s="4">
        <f t="shared" si="3"/>
        <v>8.5139798592725704</v>
      </c>
      <c r="I18" s="4">
        <f t="shared" si="4"/>
        <v>1.0367434073415669</v>
      </c>
    </row>
    <row r="19" spans="1:9" x14ac:dyDescent="0.2">
      <c r="A19" s="4">
        <f>IF('True_Odds_Calculator_3-way'!A20="","",'True_Odds_Calculator_3-way'!A20)</f>
        <v>2.39</v>
      </c>
      <c r="B19" s="4">
        <f>IF('True_Odds_Calculator_3-way'!B20="","",'True_Odds_Calculator_3-way'!B20)</f>
        <v>4.0599999999999996</v>
      </c>
      <c r="C19" s="4">
        <f>IF('True_Odds_Calculator_3-way'!C20="","",'True_Odds_Calculator_3-way'!C20)</f>
        <v>2.72</v>
      </c>
      <c r="D19" s="4">
        <f t="shared" si="0"/>
        <v>3.2362519383745347E-2</v>
      </c>
      <c r="E19" s="4">
        <f t="shared" si="1"/>
        <v>2.453250036994064</v>
      </c>
      <c r="F19" s="4">
        <f t="shared" si="2"/>
        <v>4.2459615509188842</v>
      </c>
      <c r="G19" s="4">
        <f t="shared" si="3"/>
        <v>2.8022228727810767</v>
      </c>
      <c r="I19" s="4">
        <f t="shared" si="4"/>
        <v>1.0323625193837453</v>
      </c>
    </row>
    <row r="20" spans="1:9" x14ac:dyDescent="0.2">
      <c r="A20" s="4">
        <f>IF('True_Odds_Calculator_3-way'!A21="","",'True_Odds_Calculator_3-way'!A21)</f>
        <v>1.24</v>
      </c>
      <c r="B20" s="4">
        <f>IF('True_Odds_Calculator_3-way'!B21="","",'True_Odds_Calculator_3-way'!B21)</f>
        <v>7.09</v>
      </c>
      <c r="C20" s="4">
        <f>IF('True_Odds_Calculator_3-way'!C21="","",'True_Odds_Calculator_3-way'!C21)</f>
        <v>10.71</v>
      </c>
      <c r="D20" s="4">
        <f t="shared" si="0"/>
        <v>4.0866018063503429E-2</v>
      </c>
      <c r="E20" s="4">
        <f t="shared" si="1"/>
        <v>1.2613050664602146</v>
      </c>
      <c r="F20" s="4">
        <f t="shared" si="2"/>
        <v>7.8479557438076881</v>
      </c>
      <c r="G20" s="4">
        <f t="shared" si="3"/>
        <v>12.539393195772389</v>
      </c>
      <c r="I20" s="4">
        <f t="shared" si="4"/>
        <v>1.0408660180635034</v>
      </c>
    </row>
    <row r="21" spans="1:9" x14ac:dyDescent="0.2">
      <c r="A21" s="4">
        <f>IF('True_Odds_Calculator_3-way'!A22="","",'True_Odds_Calculator_3-way'!A22)</f>
        <v>2.0499999999999998</v>
      </c>
      <c r="B21" s="4">
        <f>IF('True_Odds_Calculator_3-way'!B22="","",'True_Odds_Calculator_3-way'!B22)</f>
        <v>4</v>
      </c>
      <c r="C21" s="4">
        <f>IF('True_Odds_Calculator_3-way'!C22="","",'True_Odds_Calculator_3-way'!C22)</f>
        <v>3.38</v>
      </c>
      <c r="D21" s="4">
        <f t="shared" si="0"/>
        <v>3.3662866214460907E-2</v>
      </c>
      <c r="E21" s="4">
        <f t="shared" si="1"/>
        <v>2.098266333560451</v>
      </c>
      <c r="F21" s="4">
        <f t="shared" si="2"/>
        <v>4.1879721970383796</v>
      </c>
      <c r="G21" s="4">
        <f t="shared" si="3"/>
        <v>3.5132462923057424</v>
      </c>
      <c r="I21" s="4">
        <f t="shared" si="4"/>
        <v>1.0336628662144609</v>
      </c>
    </row>
    <row r="22" spans="1:9" x14ac:dyDescent="0.2">
      <c r="A22" s="4">
        <f>IF('True_Odds_Calculator_3-way'!A23="","",'True_Odds_Calculator_3-way'!A23)</f>
        <v>10.85</v>
      </c>
      <c r="B22" s="4">
        <f>IF('True_Odds_Calculator_3-way'!B23="","",'True_Odds_Calculator_3-way'!B23)</f>
        <v>7.45</v>
      </c>
      <c r="C22" s="4">
        <f>IF('True_Odds_Calculator_3-way'!C23="","",'True_Odds_Calculator_3-way'!C23)</f>
        <v>1.22</v>
      </c>
      <c r="D22" s="4">
        <f t="shared" si="0"/>
        <v>4.6066217684515687E-2</v>
      </c>
      <c r="E22" s="4">
        <f t="shared" si="1"/>
        <v>13.019054618104532</v>
      </c>
      <c r="F22" s="4">
        <f t="shared" si="2"/>
        <v>8.412354644756693</v>
      </c>
      <c r="G22" s="4">
        <f t="shared" si="3"/>
        <v>1.2432913162234904</v>
      </c>
      <c r="I22" s="4">
        <f t="shared" si="4"/>
        <v>1.0460662176845157</v>
      </c>
    </row>
    <row r="23" spans="1:9" x14ac:dyDescent="0.2">
      <c r="A23" s="4">
        <f>IF('True_Odds_Calculator_3-way'!A24="","",'True_Odds_Calculator_3-way'!A24)</f>
        <v>2.41</v>
      </c>
      <c r="B23" s="4">
        <f>IF('True_Odds_Calculator_3-way'!B24="","",'True_Odds_Calculator_3-way'!B24)</f>
        <v>3.4</v>
      </c>
      <c r="C23" s="4">
        <f>IF('True_Odds_Calculator_3-way'!C24="","",'True_Odds_Calculator_3-way'!C24)</f>
        <v>3.09</v>
      </c>
      <c r="D23" s="4">
        <f t="shared" si="0"/>
        <v>3.2680001864178632E-2</v>
      </c>
      <c r="E23" s="4">
        <f t="shared" si="1"/>
        <v>2.4749753670183923</v>
      </c>
      <c r="F23" s="4">
        <f t="shared" si="2"/>
        <v>3.5307703249065914</v>
      </c>
      <c r="G23" s="4">
        <f t="shared" si="3"/>
        <v>3.1976336332897759</v>
      </c>
      <c r="I23" s="4">
        <f t="shared" si="4"/>
        <v>1.0326800018641786</v>
      </c>
    </row>
    <row r="24" spans="1:9" x14ac:dyDescent="0.2">
      <c r="A24" s="4">
        <f>IF('True_Odds_Calculator_3-way'!A25="","",'True_Odds_Calculator_3-way'!A25)</f>
        <v>2.65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2.6</v>
      </c>
      <c r="D24" s="4">
        <f t="shared" si="0"/>
        <v>3.3713005616204939E-2</v>
      </c>
      <c r="E24" s="4">
        <f t="shared" si="1"/>
        <v>2.7313387817244297</v>
      </c>
      <c r="F24" s="4">
        <f t="shared" si="2"/>
        <v>3.8387500504663086</v>
      </c>
      <c r="G24" s="4">
        <f t="shared" si="3"/>
        <v>2.678253031562047</v>
      </c>
      <c r="I24" s="4">
        <f t="shared" si="4"/>
        <v>1.0337130056162049</v>
      </c>
    </row>
    <row r="25" spans="1:9" x14ac:dyDescent="0.2">
      <c r="A25" s="4">
        <f>IF('True_Odds_Calculator_3-way'!A26="","",'True_Odds_Calculator_3-way'!A26)</f>
        <v>3.48</v>
      </c>
      <c r="B25" s="4">
        <f>IF('True_Odds_Calculator_3-way'!B26="","",'True_Odds_Calculator_3-way'!B26)</f>
        <v>3.72</v>
      </c>
      <c r="C25" s="4">
        <f>IF('True_Odds_Calculator_3-way'!C26="","",'True_Odds_Calculator_3-way'!C26)</f>
        <v>2.09</v>
      </c>
      <c r="D25" s="4">
        <f t="shared" si="0"/>
        <v>3.4642425661686849E-2</v>
      </c>
      <c r="E25" s="4">
        <f t="shared" si="1"/>
        <v>3.6256995098606768</v>
      </c>
      <c r="F25" s="4">
        <f t="shared" si="2"/>
        <v>3.8869710928449273</v>
      </c>
      <c r="G25" s="4">
        <f t="shared" si="3"/>
        <v>2.1416879756526628</v>
      </c>
      <c r="I25" s="4">
        <f t="shared" si="4"/>
        <v>1.0346424256616868</v>
      </c>
    </row>
    <row r="26" spans="1:9" x14ac:dyDescent="0.2">
      <c r="A26" s="4">
        <f>IF('True_Odds_Calculator_3-way'!A27="","",'True_Odds_Calculator_3-way'!A27)</f>
        <v>1.9</v>
      </c>
      <c r="B26" s="4">
        <f>IF('True_Odds_Calculator_3-way'!B27="","",'True_Odds_Calculator_3-way'!B27)</f>
        <v>4.72</v>
      </c>
      <c r="C26" s="4">
        <f>IF('True_Odds_Calculator_3-way'!C27="","",'True_Odds_Calculator_3-way'!C27)</f>
        <v>3.43</v>
      </c>
      <c r="D26" s="4">
        <f t="shared" si="0"/>
        <v>2.9725385757718215E-2</v>
      </c>
      <c r="E26" s="4">
        <f t="shared" si="1"/>
        <v>1.9364558685402657</v>
      </c>
      <c r="F26" s="4">
        <f t="shared" si="2"/>
        <v>4.9515749620103175</v>
      </c>
      <c r="G26" s="4">
        <f t="shared" si="3"/>
        <v>3.5506732682715105</v>
      </c>
      <c r="I26" s="4">
        <f t="shared" si="4"/>
        <v>1.0297253857577182</v>
      </c>
    </row>
    <row r="27" spans="1:9" x14ac:dyDescent="0.2">
      <c r="A27" s="4">
        <f>IF('True_Odds_Calculator_3-way'!A28="","",'True_Odds_Calculator_3-way'!A28)</f>
        <v>1.79</v>
      </c>
      <c r="B27" s="4">
        <f>IF('True_Odds_Calculator_3-way'!B28="","",'True_Odds_Calculator_3-way'!B28)</f>
        <v>4.26</v>
      </c>
      <c r="C27" s="4">
        <f>IF('True_Odds_Calculator_3-way'!C28="","",'True_Odds_Calculator_3-way'!C28)</f>
        <v>4.24</v>
      </c>
      <c r="D27" s="4">
        <f t="shared" si="0"/>
        <v>2.9250058518427213E-2</v>
      </c>
      <c r="E27" s="4">
        <f t="shared" si="1"/>
        <v>1.8217949397965827</v>
      </c>
      <c r="F27" s="4">
        <f t="shared" si="2"/>
        <v>4.4446071263215812</v>
      </c>
      <c r="G27" s="4">
        <f t="shared" si="3"/>
        <v>4.4228405960357664</v>
      </c>
      <c r="I27" s="4">
        <f t="shared" si="4"/>
        <v>1.0292500585184272</v>
      </c>
    </row>
    <row r="28" spans="1:9" x14ac:dyDescent="0.2">
      <c r="A28" s="4">
        <f>IF('True_Odds_Calculator_3-way'!A29="","",'True_Odds_Calculator_3-way'!A29)</f>
        <v>4.45</v>
      </c>
      <c r="B28" s="4">
        <f>IF('True_Odds_Calculator_3-way'!B29="","",'True_Odds_Calculator_3-way'!B29)</f>
        <v>4.5199999999999996</v>
      </c>
      <c r="C28" s="4">
        <f>IF('True_Odds_Calculator_3-way'!C29="","",'True_Odds_Calculator_3-way'!C29)</f>
        <v>1.71</v>
      </c>
      <c r="D28" s="4">
        <f t="shared" si="0"/>
        <v>3.0753360814119723E-2</v>
      </c>
      <c r="E28" s="4">
        <f t="shared" si="1"/>
        <v>4.6627006792638364</v>
      </c>
      <c r="F28" s="4">
        <f t="shared" si="2"/>
        <v>4.7396101372759949</v>
      </c>
      <c r="G28" s="4">
        <f t="shared" si="3"/>
        <v>1.7405101254566135</v>
      </c>
      <c r="I28" s="4">
        <f t="shared" si="4"/>
        <v>1.0307533608141197</v>
      </c>
    </row>
    <row r="29" spans="1: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3.64</v>
      </c>
      <c r="C29" s="4">
        <f>IF('True_Odds_Calculator_3-way'!C30="","",'True_Odds_Calculator_3-way'!C30)</f>
        <v>2.97</v>
      </c>
      <c r="D29" s="4">
        <f t="shared" si="0"/>
        <v>2.6363370761711025E-2</v>
      </c>
      <c r="E29" s="4">
        <f t="shared" si="1"/>
        <v>2.462144715312343</v>
      </c>
      <c r="F29" s="4">
        <f t="shared" si="2"/>
        <v>3.760282240722078</v>
      </c>
      <c r="G29" s="4">
        <f t="shared" si="3"/>
        <v>3.0495935908428486</v>
      </c>
      <c r="I29" s="4">
        <f t="shared" si="4"/>
        <v>1.026363370761711</v>
      </c>
    </row>
    <row r="30" spans="1:9" x14ac:dyDescent="0.2">
      <c r="A30" s="4">
        <f>IF('True_Odds_Calculator_3-way'!A31="","",'True_Odds_Calculator_3-way'!A31)</f>
        <v>1.52</v>
      </c>
      <c r="B30" s="4">
        <f>IF('True_Odds_Calculator_3-way'!B31="","",'True_Odds_Calculator_3-way'!B31)</f>
        <v>4.9800000000000004</v>
      </c>
      <c r="C30" s="4">
        <f>IF('True_Odds_Calculator_3-way'!C31="","",'True_Odds_Calculator_3-way'!C31)</f>
        <v>5.8</v>
      </c>
      <c r="D30" s="4">
        <f t="shared" si="0"/>
        <v>3.1111742796959163E-2</v>
      </c>
      <c r="E30" s="4">
        <f t="shared" si="1"/>
        <v>1.5443439304514877</v>
      </c>
      <c r="F30" s="4">
        <f t="shared" si="2"/>
        <v>5.2512008573451654</v>
      </c>
      <c r="G30" s="4">
        <f t="shared" si="3"/>
        <v>6.171193390957546</v>
      </c>
      <c r="I30" s="4">
        <f t="shared" si="4"/>
        <v>1.0311117427969592</v>
      </c>
    </row>
    <row r="31" spans="1:9" x14ac:dyDescent="0.2">
      <c r="A31" s="4">
        <f>IF('True_Odds_Calculator_3-way'!A32="","",'True_Odds_Calculator_3-way'!A32)</f>
        <v>2.46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2.72</v>
      </c>
      <c r="D31" s="4">
        <f t="shared" si="0"/>
        <v>2.7315680826205169E-2</v>
      </c>
      <c r="E31" s="4">
        <f t="shared" si="1"/>
        <v>2.5163636732927031</v>
      </c>
      <c r="F31" s="4">
        <f t="shared" si="2"/>
        <v>4.0973643577495249</v>
      </c>
      <c r="G31" s="4">
        <f t="shared" si="3"/>
        <v>2.7890748333394306</v>
      </c>
      <c r="I31" s="4">
        <f t="shared" si="4"/>
        <v>1.0273156808262052</v>
      </c>
    </row>
    <row r="32" spans="1: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7.59</v>
      </c>
      <c r="C32" s="4">
        <f>IF('True_Odds_Calculator_3-way'!C33="","",'True_Odds_Calculator_3-way'!C33)</f>
        <v>13.69</v>
      </c>
      <c r="D32" s="4">
        <f t="shared" si="0"/>
        <v>4.5134459111095593E-2</v>
      </c>
      <c r="E32" s="4">
        <f t="shared" si="1"/>
        <v>1.2116933525500904</v>
      </c>
      <c r="F32" s="4">
        <f t="shared" si="2"/>
        <v>8.568430651728665</v>
      </c>
      <c r="G32" s="4">
        <f t="shared" si="3"/>
        <v>17.24102281109727</v>
      </c>
      <c r="I32" s="4">
        <f t="shared" si="4"/>
        <v>1.0451344591110956</v>
      </c>
    </row>
    <row r="33" spans="1:9" x14ac:dyDescent="0.2">
      <c r="A33" s="4">
        <f>IF('True_Odds_Calculator_3-way'!A34="","",'True_Odds_Calculator_3-way'!A34)</f>
        <v>1.6</v>
      </c>
      <c r="B33" s="4">
        <f>IF('True_Odds_Calculator_3-way'!B34="","",'True_Odds_Calculator_3-way'!B34)</f>
        <v>4.49</v>
      </c>
      <c r="C33" s="4">
        <f>IF('True_Odds_Calculator_3-way'!C34="","",'True_Odds_Calculator_3-way'!C34)</f>
        <v>5.24</v>
      </c>
      <c r="D33" s="4">
        <f t="shared" si="0"/>
        <v>3.8556843876978553E-2</v>
      </c>
      <c r="E33" s="4">
        <f t="shared" si="1"/>
        <v>1.6335926271376697</v>
      </c>
      <c r="F33" s="4">
        <f t="shared" si="2"/>
        <v>4.7649709542728109</v>
      </c>
      <c r="G33" s="4">
        <f t="shared" si="3"/>
        <v>5.6183748114480396</v>
      </c>
      <c r="I33" s="4">
        <f t="shared" si="4"/>
        <v>1.0385568438769786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3.41</v>
      </c>
      <c r="C34" s="4">
        <f>IF('True_Odds_Calculator_3-way'!C35="","",'True_Odds_Calculator_3-way'!C35)</f>
        <v>2.61</v>
      </c>
      <c r="D34" s="4">
        <f t="shared" si="0"/>
        <v>3.3539751559773734E-2</v>
      </c>
      <c r="E34" s="4">
        <f t="shared" si="1"/>
        <v>2.8904830099039294</v>
      </c>
      <c r="F34" s="4">
        <f t="shared" si="2"/>
        <v>3.5451537306680803</v>
      </c>
      <c r="G34" s="4">
        <f t="shared" si="3"/>
        <v>2.6884477876653556</v>
      </c>
      <c r="I34" s="4">
        <f t="shared" si="4"/>
        <v>1.0335397515597737</v>
      </c>
    </row>
    <row r="35" spans="1:9" x14ac:dyDescent="0.2">
      <c r="A35" s="4">
        <f>IF('True_Odds_Calculator_3-way'!A36="","",'True_Odds_Calculator_3-way'!A36)</f>
        <v>1.8</v>
      </c>
      <c r="B35" s="4">
        <f>IF('True_Odds_Calculator_3-way'!B36="","",'True_Odds_Calculator_3-way'!B36)</f>
        <v>3.82</v>
      </c>
      <c r="C35" s="4">
        <f>IF('True_Odds_Calculator_3-way'!C36="","",'True_Odds_Calculator_3-way'!C36)</f>
        <v>4.58</v>
      </c>
      <c r="D35" s="4">
        <f t="shared" si="0"/>
        <v>3.5676271621309263E-2</v>
      </c>
      <c r="E35" s="4">
        <f t="shared" si="1"/>
        <v>1.8393731864475946</v>
      </c>
      <c r="F35" s="4">
        <f t="shared" si="2"/>
        <v>4.0017925762268467</v>
      </c>
      <c r="G35" s="4">
        <f t="shared" si="3"/>
        <v>4.8438225474352565</v>
      </c>
      <c r="I35" s="4">
        <f t="shared" si="4"/>
        <v>1.0356762716213093</v>
      </c>
    </row>
    <row r="36" spans="1:9" x14ac:dyDescent="0.2">
      <c r="A36" s="4">
        <f>IF('True_Odds_Calculator_3-way'!A37="","",'True_Odds_Calculator_3-way'!A37)</f>
        <v>1.99</v>
      </c>
      <c r="B36" s="4">
        <f>IF('True_Odds_Calculator_3-way'!B37="","",'True_Odds_Calculator_3-way'!B37)</f>
        <v>3.74</v>
      </c>
      <c r="C36" s="4">
        <f>IF('True_Odds_Calculator_3-way'!C37="","",'True_Odds_Calculator_3-way'!C37)</f>
        <v>3.77</v>
      </c>
      <c r="D36" s="4">
        <f t="shared" si="0"/>
        <v>3.5144231348375854E-2</v>
      </c>
      <c r="E36" s="4">
        <f t="shared" si="1"/>
        <v>2.0374988665878124</v>
      </c>
      <c r="F36" s="4">
        <f t="shared" si="2"/>
        <v>3.911369381122507</v>
      </c>
      <c r="G36" s="4">
        <f t="shared" si="3"/>
        <v>3.9441936730257039</v>
      </c>
      <c r="I36" s="4">
        <f t="shared" si="4"/>
        <v>1.0351442313483759</v>
      </c>
    </row>
    <row r="37" spans="1:9" x14ac:dyDescent="0.2">
      <c r="A37" s="4">
        <f>IF('True_Odds_Calculator_3-way'!A38="","",'True_Odds_Calculator_3-way'!A38)</f>
        <v>3.86</v>
      </c>
      <c r="B37" s="4">
        <f>IF('True_Odds_Calculator_3-way'!B38="","",'True_Odds_Calculator_3-way'!B38)</f>
        <v>3.7</v>
      </c>
      <c r="C37" s="4">
        <f>IF('True_Odds_Calculator_3-way'!C38="","",'True_Odds_Calculator_3-way'!C38)</f>
        <v>1.98</v>
      </c>
      <c r="D37" s="4">
        <f t="shared" si="0"/>
        <v>3.4388132833728768E-2</v>
      </c>
      <c r="E37" s="4">
        <f t="shared" si="1"/>
        <v>4.0386964213284493</v>
      </c>
      <c r="F37" s="4">
        <f t="shared" si="2"/>
        <v>3.8638747747764173</v>
      </c>
      <c r="G37" s="4">
        <f t="shared" si="3"/>
        <v>2.0259820277998815</v>
      </c>
      <c r="I37" s="4">
        <f t="shared" si="4"/>
        <v>1.0343881328337288</v>
      </c>
    </row>
    <row r="38" spans="1:9" x14ac:dyDescent="0.2">
      <c r="A38" s="4">
        <f>IF('True_Odds_Calculator_3-way'!A39="","",'True_Odds_Calculator_3-way'!A39)</f>
        <v>3.1</v>
      </c>
      <c r="B38" s="4">
        <f>IF('True_Odds_Calculator_3-way'!B39="","",'True_Odds_Calculator_3-way'!B39)</f>
        <v>3.41</v>
      </c>
      <c r="C38" s="4">
        <f>IF('True_Odds_Calculator_3-way'!C39="","",'True_Odds_Calculator_3-way'!C39)</f>
        <v>2.4</v>
      </c>
      <c r="D38" s="4">
        <f t="shared" si="0"/>
        <v>3.2502443792766345E-2</v>
      </c>
      <c r="E38" s="4">
        <f t="shared" si="1"/>
        <v>3.2077345178991377</v>
      </c>
      <c r="F38" s="4">
        <f t="shared" si="2"/>
        <v>3.5408133833285262</v>
      </c>
      <c r="G38" s="4">
        <f t="shared" si="3"/>
        <v>2.4640706543556803</v>
      </c>
      <c r="I38" s="4">
        <f t="shared" si="4"/>
        <v>1.0325024437927663</v>
      </c>
    </row>
    <row r="39" spans="1:9" x14ac:dyDescent="0.2">
      <c r="A39" s="4">
        <f>IF('True_Odds_Calculator_3-way'!A40="","",'True_Odds_Calculator_3-way'!A40)</f>
        <v>2.16</v>
      </c>
      <c r="B39" s="4">
        <f>IF('True_Odds_Calculator_3-way'!B40="","",'True_Odds_Calculator_3-way'!B40)</f>
        <v>3.59</v>
      </c>
      <c r="C39" s="4">
        <f>IF('True_Odds_Calculator_3-way'!C40="","",'True_Odds_Calculator_3-way'!C40)</f>
        <v>3.42</v>
      </c>
      <c r="D39" s="4">
        <f t="shared" si="0"/>
        <v>3.391215581510254E-2</v>
      </c>
      <c r="E39" s="4">
        <f t="shared" si="1"/>
        <v>2.2140601582098403</v>
      </c>
      <c r="F39" s="4">
        <f t="shared" si="2"/>
        <v>3.7418500621383024</v>
      </c>
      <c r="G39" s="4">
        <f t="shared" si="3"/>
        <v>3.5575337482172116</v>
      </c>
      <c r="I39" s="4">
        <f t="shared" si="4"/>
        <v>1.0339121558151025</v>
      </c>
    </row>
    <row r="40" spans="1:9" x14ac:dyDescent="0.2">
      <c r="A40" s="4">
        <f>IF('True_Odds_Calculator_3-way'!A41="","",'True_Odds_Calculator_3-way'!A41)</f>
        <v>1.93</v>
      </c>
      <c r="B40" s="4">
        <f>IF('True_Odds_Calculator_3-way'!B41="","",'True_Odds_Calculator_3-way'!B41)</f>
        <v>3.97</v>
      </c>
      <c r="C40" s="4">
        <f>IF('True_Odds_Calculator_3-way'!C41="","",'True_Odds_Calculator_3-way'!C41)</f>
        <v>3.81</v>
      </c>
      <c r="D40" s="4">
        <f t="shared" si="0"/>
        <v>3.2491075392699686E-2</v>
      </c>
      <c r="E40" s="4">
        <f t="shared" si="1"/>
        <v>1.9712032571090861</v>
      </c>
      <c r="F40" s="4">
        <f t="shared" si="2"/>
        <v>4.1483652837630247</v>
      </c>
      <c r="G40" s="4">
        <f t="shared" si="3"/>
        <v>3.9739810246947957</v>
      </c>
      <c r="I40" s="4">
        <f t="shared" si="4"/>
        <v>1.0324910753926997</v>
      </c>
    </row>
    <row r="41" spans="1:9" x14ac:dyDescent="0.2">
      <c r="A41" s="4">
        <f>IF('True_Odds_Calculator_3-way'!A42="","",'True_Odds_Calculator_3-way'!A42)</f>
        <v>1.72</v>
      </c>
      <c r="B41" s="4">
        <f>IF('True_Odds_Calculator_3-way'!B42="","",'True_Odds_Calculator_3-way'!B42)</f>
        <v>4.17</v>
      </c>
      <c r="C41" s="4">
        <f>IF('True_Odds_Calculator_3-way'!C42="","",'True_Odds_Calculator_3-way'!C42)</f>
        <v>4.6500000000000004</v>
      </c>
      <c r="D41" s="4">
        <f t="shared" si="0"/>
        <v>3.625726575528776E-2</v>
      </c>
      <c r="E41" s="4">
        <f t="shared" si="1"/>
        <v>1.7565135231642848</v>
      </c>
      <c r="F41" s="4">
        <f t="shared" si="2"/>
        <v>4.3913115608854341</v>
      </c>
      <c r="G41" s="4">
        <f t="shared" si="3"/>
        <v>4.9268848274272754</v>
      </c>
      <c r="I41" s="4">
        <f t="shared" si="4"/>
        <v>1.0362572657552878</v>
      </c>
    </row>
    <row r="42" spans="1:9" x14ac:dyDescent="0.2">
      <c r="A42" s="4">
        <f>IF('True_Odds_Calculator_3-way'!A43="","",'True_Odds_Calculator_3-way'!A43)</f>
        <v>2.67</v>
      </c>
      <c r="B42" s="4">
        <f>IF('True_Odds_Calculator_3-way'!B43="","",'True_Odds_Calculator_3-way'!B43)</f>
        <v>3.69</v>
      </c>
      <c r="C42" s="4">
        <f>IF('True_Odds_Calculator_3-way'!C43="","",'True_Odds_Calculator_3-way'!C43)</f>
        <v>2.58</v>
      </c>
      <c r="D42" s="4">
        <f t="shared" si="0"/>
        <v>3.3131444457898951E-2</v>
      </c>
      <c r="E42" s="4">
        <f t="shared" si="1"/>
        <v>2.7511223036626093</v>
      </c>
      <c r="F42" s="4">
        <f t="shared" si="2"/>
        <v>3.8467620013565624</v>
      </c>
      <c r="G42" s="4">
        <f t="shared" si="3"/>
        <v>2.6556680622568192</v>
      </c>
      <c r="I42" s="4">
        <f t="shared" si="4"/>
        <v>1.033131444457899</v>
      </c>
    </row>
    <row r="43" spans="1:9" x14ac:dyDescent="0.2">
      <c r="A43" s="4">
        <f>IF('True_Odds_Calculator_3-way'!A44="","",'True_Odds_Calculator_3-way'!A44)</f>
        <v>2.86</v>
      </c>
      <c r="B43" s="4">
        <f>IF('True_Odds_Calculator_3-way'!B44="","",'True_Odds_Calculator_3-way'!B44)</f>
        <v>3.59</v>
      </c>
      <c r="C43" s="4">
        <f>IF('True_Odds_Calculator_3-way'!C44="","",'True_Odds_Calculator_3-way'!C44)</f>
        <v>2.4700000000000002</v>
      </c>
      <c r="D43" s="4">
        <f t="shared" si="0"/>
        <v>3.3060181278917522E-2</v>
      </c>
      <c r="E43" s="4">
        <f t="shared" si="1"/>
        <v>2.9530731060456978</v>
      </c>
      <c r="F43" s="4">
        <f t="shared" si="2"/>
        <v>3.7378779924200329</v>
      </c>
      <c r="G43" s="4">
        <f t="shared" si="3"/>
        <v>2.5391135256708952</v>
      </c>
      <c r="I43" s="4">
        <f t="shared" si="4"/>
        <v>1.0330601812789175</v>
      </c>
    </row>
    <row r="44" spans="1:9" x14ac:dyDescent="0.2">
      <c r="A44" s="4">
        <f>IF('True_Odds_Calculator_3-way'!A45="","",'True_Odds_Calculator_3-way'!A45)</f>
        <v>2.61</v>
      </c>
      <c r="B44" s="4">
        <f>IF('True_Odds_Calculator_3-way'!B45="","",'True_Odds_Calculator_3-way'!B45)</f>
        <v>3.85</v>
      </c>
      <c r="C44" s="4">
        <f>IF('True_Odds_Calculator_3-way'!C45="","",'True_Odds_Calculator_3-way'!C45)</f>
        <v>2.57</v>
      </c>
      <c r="D44" s="4">
        <f t="shared" si="0"/>
        <v>3.1987080558125713E-2</v>
      </c>
      <c r="E44" s="4">
        <f t="shared" si="1"/>
        <v>2.6847122120478786</v>
      </c>
      <c r="F44" s="4">
        <f t="shared" si="2"/>
        <v>4.0148082258190314</v>
      </c>
      <c r="G44" s="4">
        <f t="shared" si="3"/>
        <v>2.6424079650893799</v>
      </c>
      <c r="I44" s="4">
        <f t="shared" si="4"/>
        <v>1.0319870805581257</v>
      </c>
    </row>
    <row r="45" spans="1:9" x14ac:dyDescent="0.2">
      <c r="A45" s="4">
        <f>IF('True_Odds_Calculator_3-way'!A46="","",'True_Odds_Calculator_3-way'!A46)</f>
        <v>2.72</v>
      </c>
      <c r="B45" s="4">
        <f>IF('True_Odds_Calculator_3-way'!B46="","",'True_Odds_Calculator_3-way'!B46)</f>
        <v>3.34</v>
      </c>
      <c r="C45" s="4">
        <f>IF('True_Odds_Calculator_3-way'!C46="","",'True_Odds_Calculator_3-way'!C46)</f>
        <v>2.73</v>
      </c>
      <c r="D45" s="4">
        <f t="shared" si="0"/>
        <v>3.3348622728686106E-2</v>
      </c>
      <c r="E45" s="4">
        <f t="shared" si="1"/>
        <v>2.8048063624832551</v>
      </c>
      <c r="F45" s="4">
        <f t="shared" si="2"/>
        <v>3.4687896858623315</v>
      </c>
      <c r="G45" s="4">
        <f t="shared" si="3"/>
        <v>2.8154408788728502</v>
      </c>
      <c r="I45" s="4">
        <f t="shared" si="4"/>
        <v>1.0333486227286861</v>
      </c>
    </row>
    <row r="46" spans="1:9" x14ac:dyDescent="0.2">
      <c r="A46" s="4">
        <f>IF('True_Odds_Calculator_3-way'!A47="","",'True_Odds_Calculator_3-way'!A47)</f>
        <v>2.82</v>
      </c>
      <c r="B46" s="4">
        <f>IF('True_Odds_Calculator_3-way'!B47="","",'True_Odds_Calculator_3-way'!B47)</f>
        <v>3.69</v>
      </c>
      <c r="C46" s="4">
        <f>IF('True_Odds_Calculator_3-way'!C47="","",'True_Odds_Calculator_3-way'!C47)</f>
        <v>2.46</v>
      </c>
      <c r="D46" s="4">
        <f t="shared" si="0"/>
        <v>3.2116704145764841E-2</v>
      </c>
      <c r="E46" s="4">
        <f t="shared" si="1"/>
        <v>2.9077851673838926</v>
      </c>
      <c r="F46" s="4">
        <f t="shared" si="2"/>
        <v>3.8417632725393194</v>
      </c>
      <c r="G46" s="4">
        <f t="shared" si="3"/>
        <v>2.5265381440295247</v>
      </c>
      <c r="I46" s="4">
        <f t="shared" si="4"/>
        <v>1.0321167041457648</v>
      </c>
    </row>
    <row r="47" spans="1:9" x14ac:dyDescent="0.2">
      <c r="A47" s="4">
        <f>IF('True_Odds_Calculator_3-way'!A48="","",'True_Odds_Calculator_3-way'!A48)</f>
        <v>2.2799999999999998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3.39</v>
      </c>
      <c r="D47" s="4">
        <f t="shared" si="0"/>
        <v>3.4786561242641678E-2</v>
      </c>
      <c r="E47" s="4">
        <f t="shared" si="1"/>
        <v>2.3419150502023864</v>
      </c>
      <c r="F47" s="4">
        <f t="shared" si="2"/>
        <v>3.4529278028238144</v>
      </c>
      <c r="G47" s="4">
        <f t="shared" si="3"/>
        <v>3.5287093814562276</v>
      </c>
      <c r="I47" s="4">
        <f t="shared" si="4"/>
        <v>1.0347865612426417</v>
      </c>
    </row>
    <row r="48" spans="1:9" x14ac:dyDescent="0.2">
      <c r="A48" s="4">
        <f>IF('True_Odds_Calculator_3-way'!A49="","",'True_Odds_Calculator_3-way'!A49)</f>
        <v>2.0699999999999998</v>
      </c>
      <c r="B48" s="4">
        <f>IF('True_Odds_Calculator_3-way'!B49="","",'True_Odds_Calculator_3-way'!B49)</f>
        <v>3.74</v>
      </c>
      <c r="C48" s="4">
        <f>IF('True_Odds_Calculator_3-way'!C49="","",'True_Odds_Calculator_3-way'!C49)</f>
        <v>3.58</v>
      </c>
      <c r="D48" s="4">
        <f t="shared" si="0"/>
        <v>2.9801075522545961E-2</v>
      </c>
      <c r="E48" s="4">
        <f t="shared" si="1"/>
        <v>2.1134585021408863</v>
      </c>
      <c r="F48" s="4">
        <f t="shared" si="2"/>
        <v>3.8843099108822803</v>
      </c>
      <c r="G48" s="4">
        <f t="shared" si="3"/>
        <v>3.7120087445027652</v>
      </c>
      <c r="I48" s="4">
        <f t="shared" si="4"/>
        <v>1.029801075522546</v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1.78</v>
      </c>
      <c r="B2" s="4">
        <f>IF('True_Odds_Calculator_2-way'!B3="","",'True_Odds_Calculator_2-way'!B3)</f>
        <v>2.11</v>
      </c>
      <c r="C2" s="4">
        <f>1/A2</f>
        <v>0.5617977528089888</v>
      </c>
      <c r="D2">
        <f>1/B2</f>
        <v>0.47393364928909953</v>
      </c>
      <c r="E2">
        <f>C2+D2-1</f>
        <v>3.5731402098088338E-2</v>
      </c>
      <c r="F2">
        <f>C2+D2-(C2*D2)-1</f>
        <v>-0.23052345705309119</v>
      </c>
      <c r="G2">
        <v>0</v>
      </c>
      <c r="H2">
        <f>C2*D2</f>
        <v>0.26625485915117952</v>
      </c>
      <c r="I2">
        <f>((-4*F2*H2)^0.5)/(2*F2)</f>
        <v>-1.0747098003652684</v>
      </c>
      <c r="J2">
        <f>(-((-4*F2*H2)^0.5))/(2*F2)</f>
        <v>1.0747098003652684</v>
      </c>
      <c r="K2">
        <f>IF(A2="","",(C2/($J2+C2-($J2*C2))))</f>
        <v>0.54398865104166871</v>
      </c>
      <c r="L2">
        <f>IF(B2="","",(D2/($J2+D2-($J2*D2))))</f>
        <v>0.45601134895833134</v>
      </c>
      <c r="M2">
        <f>IF(A2="","",1/K2)</f>
        <v>1.838273644284909</v>
      </c>
      <c r="N2">
        <f>IF(B2="","",1/L2)</f>
        <v>2.192927878405448</v>
      </c>
    </row>
    <row r="3" spans="1:14" x14ac:dyDescent="0.25">
      <c r="A3" s="4">
        <f>IF('True_Odds_Calculator_2-way'!A4="","",'True_Odds_Calculator_2-way'!A4)</f>
        <v>1.61</v>
      </c>
      <c r="B3" s="4">
        <f>IF('True_Odds_Calculator_2-way'!B4="","",'True_Odds_Calculator_2-way'!B4)</f>
        <v>2.4</v>
      </c>
      <c r="C3" s="4">
        <f t="shared" ref="C3:C66" si="0">1/A3</f>
        <v>0.6211180124223602</v>
      </c>
      <c r="D3">
        <f t="shared" ref="D3:D66" si="1">1/B3</f>
        <v>0.41666666666666669</v>
      </c>
      <c r="E3">
        <f t="shared" ref="E3:E66" si="2">C3+D3-1</f>
        <v>3.7784679089026829E-2</v>
      </c>
      <c r="F3">
        <f t="shared" ref="F3:F66" si="3">C3+D3-(C3*D3)-1</f>
        <v>-0.22101449275362328</v>
      </c>
      <c r="G3">
        <v>0</v>
      </c>
      <c r="H3">
        <f t="shared" ref="H3:H66" si="4">C3*D3</f>
        <v>0.25879917184265011</v>
      </c>
      <c r="I3">
        <f t="shared" ref="I3:I66" si="5">((-4*F3*H3)^0.5)/(2*F3)</f>
        <v>-1.0821091383745125</v>
      </c>
      <c r="J3">
        <f t="shared" ref="J3:J66" si="6">(-((-4*F3*H3)^0.5))/(2*F3)</f>
        <v>1.0821091383745125</v>
      </c>
      <c r="K3">
        <f t="shared" ref="K3:K66" si="7">IF(A3="","",(C3/($J3+C3-($J3*C3))))</f>
        <v>0.602378222567299</v>
      </c>
      <c r="L3">
        <f t="shared" ref="L3:L66" si="8">IF(B3="","",(D3/($J3+D3-($J3*D3))))</f>
        <v>0.39762177743270088</v>
      </c>
      <c r="M3">
        <f t="shared" ref="M3:M66" si="9">IF(A3="","",1/K3)</f>
        <v>1.660086574408453</v>
      </c>
      <c r="N3">
        <f t="shared" ref="N3:N66" si="10">IF(B3="","",1/L3)</f>
        <v>2.5149527937243179</v>
      </c>
    </row>
    <row r="4" spans="1:14" x14ac:dyDescent="0.25">
      <c r="A4" s="4">
        <f>IF('True_Odds_Calculator_2-way'!A5="","",'True_Odds_Calculator_2-way'!A5)</f>
        <v>1.76</v>
      </c>
      <c r="B4" s="4">
        <f>IF('True_Odds_Calculator_2-way'!B5="","",'True_Odds_Calculator_2-way'!B5)</f>
        <v>2.12</v>
      </c>
      <c r="C4" s="4">
        <f t="shared" si="0"/>
        <v>0.56818181818181823</v>
      </c>
      <c r="D4">
        <f t="shared" si="1"/>
        <v>0.47169811320754712</v>
      </c>
      <c r="E4">
        <f t="shared" si="2"/>
        <v>3.9879931389365408E-2</v>
      </c>
      <c r="F4">
        <f t="shared" si="3"/>
        <v>-0.22813036020583177</v>
      </c>
      <c r="G4">
        <v>0</v>
      </c>
      <c r="H4">
        <f t="shared" si="4"/>
        <v>0.26801029159519724</v>
      </c>
      <c r="I4">
        <f t="shared" si="5"/>
        <v>-1.0838874619051502</v>
      </c>
      <c r="J4">
        <f t="shared" si="6"/>
        <v>1.0838874619051502</v>
      </c>
      <c r="K4">
        <f t="shared" si="7"/>
        <v>0.54831942340648987</v>
      </c>
      <c r="L4">
        <f t="shared" si="8"/>
        <v>0.45168057659351019</v>
      </c>
      <c r="M4">
        <f t="shared" si="9"/>
        <v>1.8237544710479137</v>
      </c>
      <c r="N4">
        <f t="shared" si="10"/>
        <v>2.2139539573337679</v>
      </c>
    </row>
    <row r="5" spans="1:14" x14ac:dyDescent="0.25">
      <c r="A5" s="4">
        <f>IF('True_Odds_Calculator_2-way'!A6="","",'True_Odds_Calculator_2-way'!A6)</f>
        <v>2.41</v>
      </c>
      <c r="B5" s="4">
        <f>IF('True_Odds_Calculator_2-way'!B6="","",'True_Odds_Calculator_2-way'!B6)</f>
        <v>1.6</v>
      </c>
      <c r="C5" s="4">
        <f t="shared" si="0"/>
        <v>0.41493775933609955</v>
      </c>
      <c r="D5">
        <f t="shared" si="1"/>
        <v>0.625</v>
      </c>
      <c r="E5">
        <f t="shared" si="2"/>
        <v>3.9937759336099443E-2</v>
      </c>
      <c r="F5">
        <f t="shared" si="3"/>
        <v>-0.21939834024896276</v>
      </c>
      <c r="G5">
        <v>0</v>
      </c>
      <c r="H5">
        <f t="shared" si="4"/>
        <v>0.25933609958506221</v>
      </c>
      <c r="I5">
        <f t="shared" si="5"/>
        <v>-1.08721345508907</v>
      </c>
      <c r="J5">
        <f t="shared" si="6"/>
        <v>1.08721345508907</v>
      </c>
      <c r="K5">
        <f t="shared" si="7"/>
        <v>0.39479331235228826</v>
      </c>
      <c r="L5">
        <f t="shared" si="8"/>
        <v>0.60520668764771179</v>
      </c>
      <c r="M5">
        <f t="shared" si="9"/>
        <v>2.532970971675589</v>
      </c>
      <c r="N5">
        <f t="shared" si="10"/>
        <v>1.652328073053442</v>
      </c>
    </row>
    <row r="6" spans="1:14" x14ac:dyDescent="0.25">
      <c r="A6" s="4">
        <f>IF('True_Odds_Calculator_2-way'!A7="","",'True_Odds_Calculator_2-way'!A7)</f>
        <v>1.65</v>
      </c>
      <c r="B6" s="4">
        <f>IF('True_Odds_Calculator_2-way'!B7="","",'True_Odds_Calculator_2-way'!B7)</f>
        <v>2.2999999999999998</v>
      </c>
      <c r="C6" s="4">
        <f t="shared" si="0"/>
        <v>0.60606060606060608</v>
      </c>
      <c r="D6">
        <f t="shared" si="1"/>
        <v>0.43478260869565222</v>
      </c>
      <c r="E6">
        <f t="shared" si="2"/>
        <v>4.0843214756258295E-2</v>
      </c>
      <c r="F6">
        <f t="shared" si="3"/>
        <v>-0.22266139657443995</v>
      </c>
      <c r="G6">
        <v>0</v>
      </c>
      <c r="H6">
        <f t="shared" si="4"/>
        <v>0.2635046113306983</v>
      </c>
      <c r="I6">
        <f t="shared" si="5"/>
        <v>-1.0878565864408427</v>
      </c>
      <c r="J6">
        <f t="shared" si="6"/>
        <v>1.0878565864408427</v>
      </c>
      <c r="K6">
        <f t="shared" si="7"/>
        <v>0.58578643762690474</v>
      </c>
      <c r="L6">
        <f t="shared" si="8"/>
        <v>0.41421356237309503</v>
      </c>
      <c r="M6">
        <f t="shared" si="9"/>
        <v>1.7071067811865481</v>
      </c>
      <c r="N6">
        <f t="shared" si="10"/>
        <v>2.4142135623730949</v>
      </c>
    </row>
    <row r="7" spans="1:14" x14ac:dyDescent="0.25">
      <c r="A7" s="4">
        <f>IF('True_Odds_Calculator_2-way'!A8="","",'True_Odds_Calculator_2-way'!A8)</f>
        <v>1.68</v>
      </c>
      <c r="B7" s="4">
        <f>IF('True_Odds_Calculator_2-way'!B8="","",'True_Odds_Calculator_2-way'!B8)</f>
        <v>2.2599999999999998</v>
      </c>
      <c r="C7" s="4">
        <f t="shared" si="0"/>
        <v>0.59523809523809523</v>
      </c>
      <c r="D7">
        <f t="shared" si="1"/>
        <v>0.44247787610619471</v>
      </c>
      <c r="E7">
        <f t="shared" si="2"/>
        <v>3.7715971344289834E-2</v>
      </c>
      <c r="F7">
        <f t="shared" si="3"/>
        <v>-0.22566371681415942</v>
      </c>
      <c r="G7">
        <v>0</v>
      </c>
      <c r="H7">
        <f t="shared" si="4"/>
        <v>0.26337968815844925</v>
      </c>
      <c r="I7">
        <f t="shared" si="5"/>
        <v>-1.080339539253607</v>
      </c>
      <c r="J7">
        <f t="shared" si="6"/>
        <v>1.080339539253607</v>
      </c>
      <c r="K7">
        <f t="shared" si="7"/>
        <v>0.57649152201294696</v>
      </c>
      <c r="L7">
        <f t="shared" si="8"/>
        <v>0.4235084779870531</v>
      </c>
      <c r="M7">
        <f t="shared" si="9"/>
        <v>1.7346308866924531</v>
      </c>
      <c r="N7">
        <f t="shared" si="10"/>
        <v>2.3612278194595446</v>
      </c>
    </row>
    <row r="8" spans="1:14" x14ac:dyDescent="0.25">
      <c r="A8" s="4">
        <f>IF('True_Odds_Calculator_2-way'!A9="","",'True_Odds_Calculator_2-way'!A9)</f>
        <v>1.51</v>
      </c>
      <c r="B8" s="4">
        <f>IF('True_Odds_Calculator_2-way'!B9="","",'True_Odds_Calculator_2-way'!B9)</f>
        <v>2.63</v>
      </c>
      <c r="C8" s="4">
        <f t="shared" si="0"/>
        <v>0.66225165562913912</v>
      </c>
      <c r="D8">
        <f t="shared" si="1"/>
        <v>0.38022813688212931</v>
      </c>
      <c r="E8">
        <f t="shared" si="2"/>
        <v>4.2479792511268322E-2</v>
      </c>
      <c r="F8">
        <f t="shared" si="3"/>
        <v>-0.20932692065570468</v>
      </c>
      <c r="G8">
        <v>0</v>
      </c>
      <c r="H8">
        <f t="shared" si="4"/>
        <v>0.25180671316697306</v>
      </c>
      <c r="I8">
        <f t="shared" si="5"/>
        <v>-1.0967840087249536</v>
      </c>
      <c r="J8">
        <f t="shared" si="6"/>
        <v>1.0967840087249536</v>
      </c>
      <c r="K8">
        <f t="shared" si="7"/>
        <v>0.64128879780977321</v>
      </c>
      <c r="L8">
        <f t="shared" si="8"/>
        <v>0.35871120219022673</v>
      </c>
      <c r="M8">
        <f t="shared" si="9"/>
        <v>1.5593598444497263</v>
      </c>
      <c r="N8">
        <f t="shared" si="10"/>
        <v>2.7877579342216747</v>
      </c>
    </row>
    <row r="9" spans="1:14" x14ac:dyDescent="0.25">
      <c r="A9" s="4">
        <f>IF('True_Odds_Calculator_2-way'!A10="","",'True_Odds_Calculator_2-way'!A10)</f>
        <v>1.86</v>
      </c>
      <c r="B9" s="4">
        <f>IF('True_Odds_Calculator_2-way'!B10="","",'True_Odds_Calculator_2-way'!B10)</f>
        <v>2.0099999999999998</v>
      </c>
      <c r="C9" s="4">
        <f t="shared" si="0"/>
        <v>0.5376344086021505</v>
      </c>
      <c r="D9">
        <f t="shared" si="1"/>
        <v>0.49751243781094534</v>
      </c>
      <c r="E9">
        <f t="shared" si="2"/>
        <v>3.5146846413095734E-2</v>
      </c>
      <c r="F9">
        <f t="shared" si="3"/>
        <v>-0.2323329588616061</v>
      </c>
      <c r="G9">
        <v>0</v>
      </c>
      <c r="H9">
        <f t="shared" si="4"/>
        <v>0.26747980527470178</v>
      </c>
      <c r="I9">
        <f t="shared" si="5"/>
        <v>-1.0729761966090035</v>
      </c>
      <c r="J9">
        <f t="shared" si="6"/>
        <v>1.0729761966090035</v>
      </c>
      <c r="K9">
        <f t="shared" si="7"/>
        <v>0.52008583750279591</v>
      </c>
      <c r="L9">
        <f t="shared" si="8"/>
        <v>0.47991416249720437</v>
      </c>
      <c r="M9">
        <f t="shared" si="9"/>
        <v>1.9227595290837431</v>
      </c>
      <c r="N9">
        <f t="shared" si="10"/>
        <v>2.0837059585750928</v>
      </c>
    </row>
    <row r="10" spans="1:14" x14ac:dyDescent="0.25">
      <c r="A10" s="4">
        <f>IF('True_Odds_Calculator_2-way'!A11="","",'True_Odds_Calculator_2-way'!A11)</f>
        <v>1.78</v>
      </c>
      <c r="B10" s="4">
        <f>IF('True_Odds_Calculator_2-way'!B11="","",'True_Odds_Calculator_2-way'!B11)</f>
        <v>2.1</v>
      </c>
      <c r="C10" s="4">
        <f t="shared" si="0"/>
        <v>0.5617977528089888</v>
      </c>
      <c r="D10">
        <f t="shared" si="1"/>
        <v>0.47619047619047616</v>
      </c>
      <c r="E10">
        <f t="shared" si="2"/>
        <v>3.7988228999465079E-2</v>
      </c>
      <c r="F10">
        <f t="shared" si="3"/>
        <v>-0.2295345104333868</v>
      </c>
      <c r="G10">
        <v>0</v>
      </c>
      <c r="H10">
        <f t="shared" si="4"/>
        <v>0.26752273943285182</v>
      </c>
      <c r="I10">
        <f t="shared" si="5"/>
        <v>-1.0795837927188263</v>
      </c>
      <c r="J10">
        <f t="shared" si="6"/>
        <v>1.0795837927188263</v>
      </c>
      <c r="K10">
        <f t="shared" si="7"/>
        <v>0.54286595577264729</v>
      </c>
      <c r="L10">
        <f t="shared" si="8"/>
        <v>0.45713404422735271</v>
      </c>
      <c r="M10">
        <f t="shared" si="9"/>
        <v>1.8420753583206844</v>
      </c>
      <c r="N10">
        <f t="shared" si="10"/>
        <v>2.1875421719907089</v>
      </c>
    </row>
    <row r="11" spans="1:14" x14ac:dyDescent="0.25">
      <c r="A11" s="4">
        <f>IF('True_Odds_Calculator_2-way'!A12="","",'True_Odds_Calculator_2-way'!A12)</f>
        <v>1.43</v>
      </c>
      <c r="B11" s="4">
        <f>IF('True_Odds_Calculator_2-way'!B12="","",'True_Odds_Calculator_2-way'!B12)</f>
        <v>2.91</v>
      </c>
      <c r="C11" s="4">
        <f t="shared" si="0"/>
        <v>0.69930069930069938</v>
      </c>
      <c r="D11">
        <f t="shared" si="1"/>
        <v>0.3436426116838488</v>
      </c>
      <c r="E11">
        <f t="shared" si="2"/>
        <v>4.2943310984548067E-2</v>
      </c>
      <c r="F11">
        <f t="shared" si="3"/>
        <v>-0.19736620767548607</v>
      </c>
      <c r="G11">
        <v>0</v>
      </c>
      <c r="H11">
        <f t="shared" si="4"/>
        <v>0.24030951866003414</v>
      </c>
      <c r="I11">
        <f t="shared" si="5"/>
        <v>-1.10344092836073</v>
      </c>
      <c r="J11">
        <f t="shared" si="6"/>
        <v>1.10344092836073</v>
      </c>
      <c r="K11">
        <f t="shared" si="7"/>
        <v>0.67820538211981918</v>
      </c>
      <c r="L11">
        <f t="shared" si="8"/>
        <v>0.32179461788018088</v>
      </c>
      <c r="M11">
        <f t="shared" si="9"/>
        <v>1.4744795991951138</v>
      </c>
      <c r="N11">
        <f t="shared" si="10"/>
        <v>3.1075721731689949</v>
      </c>
    </row>
    <row r="12" spans="1:14" x14ac:dyDescent="0.25">
      <c r="A12" s="4">
        <f>IF('True_Odds_Calculator_2-way'!A13="","",'True_Odds_Calculator_2-way'!A13)</f>
        <v>1.49</v>
      </c>
      <c r="B12" s="4">
        <f>IF('True_Odds_Calculator_2-way'!B13="","",'True_Odds_Calculator_2-way'!B13)</f>
        <v>2.7</v>
      </c>
      <c r="C12" s="4">
        <f t="shared" si="0"/>
        <v>0.67114093959731547</v>
      </c>
      <c r="D12">
        <f t="shared" si="1"/>
        <v>0.37037037037037035</v>
      </c>
      <c r="E12">
        <f t="shared" si="2"/>
        <v>4.1511309967685817E-2</v>
      </c>
      <c r="F12">
        <f t="shared" si="3"/>
        <v>-0.20705940840169024</v>
      </c>
      <c r="G12">
        <v>0</v>
      </c>
      <c r="H12">
        <f t="shared" si="4"/>
        <v>0.24857071836937608</v>
      </c>
      <c r="I12">
        <f t="shared" si="5"/>
        <v>-1.0956642697819579</v>
      </c>
      <c r="J12">
        <f t="shared" si="6"/>
        <v>1.0956642697819579</v>
      </c>
      <c r="K12">
        <f t="shared" si="7"/>
        <v>0.65067079609225564</v>
      </c>
      <c r="L12">
        <f t="shared" si="8"/>
        <v>0.34932920390774452</v>
      </c>
      <c r="M12">
        <f t="shared" si="9"/>
        <v>1.5368754921931591</v>
      </c>
      <c r="N12">
        <f t="shared" si="10"/>
        <v>2.8626292586293278</v>
      </c>
    </row>
    <row r="13" spans="1:14" x14ac:dyDescent="0.25">
      <c r="A13" s="4">
        <f>IF('True_Odds_Calculator_2-way'!A14="","",'True_Odds_Calculator_2-way'!A14)</f>
        <v>1.57</v>
      </c>
      <c r="B13" s="4">
        <f>IF('True_Odds_Calculator_2-way'!B14="","",'True_Odds_Calculator_2-way'!B14)</f>
        <v>2.46</v>
      </c>
      <c r="C13" s="4">
        <f t="shared" si="0"/>
        <v>0.63694267515923564</v>
      </c>
      <c r="D13">
        <f t="shared" si="1"/>
        <v>0.4065040650406504</v>
      </c>
      <c r="E13">
        <f t="shared" si="2"/>
        <v>4.3446740199886147E-2</v>
      </c>
      <c r="F13">
        <f t="shared" si="3"/>
        <v>-0.2154730464502097</v>
      </c>
      <c r="G13">
        <v>0</v>
      </c>
      <c r="H13">
        <f t="shared" si="4"/>
        <v>0.2589197866500958</v>
      </c>
      <c r="I13">
        <f t="shared" si="5"/>
        <v>-1.0961907783514044</v>
      </c>
      <c r="J13">
        <f t="shared" si="6"/>
        <v>1.0961907783514044</v>
      </c>
      <c r="K13">
        <f t="shared" si="7"/>
        <v>0.61544947669209116</v>
      </c>
      <c r="L13">
        <f t="shared" si="8"/>
        <v>0.38455052330790873</v>
      </c>
      <c r="M13">
        <f t="shared" si="9"/>
        <v>1.6248287436603006</v>
      </c>
      <c r="N13">
        <f t="shared" si="10"/>
        <v>2.6004385363930509</v>
      </c>
    </row>
    <row r="14" spans="1:14" x14ac:dyDescent="0.25">
      <c r="A14" s="4">
        <f>IF('True_Odds_Calculator_2-way'!A15="","",'True_Odds_Calculator_2-way'!A15)</f>
        <v>1.78</v>
      </c>
      <c r="B14" s="4">
        <f>IF('True_Odds_Calculator_2-way'!B15="","",'True_Odds_Calculator_2-way'!B15)</f>
        <v>2.1</v>
      </c>
      <c r="C14" s="4">
        <f t="shared" si="0"/>
        <v>0.5617977528089888</v>
      </c>
      <c r="D14">
        <f t="shared" si="1"/>
        <v>0.47619047619047616</v>
      </c>
      <c r="E14">
        <f t="shared" si="2"/>
        <v>3.7988228999465079E-2</v>
      </c>
      <c r="F14">
        <f t="shared" si="3"/>
        <v>-0.2295345104333868</v>
      </c>
      <c r="G14">
        <v>0</v>
      </c>
      <c r="H14">
        <f t="shared" si="4"/>
        <v>0.26752273943285182</v>
      </c>
      <c r="I14">
        <f t="shared" si="5"/>
        <v>-1.0795837927188263</v>
      </c>
      <c r="J14">
        <f t="shared" si="6"/>
        <v>1.0795837927188263</v>
      </c>
      <c r="K14">
        <f t="shared" si="7"/>
        <v>0.54286595577264729</v>
      </c>
      <c r="L14">
        <f t="shared" si="8"/>
        <v>0.45713404422735271</v>
      </c>
      <c r="M14">
        <f t="shared" si="9"/>
        <v>1.8420753583206844</v>
      </c>
      <c r="N14">
        <f t="shared" si="10"/>
        <v>2.1875421719907089</v>
      </c>
    </row>
    <row r="15" spans="1:14" x14ac:dyDescent="0.25">
      <c r="A15" s="4">
        <f>IF('True_Odds_Calculator_2-way'!A16="","",'True_Odds_Calculator_2-way'!A16)</f>
        <v>1.66</v>
      </c>
      <c r="B15" s="4">
        <f>IF('True_Odds_Calculator_2-way'!B16="","",'True_Odds_Calculator_2-way'!B16)</f>
        <v>2.29</v>
      </c>
      <c r="C15" s="4">
        <f t="shared" si="0"/>
        <v>0.60240963855421692</v>
      </c>
      <c r="D15">
        <f t="shared" si="1"/>
        <v>0.4366812227074236</v>
      </c>
      <c r="E15">
        <f t="shared" si="2"/>
        <v>3.9090861261640519E-2</v>
      </c>
      <c r="F15">
        <f t="shared" si="3"/>
        <v>-0.22397011627295205</v>
      </c>
      <c r="G15">
        <v>0</v>
      </c>
      <c r="H15">
        <f t="shared" si="4"/>
        <v>0.26306097753459257</v>
      </c>
      <c r="I15">
        <f t="shared" si="5"/>
        <v>-1.0837601479372587</v>
      </c>
      <c r="J15">
        <f t="shared" si="6"/>
        <v>1.0837601479372587</v>
      </c>
      <c r="K15">
        <f t="shared" si="7"/>
        <v>0.58299461912098116</v>
      </c>
      <c r="L15">
        <f t="shared" si="8"/>
        <v>0.41700538087901889</v>
      </c>
      <c r="M15">
        <f t="shared" si="9"/>
        <v>1.7152816976385905</v>
      </c>
      <c r="N15">
        <f t="shared" si="10"/>
        <v>2.3980505908390635</v>
      </c>
    </row>
    <row r="16" spans="1:14" x14ac:dyDescent="0.25">
      <c r="A16" s="4">
        <f>IF('True_Odds_Calculator_2-way'!A17="","",'True_Odds_Calculator_2-way'!A17)</f>
        <v>1.72</v>
      </c>
      <c r="B16" s="4">
        <f>IF('True_Odds_Calculator_2-way'!B17="","",'True_Odds_Calculator_2-way'!B17)</f>
        <v>2.19</v>
      </c>
      <c r="C16" s="4">
        <f t="shared" si="0"/>
        <v>0.58139534883720934</v>
      </c>
      <c r="D16">
        <f t="shared" si="1"/>
        <v>0.45662100456621008</v>
      </c>
      <c r="E16">
        <f t="shared" si="2"/>
        <v>3.8016353403419467E-2</v>
      </c>
      <c r="F16">
        <f t="shared" si="3"/>
        <v>-0.22746097483274919</v>
      </c>
      <c r="G16">
        <v>0</v>
      </c>
      <c r="H16">
        <f t="shared" si="4"/>
        <v>0.26547732823616865</v>
      </c>
      <c r="I16">
        <f t="shared" si="5"/>
        <v>-1.0803395392536077</v>
      </c>
      <c r="J16">
        <f t="shared" si="6"/>
        <v>1.0803395392536077</v>
      </c>
      <c r="K16">
        <f t="shared" si="7"/>
        <v>0.5624788995053388</v>
      </c>
      <c r="L16">
        <f t="shared" si="8"/>
        <v>0.43752110049466114</v>
      </c>
      <c r="M16">
        <f t="shared" si="9"/>
        <v>1.7778444682625973</v>
      </c>
      <c r="N16">
        <f t="shared" si="10"/>
        <v>2.2856040517117928</v>
      </c>
    </row>
    <row r="17" spans="1:14" x14ac:dyDescent="0.25">
      <c r="A17" s="4">
        <f>IF('True_Odds_Calculator_2-way'!A18="","",'True_Odds_Calculator_2-way'!A18)</f>
        <v>1.47</v>
      </c>
      <c r="B17" s="4">
        <f>IF('True_Odds_Calculator_2-way'!B18="","",'True_Odds_Calculator_2-way'!B18)</f>
        <v>2.71</v>
      </c>
      <c r="C17" s="4">
        <f t="shared" si="0"/>
        <v>0.68027210884353739</v>
      </c>
      <c r="D17">
        <f t="shared" si="1"/>
        <v>0.36900369003690037</v>
      </c>
      <c r="E17">
        <f t="shared" si="2"/>
        <v>4.927579888043776E-2</v>
      </c>
      <c r="F17">
        <f t="shared" si="3"/>
        <v>-0.20174711951201152</v>
      </c>
      <c r="G17">
        <v>0</v>
      </c>
      <c r="H17">
        <f t="shared" si="4"/>
        <v>0.25102291839244922</v>
      </c>
      <c r="I17">
        <f t="shared" si="5"/>
        <v>-1.1154574690170909</v>
      </c>
      <c r="J17">
        <f t="shared" si="6"/>
        <v>1.1154574690170909</v>
      </c>
      <c r="K17">
        <f t="shared" si="7"/>
        <v>0.65605389689593852</v>
      </c>
      <c r="L17">
        <f t="shared" si="8"/>
        <v>0.34394610310406137</v>
      </c>
      <c r="M17">
        <f t="shared" si="9"/>
        <v>1.5242650104380331</v>
      </c>
      <c r="N17">
        <f t="shared" si="10"/>
        <v>2.9074322720192258</v>
      </c>
    </row>
    <row r="18" spans="1:14" x14ac:dyDescent="0.25">
      <c r="A18" s="4">
        <f>IF('True_Odds_Calculator_2-way'!A19="","",'True_Odds_Calculator_2-way'!A19)</f>
        <v>1.58</v>
      </c>
      <c r="B18" s="4">
        <f>IF('True_Odds_Calculator_2-way'!B19="","",'True_Odds_Calculator_2-way'!B19)</f>
        <v>2.44</v>
      </c>
      <c r="C18" s="4">
        <f t="shared" si="0"/>
        <v>0.63291139240506322</v>
      </c>
      <c r="D18">
        <f t="shared" si="1"/>
        <v>0.4098360655737705</v>
      </c>
      <c r="E18">
        <f t="shared" si="2"/>
        <v>4.2747457978833836E-2</v>
      </c>
      <c r="F18">
        <f t="shared" si="3"/>
        <v>-0.21664245694127404</v>
      </c>
      <c r="G18">
        <v>0</v>
      </c>
      <c r="H18">
        <f t="shared" si="4"/>
        <v>0.25938991492010788</v>
      </c>
      <c r="I18">
        <f t="shared" si="5"/>
        <v>-1.0942202738310214</v>
      </c>
      <c r="J18">
        <f t="shared" si="6"/>
        <v>1.0942202738310214</v>
      </c>
      <c r="K18">
        <f t="shared" si="7"/>
        <v>0.61175258987945458</v>
      </c>
      <c r="L18">
        <f t="shared" si="8"/>
        <v>0.38824741012054537</v>
      </c>
      <c r="M18">
        <f t="shared" si="9"/>
        <v>1.6346477588219925</v>
      </c>
      <c r="N18">
        <f t="shared" si="10"/>
        <v>2.5756771943166705</v>
      </c>
    </row>
    <row r="19" spans="1:14" x14ac:dyDescent="0.25">
      <c r="A19" s="4">
        <f>IF('True_Odds_Calculator_2-way'!A20="","",'True_Odds_Calculator_2-way'!A20)</f>
        <v>1.46</v>
      </c>
      <c r="B19" s="4">
        <f>IF('True_Odds_Calculator_2-way'!B20="","",'True_Odds_Calculator_2-way'!B20)</f>
        <v>2.76</v>
      </c>
      <c r="C19" s="4">
        <f t="shared" si="0"/>
        <v>0.68493150684931503</v>
      </c>
      <c r="D19">
        <f t="shared" si="1"/>
        <v>0.3623188405797102</v>
      </c>
      <c r="E19">
        <f t="shared" si="2"/>
        <v>4.7250347429025119E-2</v>
      </c>
      <c r="F19">
        <f t="shared" si="3"/>
        <v>-0.20091324200913252</v>
      </c>
      <c r="G19">
        <v>0</v>
      </c>
      <c r="H19">
        <f t="shared" si="4"/>
        <v>0.24816358943815767</v>
      </c>
      <c r="I19">
        <f t="shared" si="5"/>
        <v>-1.1113855611859673</v>
      </c>
      <c r="J19">
        <f t="shared" si="6"/>
        <v>1.1113855611859673</v>
      </c>
      <c r="K19">
        <f t="shared" si="7"/>
        <v>0.66170942281833889</v>
      </c>
      <c r="L19">
        <f t="shared" si="8"/>
        <v>0.33829057718166117</v>
      </c>
      <c r="M19">
        <f t="shared" si="9"/>
        <v>1.5112373581455452</v>
      </c>
      <c r="N19">
        <f t="shared" si="10"/>
        <v>2.9560385876873023</v>
      </c>
    </row>
    <row r="20" spans="1:14" x14ac:dyDescent="0.25">
      <c r="A20" s="4">
        <f>IF('True_Odds_Calculator_2-way'!A21="","",'True_Odds_Calculator_2-way'!A21)</f>
        <v>1.32</v>
      </c>
      <c r="B20" s="4">
        <f>IF('True_Odds_Calculator_2-way'!B21="","",'True_Odds_Calculator_2-way'!B21)</f>
        <v>3.8</v>
      </c>
      <c r="C20" s="4">
        <f t="shared" si="0"/>
        <v>0.75757575757575757</v>
      </c>
      <c r="D20">
        <f t="shared" si="1"/>
        <v>0.26315789473684209</v>
      </c>
      <c r="E20">
        <f t="shared" si="2"/>
        <v>2.0733652312599604E-2</v>
      </c>
      <c r="F20">
        <f t="shared" si="3"/>
        <v>-0.17862838915470503</v>
      </c>
      <c r="G20">
        <v>0</v>
      </c>
      <c r="H20">
        <f t="shared" si="4"/>
        <v>0.1993620414673046</v>
      </c>
      <c r="I20">
        <f t="shared" si="5"/>
        <v>-1.0564428184106454</v>
      </c>
      <c r="J20">
        <f t="shared" si="6"/>
        <v>1.0564428184106454</v>
      </c>
      <c r="K20">
        <f t="shared" si="7"/>
        <v>0.74734969141292806</v>
      </c>
      <c r="L20">
        <f t="shared" si="8"/>
        <v>0.25265030858707205</v>
      </c>
      <c r="M20">
        <f t="shared" si="9"/>
        <v>1.3380617018914065</v>
      </c>
      <c r="N20">
        <f t="shared" si="10"/>
        <v>3.9580398915498072</v>
      </c>
    </row>
    <row r="21" spans="1:14" x14ac:dyDescent="0.25">
      <c r="A21" s="4">
        <f>IF('True_Odds_Calculator_2-way'!A22="","",'True_Odds_Calculator_2-way'!A22)</f>
        <v>1.47</v>
      </c>
      <c r="B21" s="4">
        <f>IF('True_Odds_Calculator_2-way'!B22="","",'True_Odds_Calculator_2-way'!B22)</f>
        <v>2.71</v>
      </c>
      <c r="C21" s="4">
        <f t="shared" si="0"/>
        <v>0.68027210884353739</v>
      </c>
      <c r="D21">
        <f t="shared" si="1"/>
        <v>0.36900369003690037</v>
      </c>
      <c r="E21">
        <f t="shared" si="2"/>
        <v>4.927579888043776E-2</v>
      </c>
      <c r="F21">
        <f t="shared" si="3"/>
        <v>-0.20174711951201152</v>
      </c>
      <c r="G21">
        <v>0</v>
      </c>
      <c r="H21">
        <f t="shared" si="4"/>
        <v>0.25102291839244922</v>
      </c>
      <c r="I21">
        <f t="shared" si="5"/>
        <v>-1.1154574690170909</v>
      </c>
      <c r="J21">
        <f t="shared" si="6"/>
        <v>1.1154574690170909</v>
      </c>
      <c r="K21">
        <f t="shared" si="7"/>
        <v>0.65605389689593852</v>
      </c>
      <c r="L21">
        <f t="shared" si="8"/>
        <v>0.34394610310406137</v>
      </c>
      <c r="M21">
        <f t="shared" si="9"/>
        <v>1.5242650104380331</v>
      </c>
      <c r="N21">
        <f t="shared" si="10"/>
        <v>2.9074322720192258</v>
      </c>
    </row>
    <row r="22" spans="1:14" x14ac:dyDescent="0.25">
      <c r="A22" s="4">
        <f>IF('True_Odds_Calculator_2-way'!A23="","",'True_Odds_Calculator_2-way'!A23)</f>
        <v>1.35</v>
      </c>
      <c r="B22" s="4">
        <f>IF('True_Odds_Calculator_2-way'!B23="","",'True_Odds_Calculator_2-way'!B23)</f>
        <v>3.19</v>
      </c>
      <c r="C22" s="4">
        <f t="shared" si="0"/>
        <v>0.7407407407407407</v>
      </c>
      <c r="D22">
        <f t="shared" si="1"/>
        <v>0.31347962382445144</v>
      </c>
      <c r="E22">
        <f t="shared" si="2"/>
        <v>5.4220364565192192E-2</v>
      </c>
      <c r="F22">
        <f t="shared" si="3"/>
        <v>-0.17798676419366077</v>
      </c>
      <c r="G22">
        <v>0</v>
      </c>
      <c r="H22">
        <f t="shared" si="4"/>
        <v>0.23220712875885291</v>
      </c>
      <c r="I22">
        <f t="shared" si="5"/>
        <v>-1.1422046408668383</v>
      </c>
      <c r="J22">
        <f t="shared" si="6"/>
        <v>1.1422046408668383</v>
      </c>
      <c r="K22">
        <f t="shared" si="7"/>
        <v>0.71440225150846115</v>
      </c>
      <c r="L22">
        <f t="shared" si="8"/>
        <v>0.28559774849153885</v>
      </c>
      <c r="M22">
        <f t="shared" si="9"/>
        <v>1.3997716243033933</v>
      </c>
      <c r="N22">
        <f t="shared" si="10"/>
        <v>3.5014281634983759</v>
      </c>
    </row>
    <row r="23" spans="1:14" x14ac:dyDescent="0.25">
      <c r="A23" s="4">
        <f>IF('True_Odds_Calculator_2-way'!A24="","",'True_Odds_Calculator_2-way'!A24)</f>
        <v>2.0099999999999998</v>
      </c>
      <c r="B23" s="4">
        <f>IF('True_Odds_Calculator_2-way'!B24="","",'True_Odds_Calculator_2-way'!B24)</f>
        <v>1.86</v>
      </c>
      <c r="C23" s="4">
        <f t="shared" si="0"/>
        <v>0.49751243781094534</v>
      </c>
      <c r="D23">
        <f t="shared" si="1"/>
        <v>0.5376344086021505</v>
      </c>
      <c r="E23">
        <f t="shared" si="2"/>
        <v>3.5146846413095734E-2</v>
      </c>
      <c r="F23">
        <f t="shared" si="3"/>
        <v>-0.2323329588616061</v>
      </c>
      <c r="G23">
        <v>0</v>
      </c>
      <c r="H23">
        <f t="shared" si="4"/>
        <v>0.26747980527470178</v>
      </c>
      <c r="I23">
        <f t="shared" si="5"/>
        <v>-1.0729761966090035</v>
      </c>
      <c r="J23">
        <f t="shared" si="6"/>
        <v>1.0729761966090035</v>
      </c>
      <c r="K23">
        <f t="shared" si="7"/>
        <v>0.47991416249720437</v>
      </c>
      <c r="L23">
        <f t="shared" si="8"/>
        <v>0.52008583750279591</v>
      </c>
      <c r="M23">
        <f t="shared" si="9"/>
        <v>2.0837059585750928</v>
      </c>
      <c r="N23">
        <f t="shared" si="10"/>
        <v>1.9227595290837431</v>
      </c>
    </row>
    <row r="24" spans="1:14" x14ac:dyDescent="0.25">
      <c r="A24" s="4">
        <f>IF('True_Odds_Calculator_2-way'!A25="","",'True_Odds_Calculator_2-way'!A25)</f>
        <v>1.59</v>
      </c>
      <c r="B24" s="4">
        <f>IF('True_Odds_Calculator_2-way'!B25="","",'True_Odds_Calculator_2-way'!B25)</f>
        <v>2.41</v>
      </c>
      <c r="C24" s="4">
        <f t="shared" si="0"/>
        <v>0.62893081761006286</v>
      </c>
      <c r="D24">
        <f t="shared" si="1"/>
        <v>0.41493775933609955</v>
      </c>
      <c r="E24">
        <f t="shared" si="2"/>
        <v>4.3868576946162419E-2</v>
      </c>
      <c r="F24">
        <f t="shared" si="3"/>
        <v>-0.21709856729037824</v>
      </c>
      <c r="G24">
        <v>0</v>
      </c>
      <c r="H24">
        <f t="shared" si="4"/>
        <v>0.2609671442365406</v>
      </c>
      <c r="I24">
        <f t="shared" si="5"/>
        <v>-1.096388414840588</v>
      </c>
      <c r="J24">
        <f t="shared" si="6"/>
        <v>1.096388414840588</v>
      </c>
      <c r="K24">
        <f t="shared" si="7"/>
        <v>0.60721277767574933</v>
      </c>
      <c r="L24">
        <f t="shared" si="8"/>
        <v>0.39278722232425073</v>
      </c>
      <c r="M24">
        <f t="shared" si="9"/>
        <v>1.6468691647559472</v>
      </c>
      <c r="N24">
        <f t="shared" si="10"/>
        <v>2.5459076649252292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2.2000000000000002</v>
      </c>
      <c r="C25" s="4">
        <f t="shared" si="0"/>
        <v>0.58479532163742687</v>
      </c>
      <c r="D25">
        <f t="shared" si="1"/>
        <v>0.45454545454545453</v>
      </c>
      <c r="E25">
        <f t="shared" si="2"/>
        <v>3.9340776182881454E-2</v>
      </c>
      <c r="F25">
        <f t="shared" si="3"/>
        <v>-0.22647527910685805</v>
      </c>
      <c r="G25">
        <v>0</v>
      </c>
      <c r="H25">
        <f t="shared" si="4"/>
        <v>0.26581605528973945</v>
      </c>
      <c r="I25">
        <f t="shared" si="5"/>
        <v>-1.0833784750435986</v>
      </c>
      <c r="J25">
        <f t="shared" si="6"/>
        <v>1.0833784750435986</v>
      </c>
      <c r="K25">
        <f t="shared" si="7"/>
        <v>0.56522763114868146</v>
      </c>
      <c r="L25">
        <f t="shared" si="8"/>
        <v>0.43477236885131854</v>
      </c>
      <c r="M25">
        <f t="shared" si="9"/>
        <v>1.7691987172809549</v>
      </c>
      <c r="N25">
        <f t="shared" si="10"/>
        <v>2.3000541700523187</v>
      </c>
    </row>
    <row r="26" spans="1:14" x14ac:dyDescent="0.25">
      <c r="A26" s="4">
        <f>IF('True_Odds_Calculator_2-way'!A27="","",'True_Odds_Calculator_2-way'!A27)</f>
        <v>1.41</v>
      </c>
      <c r="B26" s="4">
        <f>IF('True_Odds_Calculator_2-way'!B27="","",'True_Odds_Calculator_2-way'!B27)</f>
        <v>3.05</v>
      </c>
      <c r="C26" s="4">
        <f t="shared" si="0"/>
        <v>0.70921985815602839</v>
      </c>
      <c r="D26">
        <f t="shared" si="1"/>
        <v>0.32786885245901642</v>
      </c>
      <c r="E26">
        <f t="shared" si="2"/>
        <v>3.7088710615044818E-2</v>
      </c>
      <c r="F26">
        <f t="shared" si="3"/>
        <v>-0.19544239041971867</v>
      </c>
      <c r="G26">
        <v>0</v>
      </c>
      <c r="H26">
        <f t="shared" si="4"/>
        <v>0.23253110103476343</v>
      </c>
      <c r="I26">
        <f t="shared" si="5"/>
        <v>-1.0907648670730681</v>
      </c>
      <c r="J26">
        <f t="shared" si="6"/>
        <v>1.0907648670730681</v>
      </c>
      <c r="K26">
        <f t="shared" si="7"/>
        <v>0.69098300562505255</v>
      </c>
      <c r="L26">
        <f t="shared" si="8"/>
        <v>0.30901699437494751</v>
      </c>
      <c r="M26">
        <f t="shared" si="9"/>
        <v>1.4472135954999581</v>
      </c>
      <c r="N26">
        <f t="shared" si="10"/>
        <v>3.2360679774997889</v>
      </c>
    </row>
    <row r="27" spans="1:14" x14ac:dyDescent="0.25">
      <c r="A27" s="4">
        <f>IF('True_Odds_Calculator_2-way'!A28="","",'True_Odds_Calculator_2-way'!A28)</f>
        <v>1.54</v>
      </c>
      <c r="B27" s="4">
        <f>IF('True_Odds_Calculator_2-way'!B28="","",'True_Odds_Calculator_2-way'!B28)</f>
        <v>2.6</v>
      </c>
      <c r="C27" s="4">
        <f t="shared" si="0"/>
        <v>0.64935064935064934</v>
      </c>
      <c r="D27">
        <f t="shared" si="1"/>
        <v>0.38461538461538458</v>
      </c>
      <c r="E27">
        <f t="shared" si="2"/>
        <v>3.3966033966033926E-2</v>
      </c>
      <c r="F27">
        <f t="shared" si="3"/>
        <v>-0.2157842157842158</v>
      </c>
      <c r="G27">
        <v>0</v>
      </c>
      <c r="H27">
        <f t="shared" si="4"/>
        <v>0.24975024975024973</v>
      </c>
      <c r="I27">
        <f t="shared" si="5"/>
        <v>-1.075828707279838</v>
      </c>
      <c r="J27">
        <f t="shared" si="6"/>
        <v>1.075828707279838</v>
      </c>
      <c r="K27">
        <f t="shared" si="7"/>
        <v>0.63253207255681121</v>
      </c>
      <c r="L27">
        <f t="shared" si="8"/>
        <v>0.36746792744318868</v>
      </c>
      <c r="M27">
        <f t="shared" si="9"/>
        <v>1.5809475019311128</v>
      </c>
      <c r="N27">
        <f t="shared" si="10"/>
        <v>2.7213259316477414</v>
      </c>
    </row>
    <row r="28" spans="1:14" x14ac:dyDescent="0.25">
      <c r="A28" s="4">
        <f>IF('True_Odds_Calculator_2-way'!A29="","",'True_Odds_Calculator_2-way'!A29)</f>
        <v>1.45</v>
      </c>
      <c r="B28" s="4">
        <f>IF('True_Odds_Calculator_2-way'!B29="","",'True_Odds_Calculator_2-way'!B29)</f>
        <v>2.86</v>
      </c>
      <c r="C28" s="4">
        <f t="shared" si="0"/>
        <v>0.68965517241379315</v>
      </c>
      <c r="D28">
        <f t="shared" si="1"/>
        <v>0.34965034965034969</v>
      </c>
      <c r="E28">
        <f t="shared" si="2"/>
        <v>3.9305522064142728E-2</v>
      </c>
      <c r="F28">
        <f t="shared" si="3"/>
        <v>-0.20183265010851226</v>
      </c>
      <c r="G28">
        <v>0</v>
      </c>
      <c r="H28">
        <f t="shared" si="4"/>
        <v>0.24113817217265499</v>
      </c>
      <c r="I28">
        <f t="shared" si="5"/>
        <v>-1.0930430596399214</v>
      </c>
      <c r="J28">
        <f t="shared" si="6"/>
        <v>1.0930430596399214</v>
      </c>
      <c r="K28">
        <f t="shared" si="7"/>
        <v>0.67029997097970617</v>
      </c>
      <c r="L28">
        <f t="shared" si="8"/>
        <v>0.32970002902029394</v>
      </c>
      <c r="M28">
        <f t="shared" si="9"/>
        <v>1.4918693768379645</v>
      </c>
      <c r="N28">
        <f t="shared" si="10"/>
        <v>3.0330600909302539</v>
      </c>
    </row>
    <row r="29" spans="1:14" x14ac:dyDescent="0.25">
      <c r="A29" s="4">
        <f>IF('True_Odds_Calculator_2-way'!A30="","",'True_Odds_Calculator_2-way'!A30)</f>
        <v>1.66</v>
      </c>
      <c r="B29" s="4">
        <f>IF('True_Odds_Calculator_2-way'!B30="","",'True_Odds_Calculator_2-way'!B30)</f>
        <v>2.33</v>
      </c>
      <c r="C29" s="4">
        <f t="shared" si="0"/>
        <v>0.60240963855421692</v>
      </c>
      <c r="D29">
        <f t="shared" si="1"/>
        <v>0.42918454935622319</v>
      </c>
      <c r="E29">
        <f t="shared" si="2"/>
        <v>3.1594187910440219E-2</v>
      </c>
      <c r="F29">
        <f t="shared" si="3"/>
        <v>-0.22695072134029659</v>
      </c>
      <c r="G29">
        <v>0</v>
      </c>
      <c r="H29">
        <f t="shared" si="4"/>
        <v>0.25854490925073687</v>
      </c>
      <c r="I29">
        <f t="shared" si="5"/>
        <v>-1.0673385899176775</v>
      </c>
      <c r="J29">
        <f t="shared" si="6"/>
        <v>1.0673385899176775</v>
      </c>
      <c r="K29">
        <f t="shared" si="7"/>
        <v>0.58670176980636279</v>
      </c>
      <c r="L29">
        <f t="shared" si="8"/>
        <v>0.41329823019363698</v>
      </c>
      <c r="M29">
        <f t="shared" si="9"/>
        <v>1.7044434693456672</v>
      </c>
      <c r="N29">
        <f t="shared" si="10"/>
        <v>2.4195603245905111</v>
      </c>
    </row>
    <row r="30" spans="1:14" x14ac:dyDescent="0.25">
      <c r="A30" s="4">
        <f>IF('True_Odds_Calculator_2-way'!A31="","",'True_Odds_Calculator_2-way'!A31)</f>
        <v>1.46</v>
      </c>
      <c r="B30" s="4">
        <f>IF('True_Odds_Calculator_2-way'!B31="","",'True_Odds_Calculator_2-way'!B31)</f>
        <v>2.84</v>
      </c>
      <c r="C30" s="4">
        <f t="shared" si="0"/>
        <v>0.68493150684931503</v>
      </c>
      <c r="D30">
        <f t="shared" si="1"/>
        <v>0.35211267605633806</v>
      </c>
      <c r="E30">
        <f t="shared" si="2"/>
        <v>3.7044182905653145E-2</v>
      </c>
      <c r="F30">
        <f t="shared" si="3"/>
        <v>-0.20412888288635922</v>
      </c>
      <c r="G30">
        <v>0</v>
      </c>
      <c r="H30">
        <f t="shared" si="4"/>
        <v>0.24117306579201236</v>
      </c>
      <c r="I30">
        <f t="shared" si="5"/>
        <v>-1.0869565217391306</v>
      </c>
      <c r="J30">
        <f t="shared" si="6"/>
        <v>1.0869565217391306</v>
      </c>
      <c r="K30">
        <f t="shared" si="7"/>
        <v>0.66666666666666652</v>
      </c>
      <c r="L30">
        <f t="shared" si="8"/>
        <v>0.33333333333333337</v>
      </c>
      <c r="M30">
        <f t="shared" si="9"/>
        <v>1.5000000000000004</v>
      </c>
      <c r="N30">
        <f t="shared" si="10"/>
        <v>2.9999999999999996</v>
      </c>
    </row>
    <row r="31" spans="1:14" x14ac:dyDescent="0.25">
      <c r="A31" s="4">
        <f>IF('True_Odds_Calculator_2-way'!A32="","",'True_Odds_Calculator_2-way'!A32)</f>
        <v>1.48</v>
      </c>
      <c r="B31" s="4">
        <f>IF('True_Odds_Calculator_2-way'!B32="","",'True_Odds_Calculator_2-way'!B32)</f>
        <v>2.76</v>
      </c>
      <c r="C31" s="4">
        <f t="shared" si="0"/>
        <v>0.67567567567567566</v>
      </c>
      <c r="D31">
        <f t="shared" si="1"/>
        <v>0.3623188405797102</v>
      </c>
      <c r="E31">
        <f t="shared" si="2"/>
        <v>3.7994516255385857E-2</v>
      </c>
      <c r="F31">
        <f t="shared" si="3"/>
        <v>-0.20681551116333718</v>
      </c>
      <c r="G31">
        <v>0</v>
      </c>
      <c r="H31">
        <f t="shared" si="4"/>
        <v>0.2448100274187231</v>
      </c>
      <c r="I31">
        <f t="shared" si="5"/>
        <v>-1.0879853497231118</v>
      </c>
      <c r="J31">
        <f t="shared" si="6"/>
        <v>1.0879853497231118</v>
      </c>
      <c r="K31">
        <f t="shared" si="7"/>
        <v>0.65692966918274631</v>
      </c>
      <c r="L31">
        <f t="shared" si="8"/>
        <v>0.34307033081725358</v>
      </c>
      <c r="M31">
        <f t="shared" si="9"/>
        <v>1.5222329678670938</v>
      </c>
      <c r="N31">
        <f t="shared" si="10"/>
        <v>2.9148542155126762</v>
      </c>
    </row>
    <row r="32" spans="1:14" x14ac:dyDescent="0.25">
      <c r="A32" s="4">
        <f>IF('True_Odds_Calculator_2-way'!A33="","",'True_Odds_Calculator_2-way'!A33)</f>
        <v>1.35</v>
      </c>
      <c r="B32" s="4">
        <f>IF('True_Odds_Calculator_2-way'!B33="","",'True_Odds_Calculator_2-way'!B33)</f>
        <v>3.2</v>
      </c>
      <c r="C32" s="4">
        <f t="shared" si="0"/>
        <v>0.7407407407407407</v>
      </c>
      <c r="D32">
        <f t="shared" si="1"/>
        <v>0.3125</v>
      </c>
      <c r="E32">
        <f t="shared" si="2"/>
        <v>5.32407407407407E-2</v>
      </c>
      <c r="F32">
        <f t="shared" si="3"/>
        <v>-0.1782407407407407</v>
      </c>
      <c r="G32">
        <v>0</v>
      </c>
      <c r="H32">
        <f t="shared" si="4"/>
        <v>0.23148148148148145</v>
      </c>
      <c r="I32">
        <f t="shared" si="5"/>
        <v>-1.1396057645963795</v>
      </c>
      <c r="J32">
        <f t="shared" si="6"/>
        <v>1.1396057645963795</v>
      </c>
      <c r="K32">
        <f t="shared" si="7"/>
        <v>0.71486678987069607</v>
      </c>
      <c r="L32">
        <f t="shared" si="8"/>
        <v>0.28513321012930387</v>
      </c>
      <c r="M32">
        <f t="shared" si="9"/>
        <v>1.398862017608733</v>
      </c>
      <c r="N32">
        <f t="shared" si="10"/>
        <v>3.5071326821120352</v>
      </c>
    </row>
    <row r="33" spans="1:14" x14ac:dyDescent="0.25">
      <c r="A33" s="4">
        <f>IF('True_Odds_Calculator_2-way'!A34="","",'True_Odds_Calculator_2-way'!A34)</f>
        <v>1.54</v>
      </c>
      <c r="B33" s="4">
        <f>IF('True_Odds_Calculator_2-way'!B34="","",'True_Odds_Calculator_2-way'!B34)</f>
        <v>2.54</v>
      </c>
      <c r="C33" s="4">
        <f t="shared" si="0"/>
        <v>0.64935064935064934</v>
      </c>
      <c r="D33">
        <f t="shared" si="1"/>
        <v>0.39370078740157477</v>
      </c>
      <c r="E33">
        <f t="shared" si="2"/>
        <v>4.3051436752224115E-2</v>
      </c>
      <c r="F33">
        <f t="shared" si="3"/>
        <v>-0.21259842519685046</v>
      </c>
      <c r="G33">
        <v>0</v>
      </c>
      <c r="H33">
        <f t="shared" si="4"/>
        <v>0.25564986194907452</v>
      </c>
      <c r="I33">
        <f t="shared" si="5"/>
        <v>-1.0965861582662815</v>
      </c>
      <c r="J33">
        <f t="shared" si="6"/>
        <v>1.0965861582662815</v>
      </c>
      <c r="K33">
        <f t="shared" si="7"/>
        <v>0.62807895078576026</v>
      </c>
      <c r="L33">
        <f t="shared" si="8"/>
        <v>0.3719210492142398</v>
      </c>
      <c r="M33">
        <f t="shared" si="9"/>
        <v>1.5921565254637919</v>
      </c>
      <c r="N33">
        <f t="shared" si="10"/>
        <v>2.6887426837300739</v>
      </c>
    </row>
    <row r="34" spans="1:14" x14ac:dyDescent="0.25">
      <c r="A34" s="4">
        <f>IF('True_Odds_Calculator_2-way'!A35="","",'True_Odds_Calculator_2-way'!A35)</f>
        <v>1.95</v>
      </c>
      <c r="B34" s="4">
        <f>IF('True_Odds_Calculator_2-way'!B35="","",'True_Odds_Calculator_2-way'!B35)</f>
        <v>1.92</v>
      </c>
      <c r="C34" s="4">
        <f t="shared" si="0"/>
        <v>0.51282051282051289</v>
      </c>
      <c r="D34">
        <f t="shared" si="1"/>
        <v>0.52083333333333337</v>
      </c>
      <c r="E34">
        <f t="shared" si="2"/>
        <v>3.3653846153846256E-2</v>
      </c>
      <c r="F34">
        <f t="shared" si="3"/>
        <v>-0.23344017094017089</v>
      </c>
      <c r="G34">
        <v>0</v>
      </c>
      <c r="H34">
        <f t="shared" si="4"/>
        <v>0.26709401709401714</v>
      </c>
      <c r="I34">
        <f t="shared" si="5"/>
        <v>-1.0696563746013956</v>
      </c>
      <c r="J34">
        <f t="shared" si="6"/>
        <v>1.0696563746013956</v>
      </c>
      <c r="K34">
        <f t="shared" si="7"/>
        <v>0.49598904672064897</v>
      </c>
      <c r="L34">
        <f t="shared" si="8"/>
        <v>0.50401095327935097</v>
      </c>
      <c r="M34">
        <f t="shared" si="9"/>
        <v>2.0161735558713256</v>
      </c>
      <c r="N34">
        <f t="shared" si="10"/>
        <v>1.9840838646332837</v>
      </c>
    </row>
    <row r="35" spans="1:14" x14ac:dyDescent="0.25">
      <c r="A35" s="4">
        <f>IF('True_Odds_Calculator_2-way'!A36="","",'True_Odds_Calculator_2-way'!A36)</f>
        <v>1.92</v>
      </c>
      <c r="B35" s="4">
        <f>IF('True_Odds_Calculator_2-way'!B36="","",'True_Odds_Calculator_2-way'!B36)</f>
        <v>1.95</v>
      </c>
      <c r="C35" s="4">
        <f t="shared" si="0"/>
        <v>0.52083333333333337</v>
      </c>
      <c r="D35">
        <f t="shared" si="1"/>
        <v>0.51282051282051289</v>
      </c>
      <c r="E35">
        <f t="shared" si="2"/>
        <v>3.3653846153846256E-2</v>
      </c>
      <c r="F35">
        <f t="shared" si="3"/>
        <v>-0.23344017094017089</v>
      </c>
      <c r="G35">
        <v>0</v>
      </c>
      <c r="H35">
        <f t="shared" si="4"/>
        <v>0.26709401709401714</v>
      </c>
      <c r="I35">
        <f t="shared" si="5"/>
        <v>-1.0696563746013956</v>
      </c>
      <c r="J35">
        <f t="shared" si="6"/>
        <v>1.0696563746013956</v>
      </c>
      <c r="K35">
        <f t="shared" si="7"/>
        <v>0.50401095327935097</v>
      </c>
      <c r="L35">
        <f t="shared" si="8"/>
        <v>0.49598904672064897</v>
      </c>
      <c r="M35">
        <f t="shared" si="9"/>
        <v>1.9840838646332837</v>
      </c>
      <c r="N35">
        <f t="shared" si="10"/>
        <v>2.0161735558713256</v>
      </c>
    </row>
    <row r="36" spans="1:14" x14ac:dyDescent="0.25">
      <c r="A36" s="4">
        <f>IF('True_Odds_Calculator_2-way'!A37="","",'True_Odds_Calculator_2-way'!A37)</f>
        <v>1.99</v>
      </c>
      <c r="B36" s="4">
        <f>IF('True_Odds_Calculator_2-way'!B37="","",'True_Odds_Calculator_2-way'!B37)</f>
        <v>1.88</v>
      </c>
      <c r="C36" s="4">
        <f t="shared" si="0"/>
        <v>0.50251256281407031</v>
      </c>
      <c r="D36">
        <f t="shared" si="1"/>
        <v>0.53191489361702127</v>
      </c>
      <c r="E36">
        <f t="shared" si="2"/>
        <v>3.4427456431091574E-2</v>
      </c>
      <c r="F36">
        <f t="shared" si="3"/>
        <v>-0.23286645995937127</v>
      </c>
      <c r="G36">
        <v>0</v>
      </c>
      <c r="H36">
        <f t="shared" si="4"/>
        <v>0.2672939163904629</v>
      </c>
      <c r="I36">
        <f t="shared" si="5"/>
        <v>-1.0713739108887084</v>
      </c>
      <c r="J36">
        <f t="shared" si="6"/>
        <v>1.0713739108887084</v>
      </c>
      <c r="K36">
        <f t="shared" si="7"/>
        <v>0.48528137423857021</v>
      </c>
      <c r="L36">
        <f t="shared" si="8"/>
        <v>0.51471862576142968</v>
      </c>
      <c r="M36">
        <f t="shared" si="9"/>
        <v>2.0606601717798219</v>
      </c>
      <c r="N36">
        <f t="shared" si="10"/>
        <v>1.9428090415820634</v>
      </c>
    </row>
    <row r="37" spans="1:14" x14ac:dyDescent="0.25">
      <c r="A37" s="4">
        <f>IF('True_Odds_Calculator_2-way'!A38="","",'True_Odds_Calculator_2-way'!A38)</f>
        <v>1.94</v>
      </c>
      <c r="B37" s="4">
        <f>IF('True_Odds_Calculator_2-way'!B38="","",'True_Odds_Calculator_2-way'!B38)</f>
        <v>1.92</v>
      </c>
      <c r="C37" s="4">
        <f t="shared" si="0"/>
        <v>0.51546391752577325</v>
      </c>
      <c r="D37">
        <f t="shared" si="1"/>
        <v>0.52083333333333337</v>
      </c>
      <c r="E37">
        <f t="shared" si="2"/>
        <v>3.6297250859106622E-2</v>
      </c>
      <c r="F37">
        <f t="shared" si="3"/>
        <v>-0.2321735395189003</v>
      </c>
      <c r="G37">
        <v>0</v>
      </c>
      <c r="H37">
        <f t="shared" si="4"/>
        <v>0.26847079037800692</v>
      </c>
      <c r="I37">
        <f t="shared" si="5"/>
        <v>-1.0753309840483509</v>
      </c>
      <c r="J37">
        <f t="shared" si="6"/>
        <v>1.0753309840483509</v>
      </c>
      <c r="K37">
        <f t="shared" si="7"/>
        <v>0.49731175025068047</v>
      </c>
      <c r="L37">
        <f t="shared" si="8"/>
        <v>0.50268824974931947</v>
      </c>
      <c r="M37">
        <f t="shared" si="9"/>
        <v>2.0108111250054495</v>
      </c>
      <c r="N37">
        <f t="shared" si="10"/>
        <v>1.9893045053244827</v>
      </c>
    </row>
    <row r="38" spans="1:14" x14ac:dyDescent="0.25">
      <c r="A38" s="4">
        <f>IF('True_Odds_Calculator_2-way'!A39="","",'True_Odds_Calculator_2-way'!A39)</f>
        <v>2.14</v>
      </c>
      <c r="B38" s="4">
        <f>IF('True_Odds_Calculator_2-way'!B39="","",'True_Odds_Calculator_2-way'!B39)</f>
        <v>1.75</v>
      </c>
      <c r="C38" s="4">
        <f t="shared" si="0"/>
        <v>0.46728971962616822</v>
      </c>
      <c r="D38">
        <f t="shared" si="1"/>
        <v>0.5714285714285714</v>
      </c>
      <c r="E38">
        <f t="shared" si="2"/>
        <v>3.8718291054739673E-2</v>
      </c>
      <c r="F38">
        <f t="shared" si="3"/>
        <v>-0.22830440587449929</v>
      </c>
      <c r="G38">
        <v>0</v>
      </c>
      <c r="H38">
        <f t="shared" si="4"/>
        <v>0.26702269692923897</v>
      </c>
      <c r="I38">
        <f t="shared" si="5"/>
        <v>-1.0814761408717504</v>
      </c>
      <c r="J38">
        <f t="shared" si="6"/>
        <v>1.0814761408717504</v>
      </c>
      <c r="K38">
        <f t="shared" si="7"/>
        <v>0.44785153960345248</v>
      </c>
      <c r="L38">
        <f t="shared" si="8"/>
        <v>0.55214846039654741</v>
      </c>
      <c r="M38">
        <f t="shared" si="9"/>
        <v>2.2328828005937953</v>
      </c>
      <c r="N38">
        <f t="shared" si="10"/>
        <v>1.8111071056538131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1.98</v>
      </c>
      <c r="C39" s="4">
        <f t="shared" si="0"/>
        <v>0.53191489361702127</v>
      </c>
      <c r="D39">
        <f t="shared" si="1"/>
        <v>0.50505050505050508</v>
      </c>
      <c r="E39">
        <f t="shared" si="2"/>
        <v>3.6965398667526461E-2</v>
      </c>
      <c r="F39">
        <f t="shared" si="3"/>
        <v>-0.23167848699763582</v>
      </c>
      <c r="G39">
        <v>0</v>
      </c>
      <c r="H39">
        <f t="shared" si="4"/>
        <v>0.26864388566516229</v>
      </c>
      <c r="I39">
        <f t="shared" si="5"/>
        <v>-1.0768262306348704</v>
      </c>
      <c r="J39">
        <f t="shared" si="6"/>
        <v>1.0768262306348704</v>
      </c>
      <c r="K39">
        <f t="shared" si="7"/>
        <v>0.51345058700488033</v>
      </c>
      <c r="L39">
        <f t="shared" si="8"/>
        <v>0.4865494129951195</v>
      </c>
      <c r="M39">
        <f t="shared" si="9"/>
        <v>1.947607082958686</v>
      </c>
      <c r="N39">
        <f t="shared" si="10"/>
        <v>2.0552897060221729</v>
      </c>
    </row>
    <row r="40" spans="1:14" x14ac:dyDescent="0.25">
      <c r="A40" s="4">
        <f>IF('True_Odds_Calculator_2-way'!A41="","",'True_Odds_Calculator_2-way'!A41)</f>
        <v>1.66</v>
      </c>
      <c r="B40" s="4">
        <f>IF('True_Odds_Calculator_2-way'!B41="","",'True_Odds_Calculator_2-way'!B41)</f>
        <v>2.29</v>
      </c>
      <c r="C40" s="4">
        <f t="shared" si="0"/>
        <v>0.60240963855421692</v>
      </c>
      <c r="D40">
        <f t="shared" si="1"/>
        <v>0.4366812227074236</v>
      </c>
      <c r="E40">
        <f t="shared" si="2"/>
        <v>3.9090861261640519E-2</v>
      </c>
      <c r="F40">
        <f t="shared" si="3"/>
        <v>-0.22397011627295205</v>
      </c>
      <c r="G40">
        <v>0</v>
      </c>
      <c r="H40">
        <f t="shared" si="4"/>
        <v>0.26306097753459257</v>
      </c>
      <c r="I40">
        <f t="shared" si="5"/>
        <v>-1.0837601479372587</v>
      </c>
      <c r="J40">
        <f t="shared" si="6"/>
        <v>1.0837601479372587</v>
      </c>
      <c r="K40">
        <f t="shared" si="7"/>
        <v>0.58299461912098116</v>
      </c>
      <c r="L40">
        <f t="shared" si="8"/>
        <v>0.41700538087901889</v>
      </c>
      <c r="M40">
        <f t="shared" si="9"/>
        <v>1.7152816976385905</v>
      </c>
      <c r="N40">
        <f t="shared" si="10"/>
        <v>2.3980505908390635</v>
      </c>
    </row>
    <row r="41" spans="1:14" x14ac:dyDescent="0.25">
      <c r="A41" s="4">
        <f>IF('True_Odds_Calculator_2-way'!A42="","",'True_Odds_Calculator_2-way'!A42)</f>
        <v>1.8</v>
      </c>
      <c r="B41" s="4">
        <f>IF('True_Odds_Calculator_2-way'!B42="","",'True_Odds_Calculator_2-way'!B42)</f>
        <v>2.0699999999999998</v>
      </c>
      <c r="C41" s="4">
        <f t="shared" si="0"/>
        <v>0.55555555555555558</v>
      </c>
      <c r="D41">
        <f t="shared" si="1"/>
        <v>0.48309178743961356</v>
      </c>
      <c r="E41">
        <f t="shared" si="2"/>
        <v>3.8647342995169254E-2</v>
      </c>
      <c r="F41">
        <f t="shared" si="3"/>
        <v>-0.22973698336017168</v>
      </c>
      <c r="G41">
        <v>0</v>
      </c>
      <c r="H41">
        <f t="shared" si="4"/>
        <v>0.26838432635534087</v>
      </c>
      <c r="I41">
        <f t="shared" si="5"/>
        <v>-1.0808442529177926</v>
      </c>
      <c r="J41">
        <f t="shared" si="6"/>
        <v>1.0808442529177926</v>
      </c>
      <c r="K41">
        <f t="shared" si="7"/>
        <v>0.53628636852729539</v>
      </c>
      <c r="L41">
        <f t="shared" si="8"/>
        <v>0.46371363147270434</v>
      </c>
      <c r="M41">
        <f t="shared" si="9"/>
        <v>1.8646754023342345</v>
      </c>
      <c r="N41">
        <f t="shared" si="10"/>
        <v>2.1565033506220384</v>
      </c>
    </row>
    <row r="42" spans="1:14" x14ac:dyDescent="0.25">
      <c r="A42" s="4">
        <f>IF('True_Odds_Calculator_2-way'!A43="","",'True_Odds_Calculator_2-way'!A43)</f>
        <v>1.6</v>
      </c>
      <c r="B42" s="4">
        <f>IF('True_Odds_Calculator_2-way'!B43="","",'True_Odds_Calculator_2-way'!B43)</f>
        <v>2.4</v>
      </c>
      <c r="C42" s="4">
        <f t="shared" si="0"/>
        <v>0.625</v>
      </c>
      <c r="D42">
        <f t="shared" si="1"/>
        <v>0.41666666666666669</v>
      </c>
      <c r="E42">
        <f t="shared" si="2"/>
        <v>4.1666666666666741E-2</v>
      </c>
      <c r="F42">
        <f t="shared" si="3"/>
        <v>-0.21875</v>
      </c>
      <c r="G42">
        <v>0</v>
      </c>
      <c r="H42">
        <f t="shared" si="4"/>
        <v>0.26041666666666669</v>
      </c>
      <c r="I42">
        <f t="shared" si="5"/>
        <v>-1.0910894511799618</v>
      </c>
      <c r="J42">
        <f t="shared" si="6"/>
        <v>1.0910894511799618</v>
      </c>
      <c r="K42">
        <f t="shared" si="7"/>
        <v>0.60435607626104004</v>
      </c>
      <c r="L42">
        <f t="shared" si="8"/>
        <v>0.39564392373896001</v>
      </c>
      <c r="M42">
        <f t="shared" si="9"/>
        <v>1.6546536707079771</v>
      </c>
      <c r="N42">
        <f t="shared" si="10"/>
        <v>2.5275252316519468</v>
      </c>
    </row>
    <row r="43" spans="1:14" x14ac:dyDescent="0.25">
      <c r="A43" s="4">
        <f>IF('True_Odds_Calculator_2-way'!A44="","",'True_Odds_Calculator_2-way'!A44)</f>
        <v>1.72</v>
      </c>
      <c r="B43" s="4">
        <f>IF('True_Odds_Calculator_2-way'!B44="","",'True_Odds_Calculator_2-way'!B44)</f>
        <v>2.1800000000000002</v>
      </c>
      <c r="C43" s="4">
        <f t="shared" si="0"/>
        <v>0.58139534883720934</v>
      </c>
      <c r="D43">
        <f t="shared" si="1"/>
        <v>0.4587155963302752</v>
      </c>
      <c r="E43">
        <f t="shared" si="2"/>
        <v>4.0110945167484591E-2</v>
      </c>
      <c r="F43">
        <f t="shared" si="3"/>
        <v>-0.22658416897802425</v>
      </c>
      <c r="G43">
        <v>0</v>
      </c>
      <c r="H43">
        <f t="shared" si="4"/>
        <v>0.26669511414550884</v>
      </c>
      <c r="I43">
        <f t="shared" si="5"/>
        <v>-1.0849075915068656</v>
      </c>
      <c r="J43">
        <f t="shared" si="6"/>
        <v>1.0849075915068656</v>
      </c>
      <c r="K43">
        <f t="shared" si="7"/>
        <v>0.56144023968644996</v>
      </c>
      <c r="L43">
        <f t="shared" si="8"/>
        <v>0.43855976031354993</v>
      </c>
      <c r="M43">
        <f t="shared" si="9"/>
        <v>1.7811334658849434</v>
      </c>
      <c r="N43">
        <f t="shared" si="10"/>
        <v>2.2801909579781015</v>
      </c>
    </row>
    <row r="44" spans="1:14" x14ac:dyDescent="0.25">
      <c r="A44" s="4">
        <f>IF('True_Odds_Calculator_2-way'!A45="","",'True_Odds_Calculator_2-way'!A45)</f>
        <v>1.77</v>
      </c>
      <c r="B44" s="4">
        <f>IF('True_Odds_Calculator_2-way'!B45="","",'True_Odds_Calculator_2-way'!B45)</f>
        <v>2.11</v>
      </c>
      <c r="C44" s="4">
        <f t="shared" si="0"/>
        <v>0.56497175141242939</v>
      </c>
      <c r="D44">
        <f t="shared" si="1"/>
        <v>0.47393364928909953</v>
      </c>
      <c r="E44">
        <f t="shared" si="2"/>
        <v>3.8905400701529036E-2</v>
      </c>
      <c r="F44">
        <f t="shared" si="3"/>
        <v>-0.22885372319061759</v>
      </c>
      <c r="G44">
        <v>0</v>
      </c>
      <c r="H44">
        <f t="shared" si="4"/>
        <v>0.26775912389214662</v>
      </c>
      <c r="I44">
        <f t="shared" si="5"/>
        <v>-1.0816659234722941</v>
      </c>
      <c r="J44">
        <f t="shared" si="6"/>
        <v>1.0816659234722941</v>
      </c>
      <c r="K44">
        <f t="shared" si="7"/>
        <v>0.54558863296538396</v>
      </c>
      <c r="L44">
        <f t="shared" si="8"/>
        <v>0.45441136703461599</v>
      </c>
      <c r="M44">
        <f t="shared" si="9"/>
        <v>1.8328827610736662</v>
      </c>
      <c r="N44">
        <f t="shared" si="10"/>
        <v>2.2006491750542465</v>
      </c>
    </row>
    <row r="45" spans="1:14" x14ac:dyDescent="0.25">
      <c r="A45" s="4">
        <f>IF('True_Odds_Calculator_2-way'!A46="","",'True_Odds_Calculator_2-way'!A46)</f>
        <v>1.95</v>
      </c>
      <c r="B45" s="4">
        <f>IF('True_Odds_Calculator_2-way'!B46="","",'True_Odds_Calculator_2-way'!B46)</f>
        <v>1.92</v>
      </c>
      <c r="C45" s="4">
        <f t="shared" si="0"/>
        <v>0.51282051282051289</v>
      </c>
      <c r="D45">
        <f t="shared" si="1"/>
        <v>0.52083333333333337</v>
      </c>
      <c r="E45">
        <f t="shared" si="2"/>
        <v>3.3653846153846256E-2</v>
      </c>
      <c r="F45">
        <f t="shared" si="3"/>
        <v>-0.23344017094017089</v>
      </c>
      <c r="G45">
        <v>0</v>
      </c>
      <c r="H45">
        <f t="shared" si="4"/>
        <v>0.26709401709401714</v>
      </c>
      <c r="I45">
        <f t="shared" si="5"/>
        <v>-1.0696563746013956</v>
      </c>
      <c r="J45">
        <f t="shared" si="6"/>
        <v>1.0696563746013956</v>
      </c>
      <c r="K45">
        <f t="shared" si="7"/>
        <v>0.49598904672064897</v>
      </c>
      <c r="L45">
        <f t="shared" si="8"/>
        <v>0.50401095327935097</v>
      </c>
      <c r="M45">
        <f t="shared" si="9"/>
        <v>2.0161735558713256</v>
      </c>
      <c r="N45">
        <f t="shared" si="10"/>
        <v>1.9840838646332837</v>
      </c>
    </row>
    <row r="46" spans="1:14" x14ac:dyDescent="0.25">
      <c r="A46" s="4">
        <f>IF('True_Odds_Calculator_2-way'!A47="","",'True_Odds_Calculator_2-way'!A47)</f>
        <v>1.56</v>
      </c>
      <c r="B46" s="4">
        <f>IF('True_Odds_Calculator_2-way'!B47="","",'True_Odds_Calculator_2-way'!B47)</f>
        <v>2.48</v>
      </c>
      <c r="C46" s="4">
        <f t="shared" si="0"/>
        <v>0.64102564102564097</v>
      </c>
      <c r="D46">
        <f t="shared" si="1"/>
        <v>0.40322580645161293</v>
      </c>
      <c r="E46">
        <f t="shared" si="2"/>
        <v>4.4251447477253958E-2</v>
      </c>
      <c r="F46">
        <f t="shared" si="3"/>
        <v>-0.2142266335814722</v>
      </c>
      <c r="G46">
        <v>0</v>
      </c>
      <c r="H46">
        <f t="shared" si="4"/>
        <v>0.25847808105872622</v>
      </c>
      <c r="I46">
        <f t="shared" si="5"/>
        <v>-1.0984369379093673</v>
      </c>
      <c r="J46">
        <f t="shared" si="6"/>
        <v>1.0984369379093673</v>
      </c>
      <c r="K46">
        <f t="shared" si="7"/>
        <v>0.61914724550077893</v>
      </c>
      <c r="L46">
        <f t="shared" si="8"/>
        <v>0.38085275449922101</v>
      </c>
      <c r="M46">
        <f t="shared" si="9"/>
        <v>1.6151246852292456</v>
      </c>
      <c r="N46">
        <f t="shared" si="10"/>
        <v>2.6256866681058635</v>
      </c>
    </row>
    <row r="47" spans="1:14" x14ac:dyDescent="0.25">
      <c r="A47" s="4">
        <f>IF('True_Odds_Calculator_2-way'!A48="","",'True_Odds_Calculator_2-way'!A48)</f>
        <v>2.2799999999999998</v>
      </c>
      <c r="B47" s="4">
        <f>IF('True_Odds_Calculator_2-way'!B48="","",'True_Odds_Calculator_2-way'!B48)</f>
        <v>1.67</v>
      </c>
      <c r="C47" s="4">
        <f t="shared" si="0"/>
        <v>0.43859649122807021</v>
      </c>
      <c r="D47">
        <f t="shared" si="1"/>
        <v>0.5988023952095809</v>
      </c>
      <c r="E47">
        <f t="shared" si="2"/>
        <v>3.7398886437651102E-2</v>
      </c>
      <c r="F47">
        <f t="shared" si="3"/>
        <v>-0.22523374304023536</v>
      </c>
      <c r="G47">
        <v>0</v>
      </c>
      <c r="H47">
        <f t="shared" si="4"/>
        <v>0.2626326294778864</v>
      </c>
      <c r="I47">
        <f t="shared" si="5"/>
        <v>-1.0798355319767001</v>
      </c>
      <c r="J47">
        <f t="shared" si="6"/>
        <v>1.0798355319767001</v>
      </c>
      <c r="K47">
        <f t="shared" si="7"/>
        <v>0.41978188889052137</v>
      </c>
      <c r="L47">
        <f t="shared" si="8"/>
        <v>0.58021811110947863</v>
      </c>
      <c r="M47">
        <f t="shared" si="9"/>
        <v>2.382189480930176</v>
      </c>
      <c r="N47">
        <f t="shared" si="10"/>
        <v>1.7234898064243891</v>
      </c>
    </row>
    <row r="48" spans="1:14" x14ac:dyDescent="0.25">
      <c r="A48" s="4">
        <f>IF('True_Odds_Calculator_2-way'!A49="","",'True_Odds_Calculator_2-way'!A49)</f>
        <v>1.64</v>
      </c>
      <c r="B48" s="4">
        <f>IF('True_Odds_Calculator_2-way'!B49="","",'True_Odds_Calculator_2-way'!B49)</f>
        <v>2.37</v>
      </c>
      <c r="C48" s="4">
        <f t="shared" si="0"/>
        <v>0.6097560975609756</v>
      </c>
      <c r="D48">
        <f t="shared" si="1"/>
        <v>0.42194092827004215</v>
      </c>
      <c r="E48">
        <f t="shared" si="2"/>
        <v>3.1697025831017633E-2</v>
      </c>
      <c r="F48">
        <f t="shared" si="3"/>
        <v>-0.2255840279921788</v>
      </c>
      <c r="G48">
        <v>0</v>
      </c>
      <c r="H48">
        <f t="shared" si="4"/>
        <v>0.25728105382319644</v>
      </c>
      <c r="I48">
        <f t="shared" si="5"/>
        <v>-1.0679470721459507</v>
      </c>
      <c r="J48">
        <f t="shared" si="6"/>
        <v>1.0679470721459507</v>
      </c>
      <c r="K48">
        <f t="shared" si="7"/>
        <v>0.59400548923620555</v>
      </c>
      <c r="L48">
        <f t="shared" si="8"/>
        <v>0.40599451076379461</v>
      </c>
      <c r="M48">
        <f t="shared" si="9"/>
        <v>1.6834861261734084</v>
      </c>
      <c r="N48">
        <f t="shared" si="10"/>
        <v>2.4630874888399528</v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4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1.78</v>
      </c>
      <c r="B3">
        <v>2.11</v>
      </c>
      <c r="C3" s="29">
        <f t="shared" ref="C3:C66" si="0">IF(OR($A3="",$B3=""),"",(1/A3)+(1/B3)-1)</f>
        <v>3.5731402098088338E-2</v>
      </c>
      <c r="D3" s="30">
        <f>IF(OR($A3="",$B3=""),"",A3*'MPTO_working_2-way'!$G2)</f>
        <v>1.8436018957345972</v>
      </c>
      <c r="E3" s="32">
        <f>IF(OR($A3="",$B3=""),"",B3*'MPTO_working_2-way'!$G2)</f>
        <v>2.1853932584269664</v>
      </c>
      <c r="F3" s="30">
        <f>IF(OR($A3="",$B3=""),"",'MPTO_working_2-way'!D2)</f>
        <v>1.8384649273092173</v>
      </c>
      <c r="G3" s="32">
        <f>IF(OR($A3="",$B3=""),"",'MPTO_working_2-way'!E2)</f>
        <v>2.1926557300484557</v>
      </c>
      <c r="H3" s="30">
        <f>IF(OR($A3="",$B3=""),"",'OddsRatio_working_2-way'!M2)</f>
        <v>1.838273644284909</v>
      </c>
      <c r="I3" s="30">
        <f>IF(OR($A3="",$B3=""),"",'OddsRatio_working_2-way'!N2)</f>
        <v>2.192927878405448</v>
      </c>
      <c r="J3" s="30">
        <f>IF('Log_working_2-way'!$D2="","",A3^('Log_working_2-way'!$D2))</f>
        <v>1.8359377980310738</v>
      </c>
      <c r="K3" s="32">
        <f>IF('Log_working_2-way'!$D2="","",B3^('Log_working_2-way'!$D2))</f>
        <v>2.1962612557480616</v>
      </c>
      <c r="L3" s="37">
        <f>(1/D3)</f>
        <v>0.54241645244215941</v>
      </c>
      <c r="M3" s="37">
        <f>(1/E3)</f>
        <v>0.45758354755784059</v>
      </c>
      <c r="N3" s="38">
        <v>100</v>
      </c>
      <c r="O3" s="38">
        <f>(1/A3)*((N3*A3)-N3)</f>
        <v>43.820224719101127</v>
      </c>
      <c r="P3" s="38">
        <f>(1/B3)*((N3*B3)-N3)</f>
        <v>52.606635071090047</v>
      </c>
      <c r="Q3" s="38">
        <f>(1/B3)*N3</f>
        <v>47.393364928909953</v>
      </c>
      <c r="R3" s="38">
        <f>(1/A3)*N3</f>
        <v>56.17977528089888</v>
      </c>
      <c r="S3" s="39">
        <f>O3-Q3</f>
        <v>-3.5731402098088267</v>
      </c>
      <c r="T3" s="39">
        <f>P3-R3</f>
        <v>-3.5731402098088338</v>
      </c>
      <c r="U3" t="s">
        <v>141</v>
      </c>
      <c r="V3" t="s">
        <v>91</v>
      </c>
      <c r="W3" t="s">
        <v>69</v>
      </c>
      <c r="X3" s="48" t="s">
        <v>166</v>
      </c>
      <c r="Y3" s="41"/>
    </row>
    <row r="4" spans="1:25" s="12" customFormat="1" ht="15" x14ac:dyDescent="0.25">
      <c r="A4">
        <v>1.61</v>
      </c>
      <c r="B4">
        <v>2.4</v>
      </c>
      <c r="C4" s="29">
        <f t="shared" si="0"/>
        <v>3.7784679089026829E-2</v>
      </c>
      <c r="D4" s="30">
        <f>IF(OR($A4="",$B4=""),"",A4*'MPTO_working_2-way'!$G3)</f>
        <v>1.6708333333333334</v>
      </c>
      <c r="E4" s="32">
        <f>IF(OR($A4="",$B4=""),"",B4*'MPTO_working_2-way'!$G3)</f>
        <v>2.4906832298136643</v>
      </c>
      <c r="F4" s="30">
        <f>IF(OR($A4="",$B4=""),"",'MPTO_working_2-way'!D3)</f>
        <v>1.6605070906746886</v>
      </c>
      <c r="G4" s="32">
        <f>IF(OR($A4="",$B4=""),"",'MPTO_working_2-way'!E3)</f>
        <v>2.5139882888744305</v>
      </c>
      <c r="H4" s="30">
        <f>IF(OR($A4="",$B4=""),"",'OddsRatio_working_2-way'!M3)</f>
        <v>1.660086574408453</v>
      </c>
      <c r="I4" s="30">
        <f>IF(OR($A4="",$B4=""),"",'OddsRatio_working_2-way'!N3)</f>
        <v>2.5149527937243179</v>
      </c>
      <c r="J4" s="30">
        <f>IF('Log_working_2-way'!$D3="","",A4^('Log_working_2-way'!$D3))</f>
        <v>1.6553816409506441</v>
      </c>
      <c r="K4" s="32">
        <f>IF('Log_working_2-way'!$D3="","",B4^('Log_working_2-way'!$D3))</f>
        <v>2.5258285211487945</v>
      </c>
      <c r="L4" s="37">
        <f t="shared" ref="L4" si="1">(1/D4)</f>
        <v>0.59850374064837908</v>
      </c>
      <c r="M4" s="37">
        <f t="shared" ref="M4" si="2">(1/E4)</f>
        <v>0.40149625935162098</v>
      </c>
      <c r="N4" s="38">
        <v>100</v>
      </c>
      <c r="O4" s="38">
        <f t="shared" ref="O4" si="3">(1/A4)*((N4*A4)-N4)</f>
        <v>37.888198757763973</v>
      </c>
      <c r="P4" s="38">
        <f t="shared" ref="P4" si="4">(1/B4)*((N4*B4)-N4)</f>
        <v>58.333333333333336</v>
      </c>
      <c r="Q4" s="38">
        <f t="shared" ref="Q4" si="5">(1/B4)*N4</f>
        <v>41.666666666666671</v>
      </c>
      <c r="R4" s="38">
        <f t="shared" ref="R4" si="6">(1/A4)*N4</f>
        <v>62.11180124223602</v>
      </c>
      <c r="S4" s="39">
        <f t="shared" ref="S4" si="7">O4-Q4</f>
        <v>-3.778467908902698</v>
      </c>
      <c r="T4" s="39">
        <f t="shared" ref="T4" si="8">P4-R4</f>
        <v>-3.7784679089026838</v>
      </c>
      <c r="U4" t="s">
        <v>142</v>
      </c>
      <c r="V4" t="s">
        <v>96</v>
      </c>
      <c r="W4" t="s">
        <v>69</v>
      </c>
      <c r="X4" s="48" t="s">
        <v>166</v>
      </c>
      <c r="Y4" s="41"/>
    </row>
    <row r="5" spans="1:25" s="12" customFormat="1" ht="15" x14ac:dyDescent="0.25">
      <c r="A5">
        <v>1.76</v>
      </c>
      <c r="B5">
        <v>2.12</v>
      </c>
      <c r="C5" s="29">
        <f t="shared" si="0"/>
        <v>3.9879931389365408E-2</v>
      </c>
      <c r="D5" s="30">
        <f>IF(OR($A5="",$B5=""),"",A5*'MPTO_working_2-way'!$G4)</f>
        <v>1.8301886792452831</v>
      </c>
      <c r="E5" s="32">
        <f>IF(OR($A5="",$B5=""),"",B5*'MPTO_working_2-way'!$G4)</f>
        <v>2.2045454545454546</v>
      </c>
      <c r="F5" s="30">
        <f>IF(OR($A5="",$B5=""),"",'MPTO_working_2-way'!D4)</f>
        <v>1.8240125146656239</v>
      </c>
      <c r="G5" s="32">
        <f>IF(OR($A5="",$B5=""),"",'MPTO_working_2-way'!E4)</f>
        <v>2.213573801613669</v>
      </c>
      <c r="H5" s="30">
        <f>IF(OR($A5="",$B5=""),"",'OddsRatio_working_2-way'!M4)</f>
        <v>1.8237544710479137</v>
      </c>
      <c r="I5" s="30">
        <f>IF(OR($A5="",$B5=""),"",'OddsRatio_working_2-way'!N4)</f>
        <v>2.2139539573337679</v>
      </c>
      <c r="J5" s="30">
        <f>IF('Log_working_2-way'!$D4="","",A5^('Log_working_2-way'!$D4))</f>
        <v>1.8209380433579214</v>
      </c>
      <c r="K5" s="32">
        <f>IF('Log_working_2-way'!$D4="","",B5^('Log_working_2-way'!$D4))</f>
        <v>2.2181187217362539</v>
      </c>
      <c r="L5" s="37">
        <f t="shared" ref="L5:L49" si="9">(1/D5)</f>
        <v>0.54639175257731953</v>
      </c>
      <c r="M5" s="37">
        <f t="shared" ref="M5:M49" si="10">(1/E5)</f>
        <v>0.45360824742268041</v>
      </c>
      <c r="N5" s="38">
        <v>101</v>
      </c>
      <c r="O5" s="38">
        <f t="shared" ref="O5:O49" si="11">(1/A5)*((N5*A5)-N5)</f>
        <v>43.61363636363636</v>
      </c>
      <c r="P5" s="38">
        <f t="shared" ref="P5:P49" si="12">(1/B5)*((N5*B5)-N5)</f>
        <v>53.35849056603773</v>
      </c>
      <c r="Q5" s="38">
        <f t="shared" ref="Q5:Q49" si="13">(1/B5)*N5</f>
        <v>47.641509433962263</v>
      </c>
      <c r="R5" s="38">
        <f t="shared" ref="R5:R49" si="14">(1/A5)*N5</f>
        <v>57.38636363636364</v>
      </c>
      <c r="S5" s="39">
        <f t="shared" ref="S5:S49" si="15">O5-Q5</f>
        <v>-4.0278730703259029</v>
      </c>
      <c r="T5" s="39">
        <f t="shared" ref="T5:T49" si="16">P5-R5</f>
        <v>-4.02787307032591</v>
      </c>
      <c r="U5" t="s">
        <v>88</v>
      </c>
      <c r="V5" t="s">
        <v>90</v>
      </c>
      <c r="W5" t="s">
        <v>69</v>
      </c>
      <c r="X5" s="48" t="s">
        <v>166</v>
      </c>
      <c r="Y5" s="41"/>
    </row>
    <row r="6" spans="1:25" s="12" customFormat="1" ht="15" x14ac:dyDescent="0.25">
      <c r="A6">
        <v>2.41</v>
      </c>
      <c r="B6">
        <v>1.6</v>
      </c>
      <c r="C6" s="29">
        <f t="shared" si="0"/>
        <v>3.9937759336099443E-2</v>
      </c>
      <c r="D6" s="30">
        <f>IF(OR($A6="",$B6=""),"",A6*'MPTO_working_2-way'!$G5)</f>
        <v>2.5062499999999996</v>
      </c>
      <c r="E6" s="32">
        <f>IF(OR($A6="",$B6=""),"",B6*'MPTO_working_2-way'!$G5)</f>
        <v>1.6639004149377592</v>
      </c>
      <c r="F6" s="30">
        <f>IF(OR($A6="",$B6=""),"",'MPTO_working_2-way'!D5)</f>
        <v>2.5318450426789227</v>
      </c>
      <c r="G6" s="32">
        <f>IF(OR($A6="",$B6=""),"",'MPTO_working_2-way'!E5)</f>
        <v>1.6528075439348477</v>
      </c>
      <c r="H6" s="30">
        <f>IF(OR($A6="",$B6=""),"",'OddsRatio_working_2-way'!M5)</f>
        <v>2.532970971675589</v>
      </c>
      <c r="I6" s="30">
        <f>IF(OR($A6="",$B6=""),"",'OddsRatio_working_2-way'!N5)</f>
        <v>1.652328073053442</v>
      </c>
      <c r="J6" s="30">
        <f>IF('Log_working_2-way'!$D5="","",A6^('Log_working_2-way'!$D5))</f>
        <v>2.5449579873420185</v>
      </c>
      <c r="K6" s="32">
        <f>IF('Log_working_2-way'!$D5="","",B6^('Log_working_2-way'!$D5))</f>
        <v>1.6472667918433761</v>
      </c>
      <c r="L6" s="37">
        <f t="shared" si="9"/>
        <v>0.39900249376558611</v>
      </c>
      <c r="M6" s="37">
        <f t="shared" si="10"/>
        <v>0.60099750623441406</v>
      </c>
      <c r="N6" s="38">
        <v>102</v>
      </c>
      <c r="O6" s="38">
        <f t="shared" si="11"/>
        <v>59.676348547717843</v>
      </c>
      <c r="P6" s="38">
        <f t="shared" si="12"/>
        <v>38.250000000000014</v>
      </c>
      <c r="Q6" s="38">
        <f t="shared" si="13"/>
        <v>63.75</v>
      </c>
      <c r="R6" s="38">
        <f t="shared" si="14"/>
        <v>42.323651452282157</v>
      </c>
      <c r="S6" s="39">
        <f t="shared" si="15"/>
        <v>-4.0736514522821565</v>
      </c>
      <c r="T6" s="39">
        <f t="shared" si="16"/>
        <v>-4.0736514522821423</v>
      </c>
      <c r="U6" t="s">
        <v>89</v>
      </c>
      <c r="V6" t="s">
        <v>103</v>
      </c>
      <c r="W6" t="s">
        <v>69</v>
      </c>
      <c r="X6" s="48" t="s">
        <v>166</v>
      </c>
      <c r="Y6" s="41"/>
    </row>
    <row r="7" spans="1:25" s="12" customFormat="1" ht="15" x14ac:dyDescent="0.25">
      <c r="A7">
        <v>1.65</v>
      </c>
      <c r="B7">
        <v>2.2999999999999998</v>
      </c>
      <c r="C7" s="29">
        <f t="shared" si="0"/>
        <v>4.0843214756258295E-2</v>
      </c>
      <c r="D7" s="30">
        <f>IF(OR($A7="",$B7=""),"",A7*'MPTO_working_2-way'!$G6)</f>
        <v>1.7173913043478262</v>
      </c>
      <c r="E7" s="32">
        <f>IF(OR($A7="",$B7=""),"",B7*'MPTO_working_2-way'!$G6)</f>
        <v>2.393939393939394</v>
      </c>
      <c r="F7" s="30">
        <f>IF(OR($A7="",$B7=""),"",'MPTO_working_2-way'!D6)</f>
        <v>1.7075365579302588</v>
      </c>
      <c r="G7" s="32">
        <f>IF(OR($A7="",$B7=""),"",'MPTO_working_2-way'!E6)</f>
        <v>2.4133545310015898</v>
      </c>
      <c r="H7" s="30">
        <f>IF(OR($A7="",$B7=""),"",'OddsRatio_working_2-way'!M6)</f>
        <v>1.7071067811865481</v>
      </c>
      <c r="I7" s="30">
        <f>IF(OR($A7="",$B7=""),"",'OddsRatio_working_2-way'!N6)</f>
        <v>2.4142135623730949</v>
      </c>
      <c r="J7" s="30">
        <f>IF('Log_working_2-way'!$D6="","",A7^('Log_working_2-way'!$D6))</f>
        <v>1.7026112839208782</v>
      </c>
      <c r="K7" s="32">
        <f>IF('Log_working_2-way'!$D6="","",B7^('Log_working_2-way'!$D6))</f>
        <v>2.4232620837218128</v>
      </c>
      <c r="L7" s="37">
        <f t="shared" si="9"/>
        <v>0.58227848101265822</v>
      </c>
      <c r="M7" s="37">
        <f t="shared" si="10"/>
        <v>0.41772151898734178</v>
      </c>
      <c r="N7" s="38">
        <v>103</v>
      </c>
      <c r="O7" s="38">
        <f t="shared" si="11"/>
        <v>40.575757575757571</v>
      </c>
      <c r="P7" s="38">
        <f t="shared" si="12"/>
        <v>58.217391304347821</v>
      </c>
      <c r="Q7" s="38">
        <f t="shared" si="13"/>
        <v>44.782608695652179</v>
      </c>
      <c r="R7" s="38">
        <f t="shared" si="14"/>
        <v>62.424242424242429</v>
      </c>
      <c r="S7" s="39">
        <f t="shared" si="15"/>
        <v>-4.2068511198946084</v>
      </c>
      <c r="T7" s="39">
        <f t="shared" si="16"/>
        <v>-4.2068511198946084</v>
      </c>
      <c r="U7" t="s">
        <v>71</v>
      </c>
      <c r="V7" t="s">
        <v>97</v>
      </c>
      <c r="W7" t="s">
        <v>69</v>
      </c>
      <c r="X7" s="48" t="s">
        <v>166</v>
      </c>
      <c r="Y7" s="41"/>
    </row>
    <row r="8" spans="1:25" ht="15" x14ac:dyDescent="0.25">
      <c r="A8">
        <v>1.68</v>
      </c>
      <c r="B8">
        <v>2.2599999999999998</v>
      </c>
      <c r="C8" s="29">
        <f t="shared" si="0"/>
        <v>3.7715971344289834E-2</v>
      </c>
      <c r="D8" s="30">
        <f>IF(OR($A8="",$B8=""),"",A8*'MPTO_working_2-way'!$G7)</f>
        <v>1.7433628318584069</v>
      </c>
      <c r="E8" s="32">
        <f>IF(OR($A8="",$B8=""),"",B8*'MPTO_working_2-way'!$G7)</f>
        <v>2.3452380952380949</v>
      </c>
      <c r="F8" s="30">
        <f>IF(OR($A8="",$B8=""),"",'MPTO_working_2-way'!D7)</f>
        <v>1.7349661853408882</v>
      </c>
      <c r="G8" s="32">
        <f>IF(OR($A8="",$B8=""),"",'MPTO_working_2-way'!E7)</f>
        <v>2.3606068142253167</v>
      </c>
      <c r="H8" s="30">
        <f>IF(OR($A8="",$B8=""),"",'OddsRatio_working_2-way'!M7)</f>
        <v>1.7346308866924531</v>
      </c>
      <c r="I8" s="30">
        <f>IF(OR($A8="",$B8=""),"",'OddsRatio_working_2-way'!N7)</f>
        <v>2.3612278194595446</v>
      </c>
      <c r="J8" s="30">
        <f>IF('Log_working_2-way'!$D7="","",A8^('Log_working_2-way'!$D7))</f>
        <v>1.7308087549076629</v>
      </c>
      <c r="K8" s="32">
        <f>IF('Log_working_2-way'!$D7="","",B8^('Log_working_2-way'!$D7))</f>
        <v>2.3683470446740844</v>
      </c>
      <c r="L8" s="37">
        <f t="shared" si="9"/>
        <v>0.57360406091370564</v>
      </c>
      <c r="M8" s="37">
        <f t="shared" si="10"/>
        <v>0.42639593908629447</v>
      </c>
      <c r="N8" s="38">
        <v>104</v>
      </c>
      <c r="O8" s="38">
        <f t="shared" si="11"/>
        <v>42.095238095238095</v>
      </c>
      <c r="P8" s="38">
        <f t="shared" si="12"/>
        <v>57.982300884955741</v>
      </c>
      <c r="Q8" s="38">
        <f t="shared" si="13"/>
        <v>46.017699115044252</v>
      </c>
      <c r="R8" s="38">
        <f t="shared" si="14"/>
        <v>61.904761904761905</v>
      </c>
      <c r="S8" s="39">
        <f t="shared" si="15"/>
        <v>-3.9224610198061569</v>
      </c>
      <c r="T8" s="39">
        <f t="shared" si="16"/>
        <v>-3.922461019806164</v>
      </c>
      <c r="U8" t="s">
        <v>93</v>
      </c>
      <c r="V8" t="s">
        <v>98</v>
      </c>
      <c r="W8" t="s">
        <v>69</v>
      </c>
      <c r="X8" s="48" t="s">
        <v>166</v>
      </c>
      <c r="Y8" s="41"/>
    </row>
    <row r="9" spans="1:25" ht="15" x14ac:dyDescent="0.25">
      <c r="A9">
        <v>1.51</v>
      </c>
      <c r="B9">
        <v>2.63</v>
      </c>
      <c r="C9" s="29">
        <f t="shared" si="0"/>
        <v>4.2479792511268322E-2</v>
      </c>
      <c r="D9" s="30">
        <f>IF(OR($A9="",$B9=""),"",A9*'MPTO_working_2-way'!$G8)</f>
        <v>1.5741444866920151</v>
      </c>
      <c r="E9" s="32">
        <f>IF(OR($A9="",$B9=""),"",B9*'MPTO_working_2-way'!$G8)</f>
        <v>2.7417218543046356</v>
      </c>
      <c r="F9" s="30">
        <f>IF(OR($A9="",$B9=""),"",'MPTO_working_2-way'!D8)</f>
        <v>1.5600337831202247</v>
      </c>
      <c r="G9" s="32">
        <f>IF(OR($A9="",$B9=""),"",'MPTO_working_2-way'!E8)</f>
        <v>2.7856065654262965</v>
      </c>
      <c r="H9" s="30">
        <f>IF(OR($A9="",$B9=""),"",'OddsRatio_working_2-way'!M8)</f>
        <v>1.5593598444497263</v>
      </c>
      <c r="I9" s="30">
        <f>IF(OR($A9="",$B9=""),"",'OddsRatio_working_2-way'!N8)</f>
        <v>2.7877579342216747</v>
      </c>
      <c r="J9" s="30">
        <f>IF('Log_working_2-way'!$D8="","",A9^('Log_working_2-way'!$D8))</f>
        <v>1.5528942236384655</v>
      </c>
      <c r="K9" s="32">
        <f>IF('Log_working_2-way'!$D8="","",B9^('Log_working_2-way'!$D8))</f>
        <v>2.8086642204693022</v>
      </c>
      <c r="L9" s="37">
        <f t="shared" si="9"/>
        <v>0.63526570048309183</v>
      </c>
      <c r="M9" s="37">
        <f t="shared" si="10"/>
        <v>0.36473429951690822</v>
      </c>
      <c r="N9" s="38">
        <v>105</v>
      </c>
      <c r="O9" s="38">
        <f t="shared" si="11"/>
        <v>35.463576158940405</v>
      </c>
      <c r="P9" s="38">
        <f t="shared" si="12"/>
        <v>65.076045627376416</v>
      </c>
      <c r="Q9" s="38">
        <f t="shared" si="13"/>
        <v>39.923954372623577</v>
      </c>
      <c r="R9" s="38">
        <f t="shared" si="14"/>
        <v>69.536423841059602</v>
      </c>
      <c r="S9" s="39">
        <f t="shared" si="15"/>
        <v>-4.4603782136831711</v>
      </c>
      <c r="T9" s="39">
        <f t="shared" si="16"/>
        <v>-4.4603782136831853</v>
      </c>
      <c r="U9" t="s">
        <v>95</v>
      </c>
      <c r="V9" t="s">
        <v>92</v>
      </c>
      <c r="W9" t="s">
        <v>69</v>
      </c>
      <c r="X9" s="48" t="s">
        <v>166</v>
      </c>
      <c r="Y9" s="41"/>
    </row>
    <row r="10" spans="1:25" ht="14.25" customHeight="1" x14ac:dyDescent="0.25">
      <c r="A10">
        <v>1.86</v>
      </c>
      <c r="B10">
        <v>2.0099999999999998</v>
      </c>
      <c r="C10" s="29">
        <f t="shared" si="0"/>
        <v>3.5146846413095734E-2</v>
      </c>
      <c r="D10" s="30">
        <f>IF(OR($A10="",$B10=""),"",A10*'MPTO_working_2-way'!$G9)</f>
        <v>1.9253731343283582</v>
      </c>
      <c r="E10" s="32">
        <f>IF(OR($A10="",$B10=""),"",B10*'MPTO_working_2-way'!$G9)</f>
        <v>2.0806451612903221</v>
      </c>
      <c r="F10" s="30">
        <f>IF(OR($A10="",$B10=""),"",'MPTO_working_2-way'!D9)</f>
        <v>1.9228514118191637</v>
      </c>
      <c r="G10" s="32">
        <f>IF(OR($A10="",$B10=""),"",'MPTO_working_2-way'!E9)</f>
        <v>2.0835980605249955</v>
      </c>
      <c r="H10" s="30">
        <f>IF(OR($A10="",$B10=""),"",'OddsRatio_working_2-way'!M9)</f>
        <v>1.9227595290837431</v>
      </c>
      <c r="I10" s="30">
        <f>IF(OR($A10="",$B10=""),"",'OddsRatio_working_2-way'!N9)</f>
        <v>2.0837059585750928</v>
      </c>
      <c r="J10" s="30">
        <f>IF('Log_working_2-way'!$D9="","",A10^('Log_working_2-way'!$D9))</f>
        <v>1.9216119729065091</v>
      </c>
      <c r="K10" s="32">
        <f>IF('Log_working_2-way'!$D9="","",B10^('Log_working_2-way'!$D9))</f>
        <v>2.0850553480183369</v>
      </c>
      <c r="L10" s="37">
        <f t="shared" si="9"/>
        <v>0.51937984496124034</v>
      </c>
      <c r="M10" s="37">
        <f t="shared" si="10"/>
        <v>0.48062015503875982</v>
      </c>
      <c r="N10" s="38">
        <v>106</v>
      </c>
      <c r="O10" s="38">
        <f t="shared" si="11"/>
        <v>49.01075268817204</v>
      </c>
      <c r="P10" s="38">
        <f t="shared" si="12"/>
        <v>53.263681592039795</v>
      </c>
      <c r="Q10" s="38">
        <f t="shared" si="13"/>
        <v>52.736318407960205</v>
      </c>
      <c r="R10" s="38">
        <f t="shared" si="14"/>
        <v>56.989247311827953</v>
      </c>
      <c r="S10" s="39">
        <f t="shared" si="15"/>
        <v>-3.7255657197881646</v>
      </c>
      <c r="T10" s="39">
        <f t="shared" si="16"/>
        <v>-3.7255657197881575</v>
      </c>
      <c r="U10" t="s">
        <v>94</v>
      </c>
      <c r="V10" t="s">
        <v>99</v>
      </c>
      <c r="W10" t="s">
        <v>69</v>
      </c>
      <c r="X10" s="48" t="s">
        <v>166</v>
      </c>
      <c r="Y10" s="41"/>
    </row>
    <row r="11" spans="1:25" ht="15" x14ac:dyDescent="0.25">
      <c r="A11">
        <v>1.78</v>
      </c>
      <c r="B11">
        <v>2.1</v>
      </c>
      <c r="C11" s="29">
        <f t="shared" si="0"/>
        <v>3.7988228999465079E-2</v>
      </c>
      <c r="D11" s="30">
        <f>IF(OR($A11="",$B11=""),"",A11*'MPTO_working_2-way'!$G10)</f>
        <v>1.8476190476190479</v>
      </c>
      <c r="E11" s="32">
        <f>IF(OR($A11="",$B11=""),"",B11*'MPTO_working_2-way'!$G10)</f>
        <v>2.1797752808988768</v>
      </c>
      <c r="F11" s="30">
        <f>IF(OR($A11="",$B11=""),"",'MPTO_working_2-way'!D10)</f>
        <v>1.8422868408082802</v>
      </c>
      <c r="G11" s="32">
        <f>IF(OR($A11="",$B11=""),"",'MPTO_working_2-way'!E10)</f>
        <v>2.1872440023405506</v>
      </c>
      <c r="H11" s="30">
        <f>IF(OR($A11="",$B11=""),"",'OddsRatio_working_2-way'!M10)</f>
        <v>1.8420753583206844</v>
      </c>
      <c r="I11" s="30">
        <f>IF(OR($A11="",$B11=""),"",'OddsRatio_working_2-way'!N10)</f>
        <v>2.1875421719907089</v>
      </c>
      <c r="J11" s="30">
        <f>IF('Log_working_2-way'!$D10="","",A11^('Log_working_2-way'!$D10))</f>
        <v>1.8396466235294411</v>
      </c>
      <c r="K11" s="32">
        <f>IF('Log_working_2-way'!$D10="","",B11^('Log_working_2-way'!$D10))</f>
        <v>2.1909772182449698</v>
      </c>
      <c r="L11" s="37">
        <f t="shared" si="9"/>
        <v>0.54123711340206171</v>
      </c>
      <c r="M11" s="37">
        <f t="shared" si="10"/>
        <v>0.45876288659793807</v>
      </c>
      <c r="N11" s="38">
        <v>107</v>
      </c>
      <c r="O11" s="38">
        <f t="shared" si="11"/>
        <v>46.887640449438209</v>
      </c>
      <c r="P11" s="38">
        <f t="shared" si="12"/>
        <v>56.047619047619051</v>
      </c>
      <c r="Q11" s="38">
        <f t="shared" si="13"/>
        <v>50.952380952380949</v>
      </c>
      <c r="R11" s="38">
        <f t="shared" si="14"/>
        <v>60.112359550561806</v>
      </c>
      <c r="S11" s="39">
        <f t="shared" si="15"/>
        <v>-4.0647405029427404</v>
      </c>
      <c r="T11" s="39">
        <f t="shared" si="16"/>
        <v>-4.0647405029427546</v>
      </c>
      <c r="U11" t="s">
        <v>101</v>
      </c>
      <c r="V11" t="s">
        <v>68</v>
      </c>
      <c r="W11" t="s">
        <v>69</v>
      </c>
      <c r="X11" s="48" t="s">
        <v>166</v>
      </c>
      <c r="Y11" s="41"/>
    </row>
    <row r="12" spans="1:25" ht="15" x14ac:dyDescent="0.25">
      <c r="A12">
        <v>1.43</v>
      </c>
      <c r="B12">
        <v>2.91</v>
      </c>
      <c r="C12" s="29">
        <f t="shared" si="0"/>
        <v>4.2943310984548067E-2</v>
      </c>
      <c r="D12" s="30">
        <f>IF(OR($A12="",$B12=""),"",A12*'MPTO_working_2-way'!$G11)</f>
        <v>1.4914089347079036</v>
      </c>
      <c r="E12" s="32">
        <f>IF(OR($A12="",$B12=""),"",B12*'MPTO_working_2-way'!$G11)</f>
        <v>3.034965034965035</v>
      </c>
      <c r="F12" s="30">
        <f>IF(OR($A12="",$B12=""),"",'MPTO_working_2-way'!D11)</f>
        <v>1.4752982468579936</v>
      </c>
      <c r="G12" s="32">
        <f>IF(OR($A12="",$B12=""),"",'MPTO_working_2-way'!E11)</f>
        <v>3.1039421176295079</v>
      </c>
      <c r="H12" s="30">
        <f>IF(OR($A12="",$B12=""),"",'OddsRatio_working_2-way'!M11)</f>
        <v>1.4744795991951138</v>
      </c>
      <c r="I12" s="30">
        <f>IF(OR($A12="",$B12=""),"",'OddsRatio_working_2-way'!N11)</f>
        <v>3.1075721731689949</v>
      </c>
      <c r="J12" s="30">
        <f>IF('Log_working_2-way'!$D11="","",A12^('Log_working_2-way'!$D11))</f>
        <v>1.4670586823732825</v>
      </c>
      <c r="K12" s="32">
        <f>IF('Log_working_2-way'!$D11="","",B12^('Log_working_2-way'!$D11))</f>
        <v>3.141058581582127</v>
      </c>
      <c r="L12" s="37">
        <f t="shared" si="9"/>
        <v>0.67050691244239635</v>
      </c>
      <c r="M12" s="37">
        <f t="shared" si="10"/>
        <v>0.3294930875576037</v>
      </c>
      <c r="N12" s="38">
        <v>108</v>
      </c>
      <c r="O12" s="38">
        <f t="shared" si="11"/>
        <v>32.47552447552448</v>
      </c>
      <c r="P12" s="38">
        <f t="shared" si="12"/>
        <v>70.886597938144334</v>
      </c>
      <c r="Q12" s="38">
        <f t="shared" si="13"/>
        <v>37.113402061855673</v>
      </c>
      <c r="R12" s="38">
        <f t="shared" si="14"/>
        <v>75.524475524475534</v>
      </c>
      <c r="S12" s="39">
        <f t="shared" si="15"/>
        <v>-4.637877586331193</v>
      </c>
      <c r="T12" s="39">
        <f t="shared" si="16"/>
        <v>-4.6378775863312001</v>
      </c>
      <c r="U12" t="s">
        <v>100</v>
      </c>
      <c r="V12" t="s">
        <v>102</v>
      </c>
      <c r="W12" t="s">
        <v>69</v>
      </c>
      <c r="X12" s="48" t="s">
        <v>166</v>
      </c>
      <c r="Y12" s="41"/>
    </row>
    <row r="13" spans="1:25" ht="15" x14ac:dyDescent="0.25">
      <c r="A13">
        <v>1.49</v>
      </c>
      <c r="B13">
        <v>2.7</v>
      </c>
      <c r="C13" s="29">
        <f t="shared" si="0"/>
        <v>4.1511309967685817E-2</v>
      </c>
      <c r="D13" s="30">
        <f>IF(OR($A13="",$B13=""),"",A13*'MPTO_working_2-way'!$G12)</f>
        <v>1.5518518518518518</v>
      </c>
      <c r="E13" s="32">
        <f>IF(OR($A13="",$B13=""),"",B13*'MPTO_working_2-way'!$G12)</f>
        <v>2.8120805369127519</v>
      </c>
      <c r="F13" s="30">
        <f>IF(OR($A13="",$B13=""),"",'MPTO_working_2-way'!D12)</f>
        <v>1.537550162430728</v>
      </c>
      <c r="G13" s="32">
        <f>IF(OR($A13="",$B13=""),"",'MPTO_working_2-way'!E12)</f>
        <v>2.8602915037326699</v>
      </c>
      <c r="H13" s="30">
        <f>IF(OR($A13="",$B13=""),"",'OddsRatio_working_2-way'!M12)</f>
        <v>1.5368754921931591</v>
      </c>
      <c r="I13" s="30">
        <f>IF(OR($A13="",$B13=""),"",'OddsRatio_working_2-way'!N12)</f>
        <v>2.8626292586293278</v>
      </c>
      <c r="J13" s="30">
        <f>IF('Log_working_2-way'!$D12="","",A13^('Log_working_2-way'!$D12))</f>
        <v>1.530318211003477</v>
      </c>
      <c r="K13" s="32">
        <f>IF('Log_working_2-way'!$D12="","",B13^('Log_working_2-way'!$D12))</f>
        <v>2.8856603059261934</v>
      </c>
      <c r="L13" s="37">
        <f t="shared" si="9"/>
        <v>0.64439140811455853</v>
      </c>
      <c r="M13" s="37">
        <f t="shared" si="10"/>
        <v>0.35560859188544147</v>
      </c>
      <c r="N13" s="38">
        <v>109</v>
      </c>
      <c r="O13" s="38">
        <f t="shared" si="11"/>
        <v>35.845637583892618</v>
      </c>
      <c r="P13" s="38">
        <f t="shared" si="12"/>
        <v>68.629629629629633</v>
      </c>
      <c r="Q13" s="38">
        <f t="shared" si="13"/>
        <v>40.370370370370367</v>
      </c>
      <c r="R13" s="38">
        <f t="shared" si="14"/>
        <v>73.154362416107389</v>
      </c>
      <c r="S13" s="39">
        <f t="shared" si="15"/>
        <v>-4.5247327864777489</v>
      </c>
      <c r="T13" s="39">
        <f t="shared" si="16"/>
        <v>-4.524732786477756</v>
      </c>
      <c r="U13" t="s">
        <v>107</v>
      </c>
      <c r="V13" t="s">
        <v>143</v>
      </c>
      <c r="W13" t="s">
        <v>78</v>
      </c>
      <c r="X13" s="48" t="s">
        <v>166</v>
      </c>
      <c r="Y13" s="41"/>
    </row>
    <row r="14" spans="1:25" s="35" customFormat="1" ht="15" x14ac:dyDescent="0.25">
      <c r="A14">
        <v>1.57</v>
      </c>
      <c r="B14">
        <v>2.46</v>
      </c>
      <c r="C14" s="29">
        <f t="shared" si="0"/>
        <v>4.3446740199886147E-2</v>
      </c>
      <c r="D14" s="30">
        <f>IF(OR($A14="",$B14=""),"",A14*'MPTO_working_2-way'!$G13)</f>
        <v>1.6382113821138213</v>
      </c>
      <c r="E14" s="32">
        <f>IF(OR($A14="",$B14=""),"",B14*'MPTO_working_2-way'!$G13)</f>
        <v>2.5668789808917198</v>
      </c>
      <c r="F14" s="30">
        <f>IF(OR($A14="",$B14=""),"",'MPTO_working_2-way'!D13)</f>
        <v>1.6254366398720594</v>
      </c>
      <c r="G14" s="32">
        <f>IF(OR($A14="",$B14=""),"",'MPTO_working_2-way'!E13)</f>
        <v>2.5988829823026718</v>
      </c>
      <c r="H14" s="30">
        <f>IF(OR($A14="",$B14=""),"",'OddsRatio_working_2-way'!M13)</f>
        <v>1.6248287436603006</v>
      </c>
      <c r="I14" s="30">
        <f>IF(OR($A14="",$B14=""),"",'OddsRatio_working_2-way'!N13)</f>
        <v>2.6004385363930509</v>
      </c>
      <c r="J14" s="30">
        <f>IF('Log_working_2-way'!$D13="","",A14^('Log_working_2-way'!$D13))</f>
        <v>1.6189851139629738</v>
      </c>
      <c r="K14" s="32">
        <f>IF('Log_working_2-way'!$D13="","",B14^('Log_working_2-way'!$D13))</f>
        <v>2.6155477368379438</v>
      </c>
      <c r="L14" s="37">
        <f t="shared" si="9"/>
        <v>0.61042183622828772</v>
      </c>
      <c r="M14" s="37">
        <f t="shared" si="10"/>
        <v>0.38957816377171217</v>
      </c>
      <c r="N14" s="38">
        <v>110</v>
      </c>
      <c r="O14" s="38">
        <f t="shared" si="11"/>
        <v>39.936305732484087</v>
      </c>
      <c r="P14" s="38">
        <f t="shared" si="12"/>
        <v>65.284552845528466</v>
      </c>
      <c r="Q14" s="38">
        <f t="shared" si="13"/>
        <v>44.715447154471541</v>
      </c>
      <c r="R14" s="38">
        <f t="shared" si="14"/>
        <v>70.063694267515913</v>
      </c>
      <c r="S14" s="39">
        <f t="shared" si="15"/>
        <v>-4.779141421987454</v>
      </c>
      <c r="T14" s="39">
        <f t="shared" si="16"/>
        <v>-4.7791414219874468</v>
      </c>
      <c r="U14" t="s">
        <v>115</v>
      </c>
      <c r="V14" t="s">
        <v>125</v>
      </c>
      <c r="W14" t="s">
        <v>151</v>
      </c>
      <c r="X14" s="48" t="s">
        <v>167</v>
      </c>
      <c r="Y14" s="41"/>
    </row>
    <row r="15" spans="1:25" ht="15" x14ac:dyDescent="0.25">
      <c r="A15">
        <v>1.78</v>
      </c>
      <c r="B15">
        <v>2.1</v>
      </c>
      <c r="C15" s="29">
        <f t="shared" si="0"/>
        <v>3.7988228999465079E-2</v>
      </c>
      <c r="D15" s="30">
        <f>IF(OR($A15="",$B15=""),"",A15*'MPTO_working_2-way'!$G14)</f>
        <v>1.8476190476190479</v>
      </c>
      <c r="E15" s="32">
        <f>IF(OR($A15="",$B15=""),"",B15*'MPTO_working_2-way'!$G14)</f>
        <v>2.1797752808988768</v>
      </c>
      <c r="F15" s="30">
        <f>IF(OR($A15="",$B15=""),"",'MPTO_working_2-way'!D14)</f>
        <v>1.8422868408082802</v>
      </c>
      <c r="G15" s="32">
        <f>IF(OR($A15="",$B15=""),"",'MPTO_working_2-way'!E14)</f>
        <v>2.1872440023405506</v>
      </c>
      <c r="H15" s="30">
        <f>IF(OR($A15="",$B15=""),"",'OddsRatio_working_2-way'!M14)</f>
        <v>1.8420753583206844</v>
      </c>
      <c r="I15" s="30">
        <f>IF(OR($A15="",$B15=""),"",'OddsRatio_working_2-way'!N14)</f>
        <v>2.1875421719907089</v>
      </c>
      <c r="J15" s="30">
        <f>IF('Log_working_2-way'!$D14="","",A15^('Log_working_2-way'!$D14))</f>
        <v>1.8396466235294411</v>
      </c>
      <c r="K15" s="32">
        <f>IF('Log_working_2-way'!$D14="","",B15^('Log_working_2-way'!$D14))</f>
        <v>2.1909772182449698</v>
      </c>
      <c r="L15" s="37">
        <f t="shared" si="9"/>
        <v>0.54123711340206171</v>
      </c>
      <c r="M15" s="37">
        <f t="shared" si="10"/>
        <v>0.45876288659793807</v>
      </c>
      <c r="N15" s="38">
        <v>111</v>
      </c>
      <c r="O15" s="38">
        <f t="shared" si="11"/>
        <v>48.640449438202261</v>
      </c>
      <c r="P15" s="38">
        <f t="shared" si="12"/>
        <v>58.142857142857153</v>
      </c>
      <c r="Q15" s="38">
        <f t="shared" si="13"/>
        <v>52.857142857142854</v>
      </c>
      <c r="R15" s="38">
        <f t="shared" si="14"/>
        <v>62.359550561797761</v>
      </c>
      <c r="S15" s="39">
        <f t="shared" si="15"/>
        <v>-4.2166934189405936</v>
      </c>
      <c r="T15" s="39">
        <f t="shared" si="16"/>
        <v>-4.2166934189406078</v>
      </c>
      <c r="U15" t="s">
        <v>114</v>
      </c>
      <c r="V15" t="s">
        <v>87</v>
      </c>
      <c r="W15" t="s">
        <v>151</v>
      </c>
      <c r="X15" s="48" t="s">
        <v>167</v>
      </c>
      <c r="Y15" s="41"/>
    </row>
    <row r="16" spans="1:25" ht="15" x14ac:dyDescent="0.25">
      <c r="A16">
        <v>1.66</v>
      </c>
      <c r="B16">
        <v>2.29</v>
      </c>
      <c r="C16" s="29">
        <f t="shared" si="0"/>
        <v>3.9090861261640519E-2</v>
      </c>
      <c r="D16" s="30">
        <f>IF(OR($A16="",$B16=""),"",A16*'MPTO_working_2-way'!$G15)</f>
        <v>1.7248908296943233</v>
      </c>
      <c r="E16" s="32">
        <f>IF(OR($A16="",$B16=""),"",B16*'MPTO_working_2-way'!$G15)</f>
        <v>2.3795180722891569</v>
      </c>
      <c r="F16" s="30">
        <f>IF(OR($A16="",$B16=""),"",'MPTO_working_2-way'!D15)</f>
        <v>1.7156654781784539</v>
      </c>
      <c r="G16" s="32">
        <f>IF(OR($A16="",$B16=""),"",'MPTO_working_2-way'!E15)</f>
        <v>2.3973008765844739</v>
      </c>
      <c r="H16" s="30">
        <f>IF(OR($A16="",$B16=""),"",'OddsRatio_working_2-way'!M15)</f>
        <v>1.7152816976385905</v>
      </c>
      <c r="I16" s="30">
        <f>IF(OR($A16="",$B16=""),"",'OddsRatio_working_2-way'!N15)</f>
        <v>2.3980505908390635</v>
      </c>
      <c r="J16" s="30">
        <f>IF('Log_working_2-way'!$D15="","",A16^('Log_working_2-way'!$D15))</f>
        <v>1.7110781784678428</v>
      </c>
      <c r="K16" s="32">
        <f>IF('Log_working_2-way'!$D15="","",B16^('Log_working_2-way'!$D15))</f>
        <v>2.4063151286043962</v>
      </c>
      <c r="L16" s="37">
        <f t="shared" si="9"/>
        <v>0.57974683544303796</v>
      </c>
      <c r="M16" s="37">
        <f t="shared" si="10"/>
        <v>0.42025316455696199</v>
      </c>
      <c r="N16" s="38">
        <v>112</v>
      </c>
      <c r="O16" s="38">
        <f t="shared" si="11"/>
        <v>44.53012048192771</v>
      </c>
      <c r="P16" s="38">
        <f t="shared" si="12"/>
        <v>63.091703056768573</v>
      </c>
      <c r="Q16" s="38">
        <f t="shared" si="13"/>
        <v>48.908296943231441</v>
      </c>
      <c r="R16" s="38">
        <f t="shared" si="14"/>
        <v>67.46987951807229</v>
      </c>
      <c r="S16" s="39">
        <f t="shared" si="15"/>
        <v>-4.3781764613037311</v>
      </c>
      <c r="T16" s="39">
        <f t="shared" si="16"/>
        <v>-4.3781764613037168</v>
      </c>
      <c r="U16" t="s">
        <v>82</v>
      </c>
      <c r="V16" t="s">
        <v>120</v>
      </c>
      <c r="W16" t="s">
        <v>151</v>
      </c>
      <c r="X16" s="48" t="s">
        <v>167</v>
      </c>
      <c r="Y16" s="41"/>
    </row>
    <row r="17" spans="1:25" ht="15" x14ac:dyDescent="0.25">
      <c r="A17">
        <v>1.72</v>
      </c>
      <c r="B17">
        <v>2.19</v>
      </c>
      <c r="C17" s="29">
        <f t="shared" si="0"/>
        <v>3.8016353403419467E-2</v>
      </c>
      <c r="D17" s="30">
        <f>IF(OR($A17="",$B17=""),"",A17*'MPTO_working_2-way'!$G16)</f>
        <v>1.7853881278538815</v>
      </c>
      <c r="E17" s="32">
        <f>IF(OR($A17="",$B17=""),"",B17*'MPTO_working_2-way'!$G16)</f>
        <v>2.2732558139534884</v>
      </c>
      <c r="F17" s="30">
        <f>IF(OR($A17="",$B17=""),"",'MPTO_working_2-way'!D16)</f>
        <v>1.7781344410876134</v>
      </c>
      <c r="G17" s="32">
        <f>IF(OR($A17="",$B17=""),"",'MPTO_working_2-way'!E16)</f>
        <v>2.2851249696675566</v>
      </c>
      <c r="H17" s="30">
        <f>IF(OR($A17="",$B17=""),"",'OddsRatio_working_2-way'!M16)</f>
        <v>1.7778444682625973</v>
      </c>
      <c r="I17" s="30">
        <f>IF(OR($A17="",$B17=""),"",'OddsRatio_working_2-way'!N16)</f>
        <v>2.2856040517117928</v>
      </c>
      <c r="J17" s="30">
        <f>IF('Log_working_2-way'!$D16="","",A17^('Log_working_2-way'!$D16))</f>
        <v>1.7745420732419892</v>
      </c>
      <c r="K17" s="32">
        <f>IF('Log_working_2-way'!$D16="","",B17^('Log_working_2-way'!$D16))</f>
        <v>2.291085448482058</v>
      </c>
      <c r="L17" s="37">
        <f t="shared" si="9"/>
        <v>0.56010230179028131</v>
      </c>
      <c r="M17" s="37">
        <f t="shared" si="10"/>
        <v>0.43989769820971864</v>
      </c>
      <c r="N17" s="38">
        <v>113</v>
      </c>
      <c r="O17" s="38">
        <f t="shared" si="11"/>
        <v>47.302325581395344</v>
      </c>
      <c r="P17" s="38">
        <f t="shared" si="12"/>
        <v>61.401826484018265</v>
      </c>
      <c r="Q17" s="38">
        <f t="shared" si="13"/>
        <v>51.598173515981742</v>
      </c>
      <c r="R17" s="38">
        <f t="shared" si="14"/>
        <v>65.697674418604649</v>
      </c>
      <c r="S17" s="39">
        <f t="shared" si="15"/>
        <v>-4.2958479345863978</v>
      </c>
      <c r="T17" s="39">
        <f t="shared" si="16"/>
        <v>-4.2958479345863836</v>
      </c>
      <c r="U17" t="s">
        <v>113</v>
      </c>
      <c r="V17" t="s">
        <v>118</v>
      </c>
      <c r="W17" t="s">
        <v>151</v>
      </c>
      <c r="X17" s="48" t="s">
        <v>167</v>
      </c>
      <c r="Y17" s="41"/>
    </row>
    <row r="18" spans="1:25" ht="15" x14ac:dyDescent="0.25">
      <c r="A18">
        <v>1.47</v>
      </c>
      <c r="B18">
        <v>2.71</v>
      </c>
      <c r="C18" s="29">
        <f t="shared" si="0"/>
        <v>4.927579888043776E-2</v>
      </c>
      <c r="D18" s="30">
        <f>IF(OR($A18="",$B18=""),"",A18*'MPTO_working_2-way'!$G17)</f>
        <v>1.5424354243542435</v>
      </c>
      <c r="E18" s="32">
        <f>IF(OR($A18="",$B18=""),"",B18*'MPTO_working_2-way'!$G17)</f>
        <v>2.8435374149659864</v>
      </c>
      <c r="F18" s="30">
        <f>IF(OR($A18="",$B18=""),"",'MPTO_working_2-way'!D17)</f>
        <v>1.5252407297509427</v>
      </c>
      <c r="G18" s="32">
        <f>IF(OR($A18="",$B18=""),"",'MPTO_working_2-way'!E17)</f>
        <v>2.9038889091372959</v>
      </c>
      <c r="H18" s="30">
        <f>IF(OR($A18="",$B18=""),"",'OddsRatio_working_2-way'!M17)</f>
        <v>1.5242650104380331</v>
      </c>
      <c r="I18" s="30">
        <f>IF(OR($A18="",$B18=""),"",'OddsRatio_working_2-way'!N17)</f>
        <v>2.9074322720192258</v>
      </c>
      <c r="J18" s="30">
        <f>IF('Log_working_2-way'!$D17="","",A18^('Log_working_2-way'!$D17))</f>
        <v>1.5163485492231534</v>
      </c>
      <c r="K18" s="32">
        <f>IF('Log_working_2-way'!$D17="","",B18^('Log_working_2-way'!$D17))</f>
        <v>2.9366763042143993</v>
      </c>
      <c r="L18" s="37">
        <f t="shared" si="9"/>
        <v>0.64832535885167464</v>
      </c>
      <c r="M18" s="37">
        <f t="shared" si="10"/>
        <v>0.35167464114832536</v>
      </c>
      <c r="N18" s="38">
        <v>114</v>
      </c>
      <c r="O18" s="38">
        <f t="shared" si="11"/>
        <v>36.448979591836725</v>
      </c>
      <c r="P18" s="38">
        <f t="shared" si="12"/>
        <v>71.933579335793354</v>
      </c>
      <c r="Q18" s="38">
        <f t="shared" si="13"/>
        <v>42.066420664206639</v>
      </c>
      <c r="R18" s="38">
        <f t="shared" si="14"/>
        <v>77.551020408163268</v>
      </c>
      <c r="S18" s="39">
        <f t="shared" si="15"/>
        <v>-5.617441072369914</v>
      </c>
      <c r="T18" s="39">
        <f t="shared" si="16"/>
        <v>-5.617441072369914</v>
      </c>
      <c r="U18" t="s">
        <v>123</v>
      </c>
      <c r="V18" t="s">
        <v>122</v>
      </c>
      <c r="W18" t="s">
        <v>151</v>
      </c>
      <c r="X18" s="48" t="s">
        <v>167</v>
      </c>
      <c r="Y18" s="41"/>
    </row>
    <row r="19" spans="1:25" ht="15" x14ac:dyDescent="0.25">
      <c r="A19">
        <v>1.58</v>
      </c>
      <c r="B19">
        <v>2.44</v>
      </c>
      <c r="C19" s="29">
        <f t="shared" si="0"/>
        <v>4.2747457978833836E-2</v>
      </c>
      <c r="D19" s="30">
        <f>IF(OR($A19="",$B19=""),"",A19*'MPTO_working_2-way'!$G18)</f>
        <v>1.6475409836065575</v>
      </c>
      <c r="E19" s="32">
        <f>IF(OR($A19="",$B19=""),"",B19*'MPTO_working_2-way'!$G18)</f>
        <v>2.5443037974683547</v>
      </c>
      <c r="F19" s="30">
        <f>IF(OR($A19="",$B19=""),"",'MPTO_working_2-way'!D18)</f>
        <v>1.6352222599253479</v>
      </c>
      <c r="G19" s="32">
        <f>IF(OR($A19="",$B19=""),"",'MPTO_working_2-way'!E18)</f>
        <v>2.5742521367521367</v>
      </c>
      <c r="H19" s="30">
        <f>IF(OR($A19="",$B19=""),"",'OddsRatio_working_2-way'!M18)</f>
        <v>1.6346477588219925</v>
      </c>
      <c r="I19" s="30">
        <f>IF(OR($A19="",$B19=""),"",'OddsRatio_working_2-way'!N18)</f>
        <v>2.5756771943166705</v>
      </c>
      <c r="J19" s="30">
        <f>IF('Log_working_2-way'!$D18="","",A19^('Log_working_2-way'!$D18))</f>
        <v>1.6290161590451022</v>
      </c>
      <c r="K19" s="32">
        <f>IF('Log_working_2-way'!$D18="","",B19^('Log_working_2-way'!$D18))</f>
        <v>2.589784277589088</v>
      </c>
      <c r="L19" s="37">
        <f t="shared" si="9"/>
        <v>0.60696517412935314</v>
      </c>
      <c r="M19" s="37">
        <f t="shared" si="10"/>
        <v>0.39303482587064675</v>
      </c>
      <c r="N19" s="38">
        <v>115</v>
      </c>
      <c r="O19" s="38">
        <f t="shared" si="11"/>
        <v>42.215189873417728</v>
      </c>
      <c r="P19" s="38">
        <f t="shared" si="12"/>
        <v>67.868852459016381</v>
      </c>
      <c r="Q19" s="38">
        <f t="shared" si="13"/>
        <v>47.131147540983605</v>
      </c>
      <c r="R19" s="38">
        <f t="shared" si="14"/>
        <v>72.784810126582272</v>
      </c>
      <c r="S19" s="39">
        <f t="shared" si="15"/>
        <v>-4.9159576675658769</v>
      </c>
      <c r="T19" s="39">
        <f t="shared" si="16"/>
        <v>-4.9159576675658911</v>
      </c>
      <c r="U19" t="s">
        <v>119</v>
      </c>
      <c r="V19" t="s">
        <v>84</v>
      </c>
      <c r="W19" t="s">
        <v>151</v>
      </c>
      <c r="X19" s="48" t="s">
        <v>167</v>
      </c>
      <c r="Y19" s="41"/>
    </row>
    <row r="20" spans="1:25" ht="15" x14ac:dyDescent="0.25">
      <c r="A20">
        <v>1.46</v>
      </c>
      <c r="B20">
        <v>2.76</v>
      </c>
      <c r="C20" s="29">
        <f t="shared" si="0"/>
        <v>4.7250347429025119E-2</v>
      </c>
      <c r="D20" s="30">
        <f>IF(OR($A20="",$B20=""),"",A20*'MPTO_working_2-way'!$G19)</f>
        <v>1.5289855072463767</v>
      </c>
      <c r="E20" s="32">
        <f>IF(OR($A20="",$B20=""),"",B20*'MPTO_working_2-way'!$G19)</f>
        <v>2.8904109589041092</v>
      </c>
      <c r="F20" s="30">
        <f>IF(OR($A20="",$B20=""),"",'MPTO_working_2-way'!D19)</f>
        <v>1.5121585109576703</v>
      </c>
      <c r="G20" s="32">
        <f>IF(OR($A20="",$B20=""),"",'MPTO_working_2-way'!E19)</f>
        <v>2.9525205158264942</v>
      </c>
      <c r="H20" s="30">
        <f>IF(OR($A20="",$B20=""),"",'OddsRatio_working_2-way'!M19)</f>
        <v>1.5112373581455452</v>
      </c>
      <c r="I20" s="30">
        <f>IF(OR($A20="",$B20=""),"",'OddsRatio_working_2-way'!N19)</f>
        <v>2.9560385876873023</v>
      </c>
      <c r="J20" s="30">
        <f>IF('Log_working_2-way'!$D19="","",A20^('Log_working_2-way'!$D19))</f>
        <v>1.5034917905810425</v>
      </c>
      <c r="K20" s="32">
        <f>IF('Log_working_2-way'!$D19="","",B20^('Log_working_2-way'!$D19))</f>
        <v>2.986129702020961</v>
      </c>
      <c r="L20" s="37">
        <f t="shared" si="9"/>
        <v>0.65402843601895744</v>
      </c>
      <c r="M20" s="37">
        <f t="shared" si="10"/>
        <v>0.34597156398104273</v>
      </c>
      <c r="N20" s="38">
        <v>116</v>
      </c>
      <c r="O20" s="38">
        <f t="shared" si="11"/>
        <v>36.547945205479436</v>
      </c>
      <c r="P20" s="38">
        <f t="shared" si="12"/>
        <v>73.971014492753625</v>
      </c>
      <c r="Q20" s="38">
        <f t="shared" si="13"/>
        <v>42.028985507246382</v>
      </c>
      <c r="R20" s="38">
        <f t="shared" si="14"/>
        <v>79.452054794520549</v>
      </c>
      <c r="S20" s="39">
        <f t="shared" si="15"/>
        <v>-5.4810403017669458</v>
      </c>
      <c r="T20" s="39">
        <f t="shared" si="16"/>
        <v>-5.4810403017669245</v>
      </c>
      <c r="U20" t="s">
        <v>124</v>
      </c>
      <c r="V20" t="s">
        <v>85</v>
      </c>
      <c r="W20" t="s">
        <v>151</v>
      </c>
      <c r="X20" s="48" t="s">
        <v>167</v>
      </c>
      <c r="Y20" s="41"/>
    </row>
    <row r="21" spans="1:25" ht="15" x14ac:dyDescent="0.25">
      <c r="A21">
        <v>1.32</v>
      </c>
      <c r="B21">
        <v>3.8</v>
      </c>
      <c r="C21" s="29">
        <f t="shared" si="0"/>
        <v>2.0733652312599604E-2</v>
      </c>
      <c r="D21" s="30">
        <f>IF(OR($A21="",$B21=""),"",A21*'MPTO_working_2-way'!$G20)</f>
        <v>1.3473684210526315</v>
      </c>
      <c r="E21" s="32">
        <f>IF(OR($A21="",$B21=""),"",B21*'MPTO_working_2-way'!$G20)</f>
        <v>3.8787878787878785</v>
      </c>
      <c r="F21" s="30">
        <f>IF(OR($A21="",$B21=""),"",'MPTO_working_2-way'!D20)</f>
        <v>1.3383137673425827</v>
      </c>
      <c r="G21" s="32">
        <f>IF(OR($A21="",$B21=""),"",'MPTO_working_2-way'!E20)</f>
        <v>3.9558359621451094</v>
      </c>
      <c r="H21" s="30">
        <f>IF(OR($A21="",$B21=""),"",'OddsRatio_working_2-way'!M20)</f>
        <v>1.3380617018914065</v>
      </c>
      <c r="I21" s="30">
        <f>IF(OR($A21="",$B21=""),"",'OddsRatio_working_2-way'!N20)</f>
        <v>3.9580398915498072</v>
      </c>
      <c r="J21" s="30">
        <f>IF('Log_working_2-way'!$D20="","",A21^('Log_working_2-way'!$D20))</f>
        <v>1.3338400205893277</v>
      </c>
      <c r="K21" s="32">
        <f>IF('Log_working_2-way'!$D20="","",B21^('Log_working_2-way'!$D20))</f>
        <v>3.9954467359385157</v>
      </c>
      <c r="L21" s="37">
        <f t="shared" si="9"/>
        <v>0.7421875</v>
      </c>
      <c r="M21" s="37">
        <f t="shared" si="10"/>
        <v>0.2578125</v>
      </c>
      <c r="N21" s="38">
        <v>117</v>
      </c>
      <c r="O21" s="38">
        <f t="shared" si="11"/>
        <v>28.363636363636363</v>
      </c>
      <c r="P21" s="38">
        <f t="shared" si="12"/>
        <v>86.210526315789465</v>
      </c>
      <c r="Q21" s="38">
        <f t="shared" si="13"/>
        <v>30.789473684210524</v>
      </c>
      <c r="R21" s="38">
        <f t="shared" si="14"/>
        <v>88.63636363636364</v>
      </c>
      <c r="S21" s="39">
        <f t="shared" si="15"/>
        <v>-2.4258373205741606</v>
      </c>
      <c r="T21" s="39">
        <f t="shared" si="16"/>
        <v>-2.4258373205741748</v>
      </c>
      <c r="U21" t="s">
        <v>126</v>
      </c>
      <c r="V21" t="s">
        <v>117</v>
      </c>
      <c r="W21" t="s">
        <v>151</v>
      </c>
      <c r="X21" s="48" t="s">
        <v>167</v>
      </c>
      <c r="Y21" s="41"/>
    </row>
    <row r="22" spans="1:25" ht="15" x14ac:dyDescent="0.25">
      <c r="A22">
        <v>1.47</v>
      </c>
      <c r="B22">
        <v>2.71</v>
      </c>
      <c r="C22" s="29">
        <f t="shared" si="0"/>
        <v>4.927579888043776E-2</v>
      </c>
      <c r="D22" s="30">
        <f>IF(OR($A22="",$B22=""),"",A22*'MPTO_working_2-way'!$G21)</f>
        <v>1.5424354243542435</v>
      </c>
      <c r="E22" s="32">
        <f>IF(OR($A22="",$B22=""),"",B22*'MPTO_working_2-way'!$G21)</f>
        <v>2.8435374149659864</v>
      </c>
      <c r="F22" s="30">
        <f>IF(OR($A22="",$B22=""),"",'MPTO_working_2-way'!D21)</f>
        <v>1.5252407297509427</v>
      </c>
      <c r="G22" s="32">
        <f>IF(OR($A22="",$B22=""),"",'MPTO_working_2-way'!E21)</f>
        <v>2.9038889091372959</v>
      </c>
      <c r="H22" s="30">
        <f>IF(OR($A22="",$B22=""),"",'OddsRatio_working_2-way'!M21)</f>
        <v>1.5242650104380331</v>
      </c>
      <c r="I22" s="30">
        <f>IF(OR($A22="",$B22=""),"",'OddsRatio_working_2-way'!N21)</f>
        <v>2.9074322720192258</v>
      </c>
      <c r="J22" s="30">
        <f>IF('Log_working_2-way'!$D21="","",A22^('Log_working_2-way'!$D21))</f>
        <v>1.5163485492231534</v>
      </c>
      <c r="K22" s="32">
        <f>IF('Log_working_2-way'!$D21="","",B22^('Log_working_2-way'!$D21))</f>
        <v>2.9366763042143993</v>
      </c>
      <c r="L22" s="37">
        <f t="shared" si="9"/>
        <v>0.64832535885167464</v>
      </c>
      <c r="M22" s="37">
        <f t="shared" si="10"/>
        <v>0.35167464114832536</v>
      </c>
      <c r="N22" s="38">
        <v>118</v>
      </c>
      <c r="O22" s="38">
        <f t="shared" si="11"/>
        <v>37.72789115646259</v>
      </c>
      <c r="P22" s="38">
        <f t="shared" si="12"/>
        <v>74.457564575645748</v>
      </c>
      <c r="Q22" s="38">
        <f t="shared" si="13"/>
        <v>43.542435424354245</v>
      </c>
      <c r="R22" s="38">
        <f t="shared" si="14"/>
        <v>80.27210884353741</v>
      </c>
      <c r="S22" s="39">
        <f t="shared" si="15"/>
        <v>-5.8145442678916552</v>
      </c>
      <c r="T22" s="39">
        <f t="shared" si="16"/>
        <v>-5.8145442678916623</v>
      </c>
      <c r="U22" t="s">
        <v>121</v>
      </c>
      <c r="V22" t="s">
        <v>86</v>
      </c>
      <c r="W22" t="s">
        <v>151</v>
      </c>
      <c r="X22" s="48" t="s">
        <v>167</v>
      </c>
      <c r="Y22" s="41"/>
    </row>
    <row r="23" spans="1:25" ht="15" x14ac:dyDescent="0.25">
      <c r="A23">
        <v>1.35</v>
      </c>
      <c r="B23">
        <v>3.19</v>
      </c>
      <c r="C23" s="29">
        <f t="shared" si="0"/>
        <v>5.4220364565192192E-2</v>
      </c>
      <c r="D23" s="30">
        <f>IF(OR($A23="",$B23=""),"",A23*'MPTO_working_2-way'!$G22)</f>
        <v>1.4231974921630095</v>
      </c>
      <c r="E23" s="32">
        <f>IF(OR($A23="",$B23=""),"",B23*'MPTO_working_2-way'!$G22)</f>
        <v>3.3629629629629632</v>
      </c>
      <c r="F23" s="30">
        <f>IF(OR($A23="",$B23=""),"",'MPTO_working_2-way'!D22)</f>
        <v>1.4012852843081429</v>
      </c>
      <c r="G23" s="32">
        <f>IF(OR($A23="",$B23=""),"",'MPTO_working_2-way'!E22)</f>
        <v>3.4919927022096093</v>
      </c>
      <c r="H23" s="30">
        <f>IF(OR($A23="",$B23=""),"",'OddsRatio_working_2-way'!M22)</f>
        <v>1.3997716243033933</v>
      </c>
      <c r="I23" s="30">
        <f>IF(OR($A23="",$B23=""),"",'OddsRatio_working_2-way'!N22)</f>
        <v>3.5014281634983759</v>
      </c>
      <c r="J23" s="30">
        <f>IF('Log_working_2-way'!$D22="","",A23^('Log_working_2-way'!$D22))</f>
        <v>1.3895732427666394</v>
      </c>
      <c r="K23" s="32">
        <f>IF('Log_working_2-way'!$D22="","",B23^('Log_working_2-way'!$D22))</f>
        <v>3.5669114050611679</v>
      </c>
      <c r="L23" s="37">
        <f t="shared" si="9"/>
        <v>0.70264317180616731</v>
      </c>
      <c r="M23" s="37">
        <f t="shared" si="10"/>
        <v>0.29735682819383258</v>
      </c>
      <c r="N23" s="38">
        <v>119</v>
      </c>
      <c r="O23" s="38">
        <f t="shared" si="11"/>
        <v>30.851851851851855</v>
      </c>
      <c r="P23" s="38">
        <f t="shared" si="12"/>
        <v>81.695924764890293</v>
      </c>
      <c r="Q23" s="38">
        <f t="shared" si="13"/>
        <v>37.304075235109721</v>
      </c>
      <c r="R23" s="38">
        <f t="shared" si="14"/>
        <v>88.148148148148138</v>
      </c>
      <c r="S23" s="39">
        <f t="shared" si="15"/>
        <v>-6.4522233832578664</v>
      </c>
      <c r="T23" s="39">
        <f t="shared" si="16"/>
        <v>-6.4522233832578451</v>
      </c>
      <c r="U23" t="s">
        <v>116</v>
      </c>
      <c r="V23" t="s">
        <v>81</v>
      </c>
      <c r="W23" t="s">
        <v>151</v>
      </c>
      <c r="X23" s="48" t="s">
        <v>167</v>
      </c>
      <c r="Y23" s="41"/>
    </row>
    <row r="24" spans="1:25" ht="15" x14ac:dyDescent="0.25">
      <c r="A24">
        <v>2.0099999999999998</v>
      </c>
      <c r="B24">
        <v>1.86</v>
      </c>
      <c r="C24" s="29">
        <f t="shared" si="0"/>
        <v>3.5146846413095734E-2</v>
      </c>
      <c r="D24" s="30">
        <f>IF(OR($A24="",$B24=""),"",A24*'MPTO_working_2-way'!$G23)</f>
        <v>2.0806451612903221</v>
      </c>
      <c r="E24" s="32">
        <f>IF(OR($A24="",$B24=""),"",B24*'MPTO_working_2-way'!$G23)</f>
        <v>1.9253731343283582</v>
      </c>
      <c r="F24" s="30">
        <f>IF(OR($A24="",$B24=""),"",'MPTO_working_2-way'!D23)</f>
        <v>2.0835980605249955</v>
      </c>
      <c r="G24" s="32">
        <f>IF(OR($A24="",$B24=""),"",'MPTO_working_2-way'!E23)</f>
        <v>1.9228514118191637</v>
      </c>
      <c r="H24" s="30">
        <f>IF(OR($A24="",$B24=""),"",'OddsRatio_working_2-way'!M23)</f>
        <v>2.0837059585750928</v>
      </c>
      <c r="I24" s="30">
        <f>IF(OR($A24="",$B24=""),"",'OddsRatio_working_2-way'!N23)</f>
        <v>1.9227595290837431</v>
      </c>
      <c r="J24" s="30">
        <f>IF('Log_working_2-way'!$D23="","",A24^('Log_working_2-way'!$D23))</f>
        <v>2.0850553480183369</v>
      </c>
      <c r="K24" s="32">
        <f>IF('Log_working_2-way'!$D23="","",B24^('Log_working_2-way'!$D23))</f>
        <v>1.9216119729065091</v>
      </c>
      <c r="L24" s="37">
        <f t="shared" si="9"/>
        <v>0.48062015503875982</v>
      </c>
      <c r="M24" s="37">
        <f t="shared" si="10"/>
        <v>0.51937984496124034</v>
      </c>
      <c r="N24" s="38">
        <v>120</v>
      </c>
      <c r="O24" s="38">
        <f t="shared" si="11"/>
        <v>60.298507462686572</v>
      </c>
      <c r="P24" s="38">
        <f t="shared" si="12"/>
        <v>55.483870967741943</v>
      </c>
      <c r="Q24" s="38">
        <f t="shared" si="13"/>
        <v>64.516129032258064</v>
      </c>
      <c r="R24" s="38">
        <f t="shared" si="14"/>
        <v>59.701492537313442</v>
      </c>
      <c r="S24" s="39">
        <f t="shared" si="15"/>
        <v>-4.2176215695714916</v>
      </c>
      <c r="T24" s="39">
        <f t="shared" si="16"/>
        <v>-4.2176215695714987</v>
      </c>
      <c r="U24" t="s">
        <v>150</v>
      </c>
      <c r="V24" t="s">
        <v>75</v>
      </c>
      <c r="W24" t="s">
        <v>78</v>
      </c>
      <c r="X24" s="48" t="s">
        <v>167</v>
      </c>
      <c r="Y24" s="41"/>
    </row>
    <row r="25" spans="1:25" ht="15" x14ac:dyDescent="0.25">
      <c r="A25">
        <v>1.59</v>
      </c>
      <c r="B25">
        <v>2.41</v>
      </c>
      <c r="C25" s="29">
        <f t="shared" si="0"/>
        <v>4.3868576946162419E-2</v>
      </c>
      <c r="D25" s="30">
        <f>IF(OR($A25="",$B25=""),"",A25*'MPTO_working_2-way'!$G24)</f>
        <v>1.6597510373443984</v>
      </c>
      <c r="E25" s="32">
        <f>IF(OR($A25="",$B25=""),"",B25*'MPTO_working_2-way'!$G24)</f>
        <v>2.5157232704402515</v>
      </c>
      <c r="F25" s="30">
        <f>IF(OR($A25="",$B25=""),"",'MPTO_working_2-way'!D24)</f>
        <v>1.6474558782432986</v>
      </c>
      <c r="G25" s="32">
        <f>IF(OR($A25="",$B25=""),"",'MPTO_working_2-way'!E24)</f>
        <v>2.5445067897340552</v>
      </c>
      <c r="H25" s="30">
        <f>IF(OR($A25="",$B25=""),"",'OddsRatio_working_2-way'!M24)</f>
        <v>1.6468691647559472</v>
      </c>
      <c r="I25" s="30">
        <f>IF(OR($A25="",$B25=""),"",'OddsRatio_working_2-way'!N24)</f>
        <v>2.5459076649252292</v>
      </c>
      <c r="J25" s="30">
        <f>IF('Log_working_2-way'!$D24="","",A25^('Log_working_2-way'!$D24))</f>
        <v>1.6412461308756345</v>
      </c>
      <c r="K25" s="32">
        <f>IF('Log_working_2-way'!$D24="","",B25^('Log_working_2-way'!$D24))</f>
        <v>2.5594636004021871</v>
      </c>
      <c r="L25" s="37">
        <f t="shared" si="9"/>
        <v>0.60249999999999992</v>
      </c>
      <c r="M25" s="37">
        <f t="shared" si="10"/>
        <v>0.39750000000000002</v>
      </c>
      <c r="N25" s="38">
        <v>121</v>
      </c>
      <c r="O25" s="38">
        <f t="shared" si="11"/>
        <v>44.899371069182401</v>
      </c>
      <c r="P25" s="38">
        <f t="shared" si="12"/>
        <v>70.792531120331944</v>
      </c>
      <c r="Q25" s="38">
        <f t="shared" si="13"/>
        <v>50.207468879668049</v>
      </c>
      <c r="R25" s="38">
        <f t="shared" si="14"/>
        <v>76.100628930817606</v>
      </c>
      <c r="S25" s="39">
        <f t="shared" si="15"/>
        <v>-5.3080978104856484</v>
      </c>
      <c r="T25" s="39">
        <f t="shared" si="16"/>
        <v>-5.3080978104856626</v>
      </c>
      <c r="U25" t="s">
        <v>147</v>
      </c>
      <c r="V25" t="s">
        <v>73</v>
      </c>
      <c r="W25" t="s">
        <v>78</v>
      </c>
      <c r="X25" s="48" t="s">
        <v>167</v>
      </c>
      <c r="Y25" s="41"/>
    </row>
    <row r="26" spans="1:25" ht="15" x14ac:dyDescent="0.25">
      <c r="A26">
        <v>1.71</v>
      </c>
      <c r="B26">
        <v>2.2000000000000002</v>
      </c>
      <c r="C26" s="29">
        <f t="shared" si="0"/>
        <v>3.9340776182881454E-2</v>
      </c>
      <c r="D26" s="30">
        <f>IF(OR($A26="",$B26=""),"",A26*'MPTO_working_2-way'!$G25)</f>
        <v>1.7772727272727273</v>
      </c>
      <c r="E26" s="32">
        <f>IF(OR($A26="",$B26=""),"",B26*'MPTO_working_2-way'!$G25)</f>
        <v>2.2865497076023393</v>
      </c>
      <c r="F26" s="30">
        <f>IF(OR($A26="",$B26=""),"",'MPTO_working_2-way'!D25)</f>
        <v>1.7695202257761053</v>
      </c>
      <c r="G26" s="32">
        <f>IF(OR($A26="",$B26=""),"",'MPTO_working_2-way'!E25)</f>
        <v>2.2995110024449881</v>
      </c>
      <c r="H26" s="30">
        <f>IF(OR($A26="",$B26=""),"",'OddsRatio_working_2-way'!M25)</f>
        <v>1.7691987172809549</v>
      </c>
      <c r="I26" s="30">
        <f>IF(OR($A26="",$B26=""),"",'OddsRatio_working_2-way'!N25)</f>
        <v>2.3000541700523187</v>
      </c>
      <c r="J26" s="30">
        <f>IF('Log_working_2-way'!$D25="","",A26^('Log_working_2-way'!$D25))</f>
        <v>1.7656661334886148</v>
      </c>
      <c r="K26" s="32">
        <f>IF('Log_working_2-way'!$D25="","",B26^('Log_working_2-way'!$D25))</f>
        <v>2.3060522808335469</v>
      </c>
      <c r="L26" s="37">
        <f t="shared" si="9"/>
        <v>0.5626598465473146</v>
      </c>
      <c r="M26" s="37">
        <f t="shared" si="10"/>
        <v>0.4373401534526854</v>
      </c>
      <c r="N26" s="38">
        <v>122</v>
      </c>
      <c r="O26" s="38">
        <f t="shared" si="11"/>
        <v>50.654970760233915</v>
      </c>
      <c r="P26" s="38">
        <f t="shared" si="12"/>
        <v>66.545454545454561</v>
      </c>
      <c r="Q26" s="38">
        <f t="shared" si="13"/>
        <v>55.454545454545453</v>
      </c>
      <c r="R26" s="38">
        <f t="shared" si="14"/>
        <v>71.345029239766077</v>
      </c>
      <c r="S26" s="39">
        <f t="shared" si="15"/>
        <v>-4.7995746943115378</v>
      </c>
      <c r="T26" s="39">
        <f t="shared" si="16"/>
        <v>-4.7995746943115165</v>
      </c>
      <c r="U26" t="s">
        <v>104</v>
      </c>
      <c r="V26" t="s">
        <v>144</v>
      </c>
      <c r="W26" t="s">
        <v>78</v>
      </c>
      <c r="X26" s="48" t="s">
        <v>167</v>
      </c>
      <c r="Y26" s="41"/>
    </row>
    <row r="27" spans="1:25" ht="15" x14ac:dyDescent="0.25">
      <c r="A27">
        <v>1.41</v>
      </c>
      <c r="B27">
        <v>3.05</v>
      </c>
      <c r="C27" s="29">
        <f t="shared" si="0"/>
        <v>3.7088710615044818E-2</v>
      </c>
      <c r="D27" s="30">
        <f>IF(OR($A27="",$B27=""),"",A27*'MPTO_working_2-way'!$G26)</f>
        <v>1.4622950819672131</v>
      </c>
      <c r="E27" s="32">
        <f>IF(OR($A27="",$B27=""),"",B27*'MPTO_working_2-way'!$G26)</f>
        <v>3.1631205673758864</v>
      </c>
      <c r="F27" s="30">
        <f>IF(OR($A27="",$B27=""),"",'MPTO_working_2-way'!D26)</f>
        <v>1.4478579244171366</v>
      </c>
      <c r="G27" s="32">
        <f>IF(OR($A27="",$B27=""),"",'MPTO_working_2-way'!E26)</f>
        <v>3.2328509678631834</v>
      </c>
      <c r="H27" s="30">
        <f>IF(OR($A27="",$B27=""),"",'OddsRatio_working_2-way'!M26)</f>
        <v>1.4472135954999581</v>
      </c>
      <c r="I27" s="30">
        <f>IF(OR($A27="",$B27=""),"",'OddsRatio_working_2-way'!N26)</f>
        <v>3.2360679774997889</v>
      </c>
      <c r="J27" s="30">
        <f>IF('Log_working_2-way'!$D26="","",A27^('Log_working_2-way'!$D26))</f>
        <v>1.4405618058266774</v>
      </c>
      <c r="K27" s="32">
        <f>IF('Log_working_2-way'!$D26="","",B27^('Log_working_2-way'!$D26))</f>
        <v>3.2698290836233812</v>
      </c>
      <c r="L27" s="37">
        <f t="shared" si="9"/>
        <v>0.68385650224215244</v>
      </c>
      <c r="M27" s="37">
        <f t="shared" si="10"/>
        <v>0.31614349775784756</v>
      </c>
      <c r="N27" s="38">
        <v>123</v>
      </c>
      <c r="O27" s="38">
        <f t="shared" si="11"/>
        <v>35.7659574468085</v>
      </c>
      <c r="P27" s="38">
        <f t="shared" si="12"/>
        <v>82.672131147540981</v>
      </c>
      <c r="Q27" s="38">
        <f t="shared" si="13"/>
        <v>40.327868852459019</v>
      </c>
      <c r="R27" s="38">
        <f t="shared" si="14"/>
        <v>87.234042553191486</v>
      </c>
      <c r="S27" s="39">
        <f t="shared" si="15"/>
        <v>-4.5619114056505197</v>
      </c>
      <c r="T27" s="39">
        <f t="shared" si="16"/>
        <v>-4.5619114056505055</v>
      </c>
      <c r="U27" t="s">
        <v>152</v>
      </c>
      <c r="V27" t="s">
        <v>153</v>
      </c>
      <c r="W27" t="s">
        <v>169</v>
      </c>
      <c r="X27" s="48" t="s">
        <v>167</v>
      </c>
      <c r="Y27" s="41"/>
    </row>
    <row r="28" spans="1:25" ht="15" x14ac:dyDescent="0.25">
      <c r="A28">
        <v>1.54</v>
      </c>
      <c r="B28">
        <v>2.6</v>
      </c>
      <c r="C28" s="29">
        <f t="shared" si="0"/>
        <v>3.3966033966033926E-2</v>
      </c>
      <c r="D28" s="30">
        <f>IF(OR($A28="",$B28=""),"",A28*'MPTO_working_2-way'!$G27)</f>
        <v>1.5923076923076922</v>
      </c>
      <c r="E28" s="32">
        <f>IF(OR($A28="",$B28=""),"",B28*'MPTO_working_2-way'!$G27)</f>
        <v>2.6883116883116882</v>
      </c>
      <c r="F28" s="30">
        <f>IF(OR($A28="",$B28=""),"",'MPTO_working_2-way'!D27)</f>
        <v>1.5813586097946286</v>
      </c>
      <c r="G28" s="32">
        <f>IF(OR($A28="",$B28=""),"",'MPTO_working_2-way'!E27)</f>
        <v>2.7201086956521738</v>
      </c>
      <c r="H28" s="30">
        <f>IF(OR($A28="",$B28=""),"",'OddsRatio_working_2-way'!M27)</f>
        <v>1.5809475019311128</v>
      </c>
      <c r="I28" s="30">
        <f>IF(OR($A28="",$B28=""),"",'OddsRatio_working_2-way'!N27)</f>
        <v>2.7213259316477414</v>
      </c>
      <c r="J28" s="30">
        <f>IF('Log_working_2-way'!$D27="","",A28^('Log_working_2-way'!$D27))</f>
        <v>1.5759562356951364</v>
      </c>
      <c r="K28" s="32">
        <f>IF('Log_working_2-way'!$D27="","",B28^('Log_working_2-way'!$D27))</f>
        <v>2.7362430303283927</v>
      </c>
      <c r="L28" s="37">
        <f t="shared" si="9"/>
        <v>0.6280193236714976</v>
      </c>
      <c r="M28" s="37">
        <f t="shared" si="10"/>
        <v>0.37198067632850246</v>
      </c>
      <c r="N28" s="38">
        <v>124</v>
      </c>
      <c r="O28" s="38">
        <f t="shared" si="11"/>
        <v>43.480519480519483</v>
      </c>
      <c r="P28" s="38">
        <f t="shared" si="12"/>
        <v>76.307692307692321</v>
      </c>
      <c r="Q28" s="38">
        <f t="shared" si="13"/>
        <v>47.692307692307686</v>
      </c>
      <c r="R28" s="38">
        <f t="shared" si="14"/>
        <v>80.519480519480524</v>
      </c>
      <c r="S28" s="39">
        <f t="shared" si="15"/>
        <v>-4.2117882117882033</v>
      </c>
      <c r="T28" s="39">
        <f t="shared" si="16"/>
        <v>-4.2117882117882033</v>
      </c>
      <c r="U28" t="s">
        <v>154</v>
      </c>
      <c r="V28" t="s">
        <v>155</v>
      </c>
      <c r="W28" t="s">
        <v>169</v>
      </c>
      <c r="X28" s="48" t="s">
        <v>167</v>
      </c>
      <c r="Y28" s="41"/>
    </row>
    <row r="29" spans="1:25" ht="15" x14ac:dyDescent="0.25">
      <c r="A29">
        <v>1.45</v>
      </c>
      <c r="B29">
        <v>2.86</v>
      </c>
      <c r="C29" s="29">
        <f t="shared" si="0"/>
        <v>3.9305522064142728E-2</v>
      </c>
      <c r="D29" s="30">
        <f>IF(OR($A29="",$B29=""),"",A29*'MPTO_working_2-way'!$G28)</f>
        <v>1.5069930069930069</v>
      </c>
      <c r="E29" s="32">
        <f>IF(OR($A29="",$B29=""),"",B29*'MPTO_working_2-way'!$G28)</f>
        <v>2.9724137931034482</v>
      </c>
      <c r="F29" s="30">
        <f>IF(OR($A29="",$B29=""),"",'MPTO_working_2-way'!D28)</f>
        <v>1.4925319416951592</v>
      </c>
      <c r="G29" s="32">
        <f>IF(OR($A29="",$B29=""),"",'MPTO_working_2-way'!E28)</f>
        <v>3.0303251735476797</v>
      </c>
      <c r="H29" s="30">
        <f>IF(OR($A29="",$B29=""),"",'OddsRatio_working_2-way'!M28)</f>
        <v>1.4918693768379645</v>
      </c>
      <c r="I29" s="30">
        <f>IF(OR($A29="",$B29=""),"",'OddsRatio_working_2-way'!N28)</f>
        <v>3.0330600909302539</v>
      </c>
      <c r="J29" s="30">
        <f>IF('Log_working_2-way'!$D28="","",A29^('Log_working_2-way'!$D28))</f>
        <v>1.4852265073316331</v>
      </c>
      <c r="K29" s="32">
        <f>IF('Log_working_2-way'!$D28="","",B29^('Log_working_2-way'!$D28))</f>
        <v>3.0608931805854613</v>
      </c>
      <c r="L29" s="37">
        <f t="shared" si="9"/>
        <v>0.66357308584686781</v>
      </c>
      <c r="M29" s="37">
        <f t="shared" si="10"/>
        <v>0.33642691415313225</v>
      </c>
      <c r="N29" s="38">
        <v>125</v>
      </c>
      <c r="O29" s="38">
        <f t="shared" si="11"/>
        <v>38.793103448275865</v>
      </c>
      <c r="P29" s="38">
        <f t="shared" si="12"/>
        <v>81.293706293706308</v>
      </c>
      <c r="Q29" s="38">
        <f t="shared" si="13"/>
        <v>43.706293706293714</v>
      </c>
      <c r="R29" s="38">
        <f t="shared" si="14"/>
        <v>86.206896551724142</v>
      </c>
      <c r="S29" s="39">
        <f t="shared" si="15"/>
        <v>-4.913190258017849</v>
      </c>
      <c r="T29" s="39">
        <f t="shared" si="16"/>
        <v>-4.9131902580178348</v>
      </c>
      <c r="U29" t="s">
        <v>156</v>
      </c>
      <c r="V29" t="s">
        <v>157</v>
      </c>
      <c r="W29" t="s">
        <v>169</v>
      </c>
      <c r="X29" s="48" t="s">
        <v>167</v>
      </c>
      <c r="Y29" s="41"/>
    </row>
    <row r="30" spans="1:25" s="35" customFormat="1" ht="15" x14ac:dyDescent="0.25">
      <c r="A30">
        <v>1.66</v>
      </c>
      <c r="B30">
        <v>2.33</v>
      </c>
      <c r="C30" s="29">
        <f t="shared" si="0"/>
        <v>3.1594187910440219E-2</v>
      </c>
      <c r="D30" s="30">
        <f>IF(OR($A30="",$B30=""),"",A30*'MPTO_working_2-way'!$G29)</f>
        <v>1.7124463519313307</v>
      </c>
      <c r="E30" s="32">
        <f>IF(OR($A30="",$B30=""),"",B30*'MPTO_working_2-way'!$G29)</f>
        <v>2.4036144578313259</v>
      </c>
      <c r="F30" s="30">
        <f>IF(OR($A30="",$B30=""),"",'MPTO_working_2-way'!D29)</f>
        <v>1.7047027193794351</v>
      </c>
      <c r="G30" s="32">
        <f>IF(OR($A30="",$B30=""),"",'MPTO_working_2-way'!E29)</f>
        <v>2.4190380886859724</v>
      </c>
      <c r="H30" s="30">
        <f>IF(OR($A30="",$B30=""),"",'OddsRatio_working_2-way'!M29)</f>
        <v>1.7044434693456672</v>
      </c>
      <c r="I30" s="30">
        <f>IF(OR($A30="",$B30=""),"",'OddsRatio_working_2-way'!N29)</f>
        <v>2.4195603245905111</v>
      </c>
      <c r="J30" s="30">
        <f>IF('Log_working_2-way'!$D29="","",A30^('Log_working_2-way'!$D29))</f>
        <v>1.7009310320714472</v>
      </c>
      <c r="K30" s="32">
        <f>IF('Log_working_2-way'!$D29="","",B30^('Log_working_2-way'!$D29))</f>
        <v>2.4266738869367481</v>
      </c>
      <c r="L30" s="37">
        <f t="shared" si="9"/>
        <v>0.58395989974937335</v>
      </c>
      <c r="M30" s="37">
        <f t="shared" si="10"/>
        <v>0.41604010025062649</v>
      </c>
      <c r="N30" s="38">
        <v>126</v>
      </c>
      <c r="O30" s="38">
        <f t="shared" si="11"/>
        <v>50.096385542168676</v>
      </c>
      <c r="P30" s="38">
        <f t="shared" si="12"/>
        <v>71.922746781115876</v>
      </c>
      <c r="Q30" s="38">
        <f t="shared" si="13"/>
        <v>54.077253218884124</v>
      </c>
      <c r="R30" s="38">
        <f t="shared" si="14"/>
        <v>75.903614457831338</v>
      </c>
      <c r="S30" s="39">
        <f t="shared" si="15"/>
        <v>-3.9808676767154481</v>
      </c>
      <c r="T30" s="39">
        <f t="shared" si="16"/>
        <v>-3.9808676767154623</v>
      </c>
      <c r="U30" t="s">
        <v>158</v>
      </c>
      <c r="V30" t="s">
        <v>159</v>
      </c>
      <c r="W30" t="s">
        <v>169</v>
      </c>
      <c r="X30" s="48" t="s">
        <v>167</v>
      </c>
      <c r="Y30" s="41"/>
    </row>
    <row r="31" spans="1:25" ht="15" x14ac:dyDescent="0.25">
      <c r="A31">
        <v>1.46</v>
      </c>
      <c r="B31">
        <v>2.84</v>
      </c>
      <c r="C31" s="29">
        <f t="shared" si="0"/>
        <v>3.7044182905653145E-2</v>
      </c>
      <c r="D31" s="30">
        <f>IF(OR($A31="",$B31=""),"",A31*'MPTO_working_2-way'!$G30)</f>
        <v>1.5140845070422535</v>
      </c>
      <c r="E31" s="32">
        <f>IF(OR($A31="",$B31=""),"",B31*'MPTO_working_2-way'!$G30)</f>
        <v>2.9452054794520546</v>
      </c>
      <c r="F31" s="30">
        <f>IF(OR($A31="",$B31=""),"",'MPTO_working_2-way'!D30)</f>
        <v>1.5005790387955993</v>
      </c>
      <c r="G31" s="32">
        <f>IF(OR($A31="",$B31=""),"",'MPTO_working_2-way'!E30)</f>
        <v>2.9976865240023134</v>
      </c>
      <c r="H31" s="30">
        <f>IF(OR($A31="",$B31=""),"",'OddsRatio_working_2-way'!M30)</f>
        <v>1.5000000000000004</v>
      </c>
      <c r="I31" s="30">
        <f>IF(OR($A31="",$B31=""),"",'OddsRatio_working_2-way'!N30)</f>
        <v>2.9999999999999996</v>
      </c>
      <c r="J31" s="30">
        <f>IF('Log_working_2-way'!$D30="","",A31^('Log_working_2-way'!$D30))</f>
        <v>1.4938054714477789</v>
      </c>
      <c r="K31" s="32">
        <f>IF('Log_working_2-way'!$D30="","",B31^('Log_working_2-way'!$D30))</f>
        <v>3.0250889425497371</v>
      </c>
      <c r="L31" s="37">
        <f t="shared" si="9"/>
        <v>0.66046511627906979</v>
      </c>
      <c r="M31" s="37">
        <f t="shared" si="10"/>
        <v>0.33953488372093027</v>
      </c>
      <c r="N31" s="38">
        <v>127</v>
      </c>
      <c r="O31" s="38">
        <f t="shared" si="11"/>
        <v>40.013698630136979</v>
      </c>
      <c r="P31" s="38">
        <f t="shared" si="12"/>
        <v>82.281690140845086</v>
      </c>
      <c r="Q31" s="38">
        <f t="shared" si="13"/>
        <v>44.718309859154935</v>
      </c>
      <c r="R31" s="38">
        <f t="shared" si="14"/>
        <v>86.986301369863014</v>
      </c>
      <c r="S31" s="39">
        <f t="shared" si="15"/>
        <v>-4.7046112290179565</v>
      </c>
      <c r="T31" s="39">
        <f t="shared" si="16"/>
        <v>-4.7046112290179281</v>
      </c>
      <c r="U31" t="s">
        <v>160</v>
      </c>
      <c r="V31" t="s">
        <v>161</v>
      </c>
      <c r="W31" t="s">
        <v>169</v>
      </c>
      <c r="X31" s="48" t="s">
        <v>167</v>
      </c>
      <c r="Y31" s="41"/>
    </row>
    <row r="32" spans="1:25" ht="15" x14ac:dyDescent="0.25">
      <c r="A32">
        <v>1.48</v>
      </c>
      <c r="B32">
        <v>2.76</v>
      </c>
      <c r="C32" s="29">
        <f t="shared" si="0"/>
        <v>3.7994516255385857E-2</v>
      </c>
      <c r="D32" s="30">
        <f>IF(OR($A32="",$B32=""),"",A32*'MPTO_working_2-way'!$G31)</f>
        <v>1.536231884057971</v>
      </c>
      <c r="E32" s="32">
        <f>IF(OR($A32="",$B32=""),"",B32*'MPTO_working_2-way'!$G31)</f>
        <v>2.8648648648648649</v>
      </c>
      <c r="F32" s="30">
        <f>IF(OR($A32="",$B32=""),"",'MPTO_working_2-way'!D31)</f>
        <v>1.5228153892036982</v>
      </c>
      <c r="G32" s="32">
        <f>IF(OR($A32="",$B32=""),"",'MPTO_working_2-way'!E31)</f>
        <v>2.9127210496292069</v>
      </c>
      <c r="H32" s="30">
        <f>IF(OR($A32="",$B32=""),"",'OddsRatio_working_2-way'!M31)</f>
        <v>1.5222329678670938</v>
      </c>
      <c r="I32" s="30">
        <f>IF(OR($A32="",$B32=""),"",'OddsRatio_working_2-way'!N31)</f>
        <v>2.9148542155126762</v>
      </c>
      <c r="J32" s="30">
        <f>IF('Log_working_2-way'!$D31="","",A32^('Log_working_2-way'!$D31))</f>
        <v>1.5160860050648084</v>
      </c>
      <c r="K32" s="32">
        <f>IF('Log_working_2-way'!$D31="","",B32^('Log_working_2-way'!$D31))</f>
        <v>2.9376615335149099</v>
      </c>
      <c r="L32" s="37">
        <f t="shared" si="9"/>
        <v>0.65094339622641517</v>
      </c>
      <c r="M32" s="37">
        <f t="shared" si="10"/>
        <v>0.34905660377358488</v>
      </c>
      <c r="N32" s="38">
        <v>128</v>
      </c>
      <c r="O32" s="38">
        <f t="shared" si="11"/>
        <v>41.513513513513509</v>
      </c>
      <c r="P32" s="38">
        <f t="shared" si="12"/>
        <v>81.623188405797109</v>
      </c>
      <c r="Q32" s="38">
        <f t="shared" si="13"/>
        <v>46.376811594202906</v>
      </c>
      <c r="R32" s="38">
        <f t="shared" si="14"/>
        <v>86.486486486486484</v>
      </c>
      <c r="S32" s="39">
        <f t="shared" si="15"/>
        <v>-4.8632980806893968</v>
      </c>
      <c r="T32" s="39">
        <f t="shared" si="16"/>
        <v>-4.8632980806893755</v>
      </c>
      <c r="U32" t="s">
        <v>162</v>
      </c>
      <c r="V32" t="s">
        <v>163</v>
      </c>
      <c r="W32" t="s">
        <v>169</v>
      </c>
      <c r="X32" s="48" t="s">
        <v>167</v>
      </c>
      <c r="Y32" s="41"/>
    </row>
    <row r="33" spans="1:25" ht="15" x14ac:dyDescent="0.25">
      <c r="A33">
        <v>1.35</v>
      </c>
      <c r="B33">
        <v>3.2</v>
      </c>
      <c r="C33" s="29">
        <f t="shared" si="0"/>
        <v>5.32407407407407E-2</v>
      </c>
      <c r="D33" s="30">
        <f>IF(OR($A33="",$B33=""),"",A33*'MPTO_working_2-way'!$G32)</f>
        <v>1.421875</v>
      </c>
      <c r="E33" s="32">
        <f>IF(OR($A33="",$B33=""),"",B33*'MPTO_working_2-way'!$G32)</f>
        <v>3.3703703703703702</v>
      </c>
      <c r="F33" s="30">
        <f>IF(OR($A33="",$B33=""),"",'MPTO_working_2-way'!D32)</f>
        <v>1.40032414910859</v>
      </c>
      <c r="G33" s="32">
        <f>IF(OR($A33="",$B33=""),"",'MPTO_working_2-way'!E32)</f>
        <v>3.4979757085020244</v>
      </c>
      <c r="H33" s="30">
        <f>IF(OR($A33="",$B33=""),"",'OddsRatio_working_2-way'!M32)</f>
        <v>1.398862017608733</v>
      </c>
      <c r="I33" s="30">
        <f>IF(OR($A33="",$B33=""),"",'OddsRatio_working_2-way'!N32)</f>
        <v>3.5071326821120352</v>
      </c>
      <c r="J33" s="30">
        <f>IF('Log_working_2-way'!$D32="","",A33^('Log_working_2-way'!$D32))</f>
        <v>1.3888336717564422</v>
      </c>
      <c r="K33" s="32">
        <f>IF('Log_working_2-way'!$D32="","",B33^('Log_working_2-way'!$D32))</f>
        <v>3.5717937323983273</v>
      </c>
      <c r="L33" s="37">
        <f t="shared" si="9"/>
        <v>0.70329670329670335</v>
      </c>
      <c r="M33" s="37">
        <f t="shared" si="10"/>
        <v>0.2967032967032967</v>
      </c>
      <c r="N33" s="38">
        <v>129</v>
      </c>
      <c r="O33" s="38">
        <f t="shared" si="11"/>
        <v>33.44444444444445</v>
      </c>
      <c r="P33" s="38">
        <f t="shared" si="12"/>
        <v>88.6875</v>
      </c>
      <c r="Q33" s="38">
        <f t="shared" si="13"/>
        <v>40.3125</v>
      </c>
      <c r="R33" s="38">
        <f t="shared" si="14"/>
        <v>95.555555555555557</v>
      </c>
      <c r="S33" s="39">
        <f t="shared" si="15"/>
        <v>-6.86805555555555</v>
      </c>
      <c r="T33" s="39">
        <f t="shared" si="16"/>
        <v>-6.8680555555555571</v>
      </c>
      <c r="U33" t="s">
        <v>105</v>
      </c>
      <c r="V33" t="s">
        <v>74</v>
      </c>
      <c r="W33" t="s">
        <v>78</v>
      </c>
      <c r="X33" s="48" t="s">
        <v>168</v>
      </c>
      <c r="Y33" s="41"/>
    </row>
    <row r="34" spans="1:25" ht="15" x14ac:dyDescent="0.25">
      <c r="A34">
        <v>1.54</v>
      </c>
      <c r="B34">
        <v>2.54</v>
      </c>
      <c r="C34" s="29">
        <f t="shared" si="0"/>
        <v>4.3051436752224115E-2</v>
      </c>
      <c r="D34" s="30">
        <f>IF(OR($A34="",$B34=""),"",A34*'MPTO_working_2-way'!$G33)</f>
        <v>1.6062992125984252</v>
      </c>
      <c r="E34" s="32">
        <f>IF(OR($A34="",$B34=""),"",B34*'MPTO_working_2-way'!$G33)</f>
        <v>2.6493506493506493</v>
      </c>
      <c r="F34" s="30">
        <f>IF(OR($A34="",$B34=""),"",'MPTO_working_2-way'!D33)</f>
        <v>1.5928007166707387</v>
      </c>
      <c r="G34" s="32">
        <f>IF(OR($A34="",$B34=""),"",'MPTO_working_2-way'!E33)</f>
        <v>2.6869075422448137</v>
      </c>
      <c r="H34" s="30">
        <f>IF(OR($A34="",$B34=""),"",'OddsRatio_working_2-way'!M33)</f>
        <v>1.5921565254637919</v>
      </c>
      <c r="I34" s="30">
        <f>IF(OR($A34="",$B34=""),"",'OddsRatio_working_2-way'!N33)</f>
        <v>2.6887426837300739</v>
      </c>
      <c r="J34" s="30">
        <f>IF('Log_working_2-way'!$D33="","",A34^('Log_working_2-way'!$D33))</f>
        <v>1.5859774370185058</v>
      </c>
      <c r="K34" s="32">
        <f>IF('Log_working_2-way'!$D33="","",B34^('Log_working_2-way'!$D33))</f>
        <v>2.7065503495957599</v>
      </c>
      <c r="L34" s="37">
        <f t="shared" si="9"/>
        <v>0.62254901960784315</v>
      </c>
      <c r="M34" s="37">
        <f t="shared" si="10"/>
        <v>0.37745098039215685</v>
      </c>
      <c r="N34" s="38">
        <v>130</v>
      </c>
      <c r="O34" s="38">
        <f t="shared" si="11"/>
        <v>45.584415584415595</v>
      </c>
      <c r="P34" s="38">
        <f t="shared" si="12"/>
        <v>78.81889763779526</v>
      </c>
      <c r="Q34" s="38">
        <f t="shared" si="13"/>
        <v>51.181102362204719</v>
      </c>
      <c r="R34" s="38">
        <f t="shared" si="14"/>
        <v>84.415584415584419</v>
      </c>
      <c r="S34" s="39">
        <f t="shared" si="15"/>
        <v>-5.5966867777891238</v>
      </c>
      <c r="T34" s="39">
        <f t="shared" si="16"/>
        <v>-5.5966867777891594</v>
      </c>
      <c r="U34" t="s">
        <v>132</v>
      </c>
      <c r="V34" t="s">
        <v>128</v>
      </c>
      <c r="W34" t="s">
        <v>78</v>
      </c>
      <c r="X34" s="48" t="s">
        <v>168</v>
      </c>
      <c r="Y34" s="41"/>
    </row>
    <row r="35" spans="1:25" ht="15" x14ac:dyDescent="0.25">
      <c r="A35">
        <v>1.95</v>
      </c>
      <c r="B35">
        <v>1.92</v>
      </c>
      <c r="C35" s="29">
        <f t="shared" si="0"/>
        <v>3.3653846153846256E-2</v>
      </c>
      <c r="D35" s="30">
        <f>IF(OR($A35="",$B35=""),"",A35*'MPTO_working_2-way'!$G34)</f>
        <v>2.015625</v>
      </c>
      <c r="E35" s="32">
        <f>IF(OR($A35="",$B35=""),"",B35*'MPTO_working_2-way'!$G34)</f>
        <v>1.9846153846153847</v>
      </c>
      <c r="F35" s="30">
        <f>IF(OR($A35="",$B35=""),"",'MPTO_working_2-way'!D34)</f>
        <v>2.0161550888529889</v>
      </c>
      <c r="G35" s="32">
        <f>IF(OR($A35="",$B35=""),"",'MPTO_working_2-way'!E34)</f>
        <v>1.9841017488076311</v>
      </c>
      <c r="H35" s="30">
        <f>IF(OR($A35="",$B35=""),"",'OddsRatio_working_2-way'!M34)</f>
        <v>2.0161735558713256</v>
      </c>
      <c r="I35" s="30">
        <f>IF(OR($A35="",$B35=""),"",'OddsRatio_working_2-way'!N34)</f>
        <v>1.9840838646332837</v>
      </c>
      <c r="J35" s="30">
        <f>IF('Log_working_2-way'!$D34="","",A35^('Log_working_2-way'!$D34))</f>
        <v>2.0164149948926431</v>
      </c>
      <c r="K35" s="32">
        <f>IF('Log_working_2-way'!$D34="","",B35^('Log_working_2-way'!$D34))</f>
        <v>1.9838501055423525</v>
      </c>
      <c r="L35" s="37">
        <f t="shared" si="9"/>
        <v>0.49612403100775193</v>
      </c>
      <c r="M35" s="37">
        <f t="shared" si="10"/>
        <v>0.50387596899224807</v>
      </c>
      <c r="N35" s="38">
        <v>131</v>
      </c>
      <c r="O35" s="38">
        <f t="shared" si="11"/>
        <v>63.820512820512825</v>
      </c>
      <c r="P35" s="38">
        <f t="shared" si="12"/>
        <v>62.770833333333329</v>
      </c>
      <c r="Q35" s="38">
        <f t="shared" si="13"/>
        <v>68.229166666666671</v>
      </c>
      <c r="R35" s="38">
        <f t="shared" si="14"/>
        <v>67.179487179487182</v>
      </c>
      <c r="S35" s="39">
        <f t="shared" si="15"/>
        <v>-4.4086538461538467</v>
      </c>
      <c r="T35" s="39">
        <f t="shared" si="16"/>
        <v>-4.4086538461538538</v>
      </c>
      <c r="U35" t="s">
        <v>106</v>
      </c>
      <c r="V35" t="s">
        <v>127</v>
      </c>
      <c r="W35" t="s">
        <v>78</v>
      </c>
      <c r="X35" s="48" t="s">
        <v>168</v>
      </c>
      <c r="Y35" s="41"/>
    </row>
    <row r="36" spans="1:25" ht="15" x14ac:dyDescent="0.25">
      <c r="A36">
        <v>1.92</v>
      </c>
      <c r="B36">
        <v>1.95</v>
      </c>
      <c r="C36" s="29">
        <f t="shared" si="0"/>
        <v>3.3653846153846256E-2</v>
      </c>
      <c r="D36" s="30">
        <f>IF(OR($A36="",$B36=""),"",A36*'MPTO_working_2-way'!$G35)</f>
        <v>1.9846153846153847</v>
      </c>
      <c r="E36" s="32">
        <f>IF(OR($A36="",$B36=""),"",B36*'MPTO_working_2-way'!$G35)</f>
        <v>2.015625</v>
      </c>
      <c r="F36" s="30">
        <f>IF(OR($A36="",$B36=""),"",'MPTO_working_2-way'!D35)</f>
        <v>1.9841017488076311</v>
      </c>
      <c r="G36" s="32">
        <f>IF(OR($A36="",$B36=""),"",'MPTO_working_2-way'!E35)</f>
        <v>2.0161550888529889</v>
      </c>
      <c r="H36" s="30">
        <f>IF(OR($A36="",$B36=""),"",'OddsRatio_working_2-way'!M35)</f>
        <v>1.9840838646332837</v>
      </c>
      <c r="I36" s="30">
        <f>IF(OR($A36="",$B36=""),"",'OddsRatio_working_2-way'!N35)</f>
        <v>2.0161735558713256</v>
      </c>
      <c r="J36" s="30">
        <f>IF('Log_working_2-way'!$D35="","",A36^('Log_working_2-way'!$D35))</f>
        <v>1.9838501055423525</v>
      </c>
      <c r="K36" s="32">
        <f>IF('Log_working_2-way'!$D35="","",B36^('Log_working_2-way'!$D35))</f>
        <v>2.0164149948926431</v>
      </c>
      <c r="L36" s="37">
        <f t="shared" si="9"/>
        <v>0.50387596899224807</v>
      </c>
      <c r="M36" s="37">
        <f t="shared" si="10"/>
        <v>0.49612403100775193</v>
      </c>
      <c r="N36" s="38">
        <v>132</v>
      </c>
      <c r="O36" s="38">
        <f t="shared" si="11"/>
        <v>63.25</v>
      </c>
      <c r="P36" s="38">
        <f t="shared" si="12"/>
        <v>64.307692307692307</v>
      </c>
      <c r="Q36" s="38">
        <f t="shared" si="13"/>
        <v>67.692307692307708</v>
      </c>
      <c r="R36" s="38">
        <f t="shared" si="14"/>
        <v>68.75</v>
      </c>
      <c r="S36" s="39">
        <f t="shared" si="15"/>
        <v>-4.4423076923077076</v>
      </c>
      <c r="T36" s="39">
        <f t="shared" si="16"/>
        <v>-4.4423076923076934</v>
      </c>
      <c r="U36" t="s">
        <v>131</v>
      </c>
      <c r="V36" t="s">
        <v>72</v>
      </c>
      <c r="W36" t="s">
        <v>78</v>
      </c>
      <c r="X36" s="48" t="s">
        <v>168</v>
      </c>
      <c r="Y36" s="41"/>
    </row>
    <row r="37" spans="1:25" ht="15" x14ac:dyDescent="0.25">
      <c r="A37">
        <v>1.99</v>
      </c>
      <c r="B37">
        <v>1.88</v>
      </c>
      <c r="C37" s="29">
        <f t="shared" si="0"/>
        <v>3.4427456431091574E-2</v>
      </c>
      <c r="D37" s="30">
        <f>IF(OR($A37="",$B37=""),"",A37*'MPTO_working_2-way'!$G36)</f>
        <v>2.0585106382978724</v>
      </c>
      <c r="E37" s="32">
        <f>IF(OR($A37="",$B37=""),"",B37*'MPTO_working_2-way'!$G36)</f>
        <v>1.9447236180904521</v>
      </c>
      <c r="F37" s="30">
        <f>IF(OR($A37="",$B37=""),"",'MPTO_working_2-way'!D36)</f>
        <v>2.0605860321656753</v>
      </c>
      <c r="G37" s="32">
        <f>IF(OR($A37="",$B37=""),"",'MPTO_working_2-way'!E36)</f>
        <v>1.9428749480681344</v>
      </c>
      <c r="H37" s="30">
        <f>IF(OR($A37="",$B37=""),"",'OddsRatio_working_2-way'!M36)</f>
        <v>2.0606601717798219</v>
      </c>
      <c r="I37" s="30">
        <f>IF(OR($A37="",$B37=""),"",'OddsRatio_working_2-way'!N36)</f>
        <v>1.9428090415820634</v>
      </c>
      <c r="J37" s="30">
        <f>IF('Log_working_2-way'!$D36="","",A37^('Log_working_2-way'!$D36))</f>
        <v>2.0616072733158419</v>
      </c>
      <c r="K37" s="32">
        <f>IF('Log_working_2-way'!$D36="","",B37^('Log_working_2-way'!$D36))</f>
        <v>1.9419679246135251</v>
      </c>
      <c r="L37" s="37">
        <f t="shared" si="9"/>
        <v>0.48578811369509045</v>
      </c>
      <c r="M37" s="37">
        <f t="shared" si="10"/>
        <v>0.51421188630490955</v>
      </c>
      <c r="N37" s="38">
        <v>133</v>
      </c>
      <c r="O37" s="38">
        <f t="shared" si="11"/>
        <v>66.165829145728651</v>
      </c>
      <c r="P37" s="38">
        <f t="shared" si="12"/>
        <v>62.255319148936167</v>
      </c>
      <c r="Q37" s="38">
        <f t="shared" si="13"/>
        <v>70.744680851063833</v>
      </c>
      <c r="R37" s="38">
        <f t="shared" si="14"/>
        <v>66.834170854271349</v>
      </c>
      <c r="S37" s="39">
        <f t="shared" si="15"/>
        <v>-4.5788517053351825</v>
      </c>
      <c r="T37" s="39">
        <f t="shared" si="16"/>
        <v>-4.5788517053351825</v>
      </c>
      <c r="U37" t="s">
        <v>148</v>
      </c>
      <c r="V37" t="s">
        <v>130</v>
      </c>
      <c r="W37" t="s">
        <v>78</v>
      </c>
      <c r="X37" s="48" t="s">
        <v>168</v>
      </c>
      <c r="Y37" s="41"/>
    </row>
    <row r="38" spans="1:25" ht="15" x14ac:dyDescent="0.25">
      <c r="A38">
        <v>1.94</v>
      </c>
      <c r="B38">
        <v>1.92</v>
      </c>
      <c r="C38" s="29">
        <f t="shared" si="0"/>
        <v>3.6297250859106622E-2</v>
      </c>
      <c r="D38" s="30">
        <f>IF(OR($A38="",$B38=""),"",A38*'MPTO_working_2-way'!$G37)</f>
        <v>2.010416666666667</v>
      </c>
      <c r="E38" s="32">
        <f>IF(OR($A38="",$B38=""),"",B38*'MPTO_working_2-way'!$G37)</f>
        <v>1.9896907216494846</v>
      </c>
      <c r="F38" s="30">
        <f>IF(OR($A38="",$B38=""),"",'MPTO_working_2-way'!D37)</f>
        <v>2.0107968041459729</v>
      </c>
      <c r="G38" s="32">
        <f>IF(OR($A38="",$B38=""),"",'MPTO_working_2-way'!E37)</f>
        <v>1.9893185216834011</v>
      </c>
      <c r="H38" s="30">
        <f>IF(OR($A38="",$B38=""),"",'OddsRatio_working_2-way'!M37)</f>
        <v>2.0108111250054495</v>
      </c>
      <c r="I38" s="30">
        <f>IF(OR($A38="",$B38=""),"",'OddsRatio_working_2-way'!N37)</f>
        <v>1.9893045053244827</v>
      </c>
      <c r="J38" s="30">
        <f>IF('Log_working_2-way'!$D37="","",A38^('Log_working_2-way'!$D37))</f>
        <v>2.0109846371611222</v>
      </c>
      <c r="K38" s="32">
        <f>IF('Log_working_2-way'!$D37="","",B38^('Log_working_2-way'!$D37))</f>
        <v>1.989134714062476</v>
      </c>
      <c r="L38" s="37">
        <f t="shared" si="9"/>
        <v>0.4974093264248704</v>
      </c>
      <c r="M38" s="37">
        <f t="shared" si="10"/>
        <v>0.50259067357512954</v>
      </c>
      <c r="N38" s="38">
        <v>134</v>
      </c>
      <c r="O38" s="38">
        <f t="shared" si="11"/>
        <v>64.927835051546381</v>
      </c>
      <c r="P38" s="38">
        <f t="shared" si="12"/>
        <v>64.208333333333329</v>
      </c>
      <c r="Q38" s="38">
        <f t="shared" si="13"/>
        <v>69.791666666666671</v>
      </c>
      <c r="R38" s="38">
        <f t="shared" si="14"/>
        <v>69.072164948453619</v>
      </c>
      <c r="S38" s="39">
        <f t="shared" si="15"/>
        <v>-4.8638316151202901</v>
      </c>
      <c r="T38" s="39">
        <f t="shared" si="16"/>
        <v>-4.8638316151202901</v>
      </c>
      <c r="U38" t="s">
        <v>129</v>
      </c>
      <c r="V38" t="s">
        <v>149</v>
      </c>
      <c r="W38" t="s">
        <v>78</v>
      </c>
      <c r="X38" s="48" t="s">
        <v>168</v>
      </c>
      <c r="Y38" s="41"/>
    </row>
    <row r="39" spans="1:25" ht="15" x14ac:dyDescent="0.25">
      <c r="A39">
        <v>2.14</v>
      </c>
      <c r="B39">
        <v>1.75</v>
      </c>
      <c r="C39" s="29">
        <f t="shared" si="0"/>
        <v>3.8718291054739673E-2</v>
      </c>
      <c r="D39" s="30">
        <f>IF(OR($A39="",$B39=""),"",A39*'MPTO_working_2-way'!$G38)</f>
        <v>2.2228571428571429</v>
      </c>
      <c r="E39" s="32">
        <f>IF(OR($A39="",$B39=""),"",B39*'MPTO_working_2-way'!$G38)</f>
        <v>1.8177570093457944</v>
      </c>
      <c r="F39" s="30">
        <f>IF(OR($A39="",$B39=""),"",'MPTO_working_2-way'!D38)</f>
        <v>2.2324888226527575</v>
      </c>
      <c r="G39" s="32">
        <f>IF(OR($A39="",$B39=""),"",'MPTO_working_2-way'!E38)</f>
        <v>1.81136638452237</v>
      </c>
      <c r="H39" s="30">
        <f>IF(OR($A39="",$B39=""),"",'OddsRatio_working_2-way'!M38)</f>
        <v>2.2328828005937953</v>
      </c>
      <c r="I39" s="30">
        <f>IF(OR($A39="",$B39=""),"",'OddsRatio_working_2-way'!N38)</f>
        <v>1.8111071056538131</v>
      </c>
      <c r="J39" s="30">
        <f>IF('Log_working_2-way'!$D38="","",A39^('Log_working_2-way'!$D38))</f>
        <v>2.2373241322265098</v>
      </c>
      <c r="K39" s="32">
        <f>IF('Log_working_2-way'!$D38="","",B39^('Log_working_2-way'!$D38))</f>
        <v>1.8081956651086979</v>
      </c>
      <c r="L39" s="37">
        <f t="shared" si="9"/>
        <v>0.44987146529562982</v>
      </c>
      <c r="M39" s="37">
        <f t="shared" si="10"/>
        <v>0.55012853470437018</v>
      </c>
      <c r="N39" s="38">
        <v>135</v>
      </c>
      <c r="O39" s="38">
        <f t="shared" si="11"/>
        <v>71.9158878504673</v>
      </c>
      <c r="P39" s="38">
        <f t="shared" si="12"/>
        <v>57.857142857142854</v>
      </c>
      <c r="Q39" s="38">
        <f t="shared" si="13"/>
        <v>77.142857142857139</v>
      </c>
      <c r="R39" s="38">
        <f t="shared" si="14"/>
        <v>63.084112149532707</v>
      </c>
      <c r="S39" s="39">
        <f t="shared" si="15"/>
        <v>-5.226969292389839</v>
      </c>
      <c r="T39" s="39">
        <f t="shared" si="16"/>
        <v>-5.2269692923898532</v>
      </c>
      <c r="U39" t="s">
        <v>108</v>
      </c>
      <c r="V39" t="s">
        <v>110</v>
      </c>
      <c r="W39" t="s">
        <v>70</v>
      </c>
      <c r="X39" s="48" t="s">
        <v>168</v>
      </c>
      <c r="Y39" s="41"/>
    </row>
    <row r="40" spans="1:25" ht="15" x14ac:dyDescent="0.25">
      <c r="A40">
        <v>1.88</v>
      </c>
      <c r="B40">
        <v>1.98</v>
      </c>
      <c r="C40" s="29">
        <f t="shared" si="0"/>
        <v>3.6965398667526461E-2</v>
      </c>
      <c r="D40" s="30">
        <f>IF(OR($A40="",$B40=""),"",A40*'MPTO_working_2-way'!$G39)</f>
        <v>1.9494949494949496</v>
      </c>
      <c r="E40" s="32">
        <f>IF(OR($A40="",$B40=""),"",B40*'MPTO_working_2-way'!$G39)</f>
        <v>2.0531914893617023</v>
      </c>
      <c r="F40" s="30">
        <f>IF(OR($A40="",$B40=""),"",'MPTO_working_2-way'!D39)</f>
        <v>1.9476768522394308</v>
      </c>
      <c r="G40" s="32">
        <f>IF(OR($A40="",$B40=""),"",'MPTO_working_2-way'!E39)</f>
        <v>2.0552120141342756</v>
      </c>
      <c r="H40" s="30">
        <f>IF(OR($A40="",$B40=""),"",'OddsRatio_working_2-way'!M39)</f>
        <v>1.947607082958686</v>
      </c>
      <c r="I40" s="30">
        <f>IF(OR($A40="",$B40=""),"",'OddsRatio_working_2-way'!N39)</f>
        <v>2.0552897060221729</v>
      </c>
      <c r="J40" s="30">
        <f>IF('Log_working_2-way'!$D39="","",A40^('Log_working_2-way'!$D39))</f>
        <v>1.9467780797695502</v>
      </c>
      <c r="K40" s="32">
        <f>IF('Log_working_2-way'!$D39="","",B40^('Log_working_2-way'!$D39))</f>
        <v>2.0562137224842738</v>
      </c>
      <c r="L40" s="37">
        <f t="shared" si="9"/>
        <v>0.5129533678756476</v>
      </c>
      <c r="M40" s="37">
        <f t="shared" si="10"/>
        <v>0.48704663212435229</v>
      </c>
      <c r="N40" s="38">
        <v>136</v>
      </c>
      <c r="O40" s="38">
        <f t="shared" si="11"/>
        <v>63.659574468085097</v>
      </c>
      <c r="P40" s="38">
        <f t="shared" si="12"/>
        <v>67.313131313131308</v>
      </c>
      <c r="Q40" s="38">
        <f t="shared" si="13"/>
        <v>68.686868686868692</v>
      </c>
      <c r="R40" s="38">
        <f t="shared" si="14"/>
        <v>72.340425531914889</v>
      </c>
      <c r="S40" s="39">
        <f t="shared" si="15"/>
        <v>-5.0272942187835952</v>
      </c>
      <c r="T40" s="39">
        <f t="shared" si="16"/>
        <v>-5.027294218783581</v>
      </c>
      <c r="U40" t="s">
        <v>140</v>
      </c>
      <c r="V40" t="s">
        <v>134</v>
      </c>
      <c r="W40" t="s">
        <v>70</v>
      </c>
      <c r="X40" s="48" t="s">
        <v>168</v>
      </c>
      <c r="Y40" s="41"/>
    </row>
    <row r="41" spans="1:25" s="35" customFormat="1" ht="15" x14ac:dyDescent="0.25">
      <c r="A41">
        <v>1.66</v>
      </c>
      <c r="B41">
        <v>2.29</v>
      </c>
      <c r="C41" s="29">
        <f t="shared" si="0"/>
        <v>3.9090861261640519E-2</v>
      </c>
      <c r="D41" s="30">
        <f>IF(OR($A41="",$B41=""),"",A41*'MPTO_working_2-way'!$G40)</f>
        <v>1.7248908296943233</v>
      </c>
      <c r="E41" s="32">
        <f>IF(OR($A41="",$B41=""),"",B41*'MPTO_working_2-way'!$G40)</f>
        <v>2.3795180722891569</v>
      </c>
      <c r="F41" s="30">
        <f>IF(OR($A41="",$B41=""),"",'MPTO_working_2-way'!D40)</f>
        <v>1.7156654781784539</v>
      </c>
      <c r="G41" s="32">
        <f>IF(OR($A41="",$B41=""),"",'MPTO_working_2-way'!E40)</f>
        <v>2.3973008765844739</v>
      </c>
      <c r="H41" s="30">
        <f>IF(OR($A41="",$B41=""),"",'OddsRatio_working_2-way'!M40)</f>
        <v>1.7152816976385905</v>
      </c>
      <c r="I41" s="30">
        <f>IF(OR($A41="",$B41=""),"",'OddsRatio_working_2-way'!N40)</f>
        <v>2.3980505908390635</v>
      </c>
      <c r="J41" s="30">
        <f>IF('Log_working_2-way'!$D40="","",A41^('Log_working_2-way'!$D40))</f>
        <v>1.7110781784678428</v>
      </c>
      <c r="K41" s="32">
        <f>IF('Log_working_2-way'!$D40="","",B41^('Log_working_2-way'!$D40))</f>
        <v>2.4063151286043962</v>
      </c>
      <c r="L41" s="37">
        <f t="shared" si="9"/>
        <v>0.57974683544303796</v>
      </c>
      <c r="M41" s="37">
        <f t="shared" si="10"/>
        <v>0.42025316455696199</v>
      </c>
      <c r="N41" s="38">
        <v>137</v>
      </c>
      <c r="O41" s="38">
        <f t="shared" si="11"/>
        <v>54.46987951807229</v>
      </c>
      <c r="P41" s="38">
        <f t="shared" si="12"/>
        <v>77.17467248908298</v>
      </c>
      <c r="Q41" s="38">
        <f t="shared" si="13"/>
        <v>59.825327510917035</v>
      </c>
      <c r="R41" s="38">
        <f t="shared" si="14"/>
        <v>82.530120481927725</v>
      </c>
      <c r="S41" s="39">
        <f t="shared" si="15"/>
        <v>-5.3554479928447449</v>
      </c>
      <c r="T41" s="39">
        <f t="shared" si="16"/>
        <v>-5.3554479928447449</v>
      </c>
      <c r="U41" t="s">
        <v>79</v>
      </c>
      <c r="V41" t="s">
        <v>133</v>
      </c>
      <c r="W41" t="s">
        <v>70</v>
      </c>
      <c r="X41" s="48" t="s">
        <v>168</v>
      </c>
      <c r="Y41" s="41"/>
    </row>
    <row r="42" spans="1:25" ht="15" x14ac:dyDescent="0.25">
      <c r="A42">
        <v>1.8</v>
      </c>
      <c r="B42">
        <v>2.0699999999999998</v>
      </c>
      <c r="C42" s="29">
        <f t="shared" si="0"/>
        <v>3.8647342995169254E-2</v>
      </c>
      <c r="D42" s="30">
        <f>IF(OR($A42="",$B42=""),"",A42*'MPTO_working_2-way'!$G41)</f>
        <v>1.8695652173913047</v>
      </c>
      <c r="E42" s="32">
        <f>IF(OR($A42="",$B42=""),"",B42*'MPTO_working_2-way'!$G41)</f>
        <v>2.1500000000000004</v>
      </c>
      <c r="F42" s="30">
        <f>IF(OR($A42="",$B42=""),"",'MPTO_working_2-way'!D41)</f>
        <v>1.8648648648648651</v>
      </c>
      <c r="G42" s="32">
        <f>IF(OR($A42="",$B42=""),"",'MPTO_working_2-way'!E41)</f>
        <v>2.15625</v>
      </c>
      <c r="H42" s="30">
        <f>IF(OR($A42="",$B42=""),"",'OddsRatio_working_2-way'!M41)</f>
        <v>1.8646754023342345</v>
      </c>
      <c r="I42" s="30">
        <f>IF(OR($A42="",$B42=""),"",'OddsRatio_working_2-way'!N41)</f>
        <v>2.1565033506220384</v>
      </c>
      <c r="J42" s="30">
        <f>IF('Log_working_2-way'!$D41="","",A42^('Log_working_2-way'!$D41))</f>
        <v>1.8625327535713179</v>
      </c>
      <c r="K42" s="32">
        <f>IF('Log_working_2-way'!$D41="","",B42^('Log_working_2-way'!$D41))</f>
        <v>2.1593762623614712</v>
      </c>
      <c r="L42" s="37">
        <f t="shared" si="9"/>
        <v>0.53488372093023251</v>
      </c>
      <c r="M42" s="37">
        <f t="shared" si="10"/>
        <v>0.46511627906976738</v>
      </c>
      <c r="N42" s="38">
        <v>138</v>
      </c>
      <c r="O42" s="38">
        <f t="shared" si="11"/>
        <v>61.333333333333336</v>
      </c>
      <c r="P42" s="38">
        <f t="shared" si="12"/>
        <v>71.333333333333329</v>
      </c>
      <c r="Q42" s="38">
        <f t="shared" si="13"/>
        <v>66.666666666666671</v>
      </c>
      <c r="R42" s="38">
        <f t="shared" si="14"/>
        <v>76.666666666666671</v>
      </c>
      <c r="S42" s="39">
        <f t="shared" si="15"/>
        <v>-5.3333333333333357</v>
      </c>
      <c r="T42" s="39">
        <f t="shared" si="16"/>
        <v>-5.3333333333333428</v>
      </c>
      <c r="U42" t="s">
        <v>77</v>
      </c>
      <c r="V42" t="s">
        <v>139</v>
      </c>
      <c r="W42" t="s">
        <v>70</v>
      </c>
      <c r="X42" s="48" t="s">
        <v>168</v>
      </c>
      <c r="Y42" s="41"/>
    </row>
    <row r="43" spans="1:25" ht="15" x14ac:dyDescent="0.25">
      <c r="A43">
        <v>1.6</v>
      </c>
      <c r="B43">
        <v>2.4</v>
      </c>
      <c r="C43" s="29">
        <f t="shared" si="0"/>
        <v>4.1666666666666741E-2</v>
      </c>
      <c r="D43" s="30">
        <f>IF(OR($A43="",$B43=""),"",A43*'MPTO_working_2-way'!$G42)</f>
        <v>1.666666666666667</v>
      </c>
      <c r="E43" s="32">
        <f>IF(OR($A43="",$B43=""),"",B43*'MPTO_working_2-way'!$G42)</f>
        <v>2.5</v>
      </c>
      <c r="F43" s="30">
        <f>IF(OR($A43="",$B43=""),"",'MPTO_working_2-way'!D42)</f>
        <v>1.6551724137931036</v>
      </c>
      <c r="G43" s="32">
        <f>IF(OR($A43="",$B43=""),"",'MPTO_working_2-way'!E42)</f>
        <v>2.5263157894736841</v>
      </c>
      <c r="H43" s="30">
        <f>IF(OR($A43="",$B43=""),"",'OddsRatio_working_2-way'!M42)</f>
        <v>1.6546536707079771</v>
      </c>
      <c r="I43" s="30">
        <f>IF(OR($A43="",$B43=""),"",'OddsRatio_working_2-way'!N42)</f>
        <v>2.5275252316519468</v>
      </c>
      <c r="J43" s="30">
        <f>IF('Log_working_2-way'!$D42="","",A43^('Log_working_2-way'!$D42))</f>
        <v>1.6494042763805412</v>
      </c>
      <c r="K43" s="32">
        <f>IF('Log_working_2-way'!$D42="","",B43^('Log_working_2-way'!$D42))</f>
        <v>2.5398728286377308</v>
      </c>
      <c r="L43" s="37">
        <f t="shared" si="9"/>
        <v>0.59999999999999987</v>
      </c>
      <c r="M43" s="37">
        <f t="shared" si="10"/>
        <v>0.4</v>
      </c>
      <c r="N43" s="38">
        <v>139</v>
      </c>
      <c r="O43" s="38">
        <f t="shared" si="11"/>
        <v>52.125</v>
      </c>
      <c r="P43" s="38">
        <f t="shared" si="12"/>
        <v>81.083333333333329</v>
      </c>
      <c r="Q43" s="38">
        <f t="shared" si="13"/>
        <v>57.916666666666671</v>
      </c>
      <c r="R43" s="38">
        <f t="shared" si="14"/>
        <v>86.875</v>
      </c>
      <c r="S43" s="39">
        <f t="shared" si="15"/>
        <v>-5.7916666666666714</v>
      </c>
      <c r="T43" s="39">
        <f t="shared" si="16"/>
        <v>-5.7916666666666714</v>
      </c>
      <c r="U43" t="s">
        <v>145</v>
      </c>
      <c r="V43" t="s">
        <v>111</v>
      </c>
      <c r="W43" t="s">
        <v>70</v>
      </c>
      <c r="X43" s="48" t="s">
        <v>168</v>
      </c>
      <c r="Y43" s="41"/>
    </row>
    <row r="44" spans="1:25" ht="15" x14ac:dyDescent="0.25">
      <c r="A44">
        <v>1.72</v>
      </c>
      <c r="B44">
        <v>2.1800000000000002</v>
      </c>
      <c r="C44" s="29">
        <f t="shared" si="0"/>
        <v>4.0110945167484591E-2</v>
      </c>
      <c r="D44" s="30">
        <f>IF(OR($A44="",$B44=""),"",A44*'MPTO_working_2-way'!$G43)</f>
        <v>1.7889908256880735</v>
      </c>
      <c r="E44" s="32">
        <f>IF(OR($A44="",$B44=""),"",B44*'MPTO_working_2-way'!$G43)</f>
        <v>2.2674418604651168</v>
      </c>
      <c r="F44" s="30">
        <f>IF(OR($A44="",$B44=""),"",'MPTO_working_2-way'!D43)</f>
        <v>1.7814519194222731</v>
      </c>
      <c r="G44" s="32">
        <f>IF(OR($A44="",$B44=""),"",'MPTO_working_2-way'!E43)</f>
        <v>2.2796692607003894</v>
      </c>
      <c r="H44" s="30">
        <f>IF(OR($A44="",$B44=""),"",'OddsRatio_working_2-way'!M43)</f>
        <v>1.7811334658849434</v>
      </c>
      <c r="I44" s="30">
        <f>IF(OR($A44="",$B44=""),"",'OddsRatio_working_2-way'!N43)</f>
        <v>2.2801909579781015</v>
      </c>
      <c r="J44" s="30">
        <f>IF('Log_working_2-way'!$D43="","",A44^('Log_working_2-way'!$D43))</f>
        <v>1.7776962484765699</v>
      </c>
      <c r="K44" s="32">
        <f>IF('Log_working_2-way'!$D43="","",B44^('Log_working_2-way'!$D43))</f>
        <v>2.2858490727693308</v>
      </c>
      <c r="L44" s="37">
        <f t="shared" si="9"/>
        <v>0.55897435897435888</v>
      </c>
      <c r="M44" s="37">
        <f t="shared" si="10"/>
        <v>0.44102564102564096</v>
      </c>
      <c r="N44" s="38">
        <v>140</v>
      </c>
      <c r="O44" s="38">
        <f t="shared" si="11"/>
        <v>58.604651162790688</v>
      </c>
      <c r="P44" s="38">
        <f t="shared" si="12"/>
        <v>75.779816513761489</v>
      </c>
      <c r="Q44" s="38">
        <f t="shared" si="13"/>
        <v>64.220183486238525</v>
      </c>
      <c r="R44" s="38">
        <f t="shared" si="14"/>
        <v>81.395348837209312</v>
      </c>
      <c r="S44" s="39">
        <f t="shared" si="15"/>
        <v>-5.6155323234478374</v>
      </c>
      <c r="T44" s="39">
        <f t="shared" si="16"/>
        <v>-5.6155323234478232</v>
      </c>
      <c r="U44" t="s">
        <v>83</v>
      </c>
      <c r="V44" t="s">
        <v>112</v>
      </c>
      <c r="W44" t="s">
        <v>70</v>
      </c>
      <c r="X44" s="48" t="s">
        <v>168</v>
      </c>
      <c r="Y44" s="41"/>
    </row>
    <row r="45" spans="1:25" ht="15" x14ac:dyDescent="0.25">
      <c r="A45">
        <v>1.77</v>
      </c>
      <c r="B45">
        <v>2.11</v>
      </c>
      <c r="C45" s="29">
        <f t="shared" si="0"/>
        <v>3.8905400701529036E-2</v>
      </c>
      <c r="D45" s="30">
        <f>IF(OR($A45="",$B45=""),"",A45*'MPTO_working_2-way'!$G44)</f>
        <v>1.8388625592417065</v>
      </c>
      <c r="E45" s="32">
        <f>IF(OR($A45="",$B45=""),"",B45*'MPTO_working_2-way'!$G44)</f>
        <v>2.1920903954802262</v>
      </c>
      <c r="F45" s="30">
        <f>IF(OR($A45="",$B45=""),"",'MPTO_working_2-way'!D44)</f>
        <v>1.8331165484575556</v>
      </c>
      <c r="G45" s="32">
        <f>IF(OR($A45="",$B45=""),"",'MPTO_working_2-way'!E44)</f>
        <v>2.2003122514507911</v>
      </c>
      <c r="H45" s="30">
        <f>IF(OR($A45="",$B45=""),"",'OddsRatio_working_2-way'!M44)</f>
        <v>1.8328827610736662</v>
      </c>
      <c r="I45" s="30">
        <f>IF(OR($A45="",$B45=""),"",'OddsRatio_working_2-way'!N44)</f>
        <v>2.2006491750542465</v>
      </c>
      <c r="J45" s="30">
        <f>IF('Log_working_2-way'!$D44="","",A45^('Log_working_2-way'!$D44))</f>
        <v>1.8302640711133078</v>
      </c>
      <c r="K45" s="32">
        <f>IF('Log_working_2-way'!$D44="","",B45^('Log_working_2-way'!$D44))</f>
        <v>2.2044360761738599</v>
      </c>
      <c r="L45" s="37">
        <f t="shared" si="9"/>
        <v>0.54381443298969068</v>
      </c>
      <c r="M45" s="37">
        <f t="shared" si="10"/>
        <v>0.45618556701030921</v>
      </c>
      <c r="N45" s="38">
        <v>141</v>
      </c>
      <c r="O45" s="38">
        <f t="shared" si="11"/>
        <v>61.338983050847453</v>
      </c>
      <c r="P45" s="38">
        <f t="shared" si="12"/>
        <v>74.175355450236964</v>
      </c>
      <c r="Q45" s="38">
        <f t="shared" si="13"/>
        <v>66.824644549763036</v>
      </c>
      <c r="R45" s="38">
        <f t="shared" si="14"/>
        <v>79.66101694915254</v>
      </c>
      <c r="S45" s="39">
        <f t="shared" si="15"/>
        <v>-5.485661498915583</v>
      </c>
      <c r="T45" s="39">
        <f t="shared" si="16"/>
        <v>-5.4856614989155759</v>
      </c>
      <c r="U45" t="s">
        <v>135</v>
      </c>
      <c r="V45" t="s">
        <v>138</v>
      </c>
      <c r="W45" t="s">
        <v>70</v>
      </c>
      <c r="X45" s="48" t="s">
        <v>168</v>
      </c>
      <c r="Y45" s="41"/>
    </row>
    <row r="46" spans="1:25" s="35" customFormat="1" ht="15" x14ac:dyDescent="0.25">
      <c r="A46">
        <v>1.95</v>
      </c>
      <c r="B46">
        <v>1.92</v>
      </c>
      <c r="C46" s="29">
        <f t="shared" si="0"/>
        <v>3.3653846153846256E-2</v>
      </c>
      <c r="D46" s="30">
        <f>IF(OR($A46="",$B46=""),"",A46*'MPTO_working_2-way'!$G45)</f>
        <v>2.015625</v>
      </c>
      <c r="E46" s="32">
        <f>IF(OR($A46="",$B46=""),"",B46*'MPTO_working_2-way'!$G45)</f>
        <v>1.9846153846153847</v>
      </c>
      <c r="F46" s="30">
        <f>IF(OR($A46="",$B46=""),"",'MPTO_working_2-way'!D45)</f>
        <v>2.0161550888529889</v>
      </c>
      <c r="G46" s="32">
        <f>IF(OR($A46="",$B46=""),"",'MPTO_working_2-way'!E45)</f>
        <v>1.9841017488076311</v>
      </c>
      <c r="H46" s="30">
        <f>IF(OR($A46="",$B46=""),"",'OddsRatio_working_2-way'!M45)</f>
        <v>2.0161735558713256</v>
      </c>
      <c r="I46" s="30">
        <f>IF(OR($A46="",$B46=""),"",'OddsRatio_working_2-way'!N45)</f>
        <v>1.9840838646332837</v>
      </c>
      <c r="J46" s="30">
        <f>IF('Log_working_2-way'!$D45="","",A46^('Log_working_2-way'!$D45))</f>
        <v>2.0164149948926431</v>
      </c>
      <c r="K46" s="32">
        <f>IF('Log_working_2-way'!$D45="","",B46^('Log_working_2-way'!$D45))</f>
        <v>1.9838501055423525</v>
      </c>
      <c r="L46" s="37">
        <f t="shared" si="9"/>
        <v>0.49612403100775193</v>
      </c>
      <c r="M46" s="37">
        <f t="shared" si="10"/>
        <v>0.50387596899224807</v>
      </c>
      <c r="N46" s="38">
        <v>142</v>
      </c>
      <c r="O46" s="38">
        <f t="shared" si="11"/>
        <v>69.179487179487182</v>
      </c>
      <c r="P46" s="38">
        <f t="shared" si="12"/>
        <v>68.041666666666671</v>
      </c>
      <c r="Q46" s="38">
        <f t="shared" si="13"/>
        <v>73.958333333333343</v>
      </c>
      <c r="R46" s="38">
        <f t="shared" si="14"/>
        <v>72.820512820512832</v>
      </c>
      <c r="S46" s="39">
        <f t="shared" si="15"/>
        <v>-4.7788461538461604</v>
      </c>
      <c r="T46" s="39">
        <f t="shared" si="16"/>
        <v>-4.7788461538461604</v>
      </c>
      <c r="U46" t="s">
        <v>80</v>
      </c>
      <c r="V46" t="s">
        <v>109</v>
      </c>
      <c r="W46" t="s">
        <v>70</v>
      </c>
      <c r="X46" s="48" t="s">
        <v>168</v>
      </c>
      <c r="Y46" s="41"/>
    </row>
    <row r="47" spans="1:25" ht="15" x14ac:dyDescent="0.25">
      <c r="A47">
        <v>1.56</v>
      </c>
      <c r="B47">
        <v>2.48</v>
      </c>
      <c r="C47" s="29">
        <f t="shared" si="0"/>
        <v>4.4251447477253958E-2</v>
      </c>
      <c r="D47" s="30">
        <f>IF(OR($A47="",$B47=""),"",A47*'MPTO_working_2-way'!$G46)</f>
        <v>1.6290322580645162</v>
      </c>
      <c r="E47" s="32">
        <f>IF(OR($A47="",$B47=""),"",B47*'MPTO_working_2-way'!$G46)</f>
        <v>2.5897435897435899</v>
      </c>
      <c r="F47" s="30">
        <f>IF(OR($A47="",$B47=""),"",'MPTO_working_2-way'!D46)</f>
        <v>1.6157701303040428</v>
      </c>
      <c r="G47" s="32">
        <f>IF(OR($A47="",$B47=""),"",'MPTO_working_2-way'!E46)</f>
        <v>2.6239826370048833</v>
      </c>
      <c r="H47" s="30">
        <f>IF(OR($A47="",$B47=""),"",'OddsRatio_working_2-way'!M46)</f>
        <v>1.6151246852292456</v>
      </c>
      <c r="I47" s="30">
        <f>IF(OR($A47="",$B47=""),"",'OddsRatio_working_2-way'!N46)</f>
        <v>2.6256866681058635</v>
      </c>
      <c r="J47" s="30">
        <f>IF('Log_working_2-way'!$D46="","",A47^('Log_working_2-way'!$D46))</f>
        <v>1.6090540107419686</v>
      </c>
      <c r="K47" s="32">
        <f>IF('Log_working_2-way'!$D46="","",B47^('Log_working_2-way'!$D46))</f>
        <v>2.6418905094818519</v>
      </c>
      <c r="L47" s="37">
        <f t="shared" si="9"/>
        <v>0.61386138613861385</v>
      </c>
      <c r="M47" s="37">
        <f t="shared" si="10"/>
        <v>0.38613861386138609</v>
      </c>
      <c r="N47" s="38">
        <v>143</v>
      </c>
      <c r="O47" s="38">
        <f t="shared" si="11"/>
        <v>51.333333333333336</v>
      </c>
      <c r="P47" s="38">
        <f t="shared" si="12"/>
        <v>85.338709677419359</v>
      </c>
      <c r="Q47" s="38">
        <f t="shared" si="13"/>
        <v>57.661290322580648</v>
      </c>
      <c r="R47" s="38">
        <f t="shared" si="14"/>
        <v>91.666666666666657</v>
      </c>
      <c r="S47" s="39">
        <f t="shared" si="15"/>
        <v>-6.327956989247312</v>
      </c>
      <c r="T47" s="39">
        <f t="shared" si="16"/>
        <v>-6.3279569892472978</v>
      </c>
      <c r="U47" t="s">
        <v>76</v>
      </c>
      <c r="V47" t="s">
        <v>137</v>
      </c>
      <c r="W47" t="s">
        <v>70</v>
      </c>
      <c r="X47" s="48" t="s">
        <v>168</v>
      </c>
      <c r="Y47" s="41"/>
    </row>
    <row r="48" spans="1:25" ht="15" x14ac:dyDescent="0.25">
      <c r="A48">
        <v>2.2799999999999998</v>
      </c>
      <c r="B48">
        <v>1.67</v>
      </c>
      <c r="C48" s="29">
        <f t="shared" si="0"/>
        <v>3.7398886437651102E-2</v>
      </c>
      <c r="D48" s="30">
        <f>IF(OR($A48="",$B48=""),"",A48*'MPTO_working_2-way'!$G47)</f>
        <v>2.3652694610778444</v>
      </c>
      <c r="E48" s="32">
        <f>IF(OR($A48="",$B48=""),"",B48*'MPTO_working_2-way'!$G47)</f>
        <v>1.7324561403508774</v>
      </c>
      <c r="F48" s="30">
        <f>IF(OR($A48="",$B48=""),"",'MPTO_working_2-way'!D47)</f>
        <v>2.3815361521140859</v>
      </c>
      <c r="G48" s="32">
        <f>IF(OR($A48="",$B48=""),"",'MPTO_working_2-way'!E47)</f>
        <v>1.723831944947483</v>
      </c>
      <c r="H48" s="30">
        <f>IF(OR($A48="",$B48=""),"",'OddsRatio_working_2-way'!M47)</f>
        <v>2.382189480930176</v>
      </c>
      <c r="I48" s="30">
        <f>IF(OR($A48="",$B48=""),"",'OddsRatio_working_2-way'!N47)</f>
        <v>1.7234898064243891</v>
      </c>
      <c r="J48" s="30">
        <f>IF('Log_working_2-way'!$D47="","",A48^('Log_working_2-way'!$D47))</f>
        <v>2.3897292266228689</v>
      </c>
      <c r="K48" s="32">
        <f>IF('Log_working_2-way'!$D47="","",B48^('Log_working_2-way'!$D47))</f>
        <v>1.7195646323348297</v>
      </c>
      <c r="L48" s="37">
        <f t="shared" si="9"/>
        <v>0.42278481012658226</v>
      </c>
      <c r="M48" s="37">
        <f t="shared" si="10"/>
        <v>0.57721518987341769</v>
      </c>
      <c r="N48" s="38">
        <v>144</v>
      </c>
      <c r="O48" s="38">
        <f t="shared" si="11"/>
        <v>80.842105263157904</v>
      </c>
      <c r="P48" s="38">
        <f t="shared" si="12"/>
        <v>57.772455089820362</v>
      </c>
      <c r="Q48" s="38">
        <f t="shared" si="13"/>
        <v>86.227544910179645</v>
      </c>
      <c r="R48" s="38">
        <f t="shared" si="14"/>
        <v>63.15789473684211</v>
      </c>
      <c r="S48" s="39">
        <f t="shared" si="15"/>
        <v>-5.3854396470217409</v>
      </c>
      <c r="T48" s="39">
        <f t="shared" si="16"/>
        <v>-5.385439647021748</v>
      </c>
      <c r="U48" t="s">
        <v>136</v>
      </c>
      <c r="V48" t="s">
        <v>146</v>
      </c>
      <c r="W48" t="s">
        <v>70</v>
      </c>
      <c r="X48" s="48" t="s">
        <v>168</v>
      </c>
      <c r="Y48" s="41"/>
    </row>
    <row r="49" spans="1:25" ht="15" x14ac:dyDescent="0.25">
      <c r="A49">
        <v>1.64</v>
      </c>
      <c r="B49">
        <v>2.37</v>
      </c>
      <c r="C49" s="29">
        <f t="shared" si="0"/>
        <v>3.1697025831017633E-2</v>
      </c>
      <c r="D49" s="30">
        <f>IF(OR($A49="",$B49=""),"",A49*'MPTO_working_2-way'!$G48)</f>
        <v>1.6919831223628687</v>
      </c>
      <c r="E49" s="32">
        <f>IF(OR($A49="",$B49=""),"",B49*'MPTO_working_2-way'!$G48)</f>
        <v>2.4451219512195119</v>
      </c>
      <c r="F49" s="30">
        <f>IF(OR($A49="",$B49=""),"",'MPTO_working_2-way'!D48)</f>
        <v>1.6837636458152829</v>
      </c>
      <c r="G49" s="32">
        <f>IF(OR($A49="",$B49=""),"",'MPTO_working_2-way'!E48)</f>
        <v>2.4624936644703492</v>
      </c>
      <c r="H49" s="30">
        <f>IF(OR($A49="",$B49=""),"",'OddsRatio_working_2-way'!M48)</f>
        <v>1.6834861261734084</v>
      </c>
      <c r="I49" s="30">
        <f>IF(OR($A49="",$B49=""),"",'OddsRatio_working_2-way'!N48)</f>
        <v>2.4630874888399528</v>
      </c>
      <c r="J49" s="30">
        <f>IF('Log_working_2-way'!$D48="","",A49^('Log_working_2-way'!$D48))</f>
        <v>1.6797561972418789</v>
      </c>
      <c r="K49" s="32">
        <f>IF('Log_working_2-way'!$D48="","",B49^('Log_working_2-way'!$D48))</f>
        <v>2.4711156795001918</v>
      </c>
      <c r="L49" s="37">
        <f t="shared" si="9"/>
        <v>0.59102244389027447</v>
      </c>
      <c r="M49" s="37">
        <f t="shared" si="10"/>
        <v>0.40897755610972575</v>
      </c>
      <c r="N49" s="38">
        <v>145</v>
      </c>
      <c r="O49" s="38">
        <f t="shared" si="11"/>
        <v>56.585365853658523</v>
      </c>
      <c r="P49" s="38">
        <f t="shared" si="12"/>
        <v>83.81856540084388</v>
      </c>
      <c r="Q49" s="38">
        <f t="shared" si="13"/>
        <v>61.181434599156113</v>
      </c>
      <c r="R49" s="38">
        <f t="shared" si="14"/>
        <v>88.414634146341456</v>
      </c>
      <c r="S49" s="39">
        <f t="shared" si="15"/>
        <v>-4.5960687454975897</v>
      </c>
      <c r="T49" s="39">
        <f t="shared" si="16"/>
        <v>-4.5960687454975755</v>
      </c>
      <c r="U49" t="s">
        <v>164</v>
      </c>
      <c r="V49" t="s">
        <v>165</v>
      </c>
      <c r="W49" t="s">
        <v>169</v>
      </c>
      <c r="X49" s="48" t="s">
        <v>168</v>
      </c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6" activePane="bottomLeft" state="frozen"/>
      <selection pane="bottomLeft" activeCell="S3" sqref="S3:S4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3.72</v>
      </c>
      <c r="B3">
        <v>3.75</v>
      </c>
      <c r="C3">
        <v>2</v>
      </c>
      <c r="D3" s="20">
        <f>IF(OR($A3="",$B3="",$C3=""),"",(1/A3)+(1/B3)+(1/C3)-1)</f>
        <v>3.548387096774186E-2</v>
      </c>
      <c r="E3" s="17">
        <f>IF(OR($A3="",$B3="",$C3=""),"",A3*'MPTO_working_3-way'!$I2)</f>
        <v>3.8519999999999999</v>
      </c>
      <c r="F3" s="21">
        <f>IF(OR($A3="",$B3="",$C3=""),"",B3*'MPTO_working_3-way'!$I2)</f>
        <v>3.883064516129032</v>
      </c>
      <c r="G3" s="22">
        <f>IF(OR($A3="",$B3="",$C3=""),"",C3*'MPTO_working_3-way'!$I2)</f>
        <v>2.0709677419354837</v>
      </c>
      <c r="H3" s="17">
        <f>IF(OR($A3="",$B3="",$C3=""),"",'MPTO_working_3-way'!E2)</f>
        <v>3.8912133891213387</v>
      </c>
      <c r="I3" s="21">
        <f>IF(OR($A3="",$B3="",$C3=""),"",'MPTO_working_3-way'!F2)</f>
        <v>3.924050632911392</v>
      </c>
      <c r="J3" s="22">
        <f>IF(OR($A3="",$B3="",$C3=""),"",'MPTO_working_3-way'!G2)</f>
        <v>2.0484581497797354</v>
      </c>
      <c r="K3" s="17">
        <f>IF(OR($A3="",$B3="",$C3=""),"",'OddsRatio_working_3-way'!H2)</f>
        <v>3.8758318527087283</v>
      </c>
      <c r="L3" s="21">
        <f>IF(OR($A3="",$B3="",$C3=""),"",'OddsRatio_working_3-way'!I2)</f>
        <v>3.9075505863783095</v>
      </c>
      <c r="M3" s="22">
        <f>IF(OR($A3="",$B3="",$C3=""),"",'OddsRatio_working_3-way'!J2)</f>
        <v>2.0572911223193855</v>
      </c>
      <c r="N3" s="23">
        <f>(1/E3)* 100</f>
        <v>25.960539979231566</v>
      </c>
      <c r="O3" s="24">
        <f>(1/F3)* 100</f>
        <v>25.752855659397717</v>
      </c>
      <c r="P3" s="24">
        <f>(1/G3)* 100</f>
        <v>48.286604361370721</v>
      </c>
      <c r="Q3" t="s">
        <v>141</v>
      </c>
      <c r="R3" t="s">
        <v>91</v>
      </c>
      <c r="S3" s="48" t="s">
        <v>166</v>
      </c>
      <c r="T3" s="35">
        <v>100</v>
      </c>
      <c r="U3" s="35">
        <f>(1/A4)*((T3*A4)-T3)</f>
        <v>28.571428571428573</v>
      </c>
      <c r="V3" s="35">
        <f>(1/B4)*((T3*B4)-T3)</f>
        <v>79.879275653923543</v>
      </c>
      <c r="W3" s="35">
        <f>(1/C4)*((T3*C4)-T3)</f>
        <v>87.834549878345499</v>
      </c>
      <c r="X3" s="35">
        <f>((1/B4)+(1/C4))*T3</f>
        <v>32.286174467730959</v>
      </c>
      <c r="Y3" s="35">
        <f>((1/A4)+(1/C4))*T3</f>
        <v>83.594021550225932</v>
      </c>
      <c r="Z3" s="35">
        <f>((1/A4)+(1/B4))*T3</f>
        <v>91.549295774647888</v>
      </c>
      <c r="AA3" s="35">
        <f t="shared" ref="AA3" si="0">U3-X3</f>
        <v>-3.7147458963023858</v>
      </c>
      <c r="AB3" s="35">
        <f t="shared" ref="AB3" si="1">V3-Y3</f>
        <v>-3.7147458963023894</v>
      </c>
      <c r="AC3" s="35">
        <f t="shared" ref="AC3" si="2">W3-Z3</f>
        <v>-3.7147458963023894</v>
      </c>
      <c r="AD3" s="27"/>
      <c r="AE3" s="27"/>
      <c r="AF3">
        <v>1.78</v>
      </c>
      <c r="AG3">
        <v>2.11</v>
      </c>
      <c r="AH3" s="41"/>
      <c r="AI3" s="27"/>
      <c r="AJ3" t="s">
        <v>69</v>
      </c>
    </row>
    <row r="4" spans="1:36" ht="15" x14ac:dyDescent="0.25">
      <c r="A4">
        <v>1.4</v>
      </c>
      <c r="B4">
        <v>4.97</v>
      </c>
      <c r="C4">
        <v>8.2200000000000006</v>
      </c>
      <c r="D4" s="20">
        <f t="shared" ref="D4:D67" si="3">IF(OR($A4="",$B4="",$C4=""),"",(1/A4)+(1/B4)+(1/C4)-1)</f>
        <v>3.7147458963023849E-2</v>
      </c>
      <c r="E4" s="17">
        <f>IF(OR($A4="",$B4="",$C4=""),"",A4*'MPTO_working_3-way'!$I3)</f>
        <v>1.4520064425482333</v>
      </c>
      <c r="F4" s="21">
        <f>IF(OR($A4="",$B4="",$C4=""),"",B4*'MPTO_working_3-way'!$I3)</f>
        <v>5.1546228710462278</v>
      </c>
      <c r="G4" s="22">
        <f>IF(OR($A4="",$B4="",$C4=""),"",C4*'MPTO_working_3-way'!$I3)</f>
        <v>8.5253521126760567</v>
      </c>
      <c r="H4" s="17">
        <f>IF(OR($A4="",$B4="",$C4=""),"",'MPTO_working_3-way'!E3)</f>
        <v>1.4246978218061173</v>
      </c>
      <c r="I4" s="21">
        <f>IF(OR($A4="",$B4="",$C4=""),"",'MPTO_working_3-way'!F3)</f>
        <v>5.295915721792035</v>
      </c>
      <c r="J4" s="22">
        <f>IF(OR($A4="",$B4="",$C4=""),"",'MPTO_working_3-way'!G3)</f>
        <v>9.1514739703115211</v>
      </c>
      <c r="K4" s="17">
        <f>IF(OR($A4="",$B4="",$C4=""),"",'OddsRatio_working_3-way'!H3)</f>
        <v>1.4330361030751324</v>
      </c>
      <c r="L4" s="21">
        <f>IF(OR($A4="",$B4="",$C4=""),"",'OddsRatio_working_3-way'!I3)</f>
        <v>5.2978833230206881</v>
      </c>
      <c r="M4" s="22">
        <f>IF(OR($A4="",$B4="",$C4=""),"",'OddsRatio_working_3-way'!J3)</f>
        <v>8.8163016605061397</v>
      </c>
      <c r="N4" s="23">
        <f t="shared" ref="N4" si="4">(1/E4)* 100</f>
        <v>68.870217837672001</v>
      </c>
      <c r="O4" s="24">
        <f t="shared" ref="O4" si="5">(1/F4)* 100</f>
        <v>19.400061362724507</v>
      </c>
      <c r="P4" s="24">
        <f t="shared" ref="P4" si="6">(1/G4)* 100</f>
        <v>11.729720799603502</v>
      </c>
      <c r="Q4" t="s">
        <v>142</v>
      </c>
      <c r="R4" t="s">
        <v>96</v>
      </c>
      <c r="S4" s="48" t="s">
        <v>166</v>
      </c>
      <c r="T4" s="35">
        <v>100</v>
      </c>
      <c r="U4" s="35">
        <f t="shared" ref="U4" si="7">(1/A5)*((T4*A5)-T4)</f>
        <v>67.741935483870961</v>
      </c>
      <c r="V4" s="35">
        <f t="shared" ref="V4" si="8">(1/B5)*((T4*B5)-T4)</f>
        <v>72.375690607734811</v>
      </c>
      <c r="W4" s="35">
        <f t="shared" ref="W4" si="9">(1/C5)*((T4*C5)-T4)</f>
        <v>56.521739130434774</v>
      </c>
      <c r="X4" s="35">
        <f t="shared" ref="X4" si="10">((1/B5)+(1/C5))*T4</f>
        <v>71.102570261830422</v>
      </c>
      <c r="Y4" s="35">
        <f t="shared" ref="Y4" si="11">((1/A5)+(1/C5))*T4</f>
        <v>75.736325385694258</v>
      </c>
      <c r="Z4" s="35">
        <f t="shared" ref="Z4" si="12">((1/A5)+(1/B5))*T4</f>
        <v>59.882373908394229</v>
      </c>
      <c r="AA4" s="35">
        <f t="shared" ref="AA4" si="13">U4-X4</f>
        <v>-3.3606347779594614</v>
      </c>
      <c r="AB4" s="35">
        <f t="shared" ref="AB4" si="14">V4-Y4</f>
        <v>-3.3606347779594472</v>
      </c>
      <c r="AC4" s="35">
        <f t="shared" ref="AC4" si="15">W4-Z4</f>
        <v>-3.3606347779594543</v>
      </c>
      <c r="AD4" s="4"/>
      <c r="AE4" s="4"/>
      <c r="AF4">
        <v>1.61</v>
      </c>
      <c r="AG4">
        <v>2.4</v>
      </c>
      <c r="AH4" s="4"/>
      <c r="AI4" s="4"/>
      <c r="AJ4" t="s">
        <v>69</v>
      </c>
    </row>
    <row r="5" spans="1:36" s="12" customFormat="1" ht="15" x14ac:dyDescent="0.25">
      <c r="A5">
        <v>3.1</v>
      </c>
      <c r="B5">
        <v>3.62</v>
      </c>
      <c r="C5">
        <v>2.2999999999999998</v>
      </c>
      <c r="D5" s="20">
        <f t="shared" si="3"/>
        <v>3.3606347779594481E-2</v>
      </c>
      <c r="E5" s="17">
        <f>IF(OR($A5="",$B5="",$C5=""),"",A5*'MPTO_working_3-way'!$I4)</f>
        <v>3.2041796781167431</v>
      </c>
      <c r="F5" s="21">
        <f>IF(OR($A5="",$B5="",$C5=""),"",B5*'MPTO_working_3-way'!$I4)</f>
        <v>3.7416549789621323</v>
      </c>
      <c r="G5" s="22">
        <f>IF(OR($A5="",$B5="",$C5=""),"",C5*'MPTO_working_3-way'!$I4)</f>
        <v>2.3772945998930672</v>
      </c>
      <c r="H5" s="17">
        <f>IF(OR($A5="",$B5="",$C5=""),"",'MPTO_working_3-way'!E4)</f>
        <v>3.2115252212719723</v>
      </c>
      <c r="I5" s="21">
        <f>IF(OR($A5="",$B5="",$C5=""),"",'MPTO_working_3-way'!F4)</f>
        <v>3.7730014715484397</v>
      </c>
      <c r="J5" s="22">
        <f>IF(OR($A5="",$B5="",$C5=""),"",'MPTO_working_3-way'!G4)</f>
        <v>2.3608263767355924</v>
      </c>
      <c r="K5" s="17">
        <f>IF(OR($A5="",$B5="",$C5=""),"",'OddsRatio_working_3-way'!H4)</f>
        <v>3.2098639163695983</v>
      </c>
      <c r="L5" s="21">
        <f>IF(OR($A5="",$B5="",$C5=""),"",'OddsRatio_working_3-way'!I4)</f>
        <v>3.7570683147087358</v>
      </c>
      <c r="M5" s="22">
        <f>IF(OR($A5="",$B5="",$C5=""),"",'OddsRatio_working_3-way'!J4)</f>
        <v>2.3680109958478468</v>
      </c>
      <c r="N5" s="23">
        <f t="shared" ref="N5:N49" si="16">(1/E5)* 100</f>
        <v>31.209236074668262</v>
      </c>
      <c r="O5" s="24">
        <f t="shared" ref="O5:O49" si="17">(1/F5)* 100</f>
        <v>26.726141389909287</v>
      </c>
      <c r="P5" s="24">
        <f t="shared" ref="P5:P49" si="18">(1/G5)* 100</f>
        <v>42.064622535422444</v>
      </c>
      <c r="Q5" t="s">
        <v>88</v>
      </c>
      <c r="R5" t="s">
        <v>90</v>
      </c>
      <c r="S5" s="48" t="s">
        <v>166</v>
      </c>
      <c r="T5" s="35">
        <v>100</v>
      </c>
      <c r="U5" s="35">
        <f t="shared" ref="U5:U49" si="19">(1/A6)*((T5*A6)-T5)</f>
        <v>53.488372093023258</v>
      </c>
      <c r="V5" s="35">
        <f t="shared" ref="V5:V49" si="20">(1/B6)*((T5*B6)-T5)</f>
        <v>69.418960244648318</v>
      </c>
      <c r="W5" s="35">
        <f t="shared" ref="W5:W49" si="21">(1/C6)*((T5*C6)-T5)</f>
        <v>73.68421052631578</v>
      </c>
      <c r="X5" s="35">
        <f t="shared" ref="X5:X49" si="22">((1/B6)+(1/C6))*T5</f>
        <v>56.896829229035895</v>
      </c>
      <c r="Y5" s="35">
        <f t="shared" ref="Y5:Y49" si="23">((1/A6)+(1/C6))*T5</f>
        <v>72.827417380660947</v>
      </c>
      <c r="Z5" s="35">
        <f t="shared" ref="Z5:Z49" si="24">((1/A6)+(1/B6))*T5</f>
        <v>77.092667662328424</v>
      </c>
      <c r="AA5" s="35">
        <f t="shared" ref="AA5:AA49" si="25">U5-X5</f>
        <v>-3.4084571360126361</v>
      </c>
      <c r="AB5" s="35">
        <f t="shared" ref="AB5:AB49" si="26">V5-Y5</f>
        <v>-3.408457136012629</v>
      </c>
      <c r="AC5" s="35">
        <f t="shared" ref="AC5:AC49" si="27">W5-Z5</f>
        <v>-3.4084571360126432</v>
      </c>
      <c r="AD5" s="27"/>
      <c r="AE5" s="27"/>
      <c r="AF5">
        <v>1.76</v>
      </c>
      <c r="AG5">
        <v>2.12</v>
      </c>
      <c r="AH5" s="36"/>
      <c r="AI5" s="27"/>
      <c r="AJ5" t="s">
        <v>69</v>
      </c>
    </row>
    <row r="6" spans="1:36" s="12" customFormat="1" ht="15" x14ac:dyDescent="0.25">
      <c r="A6">
        <v>2.15</v>
      </c>
      <c r="B6">
        <v>3.27</v>
      </c>
      <c r="C6">
        <v>3.8</v>
      </c>
      <c r="D6" s="20">
        <f t="shared" si="3"/>
        <v>3.4084571360126326E-2</v>
      </c>
      <c r="E6" s="17">
        <f>IF(OR($A6="",$B6="",$C6=""),"",A6*'MPTO_working_3-way'!$I5)</f>
        <v>2.2232818284242715</v>
      </c>
      <c r="F6" s="21">
        <f>IF(OR($A6="",$B6="",$C6=""),"",B6*'MPTO_working_3-way'!$I5)</f>
        <v>3.3814565483476131</v>
      </c>
      <c r="G6" s="22">
        <f>IF(OR($A6="",$B6="",$C6=""),"",C6*'MPTO_working_3-way'!$I5)</f>
        <v>3.9295213711684798</v>
      </c>
      <c r="H6" s="17">
        <f>IF(OR($A6="",$B6="",$C6=""),"",'MPTO_working_3-way'!E5)</f>
        <v>2.2038336532168916</v>
      </c>
      <c r="I6" s="21">
        <f>IF(OR($A6="",$B6="",$C6=""),"",'MPTO_working_3-way'!F5)</f>
        <v>3.3961753264913517</v>
      </c>
      <c r="J6" s="22">
        <f>IF(OR($A6="",$B6="",$C6=""),"",'MPTO_working_3-way'!G5)</f>
        <v>3.9714631161147413</v>
      </c>
      <c r="K6" s="17">
        <f>IF(OR($A6="",$B6="",$C6=""),"",'OddsRatio_working_3-way'!H5)</f>
        <v>2.2119264941575256</v>
      </c>
      <c r="L6" s="21">
        <f>IF(OR($A6="",$B6="",$C6=""),"",'OddsRatio_working_3-way'!I5)</f>
        <v>3.3922375145544201</v>
      </c>
      <c r="M6" s="22">
        <f>IF(OR($A6="",$B6="",$C6=""),"",'OddsRatio_working_3-way'!J5)</f>
        <v>3.9507775509922376</v>
      </c>
      <c r="N6" s="23">
        <f t="shared" si="16"/>
        <v>44.978553200731184</v>
      </c>
      <c r="O6" s="24">
        <f t="shared" si="17"/>
        <v>29.573054856749859</v>
      </c>
      <c r="P6" s="24">
        <f t="shared" si="18"/>
        <v>25.44839194251896</v>
      </c>
      <c r="Q6" t="s">
        <v>89</v>
      </c>
      <c r="R6" t="s">
        <v>103</v>
      </c>
      <c r="S6" s="48" t="s">
        <v>166</v>
      </c>
      <c r="T6" s="35">
        <v>100</v>
      </c>
      <c r="U6" s="35">
        <f t="shared" si="19"/>
        <v>26.470588235294116</v>
      </c>
      <c r="V6" s="35">
        <f t="shared" si="20"/>
        <v>81.447124304267163</v>
      </c>
      <c r="W6" s="35">
        <f t="shared" si="21"/>
        <v>88.023952095808383</v>
      </c>
      <c r="X6" s="35">
        <f t="shared" si="22"/>
        <v>30.528923599924457</v>
      </c>
      <c r="Y6" s="35">
        <f t="shared" si="23"/>
        <v>85.505459668897487</v>
      </c>
      <c r="Z6" s="35">
        <f t="shared" si="24"/>
        <v>92.082287460438721</v>
      </c>
      <c r="AA6" s="35">
        <f t="shared" si="25"/>
        <v>-4.0583353646303415</v>
      </c>
      <c r="AB6" s="35">
        <f t="shared" si="26"/>
        <v>-4.0583353646303237</v>
      </c>
      <c r="AC6" s="35">
        <f t="shared" si="27"/>
        <v>-4.0583353646303379</v>
      </c>
      <c r="AD6" s="27"/>
      <c r="AE6" s="27"/>
      <c r="AF6">
        <v>2.41</v>
      </c>
      <c r="AG6">
        <v>1.6</v>
      </c>
      <c r="AH6" s="36"/>
      <c r="AI6" s="27"/>
      <c r="AJ6" t="s">
        <v>69</v>
      </c>
    </row>
    <row r="7" spans="1:36" s="12" customFormat="1" ht="15" x14ac:dyDescent="0.25">
      <c r="A7">
        <v>1.36</v>
      </c>
      <c r="B7">
        <v>5.39</v>
      </c>
      <c r="C7">
        <v>8.35</v>
      </c>
      <c r="D7" s="20">
        <f t="shared" si="3"/>
        <v>4.0583353646303388E-2</v>
      </c>
      <c r="E7" s="17">
        <f>IF(OR($A7="",$B7="",$C7=""),"",A7*'MPTO_working_3-way'!$I6)</f>
        <v>1.4151933609589726</v>
      </c>
      <c r="F7" s="21">
        <f>IF(OR($A7="",$B7="",$C7=""),"",B7*'MPTO_working_3-way'!$I6)</f>
        <v>5.6087442761535753</v>
      </c>
      <c r="G7" s="22">
        <f>IF(OR($A7="",$B7="",$C7=""),"",C7*'MPTO_working_3-way'!$I6)</f>
        <v>8.6888710029466321</v>
      </c>
      <c r="H7" s="17">
        <f>IF(OR($A7="",$B7="",$C7=""),"",'MPTO_working_3-way'!E6)</f>
        <v>1.3854899489525216</v>
      </c>
      <c r="I7" s="21">
        <f>IF(OR($A7="",$B7="",$C7=""),"",'MPTO_working_3-way'!F6)</f>
        <v>5.813920619150112</v>
      </c>
      <c r="J7" s="22">
        <f>IF(OR($A7="",$B7="",$C7=""),"",'MPTO_working_3-way'!G6)</f>
        <v>9.4132979001534824</v>
      </c>
      <c r="K7" s="17">
        <f>IF(OR($A7="",$B7="",$C7=""),"",'OddsRatio_working_3-way'!H6)</f>
        <v>1.3941824898256288</v>
      </c>
      <c r="L7" s="21">
        <f>IF(OR($A7="",$B7="",$C7=""),"",'OddsRatio_working_3-way'!I6)</f>
        <v>5.8068364731514155</v>
      </c>
      <c r="M7" s="22">
        <f>IF(OR($A7="",$B7="",$C7=""),"",'OddsRatio_working_3-way'!J6)</f>
        <v>9.0478925006065865</v>
      </c>
      <c r="N7" s="23">
        <f t="shared" si="16"/>
        <v>70.661722107173645</v>
      </c>
      <c r="O7" s="24">
        <f t="shared" si="17"/>
        <v>17.82930279513101</v>
      </c>
      <c r="P7" s="24">
        <f t="shared" si="18"/>
        <v>11.50897509769535</v>
      </c>
      <c r="Q7" t="s">
        <v>71</v>
      </c>
      <c r="R7" t="s">
        <v>97</v>
      </c>
      <c r="S7" s="48" t="s">
        <v>166</v>
      </c>
      <c r="T7" s="35">
        <v>100</v>
      </c>
      <c r="U7" s="35">
        <f t="shared" si="19"/>
        <v>67.532467532467535</v>
      </c>
      <c r="V7" s="35">
        <f t="shared" si="20"/>
        <v>72.14484679665739</v>
      </c>
      <c r="W7" s="35">
        <f t="shared" si="21"/>
        <v>57.081545064377686</v>
      </c>
      <c r="X7" s="35">
        <f t="shared" si="22"/>
        <v>70.773608138964931</v>
      </c>
      <c r="Y7" s="35">
        <f t="shared" si="23"/>
        <v>75.385987403154786</v>
      </c>
      <c r="Z7" s="35">
        <f t="shared" si="24"/>
        <v>60.322685670875089</v>
      </c>
      <c r="AA7" s="35">
        <f t="shared" si="25"/>
        <v>-3.241140606497396</v>
      </c>
      <c r="AB7" s="35">
        <f t="shared" si="26"/>
        <v>-3.241140606497396</v>
      </c>
      <c r="AC7" s="35">
        <f t="shared" si="27"/>
        <v>-3.2411406064974031</v>
      </c>
      <c r="AD7" s="27"/>
      <c r="AE7" s="27"/>
      <c r="AF7">
        <v>1.65</v>
      </c>
      <c r="AG7">
        <v>2.2999999999999998</v>
      </c>
      <c r="AH7" s="36"/>
      <c r="AI7" s="27"/>
      <c r="AJ7" t="s">
        <v>69</v>
      </c>
    </row>
    <row r="8" spans="1:36" ht="15" x14ac:dyDescent="0.25">
      <c r="A8">
        <v>3.08</v>
      </c>
      <c r="B8">
        <v>3.59</v>
      </c>
      <c r="C8">
        <v>2.33</v>
      </c>
      <c r="D8" s="20">
        <f t="shared" si="3"/>
        <v>3.2411406064974058E-2</v>
      </c>
      <c r="E8" s="17">
        <f>IF(OR($A8="",$B8="",$C8=""),"",A8*'MPTO_working_3-way'!$I7)</f>
        <v>3.17982713068012</v>
      </c>
      <c r="F8" s="21">
        <f>IF(OR($A8="",$B8="",$C8=""),"",B8*'MPTO_working_3-way'!$I7)</f>
        <v>3.7063569477732567</v>
      </c>
      <c r="G8" s="22">
        <f>IF(OR($A8="",$B8="",$C8=""),"",C8*'MPTO_working_3-way'!$I7)</f>
        <v>2.4055185761313895</v>
      </c>
      <c r="H8" s="17">
        <f>IF(OR($A8="",$B8="",$C8=""),"",'MPTO_working_3-way'!E7)</f>
        <v>3.186016977728253</v>
      </c>
      <c r="I8" s="21">
        <f>IF(OR($A8="",$B8="",$C8=""),"",'MPTO_working_3-way'!F7)</f>
        <v>3.7348589284250795</v>
      </c>
      <c r="J8" s="22">
        <f>IF(OR($A8="",$B8="",$C8=""),"",'MPTO_working_3-way'!G7)</f>
        <v>2.390167344866692</v>
      </c>
      <c r="K8" s="17">
        <f>IF(OR($A8="",$B8="",$C8=""),"",'OddsRatio_working_3-way'!H7)</f>
        <v>3.1846631264440357</v>
      </c>
      <c r="L8" s="21">
        <f>IF(OR($A8="",$B8="",$C8=""),"",'OddsRatio_working_3-way'!I7)</f>
        <v>3.7203257199471405</v>
      </c>
      <c r="M8" s="22">
        <f>IF(OR($A8="",$B8="",$C8=""),"",'OddsRatio_working_3-way'!J7)</f>
        <v>2.3969240183512341</v>
      </c>
      <c r="N8" s="23">
        <f t="shared" si="16"/>
        <v>31.448250452096559</v>
      </c>
      <c r="O8" s="24">
        <f t="shared" si="17"/>
        <v>26.980671697063347</v>
      </c>
      <c r="P8" s="24">
        <f t="shared" si="18"/>
        <v>41.571077850840091</v>
      </c>
      <c r="Q8" t="s">
        <v>93</v>
      </c>
      <c r="R8" t="s">
        <v>98</v>
      </c>
      <c r="S8" s="48" t="s">
        <v>166</v>
      </c>
      <c r="T8" s="35">
        <v>100</v>
      </c>
      <c r="U8" s="35">
        <f t="shared" si="19"/>
        <v>70.588235294117652</v>
      </c>
      <c r="V8" s="35">
        <f t="shared" si="20"/>
        <v>75.247524752475243</v>
      </c>
      <c r="W8" s="35">
        <f t="shared" si="21"/>
        <v>50.73891625615763</v>
      </c>
      <c r="X8" s="35">
        <f t="shared" si="22"/>
        <v>74.01355899136712</v>
      </c>
      <c r="Y8" s="35">
        <f t="shared" si="23"/>
        <v>78.672848449724725</v>
      </c>
      <c r="Z8" s="35">
        <f t="shared" si="24"/>
        <v>54.164239953407112</v>
      </c>
      <c r="AA8" s="35">
        <f t="shared" si="25"/>
        <v>-3.4253236972494676</v>
      </c>
      <c r="AB8" s="35">
        <f t="shared" si="26"/>
        <v>-3.4253236972494818</v>
      </c>
      <c r="AC8" s="35">
        <f t="shared" si="27"/>
        <v>-3.4253236972494818</v>
      </c>
      <c r="AF8">
        <v>1.68</v>
      </c>
      <c r="AG8">
        <v>2.2599999999999998</v>
      </c>
      <c r="AJ8" t="s">
        <v>69</v>
      </c>
    </row>
    <row r="9" spans="1:36" ht="15" x14ac:dyDescent="0.25">
      <c r="A9">
        <v>3.4</v>
      </c>
      <c r="B9">
        <v>4.04</v>
      </c>
      <c r="C9">
        <v>2.0299999999999998</v>
      </c>
      <c r="D9" s="20">
        <f t="shared" si="3"/>
        <v>3.4253236972494827E-2</v>
      </c>
      <c r="E9" s="17">
        <f>IF(OR($A9="",$B9="",$C9=""),"",A9*'MPTO_working_3-way'!$I8)</f>
        <v>3.5164610057064825</v>
      </c>
      <c r="F9" s="21">
        <f>IF(OR($A9="",$B9="",$C9=""),"",B9*'MPTO_working_3-way'!$I8)</f>
        <v>4.1783830773688795</v>
      </c>
      <c r="G9" s="22">
        <f>IF(OR($A9="",$B9="",$C9=""),"",C9*'MPTO_working_3-way'!$I8)</f>
        <v>2.0995340710541641</v>
      </c>
      <c r="H9" s="17">
        <f>IF(OR($A9="",$B9="",$C9=""),"",'MPTO_working_3-way'!E8)</f>
        <v>3.5373199461445308</v>
      </c>
      <c r="I9" s="21">
        <f>IF(OR($A9="",$B9="",$C9=""),"",'MPTO_working_3-way'!F8)</f>
        <v>4.2353677405766232</v>
      </c>
      <c r="J9" s="22">
        <f>IF(OR($A9="",$B9="",$C9=""),"",'MPTO_working_3-way'!G8)</f>
        <v>2.0781678230228495</v>
      </c>
      <c r="K9" s="17">
        <f>IF(OR($A9="",$B9="",$C9=""),"",'OddsRatio_working_3-way'!H8)</f>
        <v>3.5322019217547092</v>
      </c>
      <c r="L9" s="21">
        <f>IF(OR($A9="",$B9="",$C9=""),"",'OddsRatio_working_3-way'!I8)</f>
        <v>4.207455767555965</v>
      </c>
      <c r="M9" s="22">
        <f>IF(OR($A9="",$B9="",$C9=""),"",'OddsRatio_working_3-way'!J8)</f>
        <v>2.0867366580863953</v>
      </c>
      <c r="N9" s="23">
        <f t="shared" si="16"/>
        <v>28.43768204388471</v>
      </c>
      <c r="O9" s="24">
        <f t="shared" si="17"/>
        <v>23.932702710200001</v>
      </c>
      <c r="P9" s="24">
        <f t="shared" si="18"/>
        <v>47.629615245915282</v>
      </c>
      <c r="Q9" t="s">
        <v>95</v>
      </c>
      <c r="R9" t="s">
        <v>92</v>
      </c>
      <c r="S9" s="48" t="s">
        <v>166</v>
      </c>
      <c r="T9" s="35">
        <v>100</v>
      </c>
      <c r="U9" s="35">
        <f t="shared" si="19"/>
        <v>48.717948717948723</v>
      </c>
      <c r="V9" s="35">
        <f t="shared" si="20"/>
        <v>73.118279569892465</v>
      </c>
      <c r="W9" s="35">
        <f t="shared" si="21"/>
        <v>74.683544303797461</v>
      </c>
      <c r="X9" s="35">
        <f t="shared" si="22"/>
        <v>52.198176126310059</v>
      </c>
      <c r="Y9" s="35">
        <f t="shared" si="23"/>
        <v>76.598506978253809</v>
      </c>
      <c r="Z9" s="35">
        <f t="shared" si="24"/>
        <v>78.16377171215882</v>
      </c>
      <c r="AA9" s="35">
        <f t="shared" si="25"/>
        <v>-3.4802274083613369</v>
      </c>
      <c r="AB9" s="35">
        <f t="shared" si="26"/>
        <v>-3.480227408361344</v>
      </c>
      <c r="AC9" s="35">
        <f t="shared" si="27"/>
        <v>-3.4802274083613582</v>
      </c>
      <c r="AF9">
        <v>1.51</v>
      </c>
      <c r="AG9">
        <v>2.63</v>
      </c>
      <c r="AJ9" t="s">
        <v>69</v>
      </c>
    </row>
    <row r="10" spans="1:36" ht="15" x14ac:dyDescent="0.25">
      <c r="A10">
        <v>1.95</v>
      </c>
      <c r="B10">
        <v>3.72</v>
      </c>
      <c r="C10">
        <v>3.95</v>
      </c>
      <c r="D10" s="20">
        <f t="shared" si="3"/>
        <v>3.480227408361336E-2</v>
      </c>
      <c r="E10" s="17">
        <f>IF(OR($A10="",$B10="",$C10=""),"",A10*'MPTO_working_3-way'!$I9)</f>
        <v>2.0178644344630459</v>
      </c>
      <c r="F10" s="21">
        <f>IF(OR($A10="",$B10="",$C10=""),"",B10*'MPTO_working_3-way'!$I9)</f>
        <v>3.8494644595910419</v>
      </c>
      <c r="G10" s="22">
        <f>IF(OR($A10="",$B10="",$C10=""),"",C10*'MPTO_working_3-way'!$I9)</f>
        <v>4.0874689826302726</v>
      </c>
      <c r="H10" s="17">
        <f>IF(OR($A10="",$B10="",$C10=""),"",'MPTO_working_3-way'!E9)</f>
        <v>1.9951328542780746</v>
      </c>
      <c r="I10" s="21">
        <f>IF(OR($A10="",$B10="",$C10=""),"",'MPTO_working_3-way'!F9)</f>
        <v>3.8877762852607156</v>
      </c>
      <c r="J10" s="22">
        <f>IF(OR($A10="",$B10="",$C10=""),"",'MPTO_working_3-way'!G9)</f>
        <v>4.139693134535368</v>
      </c>
      <c r="K10" s="17">
        <f>IF(OR($A10="",$B10="",$C10=""),"",'OddsRatio_working_3-way'!H9)</f>
        <v>2.0039155629104277</v>
      </c>
      <c r="L10" s="21">
        <f>IF(OR($A10="",$B10="",$C10=""),"",'OddsRatio_working_3-way'!I9)</f>
        <v>3.8743687695961744</v>
      </c>
      <c r="M10" s="22">
        <f>IF(OR($A10="",$B10="",$C10=""),"",'OddsRatio_working_3-way'!J9)</f>
        <v>4.1174220111429101</v>
      </c>
      <c r="N10" s="23">
        <f t="shared" si="16"/>
        <v>49.557343046491638</v>
      </c>
      <c r="O10" s="24">
        <f t="shared" si="17"/>
        <v>25.977639500177062</v>
      </c>
      <c r="P10" s="24">
        <f t="shared" si="18"/>
        <v>24.46501745333131</v>
      </c>
      <c r="Q10" t="s">
        <v>94</v>
      </c>
      <c r="R10" t="s">
        <v>99</v>
      </c>
      <c r="S10" s="48" t="s">
        <v>166</v>
      </c>
      <c r="T10" s="35">
        <v>100</v>
      </c>
      <c r="U10" s="35">
        <f t="shared" si="19"/>
        <v>57.983193277310924</v>
      </c>
      <c r="V10" s="35">
        <f t="shared" si="20"/>
        <v>72.602739726027394</v>
      </c>
      <c r="W10" s="35">
        <f t="shared" si="21"/>
        <v>66.101694915254228</v>
      </c>
      <c r="X10" s="35">
        <f t="shared" si="22"/>
        <v>61.295565358718363</v>
      </c>
      <c r="Y10" s="35">
        <f t="shared" si="23"/>
        <v>75.91511180743484</v>
      </c>
      <c r="Z10" s="35">
        <f t="shared" si="24"/>
        <v>69.414066996661688</v>
      </c>
      <c r="AA10" s="35">
        <f t="shared" si="25"/>
        <v>-3.3123720814074389</v>
      </c>
      <c r="AB10" s="35">
        <f t="shared" si="26"/>
        <v>-3.312372081407446</v>
      </c>
      <c r="AC10" s="35">
        <f t="shared" si="27"/>
        <v>-3.3123720814074602</v>
      </c>
      <c r="AF10">
        <v>1.86</v>
      </c>
      <c r="AG10">
        <v>2.0099999999999998</v>
      </c>
      <c r="AJ10" t="s">
        <v>69</v>
      </c>
    </row>
    <row r="11" spans="1:36" ht="15" x14ac:dyDescent="0.25">
      <c r="A11">
        <v>2.38</v>
      </c>
      <c r="B11">
        <v>3.65</v>
      </c>
      <c r="C11">
        <v>2.95</v>
      </c>
      <c r="D11" s="20">
        <f t="shared" si="3"/>
        <v>3.3123720814074442E-2</v>
      </c>
      <c r="E11" s="17">
        <f>IF(OR($A11="",$B11="",$C11=""),"",A11*'MPTO_working_3-way'!$I10)</f>
        <v>2.458834455537497</v>
      </c>
      <c r="F11" s="21">
        <f>IF(OR($A11="",$B11="",$C11=""),"",B11*'MPTO_working_3-way'!$I10)</f>
        <v>3.7709015809713717</v>
      </c>
      <c r="G11" s="22">
        <f>IF(OR($A11="",$B11="",$C11=""),"",C11*'MPTO_working_3-way'!$I10)</f>
        <v>3.0477149764015197</v>
      </c>
      <c r="H11" s="17">
        <f>IF(OR($A11="",$B11="",$C11=""),"",'MPTO_working_3-way'!E10)</f>
        <v>2.4442298429594023</v>
      </c>
      <c r="I11" s="21">
        <f>IF(OR($A11="",$B11="",$C11=""),"",'MPTO_working_3-way'!F10)</f>
        <v>3.8032739442420285</v>
      </c>
      <c r="J11" s="22">
        <f>IF(OR($A11="",$B11="",$C11=""),"",'MPTO_working_3-way'!G10)</f>
        <v>3.0493214581065087</v>
      </c>
      <c r="K11" s="17">
        <f>IF(OR($A11="",$B11="",$C11=""),"",'OddsRatio_working_3-way'!H10)</f>
        <v>2.4508624570066058</v>
      </c>
      <c r="L11" s="21">
        <f>IF(OR($A11="",$B11="",$C11=""),"",'OddsRatio_working_3-way'!I10)</f>
        <v>3.7860764572952936</v>
      </c>
      <c r="M11" s="22">
        <f>IF(OR($A11="",$B11="",$C11=""),"",'OddsRatio_working_3-way'!J10)</f>
        <v>3.0501317327267259</v>
      </c>
      <c r="N11" s="23">
        <f t="shared" si="16"/>
        <v>40.669675737946406</v>
      </c>
      <c r="O11" s="24">
        <f t="shared" si="17"/>
        <v>26.518857056523952</v>
      </c>
      <c r="P11" s="24">
        <f t="shared" si="18"/>
        <v>32.811467205529638</v>
      </c>
      <c r="Q11" t="s">
        <v>101</v>
      </c>
      <c r="R11" t="s">
        <v>68</v>
      </c>
      <c r="S11" s="48" t="s">
        <v>166</v>
      </c>
      <c r="T11" s="35">
        <v>100</v>
      </c>
      <c r="U11" s="35">
        <f t="shared" si="19"/>
        <v>38.650306748466257</v>
      </c>
      <c r="V11" s="35">
        <f t="shared" si="20"/>
        <v>77.777777777777771</v>
      </c>
      <c r="W11" s="35">
        <f t="shared" si="21"/>
        <v>80</v>
      </c>
      <c r="X11" s="35">
        <f t="shared" si="22"/>
        <v>42.222222222222221</v>
      </c>
      <c r="Y11" s="35">
        <f t="shared" si="23"/>
        <v>81.349693251533736</v>
      </c>
      <c r="Z11" s="35">
        <f t="shared" si="24"/>
        <v>83.571915473755965</v>
      </c>
      <c r="AA11" s="35">
        <f t="shared" si="25"/>
        <v>-3.5719154737559649</v>
      </c>
      <c r="AB11" s="35">
        <f t="shared" si="26"/>
        <v>-3.5719154737559649</v>
      </c>
      <c r="AC11" s="35">
        <f t="shared" si="27"/>
        <v>-3.5719154737559649</v>
      </c>
      <c r="AF11">
        <v>1.78</v>
      </c>
      <c r="AG11">
        <v>2.1</v>
      </c>
      <c r="AJ11" t="s">
        <v>69</v>
      </c>
    </row>
    <row r="12" spans="1:36" ht="15" x14ac:dyDescent="0.25">
      <c r="A12">
        <v>1.63</v>
      </c>
      <c r="B12">
        <v>4.5</v>
      </c>
      <c r="C12">
        <v>5</v>
      </c>
      <c r="D12" s="20">
        <f t="shared" si="3"/>
        <v>3.5719154737559711E-2</v>
      </c>
      <c r="E12" s="17">
        <f>IF(OR($A12="",$B12="",$C12=""),"",A12*'MPTO_working_3-way'!$I11)</f>
        <v>1.6882222222222223</v>
      </c>
      <c r="F12" s="21">
        <f>IF(OR($A12="",$B12="",$C12=""),"",B12*'MPTO_working_3-way'!$I11)</f>
        <v>4.6607361963190188</v>
      </c>
      <c r="G12" s="22">
        <f>IF(OR($A12="",$B12="",$C12=""),"",C12*'MPTO_working_3-way'!$I11)</f>
        <v>5.1785957736877988</v>
      </c>
      <c r="H12" s="17">
        <f>IF(OR($A12="",$B12="",$C12=""),"",'MPTO_working_3-way'!E11)</f>
        <v>1.6622601601450369</v>
      </c>
      <c r="I12" s="21">
        <f>IF(OR($A12="",$B12="",$C12=""),"",'MPTO_working_3-way'!F11)</f>
        <v>4.754753673293</v>
      </c>
      <c r="J12" s="22">
        <f>IF(OR($A12="",$B12="",$C12=""),"",'MPTO_working_3-way'!G11)</f>
        <v>5.3165015704276408</v>
      </c>
      <c r="K12" s="17">
        <f>IF(OR($A12="",$B12="",$C12=""),"",'OddsRatio_working_3-way'!H11)</f>
        <v>1.6710747586229127</v>
      </c>
      <c r="L12" s="21">
        <f>IF(OR($A12="",$B12="",$C12=""),"",'OddsRatio_working_3-way'!I11)</f>
        <v>4.7281931034606277</v>
      </c>
      <c r="M12" s="22">
        <f>IF(OR($A12="",$B12="",$C12=""),"",'OddsRatio_working_3-way'!J11)</f>
        <v>5.2607921182407171</v>
      </c>
      <c r="N12" s="23">
        <f t="shared" si="16"/>
        <v>59.233908121626953</v>
      </c>
      <c r="O12" s="24">
        <f t="shared" si="17"/>
        <v>21.45583783072265</v>
      </c>
      <c r="P12" s="24">
        <f t="shared" si="18"/>
        <v>19.310254047650385</v>
      </c>
      <c r="Q12" t="s">
        <v>100</v>
      </c>
      <c r="R12" t="s">
        <v>102</v>
      </c>
      <c r="S12" s="48" t="s">
        <v>166</v>
      </c>
      <c r="T12" s="35">
        <v>100</v>
      </c>
      <c r="U12" s="35">
        <f t="shared" si="19"/>
        <v>61.240310077519375</v>
      </c>
      <c r="V12" s="35">
        <f t="shared" si="20"/>
        <v>74.358974358974365</v>
      </c>
      <c r="W12" s="35">
        <f t="shared" si="21"/>
        <v>61.685823754789276</v>
      </c>
      <c r="X12" s="35">
        <f t="shared" si="22"/>
        <v>63.955201886236381</v>
      </c>
      <c r="Y12" s="35">
        <f t="shared" si="23"/>
        <v>77.073866167691335</v>
      </c>
      <c r="Z12" s="35">
        <f t="shared" si="24"/>
        <v>64.400715563506267</v>
      </c>
      <c r="AA12" s="35">
        <f t="shared" si="25"/>
        <v>-2.714891808717006</v>
      </c>
      <c r="AB12" s="35">
        <f t="shared" si="26"/>
        <v>-2.7148918087169704</v>
      </c>
      <c r="AC12" s="35">
        <f t="shared" si="27"/>
        <v>-2.7148918087169918</v>
      </c>
      <c r="AF12">
        <v>1.43</v>
      </c>
      <c r="AG12">
        <v>2.91</v>
      </c>
      <c r="AJ12" t="s">
        <v>69</v>
      </c>
    </row>
    <row r="13" spans="1:36" ht="15" x14ac:dyDescent="0.25">
      <c r="A13">
        <v>2.58</v>
      </c>
      <c r="B13">
        <v>3.9</v>
      </c>
      <c r="C13">
        <v>2.61</v>
      </c>
      <c r="D13" s="20">
        <f t="shared" si="3"/>
        <v>2.7148918087169793E-2</v>
      </c>
      <c r="E13" s="17">
        <f>IF(OR($A13="",$B13="",$C13=""),"",A13*'MPTO_working_3-way'!$I12)</f>
        <v>2.6500442086648981</v>
      </c>
      <c r="F13" s="21">
        <f>IF(OR($A13="",$B13="",$C13=""),"",B13*'MPTO_working_3-way'!$I12)</f>
        <v>4.0058807805399619</v>
      </c>
      <c r="G13" s="22">
        <f>IF(OR($A13="",$B13="",$C13=""),"",C13*'MPTO_working_3-way'!$I12)</f>
        <v>2.6808586762075128</v>
      </c>
      <c r="H13" s="17">
        <f>IF(OR($A13="",$B13="",$C13=""),"",'MPTO_working_3-way'!E12)</f>
        <v>2.6416780836386238</v>
      </c>
      <c r="I13" s="21">
        <f>IF(OR($A13="",$B13="",$C13=""),"",'MPTO_working_3-way'!F12)</f>
        <v>4.042680730402977</v>
      </c>
      <c r="J13" s="22">
        <f>IF(OR($A13="",$B13="",$C13=""),"",'MPTO_working_3-way'!G12)</f>
        <v>2.6731383482249185</v>
      </c>
      <c r="K13" s="17">
        <f>IF(OR($A13="",$B13="",$C13=""),"",'OddsRatio_working_3-way'!H12)</f>
        <v>2.6463309115542795</v>
      </c>
      <c r="L13" s="21">
        <f>IF(OR($A13="",$B13="",$C13=""),"",'OddsRatio_working_3-way'!I12)</f>
        <v>4.0217466098148158</v>
      </c>
      <c r="M13" s="22">
        <f>IF(OR($A13="",$B13="",$C13=""),"",'OddsRatio_working_3-way'!J12)</f>
        <v>2.6775903592420183</v>
      </c>
      <c r="N13" s="23">
        <f t="shared" si="16"/>
        <v>37.73521953823569</v>
      </c>
      <c r="O13" s="24">
        <f t="shared" si="17"/>
        <v>24.963299079140537</v>
      </c>
      <c r="P13" s="24">
        <f t="shared" si="18"/>
        <v>37.301481382623791</v>
      </c>
      <c r="Q13" t="s">
        <v>107</v>
      </c>
      <c r="R13" t="s">
        <v>143</v>
      </c>
      <c r="S13" s="48" t="s">
        <v>166</v>
      </c>
      <c r="T13" s="35">
        <v>100</v>
      </c>
      <c r="U13" s="35">
        <f t="shared" si="19"/>
        <v>88.137603795966797</v>
      </c>
      <c r="V13" s="35">
        <f t="shared" si="20"/>
        <v>81.949458483754512</v>
      </c>
      <c r="W13" s="35">
        <f t="shared" si="21"/>
        <v>25.925925925925924</v>
      </c>
      <c r="X13" s="35">
        <f t="shared" si="22"/>
        <v>92.124615590319564</v>
      </c>
      <c r="Y13" s="35">
        <f t="shared" si="23"/>
        <v>85.936470278107294</v>
      </c>
      <c r="Z13" s="35">
        <f t="shared" si="24"/>
        <v>29.912937720278705</v>
      </c>
      <c r="AA13" s="35">
        <f t="shared" si="25"/>
        <v>-3.9870117943527674</v>
      </c>
      <c r="AB13" s="35">
        <f t="shared" si="26"/>
        <v>-3.9870117943527816</v>
      </c>
      <c r="AC13" s="35">
        <f t="shared" si="27"/>
        <v>-3.9870117943527816</v>
      </c>
      <c r="AF13">
        <v>1.49</v>
      </c>
      <c r="AG13">
        <v>2.7</v>
      </c>
      <c r="AJ13" t="s">
        <v>78</v>
      </c>
    </row>
    <row r="14" spans="1:36" ht="15" x14ac:dyDescent="0.25">
      <c r="A14">
        <v>8.43</v>
      </c>
      <c r="B14">
        <v>5.54</v>
      </c>
      <c r="C14">
        <v>1.35</v>
      </c>
      <c r="D14" s="20">
        <f t="shared" si="3"/>
        <v>3.9870117943527683E-2</v>
      </c>
      <c r="E14" s="17">
        <f>IF(OR($A14="",$B14="",$C14=""),"",A14*'MPTO_working_3-way'!$I13)</f>
        <v>8.7661050942639385</v>
      </c>
      <c r="F14" s="21">
        <f>IF(OR($A14="",$B14="",$C14=""),"",B14*'MPTO_working_3-way'!$I13)</f>
        <v>5.7608804534071432</v>
      </c>
      <c r="G14" s="22">
        <f>IF(OR($A14="",$B14="",$C14=""),"",C14*'MPTO_working_3-way'!$I13)</f>
        <v>1.4038246592237624</v>
      </c>
      <c r="H14" s="17">
        <f>IF(OR($A14="",$B14="",$C14=""),"",'MPTO_working_3-way'!E13)</f>
        <v>9.4936177645537079</v>
      </c>
      <c r="I14" s="21">
        <f>IF(OR($A14="",$B14="",$C14=""),"",'MPTO_working_3-way'!F13)</f>
        <v>5.980311289730512</v>
      </c>
      <c r="J14" s="22">
        <f>IF(OR($A14="",$B14="",$C14=""),"",'MPTO_working_3-way'!G13)</f>
        <v>1.3746635999379913</v>
      </c>
      <c r="K14" s="17">
        <f>IF(OR($A14="",$B14="",$C14=""),"",'OddsRatio_working_3-way'!H13)</f>
        <v>9.1332773620451064</v>
      </c>
      <c r="L14" s="21">
        <f>IF(OR($A14="",$B14="",$C14=""),"",'OddsRatio_working_3-way'!I13)</f>
        <v>5.969728024722043</v>
      </c>
      <c r="M14" s="22">
        <f>IF(OR($A14="",$B14="",$C14=""),"",'OddsRatio_working_3-way'!J13)</f>
        <v>1.3831288124785714</v>
      </c>
      <c r="N14" s="23">
        <f t="shared" si="16"/>
        <v>11.407574849340394</v>
      </c>
      <c r="O14" s="24">
        <f t="shared" si="17"/>
        <v>17.358457758111825</v>
      </c>
      <c r="P14" s="24">
        <f t="shared" si="18"/>
        <v>71.233967392547783</v>
      </c>
      <c r="Q14" t="s">
        <v>115</v>
      </c>
      <c r="R14" t="s">
        <v>125</v>
      </c>
      <c r="S14" s="48" t="s">
        <v>167</v>
      </c>
      <c r="T14" s="35">
        <v>100</v>
      </c>
      <c r="U14" s="35">
        <f t="shared" si="19"/>
        <v>64.02877697841727</v>
      </c>
      <c r="V14" s="35">
        <f t="shared" si="20"/>
        <v>73.118279569892465</v>
      </c>
      <c r="W14" s="35">
        <f t="shared" si="21"/>
        <v>59.514170040485837</v>
      </c>
      <c r="X14" s="35">
        <f t="shared" si="22"/>
        <v>67.367550389621698</v>
      </c>
      <c r="Y14" s="35">
        <f t="shared" si="23"/>
        <v>76.457052981096908</v>
      </c>
      <c r="Z14" s="35">
        <f t="shared" si="24"/>
        <v>62.852943451690258</v>
      </c>
      <c r="AA14" s="35">
        <f t="shared" si="25"/>
        <v>-3.3387734112044285</v>
      </c>
      <c r="AB14" s="35">
        <f t="shared" si="26"/>
        <v>-3.3387734112044427</v>
      </c>
      <c r="AC14" s="35">
        <f t="shared" si="27"/>
        <v>-3.3387734112044214</v>
      </c>
      <c r="AF14">
        <v>1.57</v>
      </c>
      <c r="AG14">
        <v>2.46</v>
      </c>
      <c r="AJ14" t="s">
        <v>151</v>
      </c>
    </row>
    <row r="15" spans="1:36" ht="15" x14ac:dyDescent="0.25">
      <c r="A15">
        <v>2.78</v>
      </c>
      <c r="B15">
        <v>3.72</v>
      </c>
      <c r="C15">
        <v>2.4700000000000002</v>
      </c>
      <c r="D15" s="20">
        <f t="shared" si="3"/>
        <v>3.3387734112044321E-2</v>
      </c>
      <c r="E15" s="17">
        <f>IF(OR($A15="",$B15="",$C15=""),"",A15*'MPTO_working_3-way'!$I14)</f>
        <v>2.8728179008314831</v>
      </c>
      <c r="F15" s="21">
        <f>IF(OR($A15="",$B15="",$C15=""),"",B15*'MPTO_working_3-way'!$I14)</f>
        <v>3.8442023708968049</v>
      </c>
      <c r="G15" s="22">
        <f>IF(OR($A15="",$B15="",$C15=""),"",C15*'MPTO_working_3-way'!$I14)</f>
        <v>2.5524677032567498</v>
      </c>
      <c r="H15" s="17">
        <f>IF(OR($A15="",$B15="",$C15=""),"",'MPTO_working_3-way'!E14)</f>
        <v>2.868757344916689</v>
      </c>
      <c r="I15" s="21">
        <f>IF(OR($A15="",$B15="",$C15=""),"",'MPTO_working_3-way'!F14)</f>
        <v>3.8806624941408678</v>
      </c>
      <c r="J15" s="22">
        <f>IF(OR($A15="",$B15="",$C15=""),"",'MPTO_working_3-way'!G14)</f>
        <v>2.5398176425575647</v>
      </c>
      <c r="K15" s="17">
        <f>IF(OR($A15="",$B15="",$C15=""),"",'OddsRatio_working_3-way'!H14)</f>
        <v>2.8719829391451621</v>
      </c>
      <c r="L15" s="21">
        <f>IF(OR($A15="",$B15="",$C15=""),"",'OddsRatio_working_3-way'!I14)</f>
        <v>3.8605581991431697</v>
      </c>
      <c r="M15" s="22">
        <f>IF(OR($A15="",$B15="",$C15=""),"",'OddsRatio_working_3-way'!J14)</f>
        <v>2.5459634385075223</v>
      </c>
      <c r="N15" s="23">
        <f t="shared" si="16"/>
        <v>34.809028435480329</v>
      </c>
      <c r="O15" s="24">
        <f t="shared" si="17"/>
        <v>26.013198669525622</v>
      </c>
      <c r="P15" s="24">
        <f t="shared" si="18"/>
        <v>39.177772894994042</v>
      </c>
      <c r="Q15" t="s">
        <v>114</v>
      </c>
      <c r="R15" t="s">
        <v>87</v>
      </c>
      <c r="S15" s="48" t="s">
        <v>167</v>
      </c>
      <c r="T15" s="35">
        <v>100</v>
      </c>
      <c r="U15" s="35">
        <f t="shared" si="19"/>
        <v>82.668977469670722</v>
      </c>
      <c r="V15" s="35">
        <f t="shared" si="20"/>
        <v>77.678571428571431</v>
      </c>
      <c r="W15" s="35">
        <f t="shared" si="21"/>
        <v>35.897435897435898</v>
      </c>
      <c r="X15" s="35">
        <f t="shared" si="22"/>
        <v>86.423992673992672</v>
      </c>
      <c r="Y15" s="35">
        <f t="shared" si="23"/>
        <v>81.43358663289338</v>
      </c>
      <c r="Z15" s="35">
        <f t="shared" si="24"/>
        <v>39.652451101757855</v>
      </c>
      <c r="AA15" s="35">
        <f t="shared" si="25"/>
        <v>-3.7550152043219498</v>
      </c>
      <c r="AB15" s="35">
        <f t="shared" si="26"/>
        <v>-3.7550152043219498</v>
      </c>
      <c r="AC15" s="35">
        <f t="shared" si="27"/>
        <v>-3.7550152043219569</v>
      </c>
      <c r="AF15">
        <v>1.78</v>
      </c>
      <c r="AG15">
        <v>2.1</v>
      </c>
      <c r="AJ15" t="s">
        <v>151</v>
      </c>
    </row>
    <row r="16" spans="1:36" ht="15" x14ac:dyDescent="0.25">
      <c r="A16">
        <v>5.77</v>
      </c>
      <c r="B16">
        <v>4.4800000000000004</v>
      </c>
      <c r="C16">
        <v>1.56</v>
      </c>
      <c r="D16" s="20">
        <f t="shared" si="3"/>
        <v>3.7550152043219542E-2</v>
      </c>
      <c r="E16" s="17">
        <f>IF(OR($A16="",$B16="",$C16=""),"",A16*'MPTO_working_3-way'!$I15)</f>
        <v>5.9866643772893759</v>
      </c>
      <c r="F16" s="21">
        <f>IF(OR($A16="",$B16="",$C16=""),"",B16*'MPTO_working_3-way'!$I15)</f>
        <v>4.6482246811536241</v>
      </c>
      <c r="G16" s="22">
        <f>IF(OR($A16="",$B16="",$C16=""),"",C16*'MPTO_working_3-way'!$I15)</f>
        <v>1.6185782371874224</v>
      </c>
      <c r="H16" s="17">
        <f>IF(OR($A16="",$B16="",$C16=""),"",'MPTO_working_3-way'!E15)</f>
        <v>6.2191565611991155</v>
      </c>
      <c r="I16" s="21">
        <f>IF(OR($A16="",$B16="",$C16=""),"",'MPTO_working_3-way'!F15)</f>
        <v>4.7461392542524381</v>
      </c>
      <c r="J16" s="22">
        <f>IF(OR($A16="",$B16="",$C16=""),"",'MPTO_working_3-way'!G15)</f>
        <v>1.5910673060108862</v>
      </c>
      <c r="K16" s="17">
        <f>IF(OR($A16="",$B16="",$C16=""),"",'OddsRatio_working_3-way'!H15)</f>
        <v>6.1119242498683484</v>
      </c>
      <c r="L16" s="21">
        <f>IF(OR($A16="",$B16="",$C16=""),"",'OddsRatio_working_3-way'!I15)</f>
        <v>4.7294541697152734</v>
      </c>
      <c r="M16" s="22">
        <f>IF(OR($A16="",$B16="",$C16=""),"",'OddsRatio_working_3-way'!J15)</f>
        <v>1.6001420502990096</v>
      </c>
      <c r="N16" s="23">
        <f t="shared" si="16"/>
        <v>16.703792579278964</v>
      </c>
      <c r="O16" s="24">
        <f t="shared" si="17"/>
        <v>21.513589996080267</v>
      </c>
      <c r="P16" s="24">
        <f t="shared" si="18"/>
        <v>61.782617424640776</v>
      </c>
      <c r="Q16" t="s">
        <v>82</v>
      </c>
      <c r="R16" t="s">
        <v>120</v>
      </c>
      <c r="S16" s="48" t="s">
        <v>167</v>
      </c>
      <c r="T16" s="35">
        <v>100</v>
      </c>
      <c r="U16" s="35">
        <f t="shared" si="19"/>
        <v>66.88741721854305</v>
      </c>
      <c r="V16" s="35">
        <f t="shared" si="20"/>
        <v>71.988795518207283</v>
      </c>
      <c r="W16" s="35">
        <f t="shared" si="21"/>
        <v>57.805907172995774</v>
      </c>
      <c r="X16" s="35">
        <f t="shared" si="22"/>
        <v>70.205297308796929</v>
      </c>
      <c r="Y16" s="35">
        <f t="shared" si="23"/>
        <v>75.306675608461177</v>
      </c>
      <c r="Z16" s="35">
        <f t="shared" si="24"/>
        <v>61.123787263249675</v>
      </c>
      <c r="AA16" s="35">
        <f t="shared" si="25"/>
        <v>-3.3178800902538796</v>
      </c>
      <c r="AB16" s="35">
        <f t="shared" si="26"/>
        <v>-3.3178800902538939</v>
      </c>
      <c r="AC16" s="35">
        <f t="shared" si="27"/>
        <v>-3.317880090253901</v>
      </c>
      <c r="AF16">
        <v>1.66</v>
      </c>
      <c r="AG16">
        <v>2.29</v>
      </c>
      <c r="AJ16" t="s">
        <v>151</v>
      </c>
    </row>
    <row r="17" spans="1:36" ht="15" x14ac:dyDescent="0.25">
      <c r="A17">
        <v>3.02</v>
      </c>
      <c r="B17">
        <v>3.57</v>
      </c>
      <c r="C17">
        <v>2.37</v>
      </c>
      <c r="D17" s="20">
        <f t="shared" si="3"/>
        <v>3.3178800902538885E-2</v>
      </c>
      <c r="E17" s="17">
        <f>IF(OR($A17="",$B17="",$C17=""),"",A17*'MPTO_working_3-way'!$I16)</f>
        <v>3.1201999787256676</v>
      </c>
      <c r="F17" s="21">
        <f>IF(OR($A17="",$B17="",$C17=""),"",B17*'MPTO_working_3-way'!$I16)</f>
        <v>3.6884483192220636</v>
      </c>
      <c r="G17" s="22">
        <f>IF(OR($A17="",$B17="",$C17=""),"",C17*'MPTO_working_3-way'!$I16)</f>
        <v>2.4486337581390174</v>
      </c>
      <c r="H17" s="17">
        <f>IF(OR($A17="",$B17="",$C17=""),"",'MPTO_working_3-way'!E16)</f>
        <v>3.1243533807612485</v>
      </c>
      <c r="I17" s="21">
        <f>IF(OR($A17="",$B17="",$C17=""),"",'MPTO_working_3-way'!F16)</f>
        <v>3.7167474980384898</v>
      </c>
      <c r="J17" s="22">
        <f>IF(OR($A17="",$B17="",$C17=""),"",'MPTO_working_3-way'!G16)</f>
        <v>2.4337927570049396</v>
      </c>
      <c r="K17" s="17">
        <f>IF(OR($A17="",$B17="",$C17=""),"",'OddsRatio_working_3-way'!H16)</f>
        <v>3.1238378076835382</v>
      </c>
      <c r="L17" s="21">
        <f>IF(OR($A17="",$B17="",$C17=""),"",'OddsRatio_working_3-way'!I16)</f>
        <v>3.7021104780924228</v>
      </c>
      <c r="M17" s="22">
        <f>IF(OR($A17="",$B17="",$C17=""),"",'OddsRatio_working_3-way'!J16)</f>
        <v>2.4404246517457673</v>
      </c>
      <c r="N17" s="23">
        <f t="shared" si="16"/>
        <v>32.049227832134456</v>
      </c>
      <c r="O17" s="24">
        <f t="shared" si="17"/>
        <v>27.111671723542312</v>
      </c>
      <c r="P17" s="24">
        <f t="shared" si="18"/>
        <v>40.839100444323229</v>
      </c>
      <c r="Q17" t="s">
        <v>113</v>
      </c>
      <c r="R17" t="s">
        <v>118</v>
      </c>
      <c r="S17" s="48" t="s">
        <v>167</v>
      </c>
      <c r="T17" s="35">
        <v>100</v>
      </c>
      <c r="U17" s="35">
        <f t="shared" si="19"/>
        <v>31.972789115646258</v>
      </c>
      <c r="V17" s="35">
        <f t="shared" si="20"/>
        <v>81.024667931688811</v>
      </c>
      <c r="W17" s="35">
        <f t="shared" si="21"/>
        <v>83.193277310924358</v>
      </c>
      <c r="X17" s="35">
        <f t="shared" si="22"/>
        <v>35.782054757386831</v>
      </c>
      <c r="Y17" s="35">
        <f t="shared" si="23"/>
        <v>84.833933573429363</v>
      </c>
      <c r="Z17" s="35">
        <f t="shared" si="24"/>
        <v>87.002542952664939</v>
      </c>
      <c r="AA17" s="35">
        <f t="shared" si="25"/>
        <v>-3.8092656417405735</v>
      </c>
      <c r="AB17" s="35">
        <f t="shared" si="26"/>
        <v>-3.8092656417405522</v>
      </c>
      <c r="AC17" s="35">
        <f t="shared" si="27"/>
        <v>-3.8092656417405806</v>
      </c>
      <c r="AF17">
        <v>1.72</v>
      </c>
      <c r="AG17">
        <v>2.19</v>
      </c>
      <c r="AJ17" t="s">
        <v>151</v>
      </c>
    </row>
    <row r="18" spans="1:36" ht="15" x14ac:dyDescent="0.25">
      <c r="A18">
        <v>1.47</v>
      </c>
      <c r="B18">
        <v>5.27</v>
      </c>
      <c r="C18">
        <v>5.95</v>
      </c>
      <c r="D18" s="20">
        <f t="shared" si="3"/>
        <v>3.8092656417405779E-2</v>
      </c>
      <c r="E18" s="17">
        <f>IF(OR($A18="",$B18="",$C18=""),"",A18*'MPTO_working_3-way'!$I17)</f>
        <v>1.5259962049335865</v>
      </c>
      <c r="F18" s="21">
        <f>IF(OR($A18="",$B18="",$C18=""),"",B18*'MPTO_working_3-way'!$I17)</f>
        <v>5.4707482993197276</v>
      </c>
      <c r="G18" s="22">
        <f>IF(OR($A18="",$B18="",$C18=""),"",C18*'MPTO_working_3-way'!$I17)</f>
        <v>6.1766513056835644</v>
      </c>
      <c r="H18" s="17">
        <f>IF(OR($A18="",$B18="",$C18=""),"",'MPTO_working_3-way'!E17)</f>
        <v>1.4979600255238514</v>
      </c>
      <c r="I18" s="21">
        <f>IF(OR($A18="",$B18="",$C18=""),"",'MPTO_working_3-way'!F17)</f>
        <v>5.6479379814819319</v>
      </c>
      <c r="J18" s="22">
        <f>IF(OR($A18="",$B18="",$C18=""),"",'MPTO_working_3-way'!G17)</f>
        <v>6.4362624276496181</v>
      </c>
      <c r="K18" s="17">
        <f>IF(OR($A18="",$B18="",$C18=""),"",'OddsRatio_working_3-way'!H17)</f>
        <v>1.5066796005486456</v>
      </c>
      <c r="L18" s="21">
        <f>IF(OR($A18="",$B18="",$C18=""),"",'OddsRatio_working_3-way'!I17)</f>
        <v>5.6032380730696074</v>
      </c>
      <c r="M18" s="22">
        <f>IF(OR($A18="",$B18="",$C18=""),"",'OddsRatio_working_3-way'!J17)</f>
        <v>6.3363064313102022</v>
      </c>
      <c r="N18" s="23">
        <f t="shared" si="16"/>
        <v>65.530962447152447</v>
      </c>
      <c r="O18" s="24">
        <f t="shared" si="17"/>
        <v>18.279035065904008</v>
      </c>
      <c r="P18" s="24">
        <f t="shared" si="18"/>
        <v>16.190002486943545</v>
      </c>
      <c r="Q18" t="s">
        <v>123</v>
      </c>
      <c r="R18" t="s">
        <v>122</v>
      </c>
      <c r="S18" s="48" t="s">
        <v>167</v>
      </c>
      <c r="T18" s="35">
        <v>100</v>
      </c>
      <c r="U18" s="35">
        <f t="shared" si="19"/>
        <v>28.057553956834536</v>
      </c>
      <c r="V18" s="35">
        <f t="shared" si="20"/>
        <v>81.238273921200744</v>
      </c>
      <c r="W18" s="35">
        <f t="shared" si="21"/>
        <v>87.029831387808045</v>
      </c>
      <c r="X18" s="35">
        <f t="shared" si="22"/>
        <v>31.731894690991208</v>
      </c>
      <c r="Y18" s="35">
        <f t="shared" si="23"/>
        <v>84.91261465535743</v>
      </c>
      <c r="Z18" s="35">
        <f t="shared" si="24"/>
        <v>90.704172121964717</v>
      </c>
      <c r="AA18" s="35">
        <f t="shared" si="25"/>
        <v>-3.6743407341566723</v>
      </c>
      <c r="AB18" s="35">
        <f t="shared" si="26"/>
        <v>-3.6743407341566865</v>
      </c>
      <c r="AC18" s="35">
        <f t="shared" si="27"/>
        <v>-3.6743407341566723</v>
      </c>
      <c r="AF18">
        <v>1.47</v>
      </c>
      <c r="AG18">
        <v>2.71</v>
      </c>
      <c r="AJ18" t="s">
        <v>151</v>
      </c>
    </row>
    <row r="19" spans="1:36" ht="15" x14ac:dyDescent="0.25">
      <c r="A19">
        <v>1.39</v>
      </c>
      <c r="B19">
        <v>5.33</v>
      </c>
      <c r="C19">
        <v>7.71</v>
      </c>
      <c r="D19" s="20">
        <f t="shared" si="3"/>
        <v>3.6743407341566892E-2</v>
      </c>
      <c r="E19" s="17">
        <f>IF(OR($A19="",$B19="",$C19=""),"",A19*'MPTO_working_3-way'!$I18)</f>
        <v>1.4410733362047778</v>
      </c>
      <c r="F19" s="21">
        <f>IF(OR($A19="",$B19="",$C19=""),"",B19*'MPTO_working_3-way'!$I18)</f>
        <v>5.525842361130552</v>
      </c>
      <c r="G19" s="22">
        <f>IF(OR($A19="",$B19="",$C19=""),"",C19*'MPTO_working_3-way'!$I18)</f>
        <v>7.9932916706034804</v>
      </c>
      <c r="H19" s="17">
        <f>IF(OR($A19="",$B19="",$C19=""),"",'MPTO_working_3-way'!E18)</f>
        <v>1.4140738225864442</v>
      </c>
      <c r="I19" s="21">
        <f>IF(OR($A19="",$B19="",$C19=""),"",'MPTO_working_3-way'!F18)</f>
        <v>5.7022471840943592</v>
      </c>
      <c r="J19" s="22">
        <f>IF(OR($A19="",$B19="",$C19=""),"",'MPTO_working_3-way'!G18)</f>
        <v>8.5139798592725704</v>
      </c>
      <c r="K19" s="17">
        <f>IF(OR($A19="",$B19="",$C19=""),"",'OddsRatio_working_3-way'!H18)</f>
        <v>1.4221695157734036</v>
      </c>
      <c r="L19" s="21">
        <f>IF(OR($A19="",$B19="",$C19=""),"",'OddsRatio_working_3-way'!I18)</f>
        <v>5.6871641110226623</v>
      </c>
      <c r="M19" s="22">
        <f>IF(OR($A19="",$B19="",$C19=""),"",'OddsRatio_working_3-way'!J18)</f>
        <v>8.263480643178303</v>
      </c>
      <c r="N19" s="23">
        <f t="shared" si="16"/>
        <v>69.392721027897721</v>
      </c>
      <c r="O19" s="24">
        <f t="shared" si="17"/>
        <v>18.096788410652493</v>
      </c>
      <c r="P19" s="24">
        <f t="shared" si="18"/>
        <v>12.510490561449783</v>
      </c>
      <c r="Q19" t="s">
        <v>119</v>
      </c>
      <c r="R19" t="s">
        <v>84</v>
      </c>
      <c r="S19" s="48" t="s">
        <v>167</v>
      </c>
      <c r="T19" s="35">
        <v>100</v>
      </c>
      <c r="U19" s="35">
        <f t="shared" si="19"/>
        <v>58.15899581589958</v>
      </c>
      <c r="V19" s="35">
        <f t="shared" si="20"/>
        <v>75.369458128078819</v>
      </c>
      <c r="W19" s="35">
        <f t="shared" si="21"/>
        <v>63.235294117647051</v>
      </c>
      <c r="X19" s="35">
        <f t="shared" si="22"/>
        <v>61.395247754274116</v>
      </c>
      <c r="Y19" s="35">
        <f t="shared" si="23"/>
        <v>78.605710066453355</v>
      </c>
      <c r="Z19" s="35">
        <f t="shared" si="24"/>
        <v>66.471546056021609</v>
      </c>
      <c r="AA19" s="35">
        <f t="shared" si="25"/>
        <v>-3.2362519383745365</v>
      </c>
      <c r="AB19" s="35">
        <f t="shared" si="26"/>
        <v>-3.2362519383745365</v>
      </c>
      <c r="AC19" s="35">
        <f t="shared" si="27"/>
        <v>-3.2362519383745578</v>
      </c>
      <c r="AF19">
        <v>1.58</v>
      </c>
      <c r="AG19">
        <v>2.44</v>
      </c>
      <c r="AJ19" t="s">
        <v>151</v>
      </c>
    </row>
    <row r="20" spans="1:36" ht="15" x14ac:dyDescent="0.25">
      <c r="A20">
        <v>2.39</v>
      </c>
      <c r="B20">
        <v>4.0599999999999996</v>
      </c>
      <c r="C20">
        <v>2.72</v>
      </c>
      <c r="D20" s="20">
        <f t="shared" si="3"/>
        <v>3.2362519383745347E-2</v>
      </c>
      <c r="E20" s="17">
        <f>IF(OR($A20="",$B20="",$C20=""),"",A20*'MPTO_working_3-way'!$I19)</f>
        <v>2.4673464213271514</v>
      </c>
      <c r="F20" s="21">
        <f>IF(OR($A20="",$B20="",$C20=""),"",B20*'MPTO_working_3-way'!$I19)</f>
        <v>4.1913918286980056</v>
      </c>
      <c r="G20" s="22">
        <f>IF(OR($A20="",$B20="",$C20=""),"",C20*'MPTO_working_3-way'!$I19)</f>
        <v>2.8080260527237875</v>
      </c>
      <c r="H20" s="17">
        <f>IF(OR($A20="",$B20="",$C20=""),"",'MPTO_working_3-way'!E19)</f>
        <v>2.453250036994064</v>
      </c>
      <c r="I20" s="21">
        <f>IF(OR($A20="",$B20="",$C20=""),"",'MPTO_working_3-way'!F19)</f>
        <v>4.2459615509188842</v>
      </c>
      <c r="J20" s="22">
        <f>IF(OR($A20="",$B20="",$C20=""),"",'MPTO_working_3-way'!G19)</f>
        <v>2.8022228727810767</v>
      </c>
      <c r="K20" s="17">
        <f>IF(OR($A20="",$B20="",$C20=""),"",'OddsRatio_working_3-way'!H19)</f>
        <v>2.4602313549887418</v>
      </c>
      <c r="L20" s="21">
        <f>IF(OR($A20="",$B20="",$C20=""),"",'OddsRatio_working_3-way'!I19)</f>
        <v>4.2146100332845675</v>
      </c>
      <c r="M20" s="22">
        <f>IF(OR($A20="",$B20="",$C20=""),"",'OddsRatio_working_3-way'!J19)</f>
        <v>2.8069049860292345</v>
      </c>
      <c r="N20" s="23">
        <f t="shared" si="16"/>
        <v>40.529371609768269</v>
      </c>
      <c r="O20" s="24">
        <f t="shared" si="17"/>
        <v>23.858423189001524</v>
      </c>
      <c r="P20" s="24">
        <f t="shared" si="18"/>
        <v>35.612205201230211</v>
      </c>
      <c r="Q20" t="s">
        <v>124</v>
      </c>
      <c r="R20" t="s">
        <v>85</v>
      </c>
      <c r="S20" s="48" t="s">
        <v>167</v>
      </c>
      <c r="T20" s="35">
        <v>100</v>
      </c>
      <c r="U20" s="35">
        <f t="shared" si="19"/>
        <v>19.35483870967742</v>
      </c>
      <c r="V20" s="35">
        <f t="shared" si="20"/>
        <v>85.895627644569814</v>
      </c>
      <c r="W20" s="35">
        <f t="shared" si="21"/>
        <v>90.662931839402418</v>
      </c>
      <c r="X20" s="35">
        <f t="shared" si="22"/>
        <v>23.441440516027757</v>
      </c>
      <c r="Y20" s="35">
        <f t="shared" si="23"/>
        <v>89.982229450920158</v>
      </c>
      <c r="Z20" s="35">
        <f t="shared" si="24"/>
        <v>94.749533645752777</v>
      </c>
      <c r="AA20" s="35">
        <f t="shared" si="25"/>
        <v>-4.0866018063503375</v>
      </c>
      <c r="AB20" s="35">
        <f t="shared" si="26"/>
        <v>-4.0866018063503446</v>
      </c>
      <c r="AC20" s="35">
        <f t="shared" si="27"/>
        <v>-4.0866018063503589</v>
      </c>
      <c r="AF20">
        <v>1.46</v>
      </c>
      <c r="AG20">
        <v>2.76</v>
      </c>
      <c r="AJ20" t="s">
        <v>151</v>
      </c>
    </row>
    <row r="21" spans="1:36" ht="15" x14ac:dyDescent="0.25">
      <c r="A21">
        <v>1.24</v>
      </c>
      <c r="B21">
        <v>7.09</v>
      </c>
      <c r="C21">
        <v>10.71</v>
      </c>
      <c r="D21" s="20">
        <f t="shared" si="3"/>
        <v>4.0866018063503429E-2</v>
      </c>
      <c r="E21" s="17">
        <f>IF(OR($A21="",$B21="",$C21=""),"",A21*'MPTO_working_3-way'!$I20)</f>
        <v>1.2906738623987442</v>
      </c>
      <c r="F21" s="21">
        <f>IF(OR($A21="",$B21="",$C21=""),"",B21*'MPTO_working_3-way'!$I20)</f>
        <v>7.3797400680702392</v>
      </c>
      <c r="G21" s="22">
        <f>IF(OR($A21="",$B21="",$C21=""),"",C21*'MPTO_working_3-way'!$I20)</f>
        <v>11.147675053460123</v>
      </c>
      <c r="H21" s="17">
        <f>IF(OR($A21="",$B21="",$C21=""),"",'MPTO_working_3-way'!E20)</f>
        <v>1.2613050664602146</v>
      </c>
      <c r="I21" s="21">
        <f>IF(OR($A21="",$B21="",$C21=""),"",'MPTO_working_3-way'!F20)</f>
        <v>7.8479557438076881</v>
      </c>
      <c r="J21" s="22">
        <f>IF(OR($A21="",$B21="",$C21=""),"",'MPTO_working_3-way'!G20)</f>
        <v>12.539393195772389</v>
      </c>
      <c r="K21" s="17">
        <f>IF(OR($A21="",$B21="",$C21=""),"",'OddsRatio_working_3-way'!H20)</f>
        <v>1.26896601181326</v>
      </c>
      <c r="L21" s="21">
        <f>IF(OR($A21="",$B21="",$C21=""),"",'OddsRatio_working_3-way'!I20)</f>
        <v>7.825012549761472</v>
      </c>
      <c r="M21" s="22">
        <f>IF(OR($A21="",$B21="",$C21=""),"",'OddsRatio_working_3-way'!J20)</f>
        <v>11.881916561278144</v>
      </c>
      <c r="N21" s="23">
        <f t="shared" si="16"/>
        <v>77.478906882136684</v>
      </c>
      <c r="O21" s="24">
        <f t="shared" si="17"/>
        <v>13.55061276923124</v>
      </c>
      <c r="P21" s="24">
        <f t="shared" si="18"/>
        <v>8.970480348632071</v>
      </c>
      <c r="Q21" t="s">
        <v>126</v>
      </c>
      <c r="R21" t="s">
        <v>117</v>
      </c>
      <c r="S21" s="48" t="s">
        <v>167</v>
      </c>
      <c r="T21" s="35">
        <v>100</v>
      </c>
      <c r="U21" s="35">
        <f t="shared" si="19"/>
        <v>51.219512195121943</v>
      </c>
      <c r="V21" s="35">
        <f t="shared" si="20"/>
        <v>75</v>
      </c>
      <c r="W21" s="35">
        <f t="shared" si="21"/>
        <v>70.414201183431956</v>
      </c>
      <c r="X21" s="35">
        <f t="shared" si="22"/>
        <v>54.585798816568044</v>
      </c>
      <c r="Y21" s="35">
        <f t="shared" si="23"/>
        <v>78.366286621446108</v>
      </c>
      <c r="Z21" s="35">
        <f t="shared" si="24"/>
        <v>73.780487804878049</v>
      </c>
      <c r="AA21" s="35">
        <f t="shared" si="25"/>
        <v>-3.3662866214461005</v>
      </c>
      <c r="AB21" s="35">
        <f t="shared" si="26"/>
        <v>-3.3662866214461076</v>
      </c>
      <c r="AC21" s="35">
        <f t="shared" si="27"/>
        <v>-3.3662866214460934</v>
      </c>
      <c r="AF21">
        <v>1.32</v>
      </c>
      <c r="AG21">
        <v>3.8</v>
      </c>
      <c r="AJ21" t="s">
        <v>151</v>
      </c>
    </row>
    <row r="22" spans="1:36" ht="15" x14ac:dyDescent="0.25">
      <c r="A22">
        <v>2.0499999999999998</v>
      </c>
      <c r="B22">
        <v>4</v>
      </c>
      <c r="C22">
        <v>3.38</v>
      </c>
      <c r="D22" s="20">
        <f t="shared" si="3"/>
        <v>3.3662866214460907E-2</v>
      </c>
      <c r="E22" s="17">
        <f>IF(OR($A22="",$B22="",$C22=""),"",A22*'MPTO_working_3-way'!$I21)</f>
        <v>2.1190088757396448</v>
      </c>
      <c r="F22" s="21">
        <f>IF(OR($A22="",$B22="",$C22=""),"",B22*'MPTO_working_3-way'!$I21)</f>
        <v>4.1346514648578436</v>
      </c>
      <c r="G22" s="22">
        <f>IF(OR($A22="",$B22="",$C22=""),"",C22*'MPTO_working_3-way'!$I21)</f>
        <v>3.4937804878048779</v>
      </c>
      <c r="H22" s="17">
        <f>IF(OR($A22="",$B22="",$C22=""),"",'MPTO_working_3-way'!E21)</f>
        <v>2.098266333560451</v>
      </c>
      <c r="I22" s="21">
        <f>IF(OR($A22="",$B22="",$C22=""),"",'MPTO_working_3-way'!F21)</f>
        <v>4.1879721970383796</v>
      </c>
      <c r="J22" s="22">
        <f>IF(OR($A22="",$B22="",$C22=""),"",'MPTO_working_3-way'!G21)</f>
        <v>3.5132462923057424</v>
      </c>
      <c r="K22" s="17">
        <f>IF(OR($A22="",$B22="",$C22=""),"",'OddsRatio_working_3-way'!H21)</f>
        <v>2.106640112038646</v>
      </c>
      <c r="L22" s="21">
        <f>IF(OR($A22="",$B22="",$C22=""),"",'OddsRatio_working_3-way'!I21)</f>
        <v>4.1618288915389883</v>
      </c>
      <c r="M22" s="22">
        <f>IF(OR($A22="",$B22="",$C22=""),"",'OddsRatio_working_3-way'!J21)</f>
        <v>3.5083842539542638</v>
      </c>
      <c r="N22" s="23">
        <f t="shared" si="16"/>
        <v>47.191874061921887</v>
      </c>
      <c r="O22" s="24">
        <f t="shared" si="17"/>
        <v>24.185835456734967</v>
      </c>
      <c r="P22" s="24">
        <f t="shared" si="18"/>
        <v>28.622290481343153</v>
      </c>
      <c r="Q22" t="s">
        <v>121</v>
      </c>
      <c r="R22" t="s">
        <v>86</v>
      </c>
      <c r="S22" s="48" t="s">
        <v>167</v>
      </c>
      <c r="T22" s="35">
        <v>100</v>
      </c>
      <c r="U22" s="35">
        <f t="shared" si="19"/>
        <v>90.783410138248854</v>
      </c>
      <c r="V22" s="35">
        <f t="shared" si="20"/>
        <v>86.577181208053688</v>
      </c>
      <c r="W22" s="35">
        <f t="shared" si="21"/>
        <v>18.032786885245901</v>
      </c>
      <c r="X22" s="35">
        <f t="shared" si="22"/>
        <v>95.390031906700415</v>
      </c>
      <c r="Y22" s="35">
        <f t="shared" si="23"/>
        <v>91.183802976505262</v>
      </c>
      <c r="Z22" s="35">
        <f t="shared" si="24"/>
        <v>22.639408653697462</v>
      </c>
      <c r="AA22" s="35">
        <f t="shared" si="25"/>
        <v>-4.6066217684515607</v>
      </c>
      <c r="AB22" s="35">
        <f t="shared" si="26"/>
        <v>-4.6066217684515749</v>
      </c>
      <c r="AC22" s="35">
        <f t="shared" si="27"/>
        <v>-4.6066217684515607</v>
      </c>
      <c r="AF22">
        <v>1.47</v>
      </c>
      <c r="AG22">
        <v>2.71</v>
      </c>
      <c r="AJ22" t="s">
        <v>151</v>
      </c>
    </row>
    <row r="23" spans="1:36" ht="15" x14ac:dyDescent="0.25">
      <c r="A23">
        <v>10.85</v>
      </c>
      <c r="B23">
        <v>7.45</v>
      </c>
      <c r="C23">
        <v>1.22</v>
      </c>
      <c r="D23" s="20">
        <f t="shared" si="3"/>
        <v>4.6066217684515687E-2</v>
      </c>
      <c r="E23" s="17">
        <f>IF(OR($A23="",$B23="",$C23=""),"",A23*'MPTO_working_3-way'!$I22)</f>
        <v>11.349818461876994</v>
      </c>
      <c r="F23" s="21">
        <f>IF(OR($A23="",$B23="",$C23=""),"",B23*'MPTO_working_3-way'!$I22)</f>
        <v>7.7931933217496416</v>
      </c>
      <c r="G23" s="22">
        <f>IF(OR($A23="",$B23="",$C23=""),"",C23*'MPTO_working_3-way'!$I22)</f>
        <v>1.2762007855751092</v>
      </c>
      <c r="H23" s="17">
        <f>IF(OR($A23="",$B23="",$C23=""),"",'MPTO_working_3-way'!E22)</f>
        <v>13.019054618104532</v>
      </c>
      <c r="I23" s="21">
        <f>IF(OR($A23="",$B23="",$C23=""),"",'MPTO_working_3-way'!F22)</f>
        <v>8.412354644756693</v>
      </c>
      <c r="J23" s="22">
        <f>IF(OR($A23="",$B23="",$C23=""),"",'MPTO_working_3-way'!G22)</f>
        <v>1.2432913162234904</v>
      </c>
      <c r="K23" s="17">
        <f>IF(OR($A23="",$B23="",$C23=""),"",'OddsRatio_working_3-way'!H22)</f>
        <v>12.261299620264595</v>
      </c>
      <c r="L23" s="21">
        <f>IF(OR($A23="",$B23="",$C23=""),"",'OddsRatio_working_3-way'!I22)</f>
        <v>8.3741505127620943</v>
      </c>
      <c r="M23" s="22">
        <f>IF(OR($A23="",$B23="",$C23=""),"",'OddsRatio_working_3-way'!J22)</f>
        <v>1.2515214128383971</v>
      </c>
      <c r="N23" s="23">
        <f t="shared" si="16"/>
        <v>8.8107136106089161</v>
      </c>
      <c r="O23" s="24">
        <f t="shared" si="17"/>
        <v>12.831710426188824</v>
      </c>
      <c r="P23" s="24">
        <f t="shared" si="18"/>
        <v>78.357575963202237</v>
      </c>
      <c r="Q23" t="s">
        <v>116</v>
      </c>
      <c r="R23" t="s">
        <v>81</v>
      </c>
      <c r="S23" s="48" t="s">
        <v>167</v>
      </c>
      <c r="T23" s="35">
        <v>100</v>
      </c>
      <c r="U23" s="35">
        <f t="shared" si="19"/>
        <v>58.50622406639004</v>
      </c>
      <c r="V23" s="35">
        <f t="shared" si="20"/>
        <v>70.588235294117652</v>
      </c>
      <c r="W23" s="35">
        <f t="shared" si="21"/>
        <v>67.637540453074436</v>
      </c>
      <c r="X23" s="35">
        <f t="shared" si="22"/>
        <v>61.774224252807919</v>
      </c>
      <c r="Y23" s="35">
        <f t="shared" si="23"/>
        <v>73.856235480535531</v>
      </c>
      <c r="Z23" s="35">
        <f t="shared" si="24"/>
        <v>70.905540639492301</v>
      </c>
      <c r="AA23" s="35">
        <f t="shared" si="25"/>
        <v>-3.2680001864178791</v>
      </c>
      <c r="AB23" s="35">
        <f t="shared" si="26"/>
        <v>-3.2680001864178791</v>
      </c>
      <c r="AC23" s="35">
        <f t="shared" si="27"/>
        <v>-3.2680001864178649</v>
      </c>
      <c r="AF23">
        <v>1.35</v>
      </c>
      <c r="AG23">
        <v>3.19</v>
      </c>
      <c r="AJ23" t="s">
        <v>151</v>
      </c>
    </row>
    <row r="24" spans="1:36" ht="15" x14ac:dyDescent="0.25">
      <c r="A24">
        <v>2.41</v>
      </c>
      <c r="B24">
        <v>3.4</v>
      </c>
      <c r="C24">
        <v>3.09</v>
      </c>
      <c r="D24" s="20">
        <f t="shared" si="3"/>
        <v>3.2680001864178632E-2</v>
      </c>
      <c r="E24" s="17">
        <f>IF(OR($A24="",$B24="",$C24=""),"",A24*'MPTO_working_3-way'!$I23)</f>
        <v>2.4887588044926705</v>
      </c>
      <c r="F24" s="21">
        <f>IF(OR($A24="",$B24="",$C24=""),"",B24*'MPTO_working_3-way'!$I23)</f>
        <v>3.5111120063382071</v>
      </c>
      <c r="G24" s="22">
        <f>IF(OR($A24="",$B24="",$C24=""),"",C24*'MPTO_working_3-way'!$I23)</f>
        <v>3.1909812057603117</v>
      </c>
      <c r="H24" s="17">
        <f>IF(OR($A24="",$B24="",$C24=""),"",'MPTO_working_3-way'!E23)</f>
        <v>2.4749753670183923</v>
      </c>
      <c r="I24" s="21">
        <f>IF(OR($A24="",$B24="",$C24=""),"",'MPTO_working_3-way'!F23)</f>
        <v>3.5307703249065914</v>
      </c>
      <c r="J24" s="22">
        <f>IF(OR($A24="",$B24="",$C24=""),"",'MPTO_working_3-way'!G23)</f>
        <v>3.1976336332897759</v>
      </c>
      <c r="K24" s="17">
        <f>IF(OR($A24="",$B24="",$C24=""),"",'OddsRatio_working_3-way'!H23)</f>
        <v>2.4811144997501491</v>
      </c>
      <c r="L24" s="21">
        <f>IF(OR($A24="",$B24="",$C24=""),"",'OddsRatio_working_3-way'!I23)</f>
        <v>3.5210459570215296</v>
      </c>
      <c r="M24" s="22">
        <f>IF(OR($A24="",$B24="",$C24=""),"",'OddsRatio_working_3-way'!J23)</f>
        <v>3.1954108542395812</v>
      </c>
      <c r="N24" s="23">
        <f t="shared" si="16"/>
        <v>40.180671513640249</v>
      </c>
      <c r="O24" s="24">
        <f t="shared" si="17"/>
        <v>28.481005396433233</v>
      </c>
      <c r="P24" s="24">
        <f t="shared" si="18"/>
        <v>31.33832308992654</v>
      </c>
      <c r="Q24" t="s">
        <v>150</v>
      </c>
      <c r="R24" t="s">
        <v>75</v>
      </c>
      <c r="S24" s="48" t="s">
        <v>167</v>
      </c>
      <c r="T24" s="35">
        <v>100</v>
      </c>
      <c r="U24" s="35">
        <f t="shared" si="19"/>
        <v>62.264150943396231</v>
      </c>
      <c r="V24" s="35">
        <f t="shared" si="20"/>
        <v>72.826086956521735</v>
      </c>
      <c r="W24" s="35">
        <f t="shared" si="21"/>
        <v>61.538461538461533</v>
      </c>
      <c r="X24" s="35">
        <f t="shared" si="22"/>
        <v>65.635451505016718</v>
      </c>
      <c r="Y24" s="35">
        <f t="shared" si="23"/>
        <v>76.197387518142236</v>
      </c>
      <c r="Z24" s="35">
        <f t="shared" si="24"/>
        <v>64.909762100082034</v>
      </c>
      <c r="AA24" s="35">
        <f t="shared" si="25"/>
        <v>-3.3713005616204867</v>
      </c>
      <c r="AB24" s="35">
        <f t="shared" si="26"/>
        <v>-3.371300561620501</v>
      </c>
      <c r="AC24" s="35">
        <f t="shared" si="27"/>
        <v>-3.371300561620501</v>
      </c>
      <c r="AF24">
        <v>2.0099999999999998</v>
      </c>
      <c r="AG24">
        <v>1.86</v>
      </c>
      <c r="AJ24" t="s">
        <v>78</v>
      </c>
    </row>
    <row r="25" spans="1:36" ht="15" x14ac:dyDescent="0.25">
      <c r="A25">
        <v>2.65</v>
      </c>
      <c r="B25">
        <v>3.68</v>
      </c>
      <c r="C25">
        <v>2.6</v>
      </c>
      <c r="D25" s="20">
        <f t="shared" si="3"/>
        <v>3.3713005616204939E-2</v>
      </c>
      <c r="E25" s="17">
        <f>IF(OR($A25="",$B25="",$C25=""),"",A25*'MPTO_working_3-way'!$I24)</f>
        <v>2.739339464882943</v>
      </c>
      <c r="F25" s="21">
        <f>IF(OR($A25="",$B25="",$C25=""),"",B25*'MPTO_working_3-way'!$I24)</f>
        <v>3.8040638606676342</v>
      </c>
      <c r="G25" s="22">
        <f>IF(OR($A25="",$B25="",$C25=""),"",C25*'MPTO_working_3-way'!$I24)</f>
        <v>2.6876538146021329</v>
      </c>
      <c r="H25" s="17">
        <f>IF(OR($A25="",$B25="",$C25=""),"",'MPTO_working_3-way'!E24)</f>
        <v>2.7313387817244297</v>
      </c>
      <c r="I25" s="21">
        <f>IF(OR($A25="",$B25="",$C25=""),"",'MPTO_working_3-way'!F24)</f>
        <v>3.8387500504663086</v>
      </c>
      <c r="J25" s="22">
        <f>IF(OR($A25="",$B25="",$C25=""),"",'MPTO_working_3-way'!G24)</f>
        <v>2.678253031562047</v>
      </c>
      <c r="K25" s="17">
        <f>IF(OR($A25="",$B25="",$C25=""),"",'OddsRatio_working_3-way'!H24)</f>
        <v>2.7358977073010311</v>
      </c>
      <c r="L25" s="21">
        <f>IF(OR($A25="",$B25="",$C25=""),"",'OddsRatio_working_3-way'!I24)</f>
        <v>3.8195187003434929</v>
      </c>
      <c r="M25" s="22">
        <f>IF(OR($A25="",$B25="",$C25=""),"",'OddsRatio_working_3-way'!J24)</f>
        <v>2.6832947464737269</v>
      </c>
      <c r="N25" s="23">
        <f t="shared" si="16"/>
        <v>36.505150705837472</v>
      </c>
      <c r="O25" s="24">
        <f t="shared" si="17"/>
        <v>26.287676459366654</v>
      </c>
      <c r="P25" s="24">
        <f t="shared" si="18"/>
        <v>37.207172834795877</v>
      </c>
      <c r="Q25" t="s">
        <v>147</v>
      </c>
      <c r="R25" t="s">
        <v>73</v>
      </c>
      <c r="S25" s="48" t="s">
        <v>167</v>
      </c>
      <c r="T25" s="35">
        <v>100</v>
      </c>
      <c r="U25" s="35">
        <f t="shared" si="19"/>
        <v>71.264367816091948</v>
      </c>
      <c r="V25" s="35">
        <f t="shared" si="20"/>
        <v>73.118279569892465</v>
      </c>
      <c r="W25" s="35">
        <f t="shared" si="21"/>
        <v>52.153110047846894</v>
      </c>
      <c r="X25" s="35">
        <f t="shared" si="22"/>
        <v>74.728610382260641</v>
      </c>
      <c r="Y25" s="35">
        <f t="shared" si="23"/>
        <v>76.582522136061158</v>
      </c>
      <c r="Z25" s="35">
        <f t="shared" si="24"/>
        <v>55.617352614015573</v>
      </c>
      <c r="AA25" s="35">
        <f t="shared" si="25"/>
        <v>-3.4642425661686929</v>
      </c>
      <c r="AB25" s="35">
        <f t="shared" si="26"/>
        <v>-3.4642425661686929</v>
      </c>
      <c r="AC25" s="35">
        <f t="shared" si="27"/>
        <v>-3.4642425661686786</v>
      </c>
      <c r="AF25">
        <v>1.59</v>
      </c>
      <c r="AG25">
        <v>2.41</v>
      </c>
      <c r="AJ25" t="s">
        <v>78</v>
      </c>
    </row>
    <row r="26" spans="1:36" ht="15" x14ac:dyDescent="0.25">
      <c r="A26">
        <v>3.48</v>
      </c>
      <c r="B26">
        <v>3.72</v>
      </c>
      <c r="C26">
        <v>2.09</v>
      </c>
      <c r="D26" s="20">
        <f t="shared" si="3"/>
        <v>3.4642425661686849E-2</v>
      </c>
      <c r="E26" s="17">
        <f>IF(OR($A26="",$B26="",$C26=""),"",A26*'MPTO_working_3-way'!$I25)</f>
        <v>3.60055564130267</v>
      </c>
      <c r="F26" s="21">
        <f>IF(OR($A26="",$B26="",$C26=""),"",B26*'MPTO_working_3-way'!$I25)</f>
        <v>3.8488698234614751</v>
      </c>
      <c r="G26" s="22">
        <f>IF(OR($A26="",$B26="",$C26=""),"",C26*'MPTO_working_3-way'!$I25)</f>
        <v>2.1624026696329253</v>
      </c>
      <c r="H26" s="17">
        <f>IF(OR($A26="",$B26="",$C26=""),"",'MPTO_working_3-way'!E25)</f>
        <v>3.6256995098606768</v>
      </c>
      <c r="I26" s="21">
        <f>IF(OR($A26="",$B26="",$C26=""),"",'MPTO_working_3-way'!F25)</f>
        <v>3.8869710928449273</v>
      </c>
      <c r="J26" s="22">
        <f>IF(OR($A26="",$B26="",$C26=""),"",'MPTO_working_3-way'!G25)</f>
        <v>2.1416879756526628</v>
      </c>
      <c r="K26" s="17">
        <f>IF(OR($A26="",$B26="",$C26=""),"",'OddsRatio_working_3-way'!H25)</f>
        <v>3.6166852537413821</v>
      </c>
      <c r="L26" s="21">
        <f>IF(OR($A26="",$B26="",$C26=""),"",'OddsRatio_working_3-way'!I25)</f>
        <v>3.8699128589421616</v>
      </c>
      <c r="M26" s="22">
        <f>IF(OR($A26="",$B26="",$C26=""),"",'OddsRatio_working_3-way'!J25)</f>
        <v>2.1500753736202043</v>
      </c>
      <c r="N26" s="23">
        <f t="shared" si="16"/>
        <v>27.773491083676273</v>
      </c>
      <c r="O26" s="24">
        <f t="shared" si="17"/>
        <v>25.981652949245543</v>
      </c>
      <c r="P26" s="24">
        <f t="shared" si="18"/>
        <v>46.244855967078195</v>
      </c>
      <c r="Q26" t="s">
        <v>104</v>
      </c>
      <c r="R26" t="s">
        <v>144</v>
      </c>
      <c r="S26" s="48" t="s">
        <v>167</v>
      </c>
      <c r="T26" s="35">
        <v>100</v>
      </c>
      <c r="U26" s="35">
        <f t="shared" si="19"/>
        <v>47.368421052631575</v>
      </c>
      <c r="V26" s="35">
        <f t="shared" si="20"/>
        <v>78.81355932203391</v>
      </c>
      <c r="W26" s="35">
        <f t="shared" si="21"/>
        <v>70.845481049562679</v>
      </c>
      <c r="X26" s="35">
        <f t="shared" si="22"/>
        <v>50.340959628403411</v>
      </c>
      <c r="Y26" s="35">
        <f t="shared" si="23"/>
        <v>81.786097897805732</v>
      </c>
      <c r="Z26" s="35">
        <f t="shared" si="24"/>
        <v>73.818019625334514</v>
      </c>
      <c r="AA26" s="35">
        <f t="shared" si="25"/>
        <v>-2.9725385757718357</v>
      </c>
      <c r="AB26" s="35">
        <f t="shared" si="26"/>
        <v>-2.9725385757718215</v>
      </c>
      <c r="AC26" s="35">
        <f t="shared" si="27"/>
        <v>-2.9725385757718357</v>
      </c>
      <c r="AF26">
        <v>1.71</v>
      </c>
      <c r="AG26">
        <v>2.2000000000000002</v>
      </c>
      <c r="AJ26" t="s">
        <v>78</v>
      </c>
    </row>
    <row r="27" spans="1:36" ht="15" x14ac:dyDescent="0.25">
      <c r="A27">
        <v>1.9</v>
      </c>
      <c r="B27">
        <v>4.72</v>
      </c>
      <c r="C27">
        <v>3.43</v>
      </c>
      <c r="D27" s="20">
        <f t="shared" si="3"/>
        <v>2.9725385757718215E-2</v>
      </c>
      <c r="E27" s="17">
        <f>IF(OR($A27="",$B27="",$C27=""),"",A27*'MPTO_working_3-way'!$I26)</f>
        <v>1.9564782329396646</v>
      </c>
      <c r="F27" s="21">
        <f>IF(OR($A27="",$B27="",$C27=""),"",B27*'MPTO_working_3-way'!$I26)</f>
        <v>4.86030382077643</v>
      </c>
      <c r="G27" s="22">
        <f>IF(OR($A27="",$B27="",$C27=""),"",C27*'MPTO_working_3-way'!$I26)</f>
        <v>3.5319580731489735</v>
      </c>
      <c r="H27" s="17">
        <f>IF(OR($A27="",$B27="",$C27=""),"",'MPTO_working_3-way'!E26)</f>
        <v>1.9364558685402657</v>
      </c>
      <c r="I27" s="21">
        <f>IF(OR($A27="",$B27="",$C27=""),"",'MPTO_working_3-way'!F26)</f>
        <v>4.9515749620103175</v>
      </c>
      <c r="J27" s="22">
        <f>IF(OR($A27="",$B27="",$C27=""),"",'MPTO_working_3-way'!G26)</f>
        <v>3.5506732682715105</v>
      </c>
      <c r="K27" s="17">
        <f>IF(OR($A27="",$B27="",$C27=""),"",'OddsRatio_working_3-way'!H26)</f>
        <v>1.9442959059716705</v>
      </c>
      <c r="L27" s="21">
        <f>IF(OR($A27="",$B27="",$C27=""),"",'OddsRatio_working_3-way'!I26)</f>
        <v>4.903089744682906</v>
      </c>
      <c r="M27" s="22">
        <f>IF(OR($A27="",$B27="",$C27=""),"",'OddsRatio_working_3-way'!J26)</f>
        <v>3.549598946123512</v>
      </c>
      <c r="N27" s="23">
        <f t="shared" si="16"/>
        <v>51.112247668478851</v>
      </c>
      <c r="O27" s="24">
        <f t="shared" si="17"/>
        <v>20.57484545976903</v>
      </c>
      <c r="P27" s="24">
        <f t="shared" si="18"/>
        <v>28.312906871752137</v>
      </c>
      <c r="Q27" t="s">
        <v>152</v>
      </c>
      <c r="R27" t="s">
        <v>153</v>
      </c>
      <c r="S27" s="48" t="s">
        <v>167</v>
      </c>
      <c r="T27" s="35">
        <v>100</v>
      </c>
      <c r="U27" s="35">
        <f t="shared" si="19"/>
        <v>44.134078212290497</v>
      </c>
      <c r="V27" s="35">
        <f t="shared" si="20"/>
        <v>76.525821596244128</v>
      </c>
      <c r="W27" s="35">
        <f t="shared" si="21"/>
        <v>76.415094339622627</v>
      </c>
      <c r="X27" s="35">
        <f t="shared" si="22"/>
        <v>47.059084064133231</v>
      </c>
      <c r="Y27" s="35">
        <f t="shared" si="23"/>
        <v>79.450827448086841</v>
      </c>
      <c r="Z27" s="35">
        <f t="shared" si="24"/>
        <v>79.340100191465353</v>
      </c>
      <c r="AA27" s="35">
        <f t="shared" si="25"/>
        <v>-2.9250058518427338</v>
      </c>
      <c r="AB27" s="35">
        <f t="shared" si="26"/>
        <v>-2.9250058518427124</v>
      </c>
      <c r="AC27" s="35">
        <f t="shared" si="27"/>
        <v>-2.9250058518427267</v>
      </c>
      <c r="AF27">
        <v>1.41</v>
      </c>
      <c r="AG27">
        <v>3.05</v>
      </c>
      <c r="AJ27" t="s">
        <v>169</v>
      </c>
    </row>
    <row r="28" spans="1:36" ht="15" x14ac:dyDescent="0.25">
      <c r="A28">
        <v>1.79</v>
      </c>
      <c r="B28">
        <v>4.26</v>
      </c>
      <c r="C28">
        <v>4.24</v>
      </c>
      <c r="D28" s="20">
        <f t="shared" si="3"/>
        <v>2.9250058518427213E-2</v>
      </c>
      <c r="E28" s="17">
        <f>IF(OR($A28="",$B28="",$C28=""),"",A28*'MPTO_working_3-way'!$I27)</f>
        <v>1.8423576047479848</v>
      </c>
      <c r="F28" s="21">
        <f>IF(OR($A28="",$B28="",$C28=""),"",B28*'MPTO_working_3-way'!$I27)</f>
        <v>4.3846052492884997</v>
      </c>
      <c r="G28" s="22">
        <f>IF(OR($A28="",$B28="",$C28=""),"",C28*'MPTO_working_3-way'!$I27)</f>
        <v>4.3640202481181314</v>
      </c>
      <c r="H28" s="17">
        <f>IF(OR($A28="",$B28="",$C28=""),"",'MPTO_working_3-way'!E27)</f>
        <v>1.8217949397965827</v>
      </c>
      <c r="I28" s="21">
        <f>IF(OR($A28="",$B28="",$C28=""),"",'MPTO_working_3-way'!F27)</f>
        <v>4.4446071263215812</v>
      </c>
      <c r="J28" s="22">
        <f>IF(OR($A28="",$B28="",$C28=""),"",'MPTO_working_3-way'!G27)</f>
        <v>4.4228405960357664</v>
      </c>
      <c r="K28" s="17">
        <f>IF(OR($A28="",$B28="",$C28=""),"",'OddsRatio_working_3-way'!H27)</f>
        <v>1.8293028849685982</v>
      </c>
      <c r="L28" s="21">
        <f>IF(OR($A28="",$B28="",$C28=""),"",'OddsRatio_working_3-way'!I27)</f>
        <v>4.4221865886045952</v>
      </c>
      <c r="M28" s="22">
        <f>IF(OR($A28="",$B28="",$C28=""),"",'OddsRatio_working_3-way'!J27)</f>
        <v>4.4011915788585547</v>
      </c>
      <c r="N28" s="23">
        <f t="shared" si="16"/>
        <v>54.278278952081592</v>
      </c>
      <c r="O28" s="24">
        <f t="shared" si="17"/>
        <v>22.807070263902833</v>
      </c>
      <c r="P28" s="24">
        <f t="shared" si="18"/>
        <v>22.914650784015578</v>
      </c>
      <c r="Q28" t="s">
        <v>154</v>
      </c>
      <c r="R28" t="s">
        <v>155</v>
      </c>
      <c r="S28" s="48" t="s">
        <v>167</v>
      </c>
      <c r="T28" s="35">
        <v>100</v>
      </c>
      <c r="U28" s="35">
        <f t="shared" si="19"/>
        <v>77.528089887640448</v>
      </c>
      <c r="V28" s="35">
        <f t="shared" si="20"/>
        <v>77.876106194690252</v>
      </c>
      <c r="W28" s="35">
        <f t="shared" si="21"/>
        <v>41.520467836257311</v>
      </c>
      <c r="X28" s="35">
        <f t="shared" si="22"/>
        <v>80.603425969052424</v>
      </c>
      <c r="Y28" s="35">
        <f t="shared" si="23"/>
        <v>80.951442276102242</v>
      </c>
      <c r="Z28" s="35">
        <f t="shared" si="24"/>
        <v>44.595803917669286</v>
      </c>
      <c r="AA28" s="35">
        <f t="shared" si="25"/>
        <v>-3.0753360814119759</v>
      </c>
      <c r="AB28" s="35">
        <f t="shared" si="26"/>
        <v>-3.0753360814119901</v>
      </c>
      <c r="AC28" s="35">
        <f t="shared" si="27"/>
        <v>-3.0753360814119759</v>
      </c>
      <c r="AF28">
        <v>1.54</v>
      </c>
      <c r="AG28">
        <v>2.6</v>
      </c>
      <c r="AJ28" t="s">
        <v>169</v>
      </c>
    </row>
    <row r="29" spans="1:36" ht="15" x14ac:dyDescent="0.25">
      <c r="A29">
        <v>4.45</v>
      </c>
      <c r="B29">
        <v>4.5199999999999996</v>
      </c>
      <c r="C29">
        <v>1.71</v>
      </c>
      <c r="D29" s="20">
        <f t="shared" si="3"/>
        <v>3.0753360814119723E-2</v>
      </c>
      <c r="E29" s="17">
        <f>IF(OR($A29="",$B29="",$C29=""),"",A29*'MPTO_working_3-way'!$I28)</f>
        <v>4.5868524556228332</v>
      </c>
      <c r="F29" s="21">
        <f>IF(OR($A29="",$B29="",$C29=""),"",B29*'MPTO_working_3-way'!$I28)</f>
        <v>4.6590051908798209</v>
      </c>
      <c r="G29" s="22">
        <f>IF(OR($A29="",$B29="",$C29=""),"",C29*'MPTO_working_3-way'!$I28)</f>
        <v>1.7625882469921448</v>
      </c>
      <c r="H29" s="17">
        <f>IF(OR($A29="",$B29="",$C29=""),"",'MPTO_working_3-way'!E28)</f>
        <v>4.6627006792638364</v>
      </c>
      <c r="I29" s="21">
        <f>IF(OR($A29="",$B29="",$C29=""),"",'MPTO_working_3-way'!F28)</f>
        <v>4.7396101372759949</v>
      </c>
      <c r="J29" s="22">
        <f>IF(OR($A29="",$B29="",$C29=""),"",'MPTO_working_3-way'!G28)</f>
        <v>1.7405101254566135</v>
      </c>
      <c r="K29" s="17">
        <f>IF(OR($A29="",$B29="",$C29=""),"",'OddsRatio_working_3-way'!H28)</f>
        <v>4.6361184528590869</v>
      </c>
      <c r="L29" s="21">
        <f>IF(OR($A29="",$B29="",$C29=""),"",'OddsRatio_working_3-way'!I28)</f>
        <v>4.7098947692939088</v>
      </c>
      <c r="M29" s="22">
        <f>IF(OR($A29="",$B29="",$C29=""),"",'OddsRatio_working_3-way'!J28)</f>
        <v>1.7483026381246241</v>
      </c>
      <c r="N29" s="23">
        <f t="shared" si="16"/>
        <v>21.801442485339621</v>
      </c>
      <c r="O29" s="24">
        <f t="shared" si="17"/>
        <v>21.463809526495865</v>
      </c>
      <c r="P29" s="24">
        <f t="shared" si="18"/>
        <v>56.734747988164514</v>
      </c>
      <c r="Q29" t="s">
        <v>156</v>
      </c>
      <c r="R29" t="s">
        <v>157</v>
      </c>
      <c r="S29" s="48" t="s">
        <v>167</v>
      </c>
      <c r="T29" s="35">
        <v>100</v>
      </c>
      <c r="U29" s="35">
        <f t="shared" si="19"/>
        <v>58.50622406639004</v>
      </c>
      <c r="V29" s="35">
        <f t="shared" si="20"/>
        <v>72.527472527472526</v>
      </c>
      <c r="W29" s="35">
        <f t="shared" si="21"/>
        <v>66.329966329966325</v>
      </c>
      <c r="X29" s="35">
        <f t="shared" si="22"/>
        <v>61.142561142561135</v>
      </c>
      <c r="Y29" s="35">
        <f t="shared" si="23"/>
        <v>75.163809603643614</v>
      </c>
      <c r="Z29" s="35">
        <f t="shared" si="24"/>
        <v>68.966303406137428</v>
      </c>
      <c r="AA29" s="35">
        <f t="shared" si="25"/>
        <v>-2.6363370761710954</v>
      </c>
      <c r="AB29" s="35">
        <f t="shared" si="26"/>
        <v>-2.6363370761710883</v>
      </c>
      <c r="AC29" s="35">
        <f t="shared" si="27"/>
        <v>-2.6363370761711025</v>
      </c>
      <c r="AF29">
        <v>1.45</v>
      </c>
      <c r="AG29">
        <v>2.86</v>
      </c>
      <c r="AJ29" t="s">
        <v>169</v>
      </c>
    </row>
    <row r="30" spans="1:36" s="35" customFormat="1" ht="15" x14ac:dyDescent="0.25">
      <c r="A30">
        <v>2.41</v>
      </c>
      <c r="B30">
        <v>3.64</v>
      </c>
      <c r="C30">
        <v>2.97</v>
      </c>
      <c r="D30" s="20">
        <f t="shared" si="3"/>
        <v>2.6363370761711025E-2</v>
      </c>
      <c r="E30" s="17">
        <f>IF(OR($A30="",$B30="",$C30=""),"",A30*'MPTO_working_3-way'!$I29)</f>
        <v>2.4735357235357238</v>
      </c>
      <c r="F30" s="21">
        <f>IF(OR($A30="",$B30="",$C30=""),"",B30*'MPTO_working_3-way'!$I29)</f>
        <v>3.7359626695726282</v>
      </c>
      <c r="G30" s="22">
        <f>IF(OR($A30="",$B30="",$C30=""),"",C30*'MPTO_working_3-way'!$I29)</f>
        <v>3.048299211162282</v>
      </c>
      <c r="H30" s="17">
        <f>IF(OR($A30="",$B30="",$C30=""),"",'MPTO_working_3-way'!E29)</f>
        <v>2.462144715312343</v>
      </c>
      <c r="I30" s="21">
        <f>IF(OR($A30="",$B30="",$C30=""),"",'MPTO_working_3-way'!F29)</f>
        <v>3.760282240722078</v>
      </c>
      <c r="J30" s="22">
        <f>IF(OR($A30="",$B30="",$C30=""),"",'MPTO_working_3-way'!G29)</f>
        <v>3.0495935908428486</v>
      </c>
      <c r="K30" s="17">
        <f>IF(OR($A30="",$B30="",$C30=""),"",'OddsRatio_working_3-way'!H29)</f>
        <v>2.4673533392065377</v>
      </c>
      <c r="L30" s="21">
        <f>IF(OR($A30="",$B30="",$C30=""),"",'OddsRatio_working_3-way'!I29)</f>
        <v>3.7473849755356459</v>
      </c>
      <c r="M30" s="22">
        <f>IF(OR($A30="",$B30="",$C30=""),"",'OddsRatio_working_3-way'!J29)</f>
        <v>3.0501319703807659</v>
      </c>
      <c r="N30" s="23">
        <f t="shared" si="16"/>
        <v>40.427958670052242</v>
      </c>
      <c r="O30" s="24">
        <f t="shared" si="17"/>
        <v>26.766862745831293</v>
      </c>
      <c r="P30" s="24">
        <f t="shared" si="18"/>
        <v>32.805178584116462</v>
      </c>
      <c r="Q30" t="s">
        <v>158</v>
      </c>
      <c r="R30" t="s">
        <v>159</v>
      </c>
      <c r="S30" s="48" t="s">
        <v>167</v>
      </c>
      <c r="T30" s="35">
        <v>100</v>
      </c>
      <c r="U30" s="35">
        <f t="shared" si="19"/>
        <v>34.21052631578948</v>
      </c>
      <c r="V30" s="35">
        <f t="shared" si="20"/>
        <v>79.919678714859444</v>
      </c>
      <c r="W30" s="35">
        <f t="shared" si="21"/>
        <v>82.758620689655174</v>
      </c>
      <c r="X30" s="35">
        <f t="shared" si="22"/>
        <v>37.321700595485382</v>
      </c>
      <c r="Y30" s="35">
        <f t="shared" si="23"/>
        <v>83.03085299455536</v>
      </c>
      <c r="Z30" s="35">
        <f t="shared" si="24"/>
        <v>85.869794969351091</v>
      </c>
      <c r="AA30" s="35">
        <f t="shared" si="25"/>
        <v>-3.1111742796959021</v>
      </c>
      <c r="AB30" s="35">
        <f t="shared" si="26"/>
        <v>-3.1111742796959163</v>
      </c>
      <c r="AC30" s="35">
        <f t="shared" si="27"/>
        <v>-3.1111742796959163</v>
      </c>
      <c r="AD30" s="36"/>
      <c r="AE30" s="36"/>
      <c r="AF30">
        <v>1.66</v>
      </c>
      <c r="AG30">
        <v>2.33</v>
      </c>
      <c r="AH30" s="36"/>
      <c r="AI30" s="36"/>
      <c r="AJ30" t="s">
        <v>169</v>
      </c>
    </row>
    <row r="31" spans="1:36" ht="15" x14ac:dyDescent="0.25">
      <c r="A31">
        <v>1.52</v>
      </c>
      <c r="B31">
        <v>4.9800000000000004</v>
      </c>
      <c r="C31">
        <v>5.8</v>
      </c>
      <c r="D31" s="20">
        <f t="shared" si="3"/>
        <v>3.1111742796959163E-2</v>
      </c>
      <c r="E31" s="17">
        <f>IF(OR($A31="",$B31="",$C31=""),"",A31*'MPTO_working_3-way'!$I30)</f>
        <v>1.567289849051378</v>
      </c>
      <c r="F31" s="21">
        <f>IF(OR($A31="",$B31="",$C31=""),"",B31*'MPTO_working_3-way'!$I30)</f>
        <v>5.1349364791288572</v>
      </c>
      <c r="G31" s="22">
        <f>IF(OR($A31="",$B31="",$C31=""),"",C31*'MPTO_working_3-way'!$I30)</f>
        <v>5.9804481082223626</v>
      </c>
      <c r="H31" s="17">
        <f>IF(OR($A31="",$B31="",$C31=""),"",'MPTO_working_3-way'!E30)</f>
        <v>1.5443439304514877</v>
      </c>
      <c r="I31" s="21">
        <f>IF(OR($A31="",$B31="",$C31=""),"",'MPTO_working_3-way'!F30)</f>
        <v>5.2512008573451654</v>
      </c>
      <c r="J31" s="22">
        <f>IF(OR($A31="",$B31="",$C31=""),"",'MPTO_working_3-way'!G30)</f>
        <v>6.171193390957546</v>
      </c>
      <c r="K31" s="17">
        <f>IF(OR($A31="",$B31="",$C31=""),"",'OddsRatio_working_3-way'!H30)</f>
        <v>1.551765764717099</v>
      </c>
      <c r="L31" s="21">
        <f>IF(OR($A31="",$B31="",$C31=""),"",'OddsRatio_working_3-way'!I30)</f>
        <v>5.2231302761039524</v>
      </c>
      <c r="M31" s="22">
        <f>IF(OR($A31="",$B31="",$C31=""),"",'OddsRatio_working_3-way'!J30)</f>
        <v>6.0932224435424533</v>
      </c>
      <c r="N31" s="23">
        <f t="shared" si="16"/>
        <v>63.80440737271811</v>
      </c>
      <c r="O31" s="24">
        <f t="shared" si="17"/>
        <v>19.474437591672995</v>
      </c>
      <c r="P31" s="24">
        <f t="shared" si="18"/>
        <v>16.721155035608888</v>
      </c>
      <c r="Q31" t="s">
        <v>160</v>
      </c>
      <c r="R31" t="s">
        <v>161</v>
      </c>
      <c r="S31" s="48" t="s">
        <v>167</v>
      </c>
      <c r="T31" s="35">
        <v>100</v>
      </c>
      <c r="U31" s="35">
        <f t="shared" si="19"/>
        <v>59.349593495934961</v>
      </c>
      <c r="V31" s="35">
        <f t="shared" si="20"/>
        <v>74.683544303797461</v>
      </c>
      <c r="W31" s="35">
        <f t="shared" si="21"/>
        <v>63.235294117647051</v>
      </c>
      <c r="X31" s="35">
        <f t="shared" si="22"/>
        <v>62.081161578555466</v>
      </c>
      <c r="Y31" s="35">
        <f t="shared" si="23"/>
        <v>77.415112386417988</v>
      </c>
      <c r="Z31" s="35">
        <f t="shared" si="24"/>
        <v>65.96686220026757</v>
      </c>
      <c r="AA31" s="35">
        <f t="shared" si="25"/>
        <v>-2.7315680826205053</v>
      </c>
      <c r="AB31" s="35">
        <f t="shared" si="26"/>
        <v>-2.7315680826205266</v>
      </c>
      <c r="AC31" s="35">
        <f t="shared" si="27"/>
        <v>-2.7315680826205195</v>
      </c>
      <c r="AF31">
        <v>1.46</v>
      </c>
      <c r="AG31">
        <v>2.84</v>
      </c>
      <c r="AJ31" t="s">
        <v>169</v>
      </c>
    </row>
    <row r="32" spans="1:36" ht="15" x14ac:dyDescent="0.25">
      <c r="A32">
        <v>2.46</v>
      </c>
      <c r="B32">
        <v>3.95</v>
      </c>
      <c r="C32">
        <v>2.72</v>
      </c>
      <c r="D32" s="20">
        <f t="shared" si="3"/>
        <v>2.7315680826205169E-2</v>
      </c>
      <c r="E32" s="17">
        <f>IF(OR($A32="",$B32="",$C32=""),"",A32*'MPTO_working_3-way'!$I31)</f>
        <v>2.5271965748324647</v>
      </c>
      <c r="F32" s="21">
        <f>IF(OR($A32="",$B32="",$C32=""),"",B32*'MPTO_working_3-way'!$I31)</f>
        <v>4.0578969392635109</v>
      </c>
      <c r="G32" s="22">
        <f>IF(OR($A32="",$B32="",$C32=""),"",C32*'MPTO_working_3-way'!$I31)</f>
        <v>2.7942986518472783</v>
      </c>
      <c r="H32" s="17">
        <f>IF(OR($A32="",$B32="",$C32=""),"",'MPTO_working_3-way'!E31)</f>
        <v>2.5163636732927031</v>
      </c>
      <c r="I32" s="21">
        <f>IF(OR($A32="",$B32="",$C32=""),"",'MPTO_working_3-way'!F31)</f>
        <v>4.0973643577495249</v>
      </c>
      <c r="J32" s="22">
        <f>IF(OR($A32="",$B32="",$C32=""),"",'MPTO_working_3-way'!G31)</f>
        <v>2.7890748333394306</v>
      </c>
      <c r="K32" s="17">
        <f>IF(OR($A32="",$B32="",$C32=""),"",'OddsRatio_working_3-way'!H31)</f>
        <v>2.5218271001435757</v>
      </c>
      <c r="L32" s="21">
        <f>IF(OR($A32="",$B32="",$C32=""),"",'OddsRatio_working_3-way'!I31)</f>
        <v>4.0749246201531149</v>
      </c>
      <c r="M32" s="22">
        <f>IF(OR($A32="",$B32="",$C32=""),"",'OddsRatio_working_3-way'!J31)</f>
        <v>2.7928374056485956</v>
      </c>
      <c r="N32" s="23">
        <f t="shared" si="16"/>
        <v>39.569537643358551</v>
      </c>
      <c r="O32" s="24">
        <f t="shared" si="17"/>
        <v>24.643306988015702</v>
      </c>
      <c r="P32" s="24">
        <f t="shared" si="18"/>
        <v>35.787155368625747</v>
      </c>
      <c r="Q32" t="s">
        <v>162</v>
      </c>
      <c r="R32" t="s">
        <v>163</v>
      </c>
      <c r="S32" s="48" t="s">
        <v>167</v>
      </c>
      <c r="T32" s="35">
        <v>100</v>
      </c>
      <c r="U32" s="35">
        <f t="shared" si="19"/>
        <v>15.966386554621849</v>
      </c>
      <c r="V32" s="35">
        <f t="shared" si="20"/>
        <v>86.824769433465093</v>
      </c>
      <c r="W32" s="35">
        <f t="shared" si="21"/>
        <v>92.695398100803516</v>
      </c>
      <c r="X32" s="35">
        <f t="shared" si="22"/>
        <v>20.479832465731409</v>
      </c>
      <c r="Y32" s="35">
        <f t="shared" si="23"/>
        <v>91.33821534457465</v>
      </c>
      <c r="Z32" s="35">
        <f t="shared" si="24"/>
        <v>97.208844011913058</v>
      </c>
      <c r="AA32" s="35">
        <f t="shared" si="25"/>
        <v>-4.5134459111095602</v>
      </c>
      <c r="AB32" s="35">
        <f t="shared" si="26"/>
        <v>-4.5134459111095566</v>
      </c>
      <c r="AC32" s="35">
        <f t="shared" si="27"/>
        <v>-4.5134459111095424</v>
      </c>
      <c r="AF32">
        <v>1.48</v>
      </c>
      <c r="AG32">
        <v>2.76</v>
      </c>
      <c r="AJ32" t="s">
        <v>169</v>
      </c>
    </row>
    <row r="33" spans="1:36" ht="15" x14ac:dyDescent="0.25">
      <c r="A33">
        <v>1.19</v>
      </c>
      <c r="B33">
        <v>7.59</v>
      </c>
      <c r="C33">
        <v>13.69</v>
      </c>
      <c r="D33" s="20">
        <f t="shared" si="3"/>
        <v>4.5134459111095593E-2</v>
      </c>
      <c r="E33" s="17">
        <f>IF(OR($A33="",$B33="",$C33=""),"",A33*'MPTO_working_3-way'!$I32)</f>
        <v>1.2437100063422037</v>
      </c>
      <c r="F33" s="21">
        <f>IF(OR($A33="",$B33="",$C33=""),"",B33*'MPTO_working_3-way'!$I32)</f>
        <v>7.9325705446532151</v>
      </c>
      <c r="G33" s="22">
        <f>IF(OR($A33="",$B33="",$C33=""),"",C33*'MPTO_working_3-way'!$I32)</f>
        <v>14.307890745230898</v>
      </c>
      <c r="H33" s="17">
        <f>IF(OR($A33="",$B33="",$C33=""),"",'MPTO_working_3-way'!E32)</f>
        <v>1.2116933525500904</v>
      </c>
      <c r="I33" s="21">
        <f>IF(OR($A33="",$B33="",$C33=""),"",'MPTO_working_3-way'!F32)</f>
        <v>8.568430651728665</v>
      </c>
      <c r="J33" s="22">
        <f>IF(OR($A33="",$B33="",$C33=""),"",'MPTO_working_3-way'!G32)</f>
        <v>17.24102281109727</v>
      </c>
      <c r="K33" s="17">
        <f>IF(OR($A33="",$B33="",$C33=""),"",'OddsRatio_working_3-way'!H32)</f>
        <v>1.2194752623365606</v>
      </c>
      <c r="L33" s="21">
        <f>IF(OR($A33="",$B33="",$C33=""),"",'OddsRatio_working_3-way'!I32)</f>
        <v>8.6123262041996487</v>
      </c>
      <c r="M33" s="22">
        <f>IF(OR($A33="",$B33="",$C33=""),"",'OddsRatio_working_3-way'!J32)</f>
        <v>15.658637258162905</v>
      </c>
      <c r="N33" s="23">
        <f t="shared" si="16"/>
        <v>80.404595516686101</v>
      </c>
      <c r="O33" s="24">
        <f t="shared" si="17"/>
        <v>12.606254106041694</v>
      </c>
      <c r="P33" s="24">
        <f t="shared" si="18"/>
        <v>6.9891503772722032</v>
      </c>
      <c r="Q33" t="s">
        <v>105</v>
      </c>
      <c r="R33" t="s">
        <v>74</v>
      </c>
      <c r="S33" s="48" t="s">
        <v>168</v>
      </c>
      <c r="T33" s="35">
        <v>100</v>
      </c>
      <c r="U33" s="35">
        <f t="shared" si="19"/>
        <v>37.5</v>
      </c>
      <c r="V33" s="35">
        <f t="shared" si="20"/>
        <v>77.728285077951</v>
      </c>
      <c r="W33" s="35">
        <f t="shared" si="21"/>
        <v>80.916030534351137</v>
      </c>
      <c r="X33" s="35">
        <f t="shared" si="22"/>
        <v>41.355684387697849</v>
      </c>
      <c r="Y33" s="35">
        <f t="shared" si="23"/>
        <v>81.583969465648849</v>
      </c>
      <c r="Z33" s="35">
        <f t="shared" si="24"/>
        <v>84.771714922049</v>
      </c>
      <c r="AA33" s="35">
        <f t="shared" si="25"/>
        <v>-3.855684387697849</v>
      </c>
      <c r="AB33" s="35">
        <f t="shared" si="26"/>
        <v>-3.855684387697849</v>
      </c>
      <c r="AC33" s="35">
        <f t="shared" si="27"/>
        <v>-3.8556843876978633</v>
      </c>
      <c r="AF33">
        <v>1.35</v>
      </c>
      <c r="AG33">
        <v>3.2</v>
      </c>
      <c r="AJ33" t="s">
        <v>78</v>
      </c>
    </row>
    <row r="34" spans="1:36" ht="15" x14ac:dyDescent="0.25">
      <c r="A34">
        <v>1.6</v>
      </c>
      <c r="B34">
        <v>4.49</v>
      </c>
      <c r="C34">
        <v>5.24</v>
      </c>
      <c r="D34" s="20">
        <f t="shared" si="3"/>
        <v>3.8556843876978553E-2</v>
      </c>
      <c r="E34" s="17">
        <f>IF(OR($A34="",$B34="",$C34=""),"",A34*'MPTO_working_3-way'!$I33)</f>
        <v>1.6616909502031658</v>
      </c>
      <c r="F34" s="21">
        <f>IF(OR($A34="",$B34="",$C34=""),"",B34*'MPTO_working_3-way'!$I33)</f>
        <v>4.6631202290076343</v>
      </c>
      <c r="G34" s="22">
        <f>IF(OR($A34="",$B34="",$C34=""),"",C34*'MPTO_working_3-way'!$I33)</f>
        <v>5.4420378619153675</v>
      </c>
      <c r="H34" s="17">
        <f>IF(OR($A34="",$B34="",$C34=""),"",'MPTO_working_3-way'!E33)</f>
        <v>1.6335926271376697</v>
      </c>
      <c r="I34" s="21">
        <f>IF(OR($A34="",$B34="",$C34=""),"",'MPTO_working_3-way'!F33)</f>
        <v>4.7649709542728109</v>
      </c>
      <c r="J34" s="22">
        <f>IF(OR($A34="",$B34="",$C34=""),"",'MPTO_working_3-way'!G33)</f>
        <v>5.6183748114480396</v>
      </c>
      <c r="K34" s="17">
        <f>IF(OR($A34="",$B34="",$C34=""),"",'OddsRatio_working_3-way'!H33)</f>
        <v>1.6429854722356154</v>
      </c>
      <c r="L34" s="21">
        <f>IF(OR($A34="",$B34="",$C34=""),"",'OddsRatio_working_3-way'!I33)</f>
        <v>4.7400321635038294</v>
      </c>
      <c r="M34" s="22">
        <f>IF(OR($A34="",$B34="",$C34=""),"",'OddsRatio_working_3-way'!J33)</f>
        <v>5.5437640037983478</v>
      </c>
      <c r="N34" s="23">
        <f t="shared" si="16"/>
        <v>60.179662161470851</v>
      </c>
      <c r="O34" s="24">
        <f t="shared" si="17"/>
        <v>21.444868476247965</v>
      </c>
      <c r="P34" s="24">
        <f t="shared" si="18"/>
        <v>18.375469362281176</v>
      </c>
      <c r="Q34" t="s">
        <v>132</v>
      </c>
      <c r="R34" t="s">
        <v>128</v>
      </c>
      <c r="S34" s="48" t="s">
        <v>168</v>
      </c>
      <c r="T34" s="35">
        <v>100</v>
      </c>
      <c r="U34" s="35">
        <f t="shared" si="19"/>
        <v>64.285714285714292</v>
      </c>
      <c r="V34" s="35">
        <f t="shared" si="20"/>
        <v>70.674486803519059</v>
      </c>
      <c r="W34" s="35">
        <f t="shared" si="21"/>
        <v>61.685823754789276</v>
      </c>
      <c r="X34" s="35">
        <f t="shared" si="22"/>
        <v>67.639689441691658</v>
      </c>
      <c r="Y34" s="35">
        <f t="shared" si="23"/>
        <v>74.02846195949644</v>
      </c>
      <c r="Z34" s="35">
        <f t="shared" si="24"/>
        <v>65.039798910766649</v>
      </c>
      <c r="AA34" s="35">
        <f t="shared" si="25"/>
        <v>-3.3539751559773663</v>
      </c>
      <c r="AB34" s="35">
        <f t="shared" si="26"/>
        <v>-3.3539751559773805</v>
      </c>
      <c r="AC34" s="35">
        <f t="shared" si="27"/>
        <v>-3.3539751559773734</v>
      </c>
      <c r="AF34">
        <v>1.54</v>
      </c>
      <c r="AG34">
        <v>2.54</v>
      </c>
      <c r="AJ34" t="s">
        <v>78</v>
      </c>
    </row>
    <row r="35" spans="1:36" s="35" customFormat="1" ht="15" x14ac:dyDescent="0.25">
      <c r="A35">
        <v>2.8</v>
      </c>
      <c r="B35">
        <v>3.41</v>
      </c>
      <c r="C35">
        <v>2.61</v>
      </c>
      <c r="D35" s="20">
        <f t="shared" si="3"/>
        <v>3.3539751559773734E-2</v>
      </c>
      <c r="E35" s="17">
        <f>IF(OR($A35="",$B35="",$C35=""),"",A35*'MPTO_working_3-way'!$I34)</f>
        <v>2.8939113043673661</v>
      </c>
      <c r="F35" s="21">
        <f>IF(OR($A35="",$B35="",$C35=""),"",B35*'MPTO_working_3-way'!$I34)</f>
        <v>3.5243705528188287</v>
      </c>
      <c r="G35" s="22">
        <f>IF(OR($A35="",$B35="",$C35=""),"",C35*'MPTO_working_3-way'!$I34)</f>
        <v>2.6975387515710092</v>
      </c>
      <c r="H35" s="17">
        <f>IF(OR($A35="",$B35="",$C35=""),"",'MPTO_working_3-way'!E34)</f>
        <v>2.8904830099039294</v>
      </c>
      <c r="I35" s="21">
        <f>IF(OR($A35="",$B35="",$C35=""),"",'MPTO_working_3-way'!F34)</f>
        <v>3.5451537306680803</v>
      </c>
      <c r="J35" s="22">
        <f>IF(OR($A35="",$B35="",$C35=""),"",'MPTO_working_3-way'!G34)</f>
        <v>2.6884477876653556</v>
      </c>
      <c r="K35" s="17">
        <f>IF(OR($A35="",$B35="",$C35=""),"",'OddsRatio_working_3-way'!H34)</f>
        <v>2.8926967666057197</v>
      </c>
      <c r="L35" s="21">
        <f>IF(OR($A35="",$B35="",$C35=""),"",'OddsRatio_working_3-way'!I34)</f>
        <v>3.5341106708443251</v>
      </c>
      <c r="M35" s="22">
        <f>IF(OR($A35="",$B35="",$C35=""),"",'OddsRatio_working_3-way'!J34)</f>
        <v>2.6929121079084495</v>
      </c>
      <c r="N35" s="23">
        <f t="shared" si="16"/>
        <v>34.555309227716933</v>
      </c>
      <c r="O35" s="24">
        <f t="shared" si="17"/>
        <v>28.373860949444985</v>
      </c>
      <c r="P35" s="24">
        <f t="shared" si="18"/>
        <v>37.070829822838093</v>
      </c>
      <c r="Q35" t="s">
        <v>106</v>
      </c>
      <c r="R35" t="s">
        <v>127</v>
      </c>
      <c r="S35" s="48" t="s">
        <v>168</v>
      </c>
      <c r="T35" s="35">
        <v>100</v>
      </c>
      <c r="U35" s="35">
        <f t="shared" si="19"/>
        <v>44.444444444444443</v>
      </c>
      <c r="V35" s="35">
        <f t="shared" si="20"/>
        <v>73.821989528795811</v>
      </c>
      <c r="W35" s="35">
        <f t="shared" si="21"/>
        <v>78.165938864628828</v>
      </c>
      <c r="X35" s="35">
        <f t="shared" si="22"/>
        <v>48.012071606575368</v>
      </c>
      <c r="Y35" s="35">
        <f t="shared" si="23"/>
        <v>77.389616690926744</v>
      </c>
      <c r="Z35" s="35">
        <f t="shared" si="24"/>
        <v>81.733566026759746</v>
      </c>
      <c r="AA35" s="35">
        <f t="shared" si="25"/>
        <v>-3.5676271621309255</v>
      </c>
      <c r="AB35" s="35">
        <f t="shared" si="26"/>
        <v>-3.5676271621309326</v>
      </c>
      <c r="AC35" s="35">
        <f t="shared" si="27"/>
        <v>-3.5676271621309184</v>
      </c>
      <c r="AD35" s="36"/>
      <c r="AE35" s="36"/>
      <c r="AF35">
        <v>1.95</v>
      </c>
      <c r="AG35">
        <v>1.92</v>
      </c>
      <c r="AH35" s="36"/>
      <c r="AI35" s="36"/>
      <c r="AJ35" t="s">
        <v>78</v>
      </c>
    </row>
    <row r="36" spans="1:36" ht="15" x14ac:dyDescent="0.25">
      <c r="A36">
        <v>1.8</v>
      </c>
      <c r="B36">
        <v>3.82</v>
      </c>
      <c r="C36">
        <v>4.58</v>
      </c>
      <c r="D36" s="20">
        <f t="shared" si="3"/>
        <v>3.5676271621309263E-2</v>
      </c>
      <c r="E36" s="17">
        <f>IF(OR($A36="",$B36="",$C36=""),"",A36*'MPTO_working_3-way'!$I35)</f>
        <v>1.8642172889183568</v>
      </c>
      <c r="F36" s="21">
        <f>IF(OR($A36="",$B36="",$C36=""),"",B36*'MPTO_working_3-way'!$I35)</f>
        <v>3.9562833575934011</v>
      </c>
      <c r="G36" s="22">
        <f>IF(OR($A36="",$B36="",$C36=""),"",C36*'MPTO_working_3-way'!$I35)</f>
        <v>4.7433973240255964</v>
      </c>
      <c r="H36" s="17">
        <f>IF(OR($A36="",$B36="",$C36=""),"",'MPTO_working_3-way'!E35)</f>
        <v>1.8393731864475946</v>
      </c>
      <c r="I36" s="21">
        <f>IF(OR($A36="",$B36="",$C36=""),"",'MPTO_working_3-way'!F35)</f>
        <v>4.0017925762268467</v>
      </c>
      <c r="J36" s="22">
        <f>IF(OR($A36="",$B36="",$C36=""),"",'MPTO_working_3-way'!G35)</f>
        <v>4.8438225474352565</v>
      </c>
      <c r="K36" s="17">
        <f>IF(OR($A36="",$B36="",$C36=""),"",'OddsRatio_working_3-way'!H35)</f>
        <v>1.8485102883661599</v>
      </c>
      <c r="L36" s="21">
        <f>IF(OR($A36="",$B36="",$C36=""),"",'OddsRatio_working_3-way'!I35)</f>
        <v>3.9909987664907147</v>
      </c>
      <c r="M36" s="22">
        <f>IF(OR($A36="",$B36="",$C36=""),"",'OddsRatio_working_3-way'!J35)</f>
        <v>4.7970835404385674</v>
      </c>
      <c r="N36" s="23">
        <f t="shared" si="16"/>
        <v>53.641815572916016</v>
      </c>
      <c r="O36" s="24">
        <f t="shared" si="17"/>
        <v>25.276248175719594</v>
      </c>
      <c r="P36" s="24">
        <f t="shared" si="18"/>
        <v>21.081936251364379</v>
      </c>
      <c r="Q36" t="s">
        <v>131</v>
      </c>
      <c r="R36" t="s">
        <v>72</v>
      </c>
      <c r="S36" s="48" t="s">
        <v>168</v>
      </c>
      <c r="T36" s="35">
        <v>100</v>
      </c>
      <c r="U36" s="35">
        <f t="shared" si="19"/>
        <v>49.748743718592962</v>
      </c>
      <c r="V36" s="35">
        <f t="shared" si="20"/>
        <v>73.262032085561486</v>
      </c>
      <c r="W36" s="35">
        <f t="shared" si="21"/>
        <v>73.474801061007966</v>
      </c>
      <c r="X36" s="35">
        <f t="shared" si="22"/>
        <v>53.26316685343054</v>
      </c>
      <c r="Y36" s="35">
        <f t="shared" si="23"/>
        <v>76.776455220399072</v>
      </c>
      <c r="Z36" s="35">
        <f t="shared" si="24"/>
        <v>76.989224195845523</v>
      </c>
      <c r="AA36" s="35">
        <f t="shared" si="25"/>
        <v>-3.5144231348375783</v>
      </c>
      <c r="AB36" s="35">
        <f t="shared" si="26"/>
        <v>-3.5144231348375854</v>
      </c>
      <c r="AC36" s="35">
        <f t="shared" si="27"/>
        <v>-3.514423134837557</v>
      </c>
      <c r="AF36">
        <v>1.92</v>
      </c>
      <c r="AG36">
        <v>1.95</v>
      </c>
      <c r="AJ36" t="s">
        <v>78</v>
      </c>
    </row>
    <row r="37" spans="1:36" ht="15" x14ac:dyDescent="0.25">
      <c r="A37">
        <v>1.99</v>
      </c>
      <c r="B37">
        <v>3.74</v>
      </c>
      <c r="C37">
        <v>3.77</v>
      </c>
      <c r="D37" s="20">
        <f t="shared" si="3"/>
        <v>3.5144231348375854E-2</v>
      </c>
      <c r="E37" s="17">
        <f>IF(OR($A37="",$B37="",$C37=""),"",A37*'MPTO_working_3-way'!$I36)</f>
        <v>2.0599370203832681</v>
      </c>
      <c r="F37" s="21">
        <f>IF(OR($A37="",$B37="",$C37=""),"",B37*'MPTO_working_3-way'!$I36)</f>
        <v>3.8714394252429258</v>
      </c>
      <c r="G37" s="22">
        <f>IF(OR($A37="",$B37="",$C37=""),"",C37*'MPTO_working_3-way'!$I36)</f>
        <v>3.9024937521833771</v>
      </c>
      <c r="H37" s="17">
        <f>IF(OR($A37="",$B37="",$C37=""),"",'MPTO_working_3-way'!E36)</f>
        <v>2.0374988665878124</v>
      </c>
      <c r="I37" s="21">
        <f>IF(OR($A37="",$B37="",$C37=""),"",'MPTO_working_3-way'!F36)</f>
        <v>3.911369381122507</v>
      </c>
      <c r="J37" s="22">
        <f>IF(OR($A37="",$B37="",$C37=""),"",'MPTO_working_3-way'!G36)</f>
        <v>3.9441936730257039</v>
      </c>
      <c r="K37" s="17">
        <f>IF(OR($A37="",$B37="",$C37=""),"",'OddsRatio_working_3-way'!H36)</f>
        <v>2.0462758497445948</v>
      </c>
      <c r="L37" s="21">
        <f>IF(OR($A37="",$B37="",$C37=""),"",'OddsRatio_working_3-way'!I36)</f>
        <v>3.8957533619193829</v>
      </c>
      <c r="M37" s="22">
        <f>IF(OR($A37="",$B37="",$C37=""),"",'OddsRatio_working_3-way'!J36)</f>
        <v>3.9274586906995208</v>
      </c>
      <c r="N37" s="23">
        <f t="shared" si="16"/>
        <v>48.545173473990083</v>
      </c>
      <c r="O37" s="24">
        <f t="shared" si="17"/>
        <v>25.830185885893119</v>
      </c>
      <c r="P37" s="24">
        <f t="shared" si="18"/>
        <v>25.624640640116787</v>
      </c>
      <c r="Q37" t="s">
        <v>148</v>
      </c>
      <c r="R37" t="s">
        <v>130</v>
      </c>
      <c r="S37" s="48" t="s">
        <v>168</v>
      </c>
      <c r="T37" s="35">
        <v>100</v>
      </c>
      <c r="U37" s="35">
        <f t="shared" si="19"/>
        <v>74.093264248704671</v>
      </c>
      <c r="V37" s="35">
        <f t="shared" si="20"/>
        <v>72.972972972972968</v>
      </c>
      <c r="W37" s="35">
        <f t="shared" si="21"/>
        <v>49.494949494949495</v>
      </c>
      <c r="X37" s="35">
        <f t="shared" si="22"/>
        <v>77.532077532077537</v>
      </c>
      <c r="Y37" s="35">
        <f t="shared" si="23"/>
        <v>76.411786256345849</v>
      </c>
      <c r="Z37" s="35">
        <f t="shared" si="24"/>
        <v>52.933762778322361</v>
      </c>
      <c r="AA37" s="35">
        <f t="shared" si="25"/>
        <v>-3.4388132833728662</v>
      </c>
      <c r="AB37" s="35">
        <f t="shared" si="26"/>
        <v>-3.4388132833728804</v>
      </c>
      <c r="AC37" s="35">
        <f t="shared" si="27"/>
        <v>-3.4388132833728662</v>
      </c>
      <c r="AF37">
        <v>1.99</v>
      </c>
      <c r="AG37">
        <v>1.88</v>
      </c>
      <c r="AJ37" t="s">
        <v>78</v>
      </c>
    </row>
    <row r="38" spans="1:36" ht="15" x14ac:dyDescent="0.25">
      <c r="A38">
        <v>3.86</v>
      </c>
      <c r="B38">
        <v>3.7</v>
      </c>
      <c r="C38">
        <v>1.98</v>
      </c>
      <c r="D38" s="20">
        <f t="shared" si="3"/>
        <v>3.4388132833728768E-2</v>
      </c>
      <c r="E38" s="17">
        <f>IF(OR($A38="",$B38="",$C38=""),"",A38*'MPTO_working_3-way'!$I37)</f>
        <v>3.9927381927381931</v>
      </c>
      <c r="F38" s="21">
        <f>IF(OR($A38="",$B38="",$C38=""),"",B38*'MPTO_working_3-way'!$I37)</f>
        <v>3.8272360914847967</v>
      </c>
      <c r="G38" s="22">
        <f>IF(OR($A38="",$B38="",$C38=""),"",C38*'MPTO_working_3-way'!$I37)</f>
        <v>2.0480885030107832</v>
      </c>
      <c r="H38" s="17">
        <f>IF(OR($A38="",$B38="",$C38=""),"",'MPTO_working_3-way'!E37)</f>
        <v>4.0386964213284493</v>
      </c>
      <c r="I38" s="21">
        <f>IF(OR($A38="",$B38="",$C38=""),"",'MPTO_working_3-way'!F37)</f>
        <v>3.8638747747764173</v>
      </c>
      <c r="J38" s="22">
        <f>IF(OR($A38="",$B38="",$C38=""),"",'MPTO_working_3-way'!G37)</f>
        <v>2.0259820277998815</v>
      </c>
      <c r="K38" s="17">
        <f>IF(OR($A38="",$B38="",$C38=""),"",'OddsRatio_working_3-way'!H37)</f>
        <v>4.0193684816203978</v>
      </c>
      <c r="L38" s="21">
        <f>IF(OR($A38="",$B38="",$C38=""),"",'OddsRatio_working_3-way'!I37)</f>
        <v>3.8504527623689073</v>
      </c>
      <c r="M38" s="22">
        <f>IF(OR($A38="",$B38="",$C38=""),"",'OddsRatio_working_3-way'!J37)</f>
        <v>2.0346087804153812</v>
      </c>
      <c r="N38" s="23">
        <f t="shared" si="16"/>
        <v>25.045468841877828</v>
      </c>
      <c r="O38" s="24">
        <f t="shared" si="17"/>
        <v>26.128516143148218</v>
      </c>
      <c r="P38" s="24">
        <f t="shared" si="18"/>
        <v>48.82601501497394</v>
      </c>
      <c r="Q38" t="s">
        <v>129</v>
      </c>
      <c r="R38" t="s">
        <v>149</v>
      </c>
      <c r="S38" s="48" t="s">
        <v>168</v>
      </c>
      <c r="T38" s="35">
        <v>100</v>
      </c>
      <c r="U38" s="35">
        <f t="shared" si="19"/>
        <v>67.741935483870961</v>
      </c>
      <c r="V38" s="35">
        <f t="shared" si="20"/>
        <v>70.674486803519059</v>
      </c>
      <c r="W38" s="35">
        <f t="shared" si="21"/>
        <v>58.333333333333336</v>
      </c>
      <c r="X38" s="35">
        <f t="shared" si="22"/>
        <v>70.992179863147612</v>
      </c>
      <c r="Y38" s="35">
        <f t="shared" si="23"/>
        <v>73.924731182795696</v>
      </c>
      <c r="Z38" s="35">
        <f t="shared" si="24"/>
        <v>61.583577712609959</v>
      </c>
      <c r="AA38" s="35">
        <f t="shared" si="25"/>
        <v>-3.2502443792766513</v>
      </c>
      <c r="AB38" s="35">
        <f t="shared" si="26"/>
        <v>-3.2502443792766371</v>
      </c>
      <c r="AC38" s="35">
        <f t="shared" si="27"/>
        <v>-3.2502443792766229</v>
      </c>
      <c r="AF38">
        <v>1.94</v>
      </c>
      <c r="AG38">
        <v>1.92</v>
      </c>
      <c r="AJ38" t="s">
        <v>78</v>
      </c>
    </row>
    <row r="39" spans="1:36" ht="15" x14ac:dyDescent="0.25">
      <c r="A39">
        <v>3.1</v>
      </c>
      <c r="B39">
        <v>3.41</v>
      </c>
      <c r="C39">
        <v>2.4</v>
      </c>
      <c r="D39" s="20">
        <f t="shared" si="3"/>
        <v>3.2502443792766345E-2</v>
      </c>
      <c r="E39" s="17">
        <f>IF(OR($A39="",$B39="",$C39=""),"",A39*'MPTO_working_3-way'!$I38)</f>
        <v>3.2007575757575757</v>
      </c>
      <c r="F39" s="21">
        <f>IF(OR($A39="",$B39="",$C39=""),"",B39*'MPTO_working_3-way'!$I38)</f>
        <v>3.5208333333333335</v>
      </c>
      <c r="G39" s="22">
        <f>IF(OR($A39="",$B39="",$C39=""),"",C39*'MPTO_working_3-way'!$I38)</f>
        <v>2.4780058651026393</v>
      </c>
      <c r="H39" s="17">
        <f>IF(OR($A39="",$B39="",$C39=""),"",'MPTO_working_3-way'!E38)</f>
        <v>3.2077345178991377</v>
      </c>
      <c r="I39" s="21">
        <f>IF(OR($A39="",$B39="",$C39=""),"",'MPTO_working_3-way'!F38)</f>
        <v>3.5408133833285262</v>
      </c>
      <c r="J39" s="22">
        <f>IF(OR($A39="",$B39="",$C39=""),"",'MPTO_working_3-way'!G38)</f>
        <v>2.4640706543556803</v>
      </c>
      <c r="K39" s="17">
        <f>IF(OR($A39="",$B39="",$C39=""),"",'OddsRatio_working_3-way'!H38)</f>
        <v>3.2053910084418873</v>
      </c>
      <c r="L39" s="21">
        <f>IF(OR($A39="",$B39="",$C39=""),"",'OddsRatio_working_3-way'!I38)</f>
        <v>3.5309487287356895</v>
      </c>
      <c r="M39" s="22">
        <f>IF(OR($A39="",$B39="",$C39=""),"",'OddsRatio_working_3-way'!J38)</f>
        <v>2.4702606722945917</v>
      </c>
      <c r="N39" s="23">
        <f t="shared" si="16"/>
        <v>31.242603550295861</v>
      </c>
      <c r="O39" s="24">
        <f t="shared" si="17"/>
        <v>28.402366863905325</v>
      </c>
      <c r="P39" s="24">
        <f t="shared" si="18"/>
        <v>40.355029585798817</v>
      </c>
      <c r="Q39" t="s">
        <v>108</v>
      </c>
      <c r="R39" t="s">
        <v>110</v>
      </c>
      <c r="S39" s="48" t="s">
        <v>168</v>
      </c>
      <c r="T39" s="35">
        <v>100</v>
      </c>
      <c r="U39" s="35">
        <f t="shared" si="19"/>
        <v>53.703703703703695</v>
      </c>
      <c r="V39" s="35">
        <f t="shared" si="20"/>
        <v>72.14484679665739</v>
      </c>
      <c r="W39" s="35">
        <f t="shared" si="21"/>
        <v>70.760233918128648</v>
      </c>
      <c r="X39" s="35">
        <f t="shared" si="22"/>
        <v>57.094919285213962</v>
      </c>
      <c r="Y39" s="35">
        <f t="shared" si="23"/>
        <v>75.536062378167628</v>
      </c>
      <c r="Z39" s="35">
        <f t="shared" si="24"/>
        <v>74.151449499638915</v>
      </c>
      <c r="AA39" s="35">
        <f t="shared" si="25"/>
        <v>-3.3912155815102665</v>
      </c>
      <c r="AB39" s="35">
        <f t="shared" si="26"/>
        <v>-3.3912155815102381</v>
      </c>
      <c r="AC39" s="35">
        <f t="shared" si="27"/>
        <v>-3.3912155815102665</v>
      </c>
      <c r="AF39">
        <v>2.14</v>
      </c>
      <c r="AG39">
        <v>1.75</v>
      </c>
      <c r="AJ39" t="s">
        <v>70</v>
      </c>
    </row>
    <row r="40" spans="1:36" ht="15" x14ac:dyDescent="0.25">
      <c r="A40">
        <v>2.16</v>
      </c>
      <c r="B40">
        <v>3.59</v>
      </c>
      <c r="C40">
        <v>3.42</v>
      </c>
      <c r="D40" s="20">
        <f t="shared" si="3"/>
        <v>3.391215581510254E-2</v>
      </c>
      <c r="E40" s="17">
        <f>IF(OR($A40="",$B40="",$C40=""),"",A40*'MPTO_working_3-way'!$I39)</f>
        <v>2.2332502565606216</v>
      </c>
      <c r="F40" s="21">
        <f>IF(OR($A40="",$B40="",$C40=""),"",B40*'MPTO_working_3-way'!$I39)</f>
        <v>3.7117446393762181</v>
      </c>
      <c r="G40" s="22">
        <f>IF(OR($A40="",$B40="",$C40=""),"",C40*'MPTO_working_3-way'!$I39)</f>
        <v>3.5359795728876504</v>
      </c>
      <c r="H40" s="17">
        <f>IF(OR($A40="",$B40="",$C40=""),"",'MPTO_working_3-way'!E39)</f>
        <v>2.2140601582098403</v>
      </c>
      <c r="I40" s="21">
        <f>IF(OR($A40="",$B40="",$C40=""),"",'MPTO_working_3-way'!F39)</f>
        <v>3.7418500621383024</v>
      </c>
      <c r="J40" s="22">
        <f>IF(OR($A40="",$B40="",$C40=""),"",'MPTO_working_3-way'!G39)</f>
        <v>3.5575337482172116</v>
      </c>
      <c r="K40" s="17">
        <f>IF(OR($A40="",$B40="",$C40=""),"",'OddsRatio_working_3-way'!H39)</f>
        <v>2.2219933338192881</v>
      </c>
      <c r="L40" s="21">
        <f>IF(OR($A40="",$B40="",$C40=""),"",'OddsRatio_working_3-way'!I39)</f>
        <v>3.7284161505103057</v>
      </c>
      <c r="M40" s="22">
        <f>IF(OR($A40="",$B40="",$C40=""),"",'OddsRatio_working_3-way'!J39)</f>
        <v>3.5493309205540315</v>
      </c>
      <c r="N40" s="23">
        <f t="shared" si="16"/>
        <v>44.777785071883415</v>
      </c>
      <c r="O40" s="24">
        <f t="shared" si="17"/>
        <v>26.94150856692707</v>
      </c>
      <c r="P40" s="24">
        <f t="shared" si="18"/>
        <v>28.280706361189527</v>
      </c>
      <c r="Q40" t="s">
        <v>140</v>
      </c>
      <c r="R40" t="s">
        <v>134</v>
      </c>
      <c r="S40" s="48" t="s">
        <v>168</v>
      </c>
      <c r="T40" s="35">
        <v>100</v>
      </c>
      <c r="U40" s="35">
        <f t="shared" si="19"/>
        <v>48.186528497409334</v>
      </c>
      <c r="V40" s="35">
        <f t="shared" si="20"/>
        <v>74.811083123425689</v>
      </c>
      <c r="W40" s="35">
        <f t="shared" si="21"/>
        <v>73.753280839895012</v>
      </c>
      <c r="X40" s="35">
        <f t="shared" si="22"/>
        <v>51.435636036679291</v>
      </c>
      <c r="Y40" s="35">
        <f t="shared" si="23"/>
        <v>78.060190662695675</v>
      </c>
      <c r="Z40" s="35">
        <f t="shared" si="24"/>
        <v>77.002388379164984</v>
      </c>
      <c r="AA40" s="35">
        <f t="shared" si="25"/>
        <v>-3.2491075392699571</v>
      </c>
      <c r="AB40" s="35">
        <f t="shared" si="26"/>
        <v>-3.2491075392699855</v>
      </c>
      <c r="AC40" s="35">
        <f t="shared" si="27"/>
        <v>-3.2491075392699713</v>
      </c>
      <c r="AF40">
        <v>1.88</v>
      </c>
      <c r="AG40">
        <v>1.98</v>
      </c>
      <c r="AJ40" t="s">
        <v>70</v>
      </c>
    </row>
    <row r="41" spans="1:36" s="35" customFormat="1" ht="15" x14ac:dyDescent="0.25">
      <c r="A41">
        <v>1.93</v>
      </c>
      <c r="B41">
        <v>3.97</v>
      </c>
      <c r="C41">
        <v>3.81</v>
      </c>
      <c r="D41" s="20">
        <f t="shared" si="3"/>
        <v>3.2491075392699686E-2</v>
      </c>
      <c r="E41" s="17">
        <f>IF(OR($A41="",$B41="",$C41=""),"",A41*'MPTO_working_3-way'!$I40)</f>
        <v>1.9927077755079103</v>
      </c>
      <c r="F41" s="21">
        <f>IF(OR($A41="",$B41="",$C41=""),"",B41*'MPTO_working_3-way'!$I40)</f>
        <v>4.0989895693090181</v>
      </c>
      <c r="G41" s="22">
        <f>IF(OR($A41="",$B41="",$C41=""),"",C41*'MPTO_working_3-way'!$I40)</f>
        <v>3.9337909972461857</v>
      </c>
      <c r="H41" s="17">
        <f>IF(OR($A41="",$B41="",$C41=""),"",'MPTO_working_3-way'!E40)</f>
        <v>1.9712032571090861</v>
      </c>
      <c r="I41" s="21">
        <f>IF(OR($A41="",$B41="",$C41=""),"",'MPTO_working_3-way'!F40)</f>
        <v>4.1483652837630247</v>
      </c>
      <c r="J41" s="22">
        <f>IF(OR($A41="",$B41="",$C41=""),"",'MPTO_working_3-way'!G40)</f>
        <v>3.9739810246947957</v>
      </c>
      <c r="K41" s="17">
        <f>IF(OR($A41="",$B41="",$C41=""),"",'OddsRatio_working_3-way'!H40)</f>
        <v>1.9794597553700917</v>
      </c>
      <c r="L41" s="21">
        <f>IF(OR($A41="",$B41="",$C41=""),"",'OddsRatio_working_3-way'!I40)</f>
        <v>4.1279521219883586</v>
      </c>
      <c r="M41" s="22">
        <f>IF(OR($A41="",$B41="",$C41=""),"",'OddsRatio_working_3-way'!J40)</f>
        <v>3.9594429167633969</v>
      </c>
      <c r="N41" s="23">
        <f t="shared" si="16"/>
        <v>50.182972751492152</v>
      </c>
      <c r="O41" s="24">
        <f t="shared" si="17"/>
        <v>24.396256274654871</v>
      </c>
      <c r="P41" s="24">
        <f t="shared" si="18"/>
        <v>25.420770973852981</v>
      </c>
      <c r="Q41" t="s">
        <v>79</v>
      </c>
      <c r="R41" t="s">
        <v>133</v>
      </c>
      <c r="S41" s="48" t="s">
        <v>168</v>
      </c>
      <c r="T41" s="35">
        <v>100</v>
      </c>
      <c r="U41" s="35">
        <f t="shared" si="19"/>
        <v>41.860465116279073</v>
      </c>
      <c r="V41" s="35">
        <f t="shared" si="20"/>
        <v>76.019184652278184</v>
      </c>
      <c r="W41" s="35">
        <f t="shared" si="21"/>
        <v>78.494623655913983</v>
      </c>
      <c r="X41" s="35">
        <f t="shared" si="22"/>
        <v>45.486191691807839</v>
      </c>
      <c r="Y41" s="35">
        <f t="shared" si="23"/>
        <v>79.644911227806944</v>
      </c>
      <c r="Z41" s="35">
        <f t="shared" si="24"/>
        <v>82.120350231442757</v>
      </c>
      <c r="AA41" s="35">
        <f t="shared" si="25"/>
        <v>-3.6257265755287662</v>
      </c>
      <c r="AB41" s="35">
        <f t="shared" si="26"/>
        <v>-3.6257265755287591</v>
      </c>
      <c r="AC41" s="35">
        <f t="shared" si="27"/>
        <v>-3.6257265755287733</v>
      </c>
      <c r="AD41" s="36"/>
      <c r="AE41" s="36"/>
      <c r="AF41">
        <v>1.66</v>
      </c>
      <c r="AG41">
        <v>2.29</v>
      </c>
      <c r="AH41" s="36"/>
      <c r="AI41" s="36"/>
      <c r="AJ41" t="s">
        <v>70</v>
      </c>
    </row>
    <row r="42" spans="1:36" ht="15" x14ac:dyDescent="0.25">
      <c r="A42">
        <v>1.72</v>
      </c>
      <c r="B42">
        <v>4.17</v>
      </c>
      <c r="C42">
        <v>4.6500000000000004</v>
      </c>
      <c r="D42" s="20">
        <f t="shared" si="3"/>
        <v>3.625726575528776E-2</v>
      </c>
      <c r="E42" s="17">
        <f>IF(OR($A42="",$B42="",$C42=""),"",A42*'MPTO_working_3-way'!$I41)</f>
        <v>1.782362497099095</v>
      </c>
      <c r="F42" s="21">
        <f>IF(OR($A42="",$B42="",$C42=""),"",B42*'MPTO_working_3-way'!$I41)</f>
        <v>4.3211927981995499</v>
      </c>
      <c r="G42" s="22">
        <f>IF(OR($A42="",$B42="",$C42=""),"",C42*'MPTO_working_3-way'!$I41)</f>
        <v>4.8185962857620881</v>
      </c>
      <c r="H42" s="17">
        <f>IF(OR($A42="",$B42="",$C42=""),"",'MPTO_working_3-way'!E41)</f>
        <v>1.7565135231642848</v>
      </c>
      <c r="I42" s="21">
        <f>IF(OR($A42="",$B42="",$C42=""),"",'MPTO_working_3-way'!F41)</f>
        <v>4.3913115608854341</v>
      </c>
      <c r="J42" s="22">
        <f>IF(OR($A42="",$B42="",$C42=""),"",'MPTO_working_3-way'!G41)</f>
        <v>4.9268848274272754</v>
      </c>
      <c r="K42" s="17">
        <f>IF(OR($A42="",$B42="",$C42=""),"",'OddsRatio_working_3-way'!H41)</f>
        <v>1.7656544094418427</v>
      </c>
      <c r="L42" s="21">
        <f>IF(OR($A42="",$B42="",$C42=""),"",'OddsRatio_working_3-way'!I41)</f>
        <v>4.3710062193481134</v>
      </c>
      <c r="M42" s="22">
        <f>IF(OR($A42="",$B42="",$C42=""),"",'OddsRatio_working_3-way'!J41)</f>
        <v>4.8814424923093434</v>
      </c>
      <c r="N42" s="23">
        <f t="shared" si="16"/>
        <v>56.105309757558395</v>
      </c>
      <c r="O42" s="24">
        <f t="shared" si="17"/>
        <v>23.141758461151184</v>
      </c>
      <c r="P42" s="24">
        <f t="shared" si="18"/>
        <v>20.752931781290417</v>
      </c>
      <c r="Q42" t="s">
        <v>77</v>
      </c>
      <c r="R42" t="s">
        <v>139</v>
      </c>
      <c r="S42" s="48" t="s">
        <v>168</v>
      </c>
      <c r="T42" s="35">
        <v>100</v>
      </c>
      <c r="U42" s="35">
        <f t="shared" si="19"/>
        <v>62.546816479400754</v>
      </c>
      <c r="V42" s="35">
        <f t="shared" si="20"/>
        <v>72.899728997289984</v>
      </c>
      <c r="W42" s="35">
        <f t="shared" si="21"/>
        <v>61.240310077519375</v>
      </c>
      <c r="X42" s="35">
        <f t="shared" si="22"/>
        <v>65.859960925190649</v>
      </c>
      <c r="Y42" s="35">
        <f t="shared" si="23"/>
        <v>76.212873443079872</v>
      </c>
      <c r="Z42" s="35">
        <f t="shared" si="24"/>
        <v>64.553454523309284</v>
      </c>
      <c r="AA42" s="35">
        <f t="shared" si="25"/>
        <v>-3.3131444457898951</v>
      </c>
      <c r="AB42" s="35">
        <f t="shared" si="26"/>
        <v>-3.313144445789888</v>
      </c>
      <c r="AC42" s="35">
        <f t="shared" si="27"/>
        <v>-3.3131444457899093</v>
      </c>
      <c r="AF42">
        <v>1.8</v>
      </c>
      <c r="AG42">
        <v>2.0699999999999998</v>
      </c>
      <c r="AJ42" t="s">
        <v>70</v>
      </c>
    </row>
    <row r="43" spans="1:36" ht="15" x14ac:dyDescent="0.25">
      <c r="A43">
        <v>2.67</v>
      </c>
      <c r="B43">
        <v>3.69</v>
      </c>
      <c r="C43">
        <v>2.58</v>
      </c>
      <c r="D43" s="20">
        <f t="shared" si="3"/>
        <v>3.3131444457898951E-2</v>
      </c>
      <c r="E43" s="17">
        <f>IF(OR($A43="",$B43="",$C43=""),"",A43*'MPTO_working_3-way'!$I42)</f>
        <v>2.75846095670259</v>
      </c>
      <c r="F43" s="21">
        <f>IF(OR($A43="",$B43="",$C43=""),"",B43*'MPTO_working_3-way'!$I42)</f>
        <v>3.8122550300496472</v>
      </c>
      <c r="G43" s="22">
        <f>IF(OR($A43="",$B43="",$C43=""),"",C43*'MPTO_working_3-way'!$I42)</f>
        <v>2.6654791267013795</v>
      </c>
      <c r="H43" s="17">
        <f>IF(OR($A43="",$B43="",$C43=""),"",'MPTO_working_3-way'!E42)</f>
        <v>2.7511223036626093</v>
      </c>
      <c r="I43" s="21">
        <f>IF(OR($A43="",$B43="",$C43=""),"",'MPTO_working_3-way'!F42)</f>
        <v>3.8467620013565624</v>
      </c>
      <c r="J43" s="22">
        <f>IF(OR($A43="",$B43="",$C43=""),"",'MPTO_working_3-way'!G42)</f>
        <v>2.6556680622568192</v>
      </c>
      <c r="K43" s="17">
        <f>IF(OR($A43="",$B43="",$C43=""),"",'OddsRatio_working_3-way'!H42)</f>
        <v>2.7554370062805824</v>
      </c>
      <c r="L43" s="21">
        <f>IF(OR($A43="",$B43="",$C43=""),"",'OddsRatio_working_3-way'!I42)</f>
        <v>3.8276200879609386</v>
      </c>
      <c r="M43" s="22">
        <f>IF(OR($A43="",$B43="",$C43=""),"",'OddsRatio_working_3-way'!J42)</f>
        <v>2.6608326167205516</v>
      </c>
      <c r="N43" s="23">
        <f t="shared" si="16"/>
        <v>36.25209911237534</v>
      </c>
      <c r="O43" s="24">
        <f t="shared" si="17"/>
        <v>26.231193666678092</v>
      </c>
      <c r="P43" s="24">
        <f t="shared" si="18"/>
        <v>37.516707220946572</v>
      </c>
      <c r="Q43" t="s">
        <v>145</v>
      </c>
      <c r="R43" t="s">
        <v>111</v>
      </c>
      <c r="S43" s="48" t="s">
        <v>168</v>
      </c>
      <c r="T43" s="35">
        <v>100</v>
      </c>
      <c r="U43" s="35">
        <f t="shared" si="19"/>
        <v>65.03496503496504</v>
      </c>
      <c r="V43" s="35">
        <f t="shared" si="20"/>
        <v>72.14484679665739</v>
      </c>
      <c r="W43" s="35">
        <f t="shared" si="21"/>
        <v>59.514170040485837</v>
      </c>
      <c r="X43" s="35">
        <f t="shared" si="22"/>
        <v>68.340983162856787</v>
      </c>
      <c r="Y43" s="35">
        <f t="shared" si="23"/>
        <v>75.450864924549137</v>
      </c>
      <c r="Z43" s="35">
        <f t="shared" si="24"/>
        <v>62.820188168377591</v>
      </c>
      <c r="AA43" s="35">
        <f t="shared" si="25"/>
        <v>-3.3060181278917469</v>
      </c>
      <c r="AB43" s="35">
        <f t="shared" si="26"/>
        <v>-3.3060181278917469</v>
      </c>
      <c r="AC43" s="35">
        <f t="shared" si="27"/>
        <v>-3.306018127891754</v>
      </c>
      <c r="AF43">
        <v>1.6</v>
      </c>
      <c r="AG43">
        <v>2.4</v>
      </c>
      <c r="AJ43" t="s">
        <v>70</v>
      </c>
    </row>
    <row r="44" spans="1:36" ht="15" x14ac:dyDescent="0.25">
      <c r="A44">
        <v>2.86</v>
      </c>
      <c r="B44">
        <v>3.59</v>
      </c>
      <c r="C44">
        <v>2.4700000000000002</v>
      </c>
      <c r="D44" s="20">
        <f t="shared" si="3"/>
        <v>3.3060181278917522E-2</v>
      </c>
      <c r="E44" s="17">
        <f>IF(OR($A44="",$B44="",$C44=""),"",A44*'MPTO_working_3-way'!$I43)</f>
        <v>2.9545521184577042</v>
      </c>
      <c r="F44" s="21">
        <f>IF(OR($A44="",$B44="",$C44=""),"",B44*'MPTO_working_3-way'!$I43)</f>
        <v>3.708686050791314</v>
      </c>
      <c r="G44" s="22">
        <f>IF(OR($A44="",$B44="",$C44=""),"",C44*'MPTO_working_3-way'!$I43)</f>
        <v>2.5516586477589267</v>
      </c>
      <c r="H44" s="17">
        <f>IF(OR($A44="",$B44="",$C44=""),"",'MPTO_working_3-way'!E43)</f>
        <v>2.9530731060456978</v>
      </c>
      <c r="I44" s="21">
        <f>IF(OR($A44="",$B44="",$C44=""),"",'MPTO_working_3-way'!F43)</f>
        <v>3.7378779924200329</v>
      </c>
      <c r="J44" s="22">
        <f>IF(OR($A44="",$B44="",$C44=""),"",'MPTO_working_3-way'!G43)</f>
        <v>2.5391135256708952</v>
      </c>
      <c r="K44" s="17">
        <f>IF(OR($A44="",$B44="",$C44=""),"",'OddsRatio_working_3-way'!H43)</f>
        <v>2.9549303427313518</v>
      </c>
      <c r="L44" s="21">
        <f>IF(OR($A44="",$B44="",$C44=""),"",'OddsRatio_working_3-way'!I43)</f>
        <v>3.722187950362474</v>
      </c>
      <c r="M44" s="22">
        <f>IF(OR($A44="",$B44="",$C44=""),"",'OddsRatio_working_3-way'!J43)</f>
        <v>2.5450255934489725</v>
      </c>
      <c r="N44" s="23">
        <f t="shared" si="16"/>
        <v>33.846077507070909</v>
      </c>
      <c r="O44" s="24">
        <f t="shared" si="17"/>
        <v>26.963727484741725</v>
      </c>
      <c r="P44" s="24">
        <f t="shared" si="18"/>
        <v>39.190195008187359</v>
      </c>
      <c r="Q44" t="s">
        <v>83</v>
      </c>
      <c r="R44" t="s">
        <v>112</v>
      </c>
      <c r="S44" s="48" t="s">
        <v>168</v>
      </c>
      <c r="T44" s="35">
        <v>100</v>
      </c>
      <c r="U44" s="35">
        <f t="shared" si="19"/>
        <v>61.685823754789276</v>
      </c>
      <c r="V44" s="35">
        <f t="shared" si="20"/>
        <v>74.025974025974023</v>
      </c>
      <c r="W44" s="35">
        <f t="shared" si="21"/>
        <v>61.089494163424128</v>
      </c>
      <c r="X44" s="35">
        <f t="shared" si="22"/>
        <v>64.884531810601857</v>
      </c>
      <c r="Y44" s="35">
        <f t="shared" si="23"/>
        <v>77.224682081786611</v>
      </c>
      <c r="Z44" s="35">
        <f t="shared" si="24"/>
        <v>64.288202219236695</v>
      </c>
      <c r="AA44" s="35">
        <f t="shared" si="25"/>
        <v>-3.1987080558125811</v>
      </c>
      <c r="AB44" s="35">
        <f t="shared" si="26"/>
        <v>-3.1987080558125882</v>
      </c>
      <c r="AC44" s="35">
        <f t="shared" si="27"/>
        <v>-3.1987080558125669</v>
      </c>
      <c r="AF44">
        <v>1.72</v>
      </c>
      <c r="AG44">
        <v>2.1800000000000002</v>
      </c>
      <c r="AJ44" t="s">
        <v>70</v>
      </c>
    </row>
    <row r="45" spans="1:36" ht="15" x14ac:dyDescent="0.25">
      <c r="A45">
        <v>2.61</v>
      </c>
      <c r="B45">
        <v>3.85</v>
      </c>
      <c r="C45">
        <v>2.57</v>
      </c>
      <c r="D45" s="20">
        <f t="shared" si="3"/>
        <v>3.1987080558125713E-2</v>
      </c>
      <c r="E45" s="17">
        <f>IF(OR($A45="",$B45="",$C45=""),"",A45*'MPTO_working_3-way'!$I44)</f>
        <v>2.6934862802567081</v>
      </c>
      <c r="F45" s="21">
        <f>IF(OR($A45="",$B45="",$C45=""),"",B45*'MPTO_working_3-way'!$I44)</f>
        <v>3.9731502601487843</v>
      </c>
      <c r="G45" s="22">
        <f>IF(OR($A45="",$B45="",$C45=""),"",C45*'MPTO_working_3-way'!$I44)</f>
        <v>2.652206797034383</v>
      </c>
      <c r="H45" s="17">
        <f>IF(OR($A45="",$B45="",$C45=""),"",'MPTO_working_3-way'!E44)</f>
        <v>2.6847122120478786</v>
      </c>
      <c r="I45" s="21">
        <f>IF(OR($A45="",$B45="",$C45=""),"",'MPTO_working_3-way'!F44)</f>
        <v>4.0148082258190314</v>
      </c>
      <c r="J45" s="22">
        <f>IF(OR($A45="",$B45="",$C45=""),"",'MPTO_working_3-way'!G44)</f>
        <v>2.6424079650893799</v>
      </c>
      <c r="K45" s="17">
        <f>IF(OR($A45="",$B45="",$C45=""),"",'OddsRatio_working_3-way'!H44)</f>
        <v>2.6897788733409382</v>
      </c>
      <c r="L45" s="21">
        <f>IF(OR($A45="",$B45="",$C45=""),"",'OddsRatio_working_3-way'!I44)</f>
        <v>3.9912234714420349</v>
      </c>
      <c r="M45" s="22">
        <f>IF(OR($A45="",$B45="",$C45=""),"",'OddsRatio_working_3-way'!J44)</f>
        <v>2.6477967895312253</v>
      </c>
      <c r="N45" s="23">
        <f t="shared" si="16"/>
        <v>37.126604554476991</v>
      </c>
      <c r="O45" s="24">
        <f t="shared" si="17"/>
        <v>25.168944905762324</v>
      </c>
      <c r="P45" s="24">
        <f t="shared" si="18"/>
        <v>37.704450539760686</v>
      </c>
      <c r="Q45" t="s">
        <v>135</v>
      </c>
      <c r="R45" t="s">
        <v>138</v>
      </c>
      <c r="S45" s="48" t="s">
        <v>168</v>
      </c>
      <c r="T45" s="35">
        <v>100</v>
      </c>
      <c r="U45" s="35">
        <f t="shared" si="19"/>
        <v>63.235294117647051</v>
      </c>
      <c r="V45" s="35">
        <f t="shared" si="20"/>
        <v>70.059880239520965</v>
      </c>
      <c r="W45" s="35">
        <f t="shared" si="21"/>
        <v>63.369963369963365</v>
      </c>
      <c r="X45" s="35">
        <f t="shared" si="22"/>
        <v>66.570156390515663</v>
      </c>
      <c r="Y45" s="35">
        <f t="shared" si="23"/>
        <v>73.39474251238957</v>
      </c>
      <c r="Z45" s="35">
        <f t="shared" si="24"/>
        <v>66.704825642831977</v>
      </c>
      <c r="AA45" s="35">
        <f t="shared" si="25"/>
        <v>-3.3348622728686124</v>
      </c>
      <c r="AB45" s="35">
        <f t="shared" si="26"/>
        <v>-3.3348622728686053</v>
      </c>
      <c r="AC45" s="35">
        <f t="shared" si="27"/>
        <v>-3.3348622728686124</v>
      </c>
      <c r="AF45">
        <v>1.77</v>
      </c>
      <c r="AG45">
        <v>2.11</v>
      </c>
      <c r="AJ45" t="s">
        <v>70</v>
      </c>
    </row>
    <row r="46" spans="1:36" s="35" customFormat="1" ht="15" x14ac:dyDescent="0.25">
      <c r="A46">
        <v>2.72</v>
      </c>
      <c r="B46">
        <v>3.34</v>
      </c>
      <c r="C46">
        <v>2.73</v>
      </c>
      <c r="D46" s="20">
        <f t="shared" si="3"/>
        <v>3.3348622728686106E-2</v>
      </c>
      <c r="E46" s="17">
        <f>IF(OR($A46="",$B46="",$C46=""),"",A46*'MPTO_working_3-way'!$I45)</f>
        <v>2.8107082538220265</v>
      </c>
      <c r="F46" s="21">
        <f>IF(OR($A46="",$B46="",$C46=""),"",B46*'MPTO_working_3-way'!$I45)</f>
        <v>3.4513843999138114</v>
      </c>
      <c r="G46" s="22">
        <f>IF(OR($A46="",$B46="",$C46=""),"",C46*'MPTO_working_3-way'!$I45)</f>
        <v>2.8210417400493131</v>
      </c>
      <c r="H46" s="17">
        <f>IF(OR($A46="",$B46="",$C46=""),"",'MPTO_working_3-way'!E45)</f>
        <v>2.8048063624832551</v>
      </c>
      <c r="I46" s="21">
        <f>IF(OR($A46="",$B46="",$C46=""),"",'MPTO_working_3-way'!F45)</f>
        <v>3.4687896858623315</v>
      </c>
      <c r="J46" s="22">
        <f>IF(OR($A46="",$B46="",$C46=""),"",'MPTO_working_3-way'!G45)</f>
        <v>2.8154408788728502</v>
      </c>
      <c r="K46" s="17">
        <f>IF(OR($A46="",$B46="",$C46=""),"",'OddsRatio_working_3-way'!H45)</f>
        <v>2.8078997525681784</v>
      </c>
      <c r="L46" s="21">
        <f>IF(OR($A46="",$B46="",$C46=""),"",'OddsRatio_working_3-way'!I45)</f>
        <v>3.4595845470985673</v>
      </c>
      <c r="M46" s="22">
        <f>IF(OR($A46="",$B46="",$C46=""),"",'OddsRatio_working_3-way'!J45)</f>
        <v>2.8184107976412491</v>
      </c>
      <c r="N46" s="23">
        <f t="shared" si="16"/>
        <v>35.578221205996421</v>
      </c>
      <c r="O46" s="24">
        <f t="shared" si="17"/>
        <v>28.973880742607871</v>
      </c>
      <c r="P46" s="24">
        <f t="shared" si="18"/>
        <v>35.447898051395711</v>
      </c>
      <c r="Q46" t="s">
        <v>80</v>
      </c>
      <c r="R46" t="s">
        <v>109</v>
      </c>
      <c r="S46" s="48" t="s">
        <v>168</v>
      </c>
      <c r="T46" s="35">
        <v>100</v>
      </c>
      <c r="U46" s="35">
        <f t="shared" si="19"/>
        <v>64.539007092198588</v>
      </c>
      <c r="V46" s="35">
        <f t="shared" si="20"/>
        <v>72.899728997289984</v>
      </c>
      <c r="W46" s="35">
        <f t="shared" si="21"/>
        <v>59.349593495934961</v>
      </c>
      <c r="X46" s="35">
        <f t="shared" si="22"/>
        <v>67.750677506775077</v>
      </c>
      <c r="Y46" s="35">
        <f t="shared" si="23"/>
        <v>76.111399411866472</v>
      </c>
      <c r="Z46" s="35">
        <f t="shared" si="24"/>
        <v>62.561263910511443</v>
      </c>
      <c r="AA46" s="35">
        <f t="shared" si="25"/>
        <v>-3.2116704145764885</v>
      </c>
      <c r="AB46" s="35">
        <f t="shared" si="26"/>
        <v>-3.2116704145764885</v>
      </c>
      <c r="AC46" s="35">
        <f t="shared" si="27"/>
        <v>-3.2116704145764814</v>
      </c>
      <c r="AD46" s="36"/>
      <c r="AE46" s="36"/>
      <c r="AF46">
        <v>1.95</v>
      </c>
      <c r="AG46">
        <v>1.92</v>
      </c>
      <c r="AH46" s="36"/>
      <c r="AI46" s="36"/>
      <c r="AJ46" t="s">
        <v>70</v>
      </c>
    </row>
    <row r="47" spans="1:36" ht="15" x14ac:dyDescent="0.25">
      <c r="A47">
        <v>2.82</v>
      </c>
      <c r="B47">
        <v>3.69</v>
      </c>
      <c r="C47">
        <v>2.46</v>
      </c>
      <c r="D47" s="20">
        <f t="shared" si="3"/>
        <v>3.2116704145764841E-2</v>
      </c>
      <c r="E47" s="17">
        <f>IF(OR($A47="",$B47="",$C47=""),"",A47*'MPTO_working_3-way'!$I46)</f>
        <v>2.9105691056910565</v>
      </c>
      <c r="F47" s="21">
        <f>IF(OR($A47="",$B47="",$C47=""),"",B47*'MPTO_working_3-way'!$I46)</f>
        <v>3.8085106382978724</v>
      </c>
      <c r="G47" s="22">
        <f>IF(OR($A47="",$B47="",$C47=""),"",C47*'MPTO_working_3-way'!$I46)</f>
        <v>2.5390070921985815</v>
      </c>
      <c r="H47" s="17">
        <f>IF(OR($A47="",$B47="",$C47=""),"",'MPTO_working_3-way'!E46)</f>
        <v>2.9077851673838926</v>
      </c>
      <c r="I47" s="21">
        <f>IF(OR($A47="",$B47="",$C47=""),"",'MPTO_working_3-way'!F46)</f>
        <v>3.8417632725393194</v>
      </c>
      <c r="J47" s="22">
        <f>IF(OR($A47="",$B47="",$C47=""),"",'MPTO_working_3-way'!G46)</f>
        <v>2.5265381440295247</v>
      </c>
      <c r="K47" s="17">
        <f>IF(OR($A47="",$B47="",$C47=""),"",'OddsRatio_working_3-way'!H46)</f>
        <v>2.9103765654162772</v>
      </c>
      <c r="L47" s="21">
        <f>IF(OR($A47="",$B47="",$C47=""),"",'OddsRatio_working_3-way'!I46)</f>
        <v>3.8235785499833996</v>
      </c>
      <c r="M47" s="22">
        <f>IF(OR($A47="",$B47="",$C47=""),"",'OddsRatio_working_3-way'!J46)</f>
        <v>2.5324998821471234</v>
      </c>
      <c r="N47" s="23">
        <f t="shared" si="16"/>
        <v>34.357541899441344</v>
      </c>
      <c r="O47" s="24">
        <f t="shared" si="17"/>
        <v>26.256983240223462</v>
      </c>
      <c r="P47" s="24">
        <f t="shared" si="18"/>
        <v>39.385474860335194</v>
      </c>
      <c r="Q47" t="s">
        <v>76</v>
      </c>
      <c r="R47" t="s">
        <v>137</v>
      </c>
      <c r="S47" s="48" t="s">
        <v>168</v>
      </c>
      <c r="T47" s="35">
        <v>100</v>
      </c>
      <c r="U47" s="35">
        <f t="shared" si="19"/>
        <v>56.140350877192972</v>
      </c>
      <c r="V47" s="35">
        <f t="shared" si="20"/>
        <v>69.879518072289159</v>
      </c>
      <c r="W47" s="35">
        <f t="shared" si="21"/>
        <v>70.501474926253692</v>
      </c>
      <c r="X47" s="35">
        <f t="shared" si="22"/>
        <v>59.619007001457156</v>
      </c>
      <c r="Y47" s="35">
        <f t="shared" si="23"/>
        <v>73.358174196553321</v>
      </c>
      <c r="Z47" s="35">
        <f t="shared" si="24"/>
        <v>73.980131050517855</v>
      </c>
      <c r="AA47" s="35">
        <f t="shared" si="25"/>
        <v>-3.4786561242641838</v>
      </c>
      <c r="AB47" s="35">
        <f t="shared" si="26"/>
        <v>-3.4786561242641625</v>
      </c>
      <c r="AC47" s="35">
        <f t="shared" si="27"/>
        <v>-3.4786561242641625</v>
      </c>
      <c r="AF47">
        <v>1.56</v>
      </c>
      <c r="AG47">
        <v>2.48</v>
      </c>
      <c r="AJ47" t="s">
        <v>70</v>
      </c>
    </row>
    <row r="48" spans="1:36" ht="15" x14ac:dyDescent="0.25">
      <c r="A48">
        <v>2.2799999999999998</v>
      </c>
      <c r="B48">
        <v>3.32</v>
      </c>
      <c r="C48">
        <v>3.39</v>
      </c>
      <c r="D48" s="20">
        <f t="shared" si="3"/>
        <v>3.4786561242641678E-2</v>
      </c>
      <c r="E48" s="17">
        <f>IF(OR($A48="",$B48="",$C48=""),"",A48*'MPTO_working_3-way'!$I47)</f>
        <v>2.359313359633223</v>
      </c>
      <c r="F48" s="21">
        <f>IF(OR($A48="",$B48="",$C48=""),"",B48*'MPTO_working_3-way'!$I47)</f>
        <v>3.4354913833255702</v>
      </c>
      <c r="G48" s="22">
        <f>IF(OR($A48="",$B48="",$C48=""),"",C48*'MPTO_working_3-way'!$I47)</f>
        <v>3.5079264426125554</v>
      </c>
      <c r="H48" s="17">
        <f>IF(OR($A48="",$B48="",$C48=""),"",'MPTO_working_3-way'!E47)</f>
        <v>2.3419150502023864</v>
      </c>
      <c r="I48" s="21">
        <f>IF(OR($A48="",$B48="",$C48=""),"",'MPTO_working_3-way'!F47)</f>
        <v>3.4529278028238144</v>
      </c>
      <c r="J48" s="22">
        <f>IF(OR($A48="",$B48="",$C48=""),"",'MPTO_working_3-way'!G47)</f>
        <v>3.5287093814562276</v>
      </c>
      <c r="K48" s="17">
        <f>IF(OR($A48="",$B48="",$C48=""),"",'OddsRatio_working_3-way'!H47)</f>
        <v>2.3493475711395777</v>
      </c>
      <c r="L48" s="21">
        <f>IF(OR($A48="",$B48="",$C48=""),"",'OddsRatio_working_3-way'!I47)</f>
        <v>3.4456924726904843</v>
      </c>
      <c r="M48" s="22">
        <f>IF(OR($A48="",$B48="",$C48=""),"",'OddsRatio_working_3-way'!J47)</f>
        <v>3.5194849179871812</v>
      </c>
      <c r="N48" s="23">
        <f t="shared" si="16"/>
        <v>42.385213304410705</v>
      </c>
      <c r="O48" s="24">
        <f t="shared" si="17"/>
        <v>29.10791757049892</v>
      </c>
      <c r="P48" s="24">
        <f t="shared" si="18"/>
        <v>28.506869125090383</v>
      </c>
      <c r="Q48" t="s">
        <v>136</v>
      </c>
      <c r="R48" t="s">
        <v>146</v>
      </c>
      <c r="S48" s="48" t="s">
        <v>168</v>
      </c>
      <c r="T48" s="35">
        <v>100</v>
      </c>
      <c r="U48" s="35">
        <f t="shared" si="19"/>
        <v>51.690821256038639</v>
      </c>
      <c r="V48" s="35">
        <f t="shared" si="20"/>
        <v>73.262032085561486</v>
      </c>
      <c r="W48" s="35">
        <f t="shared" si="21"/>
        <v>72.067039106145245</v>
      </c>
      <c r="X48" s="35">
        <f t="shared" si="22"/>
        <v>54.670928808293255</v>
      </c>
      <c r="Y48" s="35">
        <f t="shared" si="23"/>
        <v>76.242139637816095</v>
      </c>
      <c r="Z48" s="35">
        <f t="shared" si="24"/>
        <v>75.047146658399853</v>
      </c>
      <c r="AA48" s="35">
        <f t="shared" si="25"/>
        <v>-2.9801075522546157</v>
      </c>
      <c r="AB48" s="35">
        <f t="shared" si="26"/>
        <v>-2.9801075522546085</v>
      </c>
      <c r="AC48" s="35">
        <f t="shared" si="27"/>
        <v>-2.9801075522546085</v>
      </c>
      <c r="AF48">
        <v>2.2799999999999998</v>
      </c>
      <c r="AG48">
        <v>1.67</v>
      </c>
      <c r="AJ48" t="s">
        <v>70</v>
      </c>
    </row>
    <row r="49" spans="1:36" ht="15" x14ac:dyDescent="0.25">
      <c r="A49">
        <v>2.0699999999999998</v>
      </c>
      <c r="B49">
        <v>3.74</v>
      </c>
      <c r="C49">
        <v>3.58</v>
      </c>
      <c r="D49" s="20">
        <f t="shared" si="3"/>
        <v>2.9801075522545961E-2</v>
      </c>
      <c r="E49" s="17">
        <f>IF(OR($A49="",$B49="",$C49=""),"",A49*'MPTO_working_3-way'!$I48)</f>
        <v>2.1316882263316699</v>
      </c>
      <c r="F49" s="21">
        <f>IF(OR($A49="",$B49="",$C49=""),"",B49*'MPTO_working_3-way'!$I48)</f>
        <v>3.8514560224543222</v>
      </c>
      <c r="G49" s="22">
        <f>IF(OR($A49="",$B49="",$C49=""),"",C49*'MPTO_working_3-way'!$I48)</f>
        <v>3.6866878503707148</v>
      </c>
      <c r="H49" s="17">
        <f>IF(OR($A49="",$B49="",$C49=""),"",'MPTO_working_3-way'!E48)</f>
        <v>2.1134585021408863</v>
      </c>
      <c r="I49" s="21">
        <f>IF(OR($A49="",$B49="",$C49=""),"",'MPTO_working_3-way'!F48)</f>
        <v>3.8843099108822803</v>
      </c>
      <c r="J49" s="22">
        <f>IF(OR($A49="",$B49="",$C49=""),"",'MPTO_working_3-way'!G48)</f>
        <v>3.7120087445027652</v>
      </c>
      <c r="K49" s="17">
        <f>IF(OR($A49="",$B49="",$C49=""),"",'OddsRatio_working_3-way'!H48)</f>
        <v>2.1208015838771983</v>
      </c>
      <c r="L49" s="21">
        <f>IF(OR($A49="",$B49="",$C49=""),"",'OddsRatio_working_3-way'!I48)</f>
        <v>3.8700900372182483</v>
      </c>
      <c r="M49" s="22">
        <f>IF(OR($A49="",$B49="",$C49=""),"",'OddsRatio_working_3-way'!J48)</f>
        <v>3.7024935386945548</v>
      </c>
      <c r="N49" s="23">
        <f t="shared" si="16"/>
        <v>46.911175266978731</v>
      </c>
      <c r="O49" s="24">
        <f t="shared" si="17"/>
        <v>25.964206631723521</v>
      </c>
      <c r="P49" s="24">
        <f t="shared" si="18"/>
        <v>27.124618101297752</v>
      </c>
      <c r="Q49" t="s">
        <v>164</v>
      </c>
      <c r="R49" t="s">
        <v>165</v>
      </c>
      <c r="S49" s="48" t="s">
        <v>168</v>
      </c>
      <c r="T49" s="35">
        <v>100</v>
      </c>
      <c r="U49" s="35" t="e">
        <f t="shared" si="19"/>
        <v>#DIV/0!</v>
      </c>
      <c r="V49" s="35" t="e">
        <f t="shared" si="20"/>
        <v>#DIV/0!</v>
      </c>
      <c r="W49" s="35" t="e">
        <f t="shared" si="21"/>
        <v>#DIV/0!</v>
      </c>
      <c r="X49" s="35" t="e">
        <f t="shared" si="22"/>
        <v>#DIV/0!</v>
      </c>
      <c r="Y49" s="35" t="e">
        <f t="shared" si="23"/>
        <v>#DIV/0!</v>
      </c>
      <c r="Z49" s="35" t="e">
        <f t="shared" si="24"/>
        <v>#DIV/0!</v>
      </c>
      <c r="AA49" s="35" t="e">
        <f t="shared" si="25"/>
        <v>#DIV/0!</v>
      </c>
      <c r="AB49" s="35" t="e">
        <f t="shared" si="26"/>
        <v>#DIV/0!</v>
      </c>
      <c r="AC49" s="35" t="e">
        <f t="shared" si="27"/>
        <v>#DIV/0!</v>
      </c>
      <c r="AF49">
        <v>1.64</v>
      </c>
      <c r="AG49">
        <v>2.37</v>
      </c>
      <c r="AJ49" t="s">
        <v>169</v>
      </c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2023-06-02T18:31:52Z</dcterms:modified>
</cp:coreProperties>
</file>