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R31" i="8"/>
  <c r="S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T34" i="8" s="1"/>
  <c r="Q34" i="8"/>
  <c r="R34" i="8"/>
  <c r="S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T36" i="8" s="1"/>
  <c r="Q36" i="8"/>
  <c r="R36" i="8"/>
  <c r="S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R44" i="8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R62" i="8"/>
  <c r="S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U5" i="2"/>
  <c r="V5" i="2"/>
  <c r="W5" i="2"/>
  <c r="X5" i="2"/>
  <c r="AA5" i="2" s="1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X7" i="2"/>
  <c r="Y7" i="2"/>
  <c r="Z7" i="2"/>
  <c r="AC7" i="2" s="1"/>
  <c r="AA7" i="2"/>
  <c r="U8" i="2"/>
  <c r="AA8" i="2" s="1"/>
  <c r="V8" i="2"/>
  <c r="W8" i="2"/>
  <c r="X8" i="2"/>
  <c r="Y8" i="2"/>
  <c r="AB8" i="2" s="1"/>
  <c r="Z8" i="2"/>
  <c r="AC8" i="2"/>
  <c r="U9" i="2"/>
  <c r="V9" i="2"/>
  <c r="W9" i="2"/>
  <c r="X9" i="2"/>
  <c r="AA9" i="2" s="1"/>
  <c r="Y9" i="2"/>
  <c r="Z9" i="2"/>
  <c r="AC9" i="2" s="1"/>
  <c r="AB9" i="2"/>
  <c r="U10" i="2"/>
  <c r="V10" i="2"/>
  <c r="W10" i="2"/>
  <c r="AC10" i="2" s="1"/>
  <c r="X10" i="2"/>
  <c r="Y10" i="2"/>
  <c r="AB10" i="2" s="1"/>
  <c r="Z10" i="2"/>
  <c r="AA10" i="2"/>
  <c r="U11" i="2"/>
  <c r="V11" i="2"/>
  <c r="AB11" i="2" s="1"/>
  <c r="W11" i="2"/>
  <c r="X11" i="2"/>
  <c r="AA11" i="2" s="1"/>
  <c r="Y11" i="2"/>
  <c r="Z11" i="2"/>
  <c r="AC11" i="2" s="1"/>
  <c r="U12" i="2"/>
  <c r="AA12" i="2" s="1"/>
  <c r="V12" i="2"/>
  <c r="W12" i="2"/>
  <c r="X12" i="2"/>
  <c r="Y12" i="2"/>
  <c r="AB12" i="2" s="1"/>
  <c r="Z12" i="2"/>
  <c r="AC12" i="2"/>
  <c r="U13" i="2"/>
  <c r="V13" i="2"/>
  <c r="W13" i="2"/>
  <c r="X13" i="2"/>
  <c r="AA13" i="2" s="1"/>
  <c r="Y13" i="2"/>
  <c r="Z13" i="2"/>
  <c r="AC13" i="2" s="1"/>
  <c r="AB13" i="2"/>
  <c r="U14" i="2"/>
  <c r="V14" i="2"/>
  <c r="W14" i="2"/>
  <c r="AC14" i="2" s="1"/>
  <c r="X14" i="2"/>
  <c r="Y14" i="2"/>
  <c r="AB14" i="2" s="1"/>
  <c r="Z14" i="2"/>
  <c r="AA14" i="2"/>
  <c r="U15" i="2"/>
  <c r="AA15" i="2" s="1"/>
  <c r="V15" i="2"/>
  <c r="AB15" i="2" s="1"/>
  <c r="W15" i="2"/>
  <c r="X15" i="2"/>
  <c r="Y15" i="2"/>
  <c r="Z15" i="2"/>
  <c r="AC15" i="2" s="1"/>
  <c r="U16" i="2"/>
  <c r="AA16" i="2" s="1"/>
  <c r="V16" i="2"/>
  <c r="W16" i="2"/>
  <c r="X16" i="2"/>
  <c r="Y16" i="2"/>
  <c r="AB16" i="2" s="1"/>
  <c r="Z16" i="2"/>
  <c r="AC16" i="2"/>
  <c r="U17" i="2"/>
  <c r="V17" i="2"/>
  <c r="W17" i="2"/>
  <c r="X17" i="2"/>
  <c r="AA17" i="2" s="1"/>
  <c r="Y17" i="2"/>
  <c r="Z17" i="2"/>
  <c r="AC17" i="2" s="1"/>
  <c r="AB17" i="2"/>
  <c r="U18" i="2"/>
  <c r="V18" i="2"/>
  <c r="W18" i="2"/>
  <c r="AC18" i="2" s="1"/>
  <c r="X18" i="2"/>
  <c r="Y18" i="2"/>
  <c r="AB18" i="2" s="1"/>
  <c r="Z18" i="2"/>
  <c r="AA18" i="2"/>
  <c r="U19" i="2"/>
  <c r="V19" i="2"/>
  <c r="AB19" i="2" s="1"/>
  <c r="W19" i="2"/>
  <c r="X19" i="2"/>
  <c r="AA19" i="2" s="1"/>
  <c r="Y19" i="2"/>
  <c r="Z19" i="2"/>
  <c r="AC19" i="2" s="1"/>
  <c r="U20" i="2"/>
  <c r="AA20" i="2" s="1"/>
  <c r="V20" i="2"/>
  <c r="W20" i="2"/>
  <c r="X20" i="2"/>
  <c r="Y20" i="2"/>
  <c r="AB20" i="2" s="1"/>
  <c r="Z20" i="2"/>
  <c r="AC20" i="2"/>
  <c r="U21" i="2"/>
  <c r="V21" i="2"/>
  <c r="W21" i="2"/>
  <c r="X21" i="2"/>
  <c r="AA21" i="2" s="1"/>
  <c r="Y21" i="2"/>
  <c r="Z21" i="2"/>
  <c r="AC21" i="2" s="1"/>
  <c r="AB21" i="2"/>
  <c r="U22" i="2"/>
  <c r="V22" i="2"/>
  <c r="W22" i="2"/>
  <c r="AC22" i="2" s="1"/>
  <c r="X22" i="2"/>
  <c r="Y22" i="2"/>
  <c r="AB22" i="2" s="1"/>
  <c r="Z22" i="2"/>
  <c r="AA22" i="2"/>
  <c r="U23" i="2"/>
  <c r="V23" i="2"/>
  <c r="AB23" i="2" s="1"/>
  <c r="W23" i="2"/>
  <c r="X23" i="2"/>
  <c r="AA23" i="2" s="1"/>
  <c r="Y23" i="2"/>
  <c r="Z23" i="2"/>
  <c r="AC23" i="2" s="1"/>
  <c r="U24" i="2"/>
  <c r="AA24" i="2" s="1"/>
  <c r="V24" i="2"/>
  <c r="W24" i="2"/>
  <c r="X24" i="2"/>
  <c r="Y24" i="2"/>
  <c r="AB24" i="2" s="1"/>
  <c r="Z24" i="2"/>
  <c r="AC24" i="2"/>
  <c r="U25" i="2"/>
  <c r="V25" i="2"/>
  <c r="W25" i="2"/>
  <c r="X25" i="2"/>
  <c r="AA25" i="2" s="1"/>
  <c r="Y25" i="2"/>
  <c r="Z25" i="2"/>
  <c r="AB25" i="2"/>
  <c r="AC25" i="2"/>
  <c r="U26" i="2"/>
  <c r="V26" i="2"/>
  <c r="W26" i="2"/>
  <c r="AC26" i="2" s="1"/>
  <c r="X26" i="2"/>
  <c r="Y26" i="2"/>
  <c r="AB26" i="2" s="1"/>
  <c r="Z26" i="2"/>
  <c r="AA26" i="2"/>
  <c r="U27" i="2"/>
  <c r="V27" i="2"/>
  <c r="AB27" i="2" s="1"/>
  <c r="W27" i="2"/>
  <c r="X27" i="2"/>
  <c r="AA27" i="2" s="1"/>
  <c r="Y27" i="2"/>
  <c r="Z27" i="2"/>
  <c r="AC27" i="2" s="1"/>
  <c r="U28" i="2"/>
  <c r="AA28" i="2" s="1"/>
  <c r="V28" i="2"/>
  <c r="W28" i="2"/>
  <c r="X28" i="2"/>
  <c r="Y28" i="2"/>
  <c r="AB28" i="2" s="1"/>
  <c r="Z28" i="2"/>
  <c r="AC28" i="2"/>
  <c r="U29" i="2"/>
  <c r="AA29" i="2" s="1"/>
  <c r="V29" i="2"/>
  <c r="W29" i="2"/>
  <c r="X29" i="2"/>
  <c r="Y29" i="2"/>
  <c r="Z29" i="2"/>
  <c r="AB29" i="2"/>
  <c r="AC29" i="2"/>
  <c r="U30" i="2"/>
  <c r="V30" i="2"/>
  <c r="W30" i="2"/>
  <c r="AC30" i="2" s="1"/>
  <c r="X30" i="2"/>
  <c r="Y30" i="2"/>
  <c r="AB30" i="2" s="1"/>
  <c r="Z30" i="2"/>
  <c r="AA30" i="2"/>
  <c r="U31" i="2"/>
  <c r="V31" i="2"/>
  <c r="AB31" i="2" s="1"/>
  <c r="W31" i="2"/>
  <c r="X31" i="2"/>
  <c r="AA31" i="2" s="1"/>
  <c r="Y31" i="2"/>
  <c r="Z31" i="2"/>
  <c r="AC31" i="2" s="1"/>
  <c r="U32" i="2"/>
  <c r="AA32" i="2" s="1"/>
  <c r="V32" i="2"/>
  <c r="W32" i="2"/>
  <c r="X32" i="2"/>
  <c r="Y32" i="2"/>
  <c r="AB32" i="2" s="1"/>
  <c r="Z32" i="2"/>
  <c r="AC32" i="2"/>
  <c r="U33" i="2"/>
  <c r="AA33" i="2" s="1"/>
  <c r="V33" i="2"/>
  <c r="W33" i="2"/>
  <c r="X33" i="2"/>
  <c r="Y33" i="2"/>
  <c r="Z33" i="2"/>
  <c r="AB33" i="2"/>
  <c r="AC33" i="2"/>
  <c r="U34" i="2"/>
  <c r="V34" i="2"/>
  <c r="W34" i="2"/>
  <c r="AC34" i="2" s="1"/>
  <c r="X34" i="2"/>
  <c r="Y34" i="2"/>
  <c r="Z34" i="2"/>
  <c r="AA34" i="2"/>
  <c r="AB34" i="2"/>
  <c r="U35" i="2"/>
  <c r="V35" i="2"/>
  <c r="AB35" i="2" s="1"/>
  <c r="W35" i="2"/>
  <c r="AC35" i="2" s="1"/>
  <c r="X35" i="2"/>
  <c r="Y35" i="2"/>
  <c r="Z35" i="2"/>
  <c r="AA35" i="2"/>
  <c r="U36" i="2"/>
  <c r="AA36" i="2" s="1"/>
  <c r="V36" i="2"/>
  <c r="AB36" i="2" s="1"/>
  <c r="W36" i="2"/>
  <c r="X36" i="2"/>
  <c r="Y36" i="2"/>
  <c r="Z36" i="2"/>
  <c r="AC36" i="2"/>
  <c r="U37" i="2"/>
  <c r="AA37" i="2" s="1"/>
  <c r="V37" i="2"/>
  <c r="W37" i="2"/>
  <c r="X37" i="2"/>
  <c r="Y37" i="2"/>
  <c r="Z37" i="2"/>
  <c r="AB37" i="2"/>
  <c r="AC37" i="2"/>
  <c r="U38" i="2"/>
  <c r="V38" i="2"/>
  <c r="W38" i="2"/>
  <c r="AC38" i="2" s="1"/>
  <c r="X38" i="2"/>
  <c r="Y38" i="2"/>
  <c r="Z38" i="2"/>
  <c r="AA38" i="2"/>
  <c r="AB38" i="2"/>
  <c r="U39" i="2"/>
  <c r="V39" i="2"/>
  <c r="AB39" i="2" s="1"/>
  <c r="W39" i="2"/>
  <c r="AC39" i="2" s="1"/>
  <c r="X39" i="2"/>
  <c r="Y39" i="2"/>
  <c r="Z39" i="2"/>
  <c r="AA39" i="2"/>
  <c r="U40" i="2"/>
  <c r="AA40" i="2" s="1"/>
  <c r="V40" i="2"/>
  <c r="AB40" i="2" s="1"/>
  <c r="W40" i="2"/>
  <c r="X40" i="2"/>
  <c r="Y40" i="2"/>
  <c r="Z40" i="2"/>
  <c r="AC40" i="2"/>
  <c r="U41" i="2"/>
  <c r="AA41" i="2" s="1"/>
  <c r="V41" i="2"/>
  <c r="W41" i="2"/>
  <c r="X41" i="2"/>
  <c r="Y41" i="2"/>
  <c r="Z41" i="2"/>
  <c r="AB41" i="2"/>
  <c r="AC41" i="2"/>
  <c r="U42" i="2"/>
  <c r="V42" i="2"/>
  <c r="W42" i="2"/>
  <c r="AC42" i="2" s="1"/>
  <c r="X42" i="2"/>
  <c r="Y42" i="2"/>
  <c r="Z42" i="2"/>
  <c r="AA42" i="2"/>
  <c r="AB42" i="2"/>
  <c r="U43" i="2"/>
  <c r="V43" i="2"/>
  <c r="AB43" i="2" s="1"/>
  <c r="W43" i="2"/>
  <c r="AC43" i="2" s="1"/>
  <c r="X43" i="2"/>
  <c r="Y43" i="2"/>
  <c r="Z43" i="2"/>
  <c r="AA43" i="2"/>
  <c r="U44" i="2"/>
  <c r="AA44" i="2" s="1"/>
  <c r="V44" i="2"/>
  <c r="AB44" i="2" s="1"/>
  <c r="W44" i="2"/>
  <c r="X44" i="2"/>
  <c r="Y44" i="2"/>
  <c r="Z44" i="2"/>
  <c r="AC44" i="2"/>
  <c r="U45" i="2"/>
  <c r="AA45" i="2" s="1"/>
  <c r="V45" i="2"/>
  <c r="W45" i="2"/>
  <c r="X45" i="2"/>
  <c r="Y45" i="2"/>
  <c r="Z45" i="2"/>
  <c r="AB45" i="2"/>
  <c r="AC45" i="2"/>
  <c r="U46" i="2"/>
  <c r="V46" i="2"/>
  <c r="W46" i="2"/>
  <c r="AC46" i="2" s="1"/>
  <c r="X46" i="2"/>
  <c r="Y46" i="2"/>
  <c r="Z46" i="2"/>
  <c r="AA46" i="2"/>
  <c r="AB46" i="2"/>
  <c r="U47" i="2"/>
  <c r="V47" i="2"/>
  <c r="AB47" i="2" s="1"/>
  <c r="W47" i="2"/>
  <c r="AC47" i="2" s="1"/>
  <c r="X47" i="2"/>
  <c r="Y47" i="2"/>
  <c r="Z47" i="2"/>
  <c r="AA47" i="2"/>
  <c r="U48" i="2"/>
  <c r="AA48" i="2" s="1"/>
  <c r="V48" i="2"/>
  <c r="AB48" i="2" s="1"/>
  <c r="W48" i="2"/>
  <c r="X48" i="2"/>
  <c r="Y48" i="2"/>
  <c r="Z48" i="2"/>
  <c r="AC48" i="2"/>
  <c r="U49" i="2"/>
  <c r="AA49" i="2" s="1"/>
  <c r="V49" i="2"/>
  <c r="W49" i="2"/>
  <c r="X49" i="2"/>
  <c r="Y49" i="2"/>
  <c r="Z49" i="2"/>
  <c r="AB49" i="2"/>
  <c r="AC49" i="2"/>
  <c r="U50" i="2"/>
  <c r="V50" i="2"/>
  <c r="W50" i="2"/>
  <c r="AC50" i="2" s="1"/>
  <c r="X50" i="2"/>
  <c r="Y50" i="2"/>
  <c r="Z50" i="2"/>
  <c r="AA50" i="2"/>
  <c r="AB50" i="2"/>
  <c r="U51" i="2"/>
  <c r="V51" i="2"/>
  <c r="AB51" i="2" s="1"/>
  <c r="W51" i="2"/>
  <c r="AC51" i="2" s="1"/>
  <c r="X51" i="2"/>
  <c r="Y51" i="2"/>
  <c r="Z51" i="2"/>
  <c r="AA51" i="2"/>
  <c r="U52" i="2"/>
  <c r="AA52" i="2" s="1"/>
  <c r="V52" i="2"/>
  <c r="AB52" i="2" s="1"/>
  <c r="W52" i="2"/>
  <c r="X52" i="2"/>
  <c r="Y52" i="2"/>
  <c r="Z52" i="2"/>
  <c r="AC52" i="2"/>
  <c r="U53" i="2"/>
  <c r="AA53" i="2" s="1"/>
  <c r="V53" i="2"/>
  <c r="W53" i="2"/>
  <c r="X53" i="2"/>
  <c r="Y53" i="2"/>
  <c r="Z53" i="2"/>
  <c r="AB53" i="2"/>
  <c r="AC53" i="2"/>
  <c r="U54" i="2"/>
  <c r="V54" i="2"/>
  <c r="W54" i="2"/>
  <c r="AC54" i="2" s="1"/>
  <c r="X54" i="2"/>
  <c r="Y54" i="2"/>
  <c r="Z54" i="2"/>
  <c r="AA54" i="2"/>
  <c r="AB54" i="2"/>
  <c r="U55" i="2"/>
  <c r="V55" i="2"/>
  <c r="AB55" i="2" s="1"/>
  <c r="W55" i="2"/>
  <c r="AC55" i="2" s="1"/>
  <c r="X55" i="2"/>
  <c r="Y55" i="2"/>
  <c r="Z55" i="2"/>
  <c r="AA55" i="2"/>
  <c r="U56" i="2"/>
  <c r="AA56" i="2" s="1"/>
  <c r="V56" i="2"/>
  <c r="AB56" i="2" s="1"/>
  <c r="W56" i="2"/>
  <c r="X56" i="2"/>
  <c r="Y56" i="2"/>
  <c r="Z56" i="2"/>
  <c r="AC56" i="2"/>
  <c r="U57" i="2"/>
  <c r="AA57" i="2" s="1"/>
  <c r="V57" i="2"/>
  <c r="W57" i="2"/>
  <c r="X57" i="2"/>
  <c r="Y57" i="2"/>
  <c r="Z57" i="2"/>
  <c r="AB57" i="2"/>
  <c r="AC57" i="2"/>
  <c r="U58" i="2"/>
  <c r="V58" i="2"/>
  <c r="W58" i="2"/>
  <c r="AC58" i="2" s="1"/>
  <c r="X58" i="2"/>
  <c r="Y58" i="2"/>
  <c r="Z58" i="2"/>
  <c r="AA58" i="2"/>
  <c r="AB58" i="2"/>
  <c r="U59" i="2"/>
  <c r="V59" i="2"/>
  <c r="AB59" i="2" s="1"/>
  <c r="W59" i="2"/>
  <c r="AC59" i="2" s="1"/>
  <c r="X59" i="2"/>
  <c r="Y59" i="2"/>
  <c r="Z59" i="2"/>
  <c r="AA59" i="2"/>
  <c r="U60" i="2"/>
  <c r="AA60" i="2" s="1"/>
  <c r="V60" i="2"/>
  <c r="AB60" i="2" s="1"/>
  <c r="W60" i="2"/>
  <c r="X60" i="2"/>
  <c r="Y60" i="2"/>
  <c r="Z60" i="2"/>
  <c r="AC60" i="2"/>
  <c r="U61" i="2"/>
  <c r="AA61" i="2" s="1"/>
  <c r="V61" i="2"/>
  <c r="W61" i="2"/>
  <c r="X61" i="2"/>
  <c r="Y61" i="2"/>
  <c r="Z61" i="2"/>
  <c r="AB61" i="2"/>
  <c r="AC61" i="2"/>
  <c r="U62" i="2"/>
  <c r="V62" i="2"/>
  <c r="W62" i="2"/>
  <c r="AC62" i="2" s="1"/>
  <c r="X62" i="2"/>
  <c r="Y62" i="2"/>
  <c r="Z62" i="2"/>
  <c r="AA62" i="2"/>
  <c r="AB62" i="2"/>
  <c r="U63" i="2"/>
  <c r="V63" i="2"/>
  <c r="AB63" i="2" s="1"/>
  <c r="W63" i="2"/>
  <c r="X63" i="2"/>
  <c r="Y63" i="2"/>
  <c r="Z63" i="2"/>
  <c r="AC63" i="2" s="1"/>
  <c r="AA63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P51" i="2" s="1"/>
  <c r="H51" i="2"/>
  <c r="I51" i="2"/>
  <c r="J51" i="2"/>
  <c r="K51" i="2"/>
  <c r="L51" i="2"/>
  <c r="M51" i="2"/>
  <c r="O51" i="2"/>
  <c r="E52" i="2"/>
  <c r="N52" i="2" s="1"/>
  <c r="F52" i="2"/>
  <c r="G52" i="2"/>
  <c r="P52" i="2" s="1"/>
  <c r="H52" i="2"/>
  <c r="I52" i="2"/>
  <c r="J52" i="2"/>
  <c r="K52" i="2"/>
  <c r="L52" i="2"/>
  <c r="M52" i="2"/>
  <c r="O52" i="2"/>
  <c r="E53" i="2"/>
  <c r="N53" i="2" s="1"/>
  <c r="F53" i="2"/>
  <c r="G53" i="2"/>
  <c r="P53" i="2" s="1"/>
  <c r="H53" i="2"/>
  <c r="I53" i="2"/>
  <c r="J53" i="2"/>
  <c r="K53" i="2"/>
  <c r="L53" i="2"/>
  <c r="M53" i="2"/>
  <c r="O53" i="2"/>
  <c r="E54" i="2"/>
  <c r="N54" i="2" s="1"/>
  <c r="F54" i="2"/>
  <c r="G54" i="2"/>
  <c r="P54" i="2" s="1"/>
  <c r="H54" i="2"/>
  <c r="I54" i="2"/>
  <c r="J54" i="2"/>
  <c r="K54" i="2"/>
  <c r="L54" i="2"/>
  <c r="M54" i="2"/>
  <c r="O54" i="2"/>
  <c r="E55" i="2"/>
  <c r="N55" i="2" s="1"/>
  <c r="F55" i="2"/>
  <c r="G55" i="2"/>
  <c r="P55" i="2" s="1"/>
  <c r="H55" i="2"/>
  <c r="I55" i="2"/>
  <c r="J55" i="2"/>
  <c r="K55" i="2"/>
  <c r="L55" i="2"/>
  <c r="M55" i="2"/>
  <c r="O55" i="2"/>
  <c r="E56" i="2"/>
  <c r="N56" i="2" s="1"/>
  <c r="F56" i="2"/>
  <c r="G56" i="2"/>
  <c r="P56" i="2" s="1"/>
  <c r="H56" i="2"/>
  <c r="I56" i="2"/>
  <c r="J56" i="2"/>
  <c r="K56" i="2"/>
  <c r="L56" i="2"/>
  <c r="M56" i="2"/>
  <c r="O56" i="2"/>
  <c r="E57" i="2"/>
  <c r="N57" i="2" s="1"/>
  <c r="F57" i="2"/>
  <c r="G57" i="2"/>
  <c r="P57" i="2" s="1"/>
  <c r="H57" i="2"/>
  <c r="I57" i="2"/>
  <c r="J57" i="2"/>
  <c r="K57" i="2"/>
  <c r="L57" i="2"/>
  <c r="M57" i="2"/>
  <c r="O57" i="2"/>
  <c r="E58" i="2"/>
  <c r="N58" i="2" s="1"/>
  <c r="F58" i="2"/>
  <c r="G58" i="2"/>
  <c r="P58" i="2" s="1"/>
  <c r="H58" i="2"/>
  <c r="I58" i="2"/>
  <c r="J58" i="2"/>
  <c r="K58" i="2"/>
  <c r="L58" i="2"/>
  <c r="M58" i="2"/>
  <c r="O58" i="2"/>
  <c r="E59" i="2"/>
  <c r="N59" i="2" s="1"/>
  <c r="F59" i="2"/>
  <c r="G59" i="2"/>
  <c r="P59" i="2" s="1"/>
  <c r="H59" i="2"/>
  <c r="I59" i="2"/>
  <c r="J59" i="2"/>
  <c r="K59" i="2"/>
  <c r="L59" i="2"/>
  <c r="M59" i="2"/>
  <c r="O59" i="2"/>
  <c r="E60" i="2"/>
  <c r="N60" i="2" s="1"/>
  <c r="F60" i="2"/>
  <c r="G60" i="2"/>
  <c r="P60" i="2" s="1"/>
  <c r="H60" i="2"/>
  <c r="I60" i="2"/>
  <c r="J60" i="2"/>
  <c r="K60" i="2"/>
  <c r="L60" i="2"/>
  <c r="M60" i="2"/>
  <c r="O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D4" i="2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F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L946" i="11"/>
  <c r="N942" i="11"/>
  <c r="N936" i="11"/>
  <c r="L932" i="11"/>
  <c r="L930" i="11"/>
  <c r="N920" i="11"/>
  <c r="N919" i="11"/>
  <c r="N916" i="11"/>
  <c r="N914" i="11"/>
  <c r="L914" i="11"/>
  <c r="L910" i="11"/>
  <c r="K906" i="11"/>
  <c r="N904" i="11"/>
  <c r="N899" i="11"/>
  <c r="N893" i="11"/>
  <c r="L882" i="11"/>
  <c r="K869" i="11"/>
  <c r="N862" i="11"/>
  <c r="M860" i="11"/>
  <c r="L856" i="11"/>
  <c r="M845" i="11"/>
  <c r="N836" i="11"/>
  <c r="M987" i="11"/>
  <c r="L956" i="11"/>
  <c r="N954" i="11"/>
  <c r="N950" i="11"/>
  <c r="L950" i="11"/>
  <c r="L944" i="11"/>
  <c r="N943" i="11"/>
  <c r="N940" i="11"/>
  <c r="N938" i="11"/>
  <c r="L938" i="11"/>
  <c r="N934" i="11"/>
  <c r="N929" i="11"/>
  <c r="N928" i="11"/>
  <c r="N927" i="11"/>
  <c r="N924" i="11"/>
  <c r="L924" i="11"/>
  <c r="L922" i="11"/>
  <c r="N918" i="11"/>
  <c r="N912" i="11"/>
  <c r="L912" i="11"/>
  <c r="M909" i="11"/>
  <c r="L902" i="11"/>
  <c r="L897" i="11"/>
  <c r="N891" i="11"/>
  <c r="L891" i="11"/>
  <c r="M867" i="11"/>
  <c r="N865" i="11"/>
  <c r="L860" i="11"/>
  <c r="L846" i="11"/>
  <c r="N838" i="11"/>
  <c r="K835" i="11"/>
  <c r="L826" i="11"/>
  <c r="N820" i="11"/>
  <c r="E869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K1001" i="11" l="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I801" i="11" s="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H945" i="11" s="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E917" i="11" s="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D967" i="4" s="1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I413" i="11" s="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H913" i="11"/>
  <c r="H903" i="11"/>
  <c r="E899" i="11"/>
  <c r="F899" i="11"/>
  <c r="H899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F929" i="11"/>
  <c r="J929" i="11" s="1"/>
  <c r="H918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8" i="11"/>
  <c r="H912" i="11"/>
  <c r="E909" i="11"/>
  <c r="H907" i="11"/>
  <c r="H904" i="11"/>
  <c r="F904" i="11"/>
  <c r="E904" i="11"/>
  <c r="E882" i="11"/>
  <c r="H882" i="11"/>
  <c r="F882" i="11"/>
  <c r="E876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8" i="11"/>
  <c r="E896" i="11"/>
  <c r="H896" i="11"/>
  <c r="H892" i="11"/>
  <c r="E881" i="11"/>
  <c r="E868" i="11"/>
  <c r="H868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E812" i="4" s="1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F916" i="4" s="1"/>
  <c r="H916" i="4"/>
  <c r="K915" i="4"/>
  <c r="AR915" i="4"/>
  <c r="K914" i="4"/>
  <c r="D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E902" i="4" s="1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G887" i="4" s="1"/>
  <c r="H887" i="4"/>
  <c r="K886" i="4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N873" i="4" s="1"/>
  <c r="R873" i="4" s="1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D981" i="4" s="1"/>
  <c r="AR981" i="4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D909" i="4" s="1"/>
  <c r="AR909" i="4"/>
  <c r="H909" i="4"/>
  <c r="L906" i="4"/>
  <c r="P906" i="4" s="1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985" i="4"/>
  <c r="R985" i="4" s="1"/>
  <c r="N59" i="4"/>
  <c r="J979" i="4"/>
  <c r="M979" i="4"/>
  <c r="N979" i="4" s="1"/>
  <c r="R979" i="4" s="1"/>
  <c r="D956" i="4"/>
  <c r="E941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J587" i="11" s="1"/>
  <c r="K587" i="11" s="1"/>
  <c r="M587" i="11" s="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I759" i="11"/>
  <c r="J75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D880" i="4"/>
  <c r="F880" i="4"/>
  <c r="F888" i="4"/>
  <c r="D888" i="4"/>
  <c r="F979" i="4"/>
  <c r="D959" i="4"/>
  <c r="R928" i="4"/>
  <c r="F975" i="4"/>
  <c r="E975" i="4"/>
  <c r="G975" i="4"/>
  <c r="G880" i="4"/>
  <c r="G961" i="4"/>
  <c r="F961" i="4"/>
  <c r="D961" i="4"/>
  <c r="F995" i="4"/>
  <c r="F812" i="4"/>
  <c r="D812" i="4"/>
  <c r="E959" i="4"/>
  <c r="F878" i="4"/>
  <c r="G886" i="4"/>
  <c r="G894" i="4"/>
  <c r="E894" i="4"/>
  <c r="F930" i="4"/>
  <c r="D930" i="4"/>
  <c r="F904" i="4"/>
  <c r="E904" i="4"/>
  <c r="E967" i="4"/>
  <c r="F967" i="4"/>
  <c r="G909" i="4"/>
  <c r="F917" i="4"/>
  <c r="G917" i="4"/>
  <c r="E943" i="4"/>
  <c r="D943" i="4"/>
  <c r="G958" i="4"/>
  <c r="F958" i="4"/>
  <c r="E958" i="4"/>
  <c r="D984" i="4"/>
  <c r="F984" i="4"/>
  <c r="R910" i="4"/>
  <c r="R789" i="4"/>
  <c r="N736" i="4"/>
  <c r="R736" i="4" s="1"/>
  <c r="P736" i="4"/>
  <c r="N870" i="4"/>
  <c r="S870" i="4" s="1"/>
  <c r="N878" i="4"/>
  <c r="E878" i="4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U985" i="4" s="1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L889" i="4"/>
  <c r="P889" i="4" s="1"/>
  <c r="I889" i="4"/>
  <c r="N888" i="4"/>
  <c r="R888" i="4" s="1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J816" i="4"/>
  <c r="N813" i="4"/>
  <c r="R813" i="4" s="1"/>
  <c r="N812" i="4"/>
  <c r="R812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F118" i="5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T630" i="4" s="1"/>
  <c r="Q638" i="4"/>
  <c r="T638" i="4" s="1"/>
  <c r="Q650" i="4"/>
  <c r="N666" i="4"/>
  <c r="R666" i="4" s="1"/>
  <c r="N67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E887" i="4"/>
  <c r="D991" i="4"/>
  <c r="E991" i="4"/>
  <c r="G991" i="4"/>
  <c r="F903" i="4"/>
  <c r="D903" i="4"/>
  <c r="G903" i="4"/>
  <c r="G941" i="4"/>
  <c r="F883" i="4"/>
  <c r="G978" i="4"/>
  <c r="G944" i="4"/>
  <c r="D970" i="4"/>
  <c r="F970" i="4"/>
  <c r="E970" i="4"/>
  <c r="F994" i="4"/>
  <c r="G994" i="4"/>
  <c r="E994" i="4"/>
  <c r="D962" i="4"/>
  <c r="F962" i="4"/>
  <c r="E962" i="4"/>
  <c r="D998" i="4"/>
  <c r="F954" i="4"/>
  <c r="F936" i="4"/>
  <c r="D936" i="4"/>
  <c r="E936" i="4"/>
  <c r="F882" i="4"/>
  <c r="D882" i="4"/>
  <c r="E882" i="4"/>
  <c r="F948" i="4"/>
  <c r="E948" i="4"/>
  <c r="F938" i="4"/>
  <c r="G938" i="4"/>
  <c r="E875" i="4"/>
  <c r="D875" i="4"/>
  <c r="F920" i="4"/>
  <c r="D920" i="4"/>
  <c r="D996" i="4"/>
  <c r="D924" i="4"/>
  <c r="F924" i="4"/>
  <c r="E924" i="4"/>
  <c r="D992" i="4"/>
  <c r="F992" i="4"/>
  <c r="E992" i="4"/>
  <c r="E981" i="4"/>
  <c r="F981" i="4"/>
  <c r="G981" i="4"/>
  <c r="E977" i="4"/>
  <c r="F914" i="4"/>
  <c r="E914" i="4"/>
  <c r="E913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D871" i="4"/>
  <c r="G871" i="4"/>
  <c r="G915" i="4"/>
  <c r="F915" i="4"/>
  <c r="D883" i="4"/>
  <c r="D994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F890" i="4"/>
  <c r="D906" i="4"/>
  <c r="E906" i="4"/>
  <c r="F881" i="4"/>
  <c r="F913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G136" i="5"/>
  <c r="Q698" i="4"/>
  <c r="Q714" i="4"/>
  <c r="P714" i="4"/>
  <c r="E71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72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68" i="4"/>
  <c r="T993" i="4"/>
  <c r="P954" i="4"/>
  <c r="P916" i="4"/>
  <c r="N826" i="4"/>
  <c r="R826" i="4" s="1"/>
  <c r="R770" i="4"/>
  <c r="P764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S806" i="4" s="1"/>
  <c r="Q838" i="4"/>
  <c r="P838" i="4"/>
  <c r="Q922" i="4"/>
  <c r="N922" i="4"/>
  <c r="R922" i="4" s="1"/>
  <c r="P922" i="4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T912" i="4" s="1"/>
  <c r="V912" i="4" s="1"/>
  <c r="Q822" i="4"/>
  <c r="P822" i="4"/>
  <c r="Q834" i="4"/>
  <c r="T834" i="4" s="1"/>
  <c r="P834" i="4"/>
  <c r="Q882" i="4"/>
  <c r="E47" i="5"/>
  <c r="I47" i="5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2" i="4"/>
  <c r="R992" i="4" s="1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N982" i="4"/>
  <c r="P982" i="4"/>
  <c r="N980" i="4"/>
  <c r="P980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4" i="4"/>
  <c r="P891" i="4"/>
  <c r="N891" i="4"/>
  <c r="Q880" i="4"/>
  <c r="Q879" i="4"/>
  <c r="N879" i="4"/>
  <c r="R879" i="4" s="1"/>
  <c r="Q878" i="4"/>
  <c r="T878" i="4" s="1"/>
  <c r="Q876" i="4"/>
  <c r="P875" i="4"/>
  <c r="N875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69" i="5"/>
  <c r="I75" i="5"/>
  <c r="I83" i="5"/>
  <c r="E83" i="5"/>
  <c r="I85" i="5"/>
  <c r="I101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39" i="4"/>
  <c r="R939" i="4" s="1"/>
  <c r="Q935" i="4"/>
  <c r="P935" i="4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D158" i="5"/>
  <c r="G158" i="5" s="1"/>
  <c r="D155" i="5"/>
  <c r="F155" i="5" s="1"/>
  <c r="D154" i="5"/>
  <c r="I154" i="5" s="1"/>
  <c r="I152" i="5"/>
  <c r="D151" i="5"/>
  <c r="F151" i="5" s="1"/>
  <c r="D150" i="5"/>
  <c r="G150" i="5" s="1"/>
  <c r="D148" i="5"/>
  <c r="G148" i="5" s="1"/>
  <c r="D147" i="5"/>
  <c r="F147" i="5" s="1"/>
  <c r="E142" i="5"/>
  <c r="E140" i="5"/>
  <c r="E136" i="5"/>
  <c r="E131" i="5"/>
  <c r="E124" i="5"/>
  <c r="E120" i="5"/>
  <c r="E115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24" i="5" l="1"/>
  <c r="E160" i="5"/>
  <c r="T8" i="4"/>
  <c r="E126" i="5"/>
  <c r="E157" i="5"/>
  <c r="G119" i="5"/>
  <c r="E143" i="5"/>
  <c r="F157" i="5"/>
  <c r="I160" i="5"/>
  <c r="E122" i="5"/>
  <c r="G2" i="5"/>
  <c r="J3" i="2" s="1"/>
  <c r="S60" i="4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T890" i="4" s="1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V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J894" i="11" s="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I875" i="11" s="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I867" i="11" s="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J973" i="11" s="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H933" i="11"/>
  <c r="F933" i="1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J923" i="11" s="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I874" i="11" s="1"/>
  <c r="F874" i="11"/>
  <c r="E874" i="11"/>
  <c r="H970" i="11"/>
  <c r="F970" i="11"/>
  <c r="I970" i="11" s="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V547" i="4" s="1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V586" i="4" s="1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I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3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J876" i="11"/>
  <c r="I876" i="11"/>
  <c r="J882" i="11"/>
  <c r="I882" i="11"/>
  <c r="J904" i="11"/>
  <c r="I904" i="11"/>
  <c r="J967" i="11"/>
  <c r="I967" i="11"/>
  <c r="I968" i="11"/>
  <c r="J974" i="11"/>
  <c r="I974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V656" i="4"/>
  <c r="W656" i="4" s="1"/>
  <c r="X656" i="4" s="1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V873" i="4" s="1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562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S557" i="4"/>
  <c r="U557" i="4" s="1"/>
  <c r="S861" i="4"/>
  <c r="U861" i="4" s="1"/>
  <c r="S120" i="4"/>
  <c r="V120" i="4" s="1"/>
  <c r="S888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V959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U80" i="4"/>
  <c r="V638" i="4"/>
  <c r="W638" i="4" s="1"/>
  <c r="R978" i="4"/>
  <c r="T978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U986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W517" i="4" s="1"/>
  <c r="S167" i="4"/>
  <c r="S716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U786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S431" i="4"/>
  <c r="U431" i="4" s="1"/>
  <c r="S457" i="4"/>
  <c r="S551" i="4"/>
  <c r="R618" i="4"/>
  <c r="S618" i="4"/>
  <c r="V643" i="4"/>
  <c r="S743" i="4"/>
  <c r="S775" i="4"/>
  <c r="R940" i="4"/>
  <c r="U699" i="4"/>
  <c r="R934" i="4"/>
  <c r="U954" i="4"/>
  <c r="T991" i="4"/>
  <c r="U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907" i="4" l="1"/>
  <c r="V951" i="4"/>
  <c r="V334" i="4"/>
  <c r="W334" i="4" s="1"/>
  <c r="X334" i="4" s="1"/>
  <c r="V553" i="4"/>
  <c r="W553" i="4" s="1"/>
  <c r="X553" i="4" s="1"/>
  <c r="Y553" i="4" s="1"/>
  <c r="V401" i="4"/>
  <c r="V798" i="4"/>
  <c r="U802" i="4"/>
  <c r="T974" i="4"/>
  <c r="V913" i="4"/>
  <c r="J915" i="11"/>
  <c r="I889" i="11"/>
  <c r="I962" i="11"/>
  <c r="T948" i="4"/>
  <c r="V447" i="4"/>
  <c r="T942" i="4"/>
  <c r="V546" i="4"/>
  <c r="W546" i="4" s="1"/>
  <c r="T446" i="4"/>
  <c r="V530" i="4"/>
  <c r="K83" i="11"/>
  <c r="M83" i="11" s="1"/>
  <c r="V234" i="4"/>
  <c r="V691" i="4"/>
  <c r="W691" i="4" s="1"/>
  <c r="X691" i="4" s="1"/>
  <c r="V931" i="4"/>
  <c r="V614" i="4"/>
  <c r="V531" i="4"/>
  <c r="V610" i="4"/>
  <c r="W610" i="4" s="1"/>
  <c r="X610" i="4" s="1"/>
  <c r="Y610" i="4" s="1"/>
  <c r="J881" i="11"/>
  <c r="I901" i="11"/>
  <c r="I847" i="11"/>
  <c r="T886" i="4"/>
  <c r="V896" i="4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AI378" i="4" s="1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Z983" i="4" s="1"/>
  <c r="V464" i="4"/>
  <c r="V779" i="4"/>
  <c r="W779" i="4" s="1"/>
  <c r="X779" i="4" s="1"/>
  <c r="V641" i="4"/>
  <c r="S942" i="4"/>
  <c r="U942" i="4" s="1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Y985" i="4"/>
  <c r="AF985" i="4" s="1"/>
  <c r="X985" i="4"/>
  <c r="K172" i="11"/>
  <c r="M172" i="11" s="1"/>
  <c r="L101" i="11"/>
  <c r="N101" i="11" s="1"/>
  <c r="V538" i="4"/>
  <c r="W538" i="4" s="1"/>
  <c r="V823" i="4"/>
  <c r="V968" i="4"/>
  <c r="V483" i="4"/>
  <c r="V784" i="4"/>
  <c r="W784" i="4" s="1"/>
  <c r="X784" i="4" s="1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V960" i="4"/>
  <c r="W960" i="4" s="1"/>
  <c r="V662" i="4"/>
  <c r="Y944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V458" i="4"/>
  <c r="W458" i="4" s="1"/>
  <c r="X458" i="4" s="1"/>
  <c r="Y458" i="4" s="1"/>
  <c r="V445" i="4"/>
  <c r="AF912" i="4"/>
  <c r="V51" i="4"/>
  <c r="W51" i="4" s="1"/>
  <c r="X51" i="4" s="1"/>
  <c r="Y51" i="4" s="1"/>
  <c r="V989" i="4"/>
  <c r="W989" i="4" s="1"/>
  <c r="Y989" i="4" s="1"/>
  <c r="AI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AD928" i="4" s="1"/>
  <c r="V635" i="4"/>
  <c r="V981" i="4"/>
  <c r="W981" i="4" s="1"/>
  <c r="V768" i="4"/>
  <c r="T972" i="4"/>
  <c r="V972" i="4" s="1"/>
  <c r="W972" i="4" s="1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Y983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43" i="4" s="1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88" i="4"/>
  <c r="Y888" i="4" s="1"/>
  <c r="W812" i="4"/>
  <c r="W168" i="4"/>
  <c r="X168" i="4" s="1"/>
  <c r="V150" i="4"/>
  <c r="W66" i="4"/>
  <c r="X66" i="4" s="1"/>
  <c r="Y66" i="4" s="1"/>
  <c r="V56" i="4"/>
  <c r="W139" i="4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71" i="4"/>
  <c r="X71" i="4" s="1"/>
  <c r="W905" i="4"/>
  <c r="Y905" i="4" s="1"/>
  <c r="W179" i="4"/>
  <c r="X179" i="4" s="1"/>
  <c r="Y179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84" i="4"/>
  <c r="X984" i="4" s="1"/>
  <c r="W959" i="4"/>
  <c r="X959" i="4" s="1"/>
  <c r="W951" i="4"/>
  <c r="W857" i="4"/>
  <c r="X857" i="4" s="1"/>
  <c r="R936" i="4"/>
  <c r="S936" i="4"/>
  <c r="T930" i="4"/>
  <c r="S909" i="4"/>
  <c r="V903" i="4"/>
  <c r="W903" i="4" s="1"/>
  <c r="S930" i="4"/>
  <c r="U930" i="4" s="1"/>
  <c r="W386" i="4"/>
  <c r="X386" i="4" s="1"/>
  <c r="Y386" i="4" s="1"/>
  <c r="V359" i="4"/>
  <c r="W931" i="4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S957" i="4"/>
  <c r="U957" i="4" s="1"/>
  <c r="W97" i="4"/>
  <c r="X97" i="4" s="1"/>
  <c r="S892" i="4"/>
  <c r="U892" i="4" s="1"/>
  <c r="W88" i="4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W145" i="4"/>
  <c r="X145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W534" i="4" s="1"/>
  <c r="V460" i="4"/>
  <c r="W460" i="4" s="1"/>
  <c r="V462" i="4"/>
  <c r="W462" i="4" s="1"/>
  <c r="V490" i="4"/>
  <c r="W530" i="4"/>
  <c r="X530" i="4" s="1"/>
  <c r="Y334" i="4"/>
  <c r="AJ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622" i="4" s="1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M648" i="4" s="1"/>
  <c r="AS648" i="4" s="1"/>
  <c r="AD648" i="4"/>
  <c r="AC648" i="4"/>
  <c r="W643" i="4"/>
  <c r="X643" i="4" s="1"/>
  <c r="W521" i="4"/>
  <c r="X521" i="4" s="1"/>
  <c r="Y521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50" i="4"/>
  <c r="X550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W893" i="4"/>
  <c r="S965" i="4"/>
  <c r="U965" i="4" s="1"/>
  <c r="T925" i="4"/>
  <c r="V925" i="4" s="1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AJ1000" i="4" s="1"/>
  <c r="Y1000" i="4"/>
  <c r="X961" i="4"/>
  <c r="Y961" i="4"/>
  <c r="AK132" i="4"/>
  <c r="AJ132" i="4"/>
  <c r="AG132" i="4"/>
  <c r="AI132" i="4"/>
  <c r="AH132" i="4"/>
  <c r="AF132" i="4"/>
  <c r="AK709" i="4"/>
  <c r="AK124" i="4"/>
  <c r="AH124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X888" i="4"/>
  <c r="X950" i="4"/>
  <c r="U775" i="4"/>
  <c r="V775" i="4"/>
  <c r="X812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C732" i="4"/>
  <c r="AA732" i="4"/>
  <c r="AD732" i="4"/>
  <c r="AB732" i="4"/>
  <c r="AE732" i="4"/>
  <c r="AS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798" i="4"/>
  <c r="W806" i="4"/>
  <c r="W822" i="4"/>
  <c r="U994" i="4"/>
  <c r="Y98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W662" i="4"/>
  <c r="AE985" i="4"/>
  <c r="AV985" i="4"/>
  <c r="AD985" i="4"/>
  <c r="AU985" i="4"/>
  <c r="AW985" i="4"/>
  <c r="AS985" i="4"/>
  <c r="AT985" i="4"/>
  <c r="AU983" i="4"/>
  <c r="AF983" i="4"/>
  <c r="AK983" i="4"/>
  <c r="AG983" i="4"/>
  <c r="U791" i="4"/>
  <c r="V791" i="4"/>
  <c r="AJ727" i="4"/>
  <c r="AI727" i="4"/>
  <c r="AF727" i="4"/>
  <c r="V702" i="4"/>
  <c r="U702" i="4"/>
  <c r="V698" i="4"/>
  <c r="U698" i="4"/>
  <c r="T957" i="4"/>
  <c r="W953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41" i="4"/>
  <c r="V37" i="4"/>
  <c r="U37" i="4"/>
  <c r="X935" i="4"/>
  <c r="U183" i="4"/>
  <c r="V183" i="4"/>
  <c r="V159" i="4"/>
  <c r="U159" i="4"/>
  <c r="U143" i="4"/>
  <c r="V143" i="4"/>
  <c r="X139" i="4"/>
  <c r="Y139" i="4" s="1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AG812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AE116" i="4"/>
  <c r="X594" i="4"/>
  <c r="AD709" i="4"/>
  <c r="X710" i="4"/>
  <c r="Y710" i="4" s="1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942" i="4"/>
  <c r="V555" i="4"/>
  <c r="U555" i="4"/>
  <c r="U45" i="4"/>
  <c r="V45" i="4"/>
  <c r="AB124" i="4"/>
  <c r="V177" i="4"/>
  <c r="U177" i="4"/>
  <c r="X88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80" i="4"/>
  <c r="Y880" i="4"/>
  <c r="X893" i="4"/>
  <c r="Y89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X951" i="4"/>
  <c r="Y95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255" i="4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203" i="4"/>
  <c r="X203" i="4" s="1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E465" i="4"/>
  <c r="AB433" i="4"/>
  <c r="Z433" i="4"/>
  <c r="AA433" i="4"/>
  <c r="AD433" i="4"/>
  <c r="AE433" i="4"/>
  <c r="AC433" i="4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G441" i="4"/>
  <c r="AI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W195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K207" i="4"/>
  <c r="AJ207" i="4"/>
  <c r="AH207" i="4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AA258" i="4"/>
  <c r="AG228" i="4"/>
  <c r="X274" i="4"/>
  <c r="Y274" i="4" s="1"/>
  <c r="AA274" i="4" s="1"/>
  <c r="AC207" i="4"/>
  <c r="AE207" i="4"/>
  <c r="AA207" i="4"/>
  <c r="X408" i="4"/>
  <c r="Y408" i="4" s="1"/>
  <c r="X460" i="4"/>
  <c r="Y460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V482" i="4"/>
  <c r="U482" i="4"/>
  <c r="W552" i="4"/>
  <c r="V516" i="4"/>
  <c r="U516" i="4"/>
  <c r="V548" i="4"/>
  <c r="U548" i="4"/>
  <c r="W536" i="4"/>
  <c r="U496" i="4"/>
  <c r="V496" i="4"/>
  <c r="U470" i="4"/>
  <c r="V470" i="4"/>
  <c r="V478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X992" i="4" l="1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B985" i="4"/>
  <c r="AA985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AO124" i="4" s="1"/>
  <c r="AU124" i="4" s="1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Z985" i="4"/>
  <c r="AH116" i="4"/>
  <c r="AJ124" i="4"/>
  <c r="AP124" i="4" s="1"/>
  <c r="AV124" i="4" s="1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W886" i="4" s="1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C985" i="4"/>
  <c r="AO732" i="4"/>
  <c r="AU732" i="4" s="1"/>
  <c r="Y897" i="4"/>
  <c r="Y711" i="4"/>
  <c r="AI124" i="4"/>
  <c r="AF124" i="4"/>
  <c r="AH709" i="4"/>
  <c r="V885" i="4"/>
  <c r="AK985" i="4"/>
  <c r="AQ985" i="4" s="1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W884" i="4" s="1"/>
  <c r="AL985" i="4"/>
  <c r="AH382" i="4"/>
  <c r="AF441" i="4"/>
  <c r="AE393" i="4"/>
  <c r="AB393" i="4"/>
  <c r="AG393" i="4"/>
  <c r="V900" i="4"/>
  <c r="AO648" i="4"/>
  <c r="AU648" i="4" s="1"/>
  <c r="V958" i="4"/>
  <c r="W958" i="4" s="1"/>
  <c r="V948" i="4"/>
  <c r="W948" i="4" s="1"/>
  <c r="AB207" i="4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AH398" i="4"/>
  <c r="Y954" i="4"/>
  <c r="X954" i="4"/>
  <c r="Y931" i="4"/>
  <c r="X931" i="4"/>
  <c r="AG888" i="4"/>
  <c r="AI888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AK805" i="4"/>
  <c r="Y963" i="4"/>
  <c r="X963" i="4"/>
  <c r="Y776" i="4"/>
  <c r="AH776" i="4" s="1"/>
  <c r="AI776" i="4"/>
  <c r="AF776" i="4"/>
  <c r="AC776" i="4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F757" i="4"/>
  <c r="Y694" i="4"/>
  <c r="AC694" i="4" s="1"/>
  <c r="Y585" i="4"/>
  <c r="AF585" i="4" s="1"/>
  <c r="AK935" i="4"/>
  <c r="AI935" i="4"/>
  <c r="Y349" i="4"/>
  <c r="AA349" i="4" s="1"/>
  <c r="AC349" i="4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AL580" i="4" s="1"/>
  <c r="AR580" i="4" s="1"/>
  <c r="AC580" i="4"/>
  <c r="AK580" i="4"/>
  <c r="AE580" i="4"/>
  <c r="Z580" i="4"/>
  <c r="AA580" i="4"/>
  <c r="AD580" i="4"/>
  <c r="AI580" i="4"/>
  <c r="Y660" i="4"/>
  <c r="AD660" i="4" s="1"/>
  <c r="AE660" i="4"/>
  <c r="X981" i="4"/>
  <c r="Y981" i="4"/>
  <c r="X759" i="4"/>
  <c r="Y759" i="4"/>
  <c r="Z759" i="4" s="1"/>
  <c r="X941" i="4"/>
  <c r="Y941" i="4"/>
  <c r="Y392" i="4"/>
  <c r="AD392" i="4" s="1"/>
  <c r="Z392" i="4"/>
  <c r="AJ392" i="4"/>
  <c r="AK392" i="4"/>
  <c r="X556" i="4"/>
  <c r="Y556" i="4"/>
  <c r="AA556" i="4" s="1"/>
  <c r="AE400" i="4"/>
  <c r="AA400" i="4"/>
  <c r="AK400" i="4"/>
  <c r="W389" i="4"/>
  <c r="X389" i="4" s="1"/>
  <c r="AM732" i="4"/>
  <c r="AJ888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O116" i="4" s="1"/>
  <c r="AU116" i="4" s="1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I985" i="4"/>
  <c r="AO985" i="4" s="1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K888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L759" i="4" s="1"/>
  <c r="AR759" i="4" s="1"/>
  <c r="AM709" i="4"/>
  <c r="AS709" i="4" s="1"/>
  <c r="AJ711" i="4"/>
  <c r="AF711" i="4"/>
  <c r="AF888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P691" i="4" s="1"/>
  <c r="AV691" i="4" s="1"/>
  <c r="AA691" i="4"/>
  <c r="Z585" i="4"/>
  <c r="AD585" i="4"/>
  <c r="AF669" i="4"/>
  <c r="AF691" i="4"/>
  <c r="AH96" i="4"/>
  <c r="AC96" i="4"/>
  <c r="AO96" i="4" s="1"/>
  <c r="AU96" i="4" s="1"/>
  <c r="AB96" i="4"/>
  <c r="AH711" i="4"/>
  <c r="AH888" i="4"/>
  <c r="W891" i="4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AE663" i="4" s="1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Q661" i="4" s="1"/>
  <c r="AW661" i="4" s="1"/>
  <c r="AC661" i="4"/>
  <c r="AF661" i="4"/>
  <c r="AA661" i="4"/>
  <c r="AJ661" i="4"/>
  <c r="AP661" i="4" s="1"/>
  <c r="AV661" i="4" s="1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D648" i="4"/>
  <c r="H648" i="4" s="1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AI927" i="4" s="1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Q580" i="4"/>
  <c r="AW580" i="4" s="1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AH990" i="4" s="1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O580" i="4"/>
  <c r="AU580" i="4" s="1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M667" i="4"/>
  <c r="AS667" i="4" s="1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I978" i="4"/>
  <c r="AG978" i="4"/>
  <c r="AH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P31" i="4" s="1"/>
  <c r="AV31" i="4" s="1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AF592" i="4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I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B888" i="4"/>
  <c r="AN888" i="4" s="1"/>
  <c r="AD888" i="4"/>
  <c r="AP888" i="4" s="1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L207" i="4"/>
  <c r="AR207" i="4" s="1"/>
  <c r="G207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C170" i="4" l="1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G124" i="4"/>
  <c r="AK101" i="4"/>
  <c r="Z24" i="4"/>
  <c r="AF192" i="4"/>
  <c r="AJ24" i="4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G648" i="4"/>
  <c r="AN465" i="4"/>
  <c r="AT465" i="4" s="1"/>
  <c r="AM250" i="4"/>
  <c r="AS250" i="4" s="1"/>
  <c r="Z152" i="4"/>
  <c r="AJ152" i="4"/>
  <c r="AK152" i="4"/>
  <c r="AG757" i="4"/>
  <c r="X886" i="4"/>
  <c r="Y886" i="4"/>
  <c r="AF929" i="4"/>
  <c r="AO694" i="4"/>
  <c r="AU694" i="4" s="1"/>
  <c r="AK757" i="4"/>
  <c r="AJ886" i="4"/>
  <c r="AF886" i="4"/>
  <c r="AG886" i="4"/>
  <c r="AI886" i="4"/>
  <c r="AK886" i="4"/>
  <c r="AH886" i="4"/>
  <c r="AH97" i="4"/>
  <c r="AN615" i="4"/>
  <c r="AT615" i="4" s="1"/>
  <c r="AF152" i="4"/>
  <c r="AD152" i="4"/>
  <c r="AE152" i="4"/>
  <c r="AB152" i="4"/>
  <c r="AH580" i="4"/>
  <c r="Z757" i="4"/>
  <c r="AL757" i="4" s="1"/>
  <c r="AR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Q759" i="4"/>
  <c r="AW759" i="4" s="1"/>
  <c r="AI994" i="4"/>
  <c r="AJ994" i="4"/>
  <c r="AH994" i="4"/>
  <c r="AF994" i="4"/>
  <c r="AK994" i="4"/>
  <c r="AG994" i="4"/>
  <c r="X884" i="4"/>
  <c r="Y884" i="4"/>
  <c r="Z506" i="4"/>
  <c r="AA314" i="4"/>
  <c r="G433" i="4"/>
  <c r="AD702" i="4"/>
  <c r="AC702" i="4"/>
  <c r="AD682" i="4"/>
  <c r="D593" i="4"/>
  <c r="H593" i="4" s="1"/>
  <c r="AO728" i="4"/>
  <c r="AU728" i="4" s="1"/>
  <c r="D757" i="4"/>
  <c r="H757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H884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AI702" i="4"/>
  <c r="AJ682" i="4"/>
  <c r="AP682" i="4" s="1"/>
  <c r="AV682" i="4" s="1"/>
  <c r="AA682" i="4"/>
  <c r="AL888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AM669" i="4"/>
  <c r="AS669" i="4" s="1"/>
  <c r="F648" i="4"/>
  <c r="J648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M585" i="4" s="1"/>
  <c r="AS585" i="4" s="1"/>
  <c r="AH970" i="4"/>
  <c r="AK759" i="4"/>
  <c r="AG585" i="4"/>
  <c r="AI970" i="4"/>
  <c r="AO970" i="4" s="1"/>
  <c r="AJ954" i="4"/>
  <c r="AP954" i="4" s="1"/>
  <c r="AM116" i="4"/>
  <c r="AS116" i="4" s="1"/>
  <c r="AP106" i="4"/>
  <c r="AV106" i="4" s="1"/>
  <c r="AF392" i="4"/>
  <c r="AL392" i="4" s="1"/>
  <c r="AR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L850" i="4" s="1"/>
  <c r="AR850" i="4" s="1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AM15" i="4" s="1"/>
  <c r="AS15" i="4" s="1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L94" i="4" s="1"/>
  <c r="AR94" i="4" s="1"/>
  <c r="AG108" i="4"/>
  <c r="AH94" i="4"/>
  <c r="AJ108" i="4"/>
  <c r="AQ69" i="4"/>
  <c r="AW69" i="4" s="1"/>
  <c r="AK94" i="4"/>
  <c r="AQ94" i="4" s="1"/>
  <c r="AW94" i="4" s="1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L108" i="4" s="1"/>
  <c r="AR108" i="4" s="1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M392" i="4" s="1"/>
  <c r="AS392" i="4" s="1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P776" i="4" s="1"/>
  <c r="AV776" i="4" s="1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398" i="4" s="1"/>
  <c r="AT398" i="4" s="1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K59" i="4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G562" i="4"/>
  <c r="F562" i="4"/>
  <c r="J562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N152" i="4"/>
  <c r="AT152" i="4" s="1"/>
  <c r="AA59" i="4"/>
  <c r="AE136" i="4"/>
  <c r="AA180" i="4"/>
  <c r="AB59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H59" i="4"/>
  <c r="AG24" i="4"/>
  <c r="AM24" i="4" s="1"/>
  <c r="AS24" i="4" s="1"/>
  <c r="AK24" i="4"/>
  <c r="AE24" i="4"/>
  <c r="AH24" i="4"/>
  <c r="AC24" i="4"/>
  <c r="AO24" i="4" s="1"/>
  <c r="AU24" i="4" s="1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AM684" i="4" s="1"/>
  <c r="AS684" i="4" s="1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M148" i="4" s="1"/>
  <c r="AS148" i="4" s="1"/>
  <c r="AE174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I174" i="4"/>
  <c r="AO115" i="4"/>
  <c r="AU115" i="4" s="1"/>
  <c r="AG180" i="4"/>
  <c r="Z174" i="4"/>
  <c r="AB174" i="4"/>
  <c r="AN174" i="4" s="1"/>
  <c r="AT174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AG943" i="4"/>
  <c r="Y962" i="4"/>
  <c r="X962" i="4"/>
  <c r="AF962" i="4" s="1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Y876" i="4"/>
  <c r="X876" i="4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L783" i="4" s="1"/>
  <c r="AR783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M59" i="4"/>
  <c r="AS59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E160" i="4"/>
  <c r="I160" i="4" s="1"/>
  <c r="G160" i="4"/>
  <c r="F160" i="4"/>
  <c r="J160" i="4" s="1"/>
  <c r="D160" i="4"/>
  <c r="H160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F828" i="4"/>
  <c r="J828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D31" i="4"/>
  <c r="H31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B955" i="4"/>
  <c r="AN955" i="4" s="1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N775" i="4"/>
  <c r="AT775" i="4" s="1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U937" i="4"/>
  <c r="AS937" i="4"/>
  <c r="AT937" i="4"/>
  <c r="AV937" i="4"/>
  <c r="AW937" i="4"/>
  <c r="AB937" i="4"/>
  <c r="AQ913" i="4"/>
  <c r="AP913" i="4"/>
  <c r="AM913" i="4"/>
  <c r="Y819" i="4"/>
  <c r="Y811" i="4"/>
  <c r="Z811" i="4" s="1"/>
  <c r="Y760" i="4"/>
  <c r="AB747" i="4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E717" i="4"/>
  <c r="AQ717" i="4" s="1"/>
  <c r="AW717" i="4" s="1"/>
  <c r="AD717" i="4"/>
  <c r="AC717" i="4"/>
  <c r="AC705" i="4"/>
  <c r="AD705" i="4"/>
  <c r="AE705" i="4"/>
  <c r="AB705" i="4"/>
  <c r="Z705" i="4"/>
  <c r="AL705" i="4" s="1"/>
  <c r="AR705" i="4" s="1"/>
  <c r="AA705" i="4"/>
  <c r="AM705" i="4" s="1"/>
  <c r="AS705" i="4" s="1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N108" i="4"/>
  <c r="AT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M682" i="4"/>
  <c r="AS682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O682" i="4"/>
  <c r="AU682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L532" i="4" s="1"/>
  <c r="AR532" i="4" s="1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Q244" i="4"/>
  <c r="AW244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632" i="3"/>
  <c r="D571" i="3"/>
  <c r="D497" i="3"/>
  <c r="D484" i="3"/>
  <c r="D635" i="3"/>
  <c r="D518" i="3"/>
  <c r="D515" i="3"/>
  <c r="D522" i="3"/>
  <c r="D992" i="3"/>
  <c r="D954" i="10"/>
  <c r="D775" i="3"/>
  <c r="D851" i="10"/>
  <c r="D913" i="3"/>
  <c r="D655" i="10"/>
  <c r="D782" i="3"/>
  <c r="D960" i="10"/>
  <c r="D599" i="10"/>
  <c r="D359" i="10"/>
  <c r="D999" i="10"/>
  <c r="D760" i="10"/>
  <c r="D783" i="3"/>
  <c r="D717" i="3"/>
  <c r="D997" i="10"/>
  <c r="D564" i="3"/>
  <c r="D651" i="10"/>
  <c r="D551" i="10"/>
  <c r="D320" i="10"/>
  <c r="D845" i="10"/>
  <c r="D922" i="3"/>
  <c r="D921" i="10"/>
  <c r="D808" i="10"/>
  <c r="D768" i="3"/>
  <c r="D858" i="3"/>
  <c r="D760" i="3"/>
  <c r="D874" i="3"/>
  <c r="D513" i="3"/>
  <c r="D526" i="3"/>
  <c r="D471" i="3"/>
  <c r="D515" i="10"/>
  <c r="D955" i="3"/>
  <c r="D937" i="3"/>
  <c r="D333" i="10"/>
  <c r="D434" i="10"/>
  <c r="D873" i="10"/>
  <c r="D603" i="10"/>
  <c r="D508" i="3"/>
  <c r="D521" i="10"/>
  <c r="D944" i="3"/>
  <c r="D924" i="3"/>
  <c r="D659" i="3"/>
  <c r="D517" i="3"/>
  <c r="D762" i="3"/>
  <c r="D947" i="3"/>
  <c r="D875" i="3"/>
  <c r="D950" i="10"/>
  <c r="D962" i="10"/>
  <c r="D829" i="3"/>
  <c r="D417" i="10"/>
  <c r="D784" i="10"/>
  <c r="D514" i="3"/>
  <c r="D652" i="3"/>
  <c r="D649" i="3"/>
  <c r="D485" i="3"/>
  <c r="D967" i="3"/>
  <c r="D501" i="3"/>
  <c r="D850" i="3"/>
  <c r="D618" i="10"/>
  <c r="D587" i="3"/>
  <c r="D769" i="3"/>
  <c r="D747" i="10"/>
  <c r="D665" i="10"/>
  <c r="D899" i="10"/>
  <c r="D773" i="10"/>
  <c r="D658" i="10"/>
  <c r="D539" i="10"/>
  <c r="D873" i="3"/>
  <c r="D662" i="3"/>
  <c r="D550" i="3"/>
  <c r="D795" i="3"/>
  <c r="D765" i="3"/>
  <c r="D679" i="3"/>
  <c r="D763" i="3"/>
  <c r="D488" i="10"/>
  <c r="D984" i="3"/>
  <c r="D862" i="3"/>
  <c r="D594" i="3"/>
  <c r="D786" i="3"/>
  <c r="D711" i="3"/>
  <c r="D488" i="3"/>
  <c r="D586" i="3"/>
  <c r="D510" i="3"/>
  <c r="D723" i="3"/>
  <c r="D489" i="10"/>
  <c r="D719" i="3"/>
  <c r="D929" i="3"/>
  <c r="D558" i="10"/>
  <c r="D713" i="10"/>
  <c r="D750" i="10"/>
  <c r="D981" i="10"/>
  <c r="D468" i="10"/>
  <c r="D615" i="10"/>
  <c r="D718" i="3"/>
  <c r="D758" i="3"/>
  <c r="D899" i="3"/>
  <c r="D665" i="3"/>
  <c r="D571" i="10"/>
  <c r="D666" i="3"/>
  <c r="D846" i="10"/>
  <c r="D824" i="3"/>
  <c r="D634" i="10"/>
  <c r="D1001" i="10"/>
  <c r="D312" i="10"/>
  <c r="D464" i="10"/>
  <c r="D581" i="10"/>
  <c r="D712" i="3"/>
  <c r="D796" i="3"/>
  <c r="D746" i="3"/>
  <c r="D905" i="3"/>
  <c r="D683" i="3"/>
  <c r="D549" i="3"/>
  <c r="D942" i="3"/>
  <c r="D591" i="3"/>
  <c r="D642" i="3"/>
  <c r="D624" i="3"/>
  <c r="D859" i="3"/>
  <c r="D567" i="3"/>
  <c r="D816" i="3"/>
  <c r="D990" i="3"/>
  <c r="D339" i="10"/>
  <c r="D939" i="3"/>
  <c r="D688" i="3"/>
  <c r="D479" i="3"/>
  <c r="D685" i="3"/>
  <c r="D943" i="3"/>
  <c r="D647" i="3"/>
  <c r="D639" i="10"/>
  <c r="D475" i="3"/>
  <c r="D820" i="10"/>
  <c r="D502" i="10"/>
  <c r="D852" i="3"/>
  <c r="D821" i="10"/>
  <c r="D834" i="10"/>
  <c r="D558" i="3"/>
  <c r="D583" i="3"/>
  <c r="D714" i="3"/>
  <c r="D505" i="3"/>
  <c r="D540" i="3"/>
  <c r="D989" i="3"/>
  <c r="D893" i="3"/>
  <c r="D561" i="10"/>
  <c r="D496" i="10"/>
  <c r="D546" i="3"/>
  <c r="D854" i="3"/>
  <c r="D448" i="10"/>
  <c r="D413" i="10"/>
  <c r="D837" i="3"/>
  <c r="D525" i="10"/>
  <c r="D624" i="10"/>
  <c r="D720" i="10"/>
  <c r="D981" i="3"/>
  <c r="D952" i="3"/>
  <c r="D840" i="3"/>
  <c r="D740" i="3"/>
  <c r="D556" i="3"/>
  <c r="D699" i="3"/>
  <c r="D464" i="3"/>
  <c r="D445" i="10"/>
  <c r="D792" i="10"/>
  <c r="D491" i="10"/>
  <c r="D693" i="3"/>
  <c r="D698" i="3"/>
  <c r="D406" i="10"/>
  <c r="D723" i="10"/>
  <c r="D534" i="10"/>
  <c r="D941" i="10"/>
  <c r="D622" i="3"/>
  <c r="D843" i="3"/>
  <c r="D568" i="3"/>
  <c r="D399" i="10"/>
  <c r="D814" i="3"/>
  <c r="D634" i="3"/>
  <c r="D931" i="10"/>
  <c r="D493" i="3"/>
  <c r="D321" i="10"/>
  <c r="D490" i="10"/>
  <c r="D573" i="10"/>
  <c r="D931" i="3"/>
  <c r="D606" i="3"/>
  <c r="D474" i="3"/>
  <c r="D685" i="10"/>
  <c r="D960" i="3"/>
  <c r="D965" i="3"/>
  <c r="D478" i="3"/>
  <c r="D769" i="10"/>
  <c r="D857" i="3"/>
  <c r="D774" i="3"/>
  <c r="D348" i="10"/>
  <c r="D646" i="10"/>
  <c r="D668" i="10"/>
  <c r="D450" i="10"/>
  <c r="D589" i="10"/>
  <c r="D553" i="10"/>
  <c r="D599" i="3"/>
  <c r="D618" i="3"/>
  <c r="D483" i="3"/>
  <c r="D675" i="10"/>
  <c r="D518" i="10"/>
  <c r="D531" i="3"/>
  <c r="D882" i="10"/>
  <c r="D852" i="10"/>
  <c r="D619" i="10"/>
  <c r="D829" i="10"/>
  <c r="D779" i="3"/>
  <c r="D511" i="3"/>
  <c r="D581" i="3"/>
  <c r="D343" i="10"/>
  <c r="D346" i="10"/>
  <c r="D861" i="10"/>
  <c r="D609" i="3"/>
  <c r="D311" i="10"/>
  <c r="D780" i="3"/>
  <c r="D865" i="3"/>
  <c r="D997" i="3"/>
  <c r="D1000" i="10"/>
  <c r="D310" i="10"/>
  <c r="D757" i="10"/>
  <c r="D709" i="3"/>
  <c r="D713" i="3"/>
  <c r="D678" i="3"/>
  <c r="D598" i="10"/>
  <c r="D595" i="10"/>
  <c r="D411" i="10"/>
  <c r="D598" i="3"/>
  <c r="D458" i="10"/>
  <c r="D972" i="3"/>
  <c r="D811" i="3"/>
  <c r="D735" i="3"/>
  <c r="D563" i="3"/>
  <c r="D623" i="10"/>
  <c r="D906" i="10"/>
  <c r="D582" i="3"/>
  <c r="D680" i="3"/>
  <c r="D672" i="3"/>
  <c r="D794" i="3"/>
  <c r="D890" i="3"/>
  <c r="D746" i="10"/>
  <c r="D836" i="3"/>
  <c r="D459" i="10"/>
  <c r="D481" i="10"/>
  <c r="D661" i="3"/>
  <c r="D736" i="3"/>
  <c r="D468" i="3"/>
  <c r="D470" i="10"/>
  <c r="D937" i="10"/>
  <c r="D298" i="10"/>
  <c r="D544" i="10"/>
  <c r="D508" i="10"/>
  <c r="D307" i="10"/>
  <c r="D676" i="3"/>
  <c r="D695" i="3"/>
  <c r="D721" i="3"/>
  <c r="D532" i="3"/>
  <c r="D614" i="3"/>
  <c r="D930" i="10"/>
  <c r="D701" i="10"/>
  <c r="D974" i="3"/>
  <c r="D802" i="3"/>
  <c r="D755" i="3"/>
  <c r="D486" i="3"/>
  <c r="D660" i="3"/>
  <c r="D884" i="3"/>
  <c r="D961" i="3"/>
  <c r="D700" i="3"/>
  <c r="D479" i="10"/>
  <c r="D806" i="10"/>
  <c r="D935" i="10"/>
  <c r="D742" i="3"/>
  <c r="D695" i="10"/>
  <c r="D572" i="10"/>
  <c r="D975" i="10"/>
  <c r="D526" i="10"/>
  <c r="D724" i="10"/>
  <c r="D716" i="10"/>
  <c r="D701" i="3"/>
  <c r="D953" i="10"/>
  <c r="D677" i="10"/>
  <c r="D607" i="3"/>
  <c r="D555" i="10"/>
  <c r="D482" i="3"/>
  <c r="D861" i="3"/>
  <c r="D855" i="3"/>
  <c r="D500" i="3"/>
  <c r="D801" i="3"/>
  <c r="D793" i="3"/>
  <c r="D883" i="3"/>
  <c r="D916" i="3"/>
  <c r="D973" i="10"/>
  <c r="D991" i="3"/>
  <c r="D988" i="3"/>
  <c r="D928" i="3"/>
  <c r="D341" i="10"/>
  <c r="D878" i="3"/>
  <c r="D719" i="10"/>
  <c r="D492" i="10"/>
  <c r="D864" i="10"/>
  <c r="D736" i="10"/>
  <c r="D585" i="3"/>
  <c r="D671" i="10"/>
  <c r="D409" i="10"/>
  <c r="D734" i="10"/>
  <c r="D932" i="3"/>
  <c r="D687" i="10"/>
  <c r="D390" i="10"/>
  <c r="D477" i="10"/>
  <c r="D345" i="10"/>
  <c r="D505" i="10"/>
  <c r="D574" i="3"/>
  <c r="D480" i="3"/>
  <c r="D839" i="3"/>
  <c r="D650" i="3"/>
  <c r="D877" i="3"/>
  <c r="D918" i="3"/>
  <c r="D985" i="3"/>
  <c r="D548" i="3"/>
  <c r="D810" i="3"/>
  <c r="D900" i="10"/>
  <c r="D329" i="10"/>
  <c r="D393" i="10"/>
  <c r="D790" i="10"/>
  <c r="D632" i="10"/>
  <c r="D561" i="3"/>
  <c r="D335" i="10"/>
  <c r="D752" i="10"/>
  <c r="D966" i="10"/>
  <c r="D379" i="10"/>
  <c r="D808" i="3"/>
  <c r="D457" i="10"/>
  <c r="D412" i="10"/>
  <c r="D577" i="3"/>
  <c r="D882" i="3"/>
  <c r="D487" i="3"/>
  <c r="D785" i="3"/>
  <c r="D530" i="3"/>
  <c r="D784" i="3"/>
  <c r="D680" i="10"/>
  <c r="D753" i="10"/>
  <c r="D497" i="10"/>
  <c r="D541" i="3"/>
  <c r="D737" i="3"/>
  <c r="D494" i="3"/>
  <c r="D562" i="10"/>
  <c r="D779" i="10"/>
  <c r="D427" i="10"/>
  <c r="D605" i="3"/>
  <c r="D772" i="3"/>
  <c r="D644" i="3"/>
  <c r="D689" i="3"/>
  <c r="D422" i="10"/>
  <c r="D510" i="10"/>
  <c r="D639" i="3"/>
  <c r="D657" i="10"/>
  <c r="D777" i="3"/>
  <c r="D934" i="3"/>
  <c r="D519" i="3"/>
  <c r="D839" i="10"/>
  <c r="D802" i="10"/>
  <c r="D676" i="10"/>
  <c r="D570" i="3"/>
  <c r="D694" i="3"/>
  <c r="D611" i="3"/>
  <c r="D623" i="3"/>
  <c r="D493" i="10"/>
  <c r="D494" i="10"/>
  <c r="D724" i="3"/>
  <c r="D903" i="10"/>
  <c r="D472" i="10"/>
  <c r="D903" i="3"/>
  <c r="D764" i="3"/>
  <c r="D844" i="3"/>
  <c r="D889" i="3"/>
  <c r="D715" i="10"/>
  <c r="D951" i="10"/>
  <c r="D566" i="3"/>
  <c r="D918" i="10"/>
  <c r="D983" i="10"/>
  <c r="D838" i="3"/>
  <c r="D792" i="3"/>
  <c r="D670" i="3"/>
  <c r="D648" i="3"/>
  <c r="D720" i="3"/>
  <c r="D576" i="3"/>
  <c r="D475" i="10"/>
  <c r="D866" i="3"/>
  <c r="D805" i="3"/>
  <c r="D753" i="3"/>
  <c r="D534" i="3"/>
  <c r="D516" i="3"/>
  <c r="D766" i="3"/>
  <c r="D912" i="3"/>
  <c r="D871" i="3"/>
  <c r="D483" i="10"/>
  <c r="D460" i="10"/>
  <c r="D691" i="10"/>
  <c r="D671" i="3"/>
  <c r="D324" i="10"/>
  <c r="D757" i="3"/>
  <c r="D958" i="10"/>
  <c r="D776" i="10"/>
  <c r="D876" i="3"/>
  <c r="D945" i="3"/>
  <c r="D686" i="3"/>
  <c r="D530" i="10"/>
  <c r="D891" i="10"/>
  <c r="D473" i="10"/>
  <c r="D664" i="3"/>
  <c r="D557" i="3"/>
  <c r="D911" i="3"/>
  <c r="D739" i="3"/>
  <c r="D612" i="3"/>
  <c r="D675" i="3"/>
  <c r="D470" i="3"/>
  <c r="D473" i="3"/>
  <c r="D845" i="3"/>
  <c r="D801" i="10"/>
  <c r="D669" i="3"/>
  <c r="D722" i="3"/>
  <c r="D600" i="10"/>
  <c r="D633" i="10"/>
  <c r="D886" i="10"/>
  <c r="D942" i="10"/>
  <c r="D868" i="10"/>
  <c r="D877" i="10"/>
  <c r="D602" i="10"/>
  <c r="D744" i="10"/>
  <c r="D920" i="10"/>
  <c r="D917" i="10"/>
  <c r="D943" i="10"/>
  <c r="D828" i="3"/>
  <c r="D894" i="10"/>
  <c r="D658" i="3"/>
  <c r="D546" i="10"/>
  <c r="D690" i="3"/>
  <c r="D827" i="10"/>
  <c r="D842" i="3"/>
  <c r="D868" i="3"/>
  <c r="D917" i="3"/>
  <c r="D881" i="10"/>
  <c r="D553" i="3"/>
  <c r="D654" i="3"/>
  <c r="D422" i="3"/>
  <c r="D633" i="3"/>
  <c r="D954" i="3"/>
  <c r="D495" i="3"/>
  <c r="D705" i="3"/>
  <c r="D887" i="3"/>
  <c r="D919" i="3"/>
  <c r="D513" i="10"/>
  <c r="D667" i="3"/>
  <c r="D593" i="10"/>
  <c r="D682" i="3"/>
  <c r="D535" i="3"/>
  <c r="D487" i="10"/>
  <c r="D835" i="10"/>
  <c r="D732" i="10"/>
  <c r="D662" i="10"/>
  <c r="D439" i="10"/>
  <c r="D879" i="3"/>
  <c r="D835" i="3"/>
  <c r="D834" i="3"/>
  <c r="D825" i="3"/>
  <c r="D610" i="3"/>
  <c r="D509" i="10"/>
  <c r="D556" i="10"/>
  <c r="D490" i="3"/>
  <c r="D730" i="3"/>
  <c r="D477" i="3"/>
  <c r="D872" i="10"/>
  <c r="D405" i="10"/>
  <c r="D683" i="10"/>
  <c r="D992" i="10"/>
  <c r="D702" i="3"/>
  <c r="D953" i="3"/>
  <c r="D812" i="3"/>
  <c r="D562" i="3"/>
  <c r="D826" i="3"/>
  <c r="D945" i="10"/>
  <c r="D327" i="10"/>
  <c r="D604" i="10"/>
  <c r="D951" i="3"/>
  <c r="D969" i="3"/>
  <c r="D590" i="3"/>
  <c r="D674" i="3"/>
  <c r="D783" i="10"/>
  <c r="D560" i="10"/>
  <c r="D970" i="10"/>
  <c r="D789" i="3"/>
  <c r="D735" i="10"/>
  <c r="D761" i="3"/>
  <c r="D993" i="3"/>
  <c r="D831" i="3"/>
  <c r="D841" i="10"/>
  <c r="D557" i="10"/>
  <c r="D467" i="10"/>
  <c r="D741" i="10"/>
  <c r="D681" i="10"/>
  <c r="D761" i="10"/>
  <c r="D975" i="3"/>
  <c r="D625" i="3"/>
  <c r="D672" i="10"/>
  <c r="D708" i="3"/>
  <c r="D509" i="3"/>
  <c r="D696" i="3"/>
  <c r="D601" i="3"/>
  <c r="D498" i="3"/>
  <c r="D865" i="10"/>
  <c r="D352" i="10"/>
  <c r="D438" i="10"/>
  <c r="D580" i="3"/>
  <c r="D387" i="10"/>
  <c r="D638" i="10"/>
  <c r="D380" i="10"/>
  <c r="D489" i="3"/>
  <c r="D973" i="3"/>
  <c r="D659" i="10"/>
  <c r="D423" i="3"/>
  <c r="D782" i="10"/>
  <c r="D437" i="10"/>
  <c r="D506" i="3"/>
  <c r="D959" i="3"/>
  <c r="D745" i="3"/>
  <c r="D613" i="3"/>
  <c r="D629" i="3"/>
  <c r="D938" i="3"/>
  <c r="D734" i="3"/>
  <c r="D803" i="3"/>
  <c r="D636" i="3"/>
  <c r="D851" i="3"/>
  <c r="D978" i="10"/>
  <c r="D998" i="10"/>
  <c r="D356" i="10"/>
  <c r="D793" i="10"/>
  <c r="D944" i="10"/>
  <c r="D751" i="3"/>
  <c r="D552" i="10"/>
  <c r="D542" i="3"/>
  <c r="D334" i="10"/>
  <c r="D388" i="10"/>
  <c r="D754" i="10"/>
  <c r="D751" i="10"/>
  <c r="D638" i="3"/>
  <c r="D424" i="3"/>
  <c r="D336" i="10"/>
  <c r="D856" i="3"/>
  <c r="D889" i="10"/>
  <c r="D297" i="10"/>
  <c r="D787" i="3"/>
  <c r="D892" i="3"/>
  <c r="D806" i="3"/>
  <c r="D848" i="3"/>
  <c r="D731" i="10"/>
  <c r="D781" i="3"/>
  <c r="D813" i="3"/>
  <c r="D741" i="3"/>
  <c r="D732" i="3"/>
  <c r="D933" i="3"/>
  <c r="D790" i="3"/>
  <c r="D613" i="10"/>
  <c r="D799" i="3"/>
  <c r="D897" i="3"/>
  <c r="D443" i="10"/>
  <c r="D737" i="10"/>
  <c r="D376" i="10"/>
  <c r="D956" i="10"/>
  <c r="D894" i="3"/>
  <c r="D914" i="10"/>
  <c r="D576" i="10"/>
  <c r="D941" i="3"/>
  <c r="D927" i="10"/>
  <c r="D914" i="3"/>
  <c r="D767" i="3"/>
  <c r="D773" i="3"/>
  <c r="D391" i="10"/>
  <c r="D303" i="10"/>
  <c r="D902" i="3"/>
  <c r="D547" i="10"/>
  <c r="D537" i="10"/>
  <c r="D748" i="3"/>
  <c r="D645" i="3"/>
  <c r="D555" i="3"/>
  <c r="D987" i="3"/>
  <c r="D533" i="3"/>
  <c r="D966" i="3"/>
  <c r="D957" i="3"/>
  <c r="D759" i="3"/>
  <c r="D421" i="3"/>
  <c r="D983" i="3"/>
  <c r="D805" i="10"/>
  <c r="D365" i="10"/>
  <c r="D669" i="10"/>
  <c r="D791" i="10"/>
  <c r="D869" i="3"/>
  <c r="D743" i="10"/>
  <c r="D860" i="3"/>
  <c r="D524" i="10"/>
  <c r="D744" i="3"/>
  <c r="D897" i="10"/>
  <c r="D551" i="3"/>
  <c r="D778" i="3"/>
  <c r="D881" i="3"/>
  <c r="D849" i="3"/>
  <c r="D684" i="3"/>
  <c r="D794" i="10"/>
  <c r="D640" i="10"/>
  <c r="D704" i="10"/>
  <c r="D978" i="3"/>
  <c r="D528" i="3"/>
  <c r="D529" i="3"/>
  <c r="D820" i="3"/>
  <c r="D637" i="3"/>
  <c r="D968" i="10"/>
  <c r="D504" i="3"/>
  <c r="D582" i="10"/>
  <c r="D976" i="10"/>
  <c r="D452" i="10"/>
  <c r="D536" i="3"/>
  <c r="D525" i="3"/>
  <c r="D465" i="10"/>
  <c r="D910" i="3"/>
  <c r="D527" i="3"/>
  <c r="D691" i="3"/>
  <c r="D533" i="10"/>
  <c r="D313" i="10"/>
  <c r="D915" i="3"/>
  <c r="D750" i="3"/>
  <c r="D425" i="10"/>
  <c r="D747" i="3"/>
  <c r="D948" i="3"/>
  <c r="D733" i="3"/>
  <c r="D813" i="10"/>
  <c r="D532" i="10"/>
  <c r="D371" i="10"/>
  <c r="D950" i="3"/>
  <c r="D987" i="10"/>
  <c r="D666" i="10"/>
  <c r="D362" i="10"/>
  <c r="D384" i="10"/>
  <c r="D612" i="10"/>
  <c r="D631" i="10"/>
  <c r="D419" i="10"/>
  <c r="D883" i="10"/>
  <c r="D560" i="3"/>
  <c r="D442" i="10"/>
  <c r="D674" i="10"/>
  <c r="D715" i="3"/>
  <c r="D697" i="3"/>
  <c r="D512" i="3"/>
  <c r="D996" i="3"/>
  <c r="D758" i="10"/>
  <c r="D492" i="3"/>
  <c r="D1000" i="3"/>
  <c r="D703" i="3"/>
  <c r="D708" i="10"/>
  <c r="D791" i="3"/>
  <c r="D631" i="3"/>
  <c r="D569" i="3"/>
  <c r="D682" i="10"/>
  <c r="D323" i="10"/>
  <c r="D499" i="10"/>
  <c r="D938" i="10"/>
  <c r="D837" i="10"/>
  <c r="D780" i="10"/>
  <c r="D946" i="3"/>
  <c r="D304" i="10"/>
  <c r="D601" i="10"/>
  <c r="D923" i="3"/>
  <c r="D552" i="3"/>
  <c r="D853" i="10"/>
  <c r="D594" i="10"/>
  <c r="D554" i="3"/>
  <c r="D858" i="10"/>
  <c r="D542" i="10"/>
  <c r="D706" i="3"/>
  <c r="D907" i="3"/>
  <c r="D584" i="3"/>
  <c r="D738" i="3"/>
  <c r="D579" i="10"/>
  <c r="D968" i="3"/>
  <c r="D565" i="3"/>
  <c r="D467" i="3"/>
  <c r="D480" i="10"/>
  <c r="D896" i="3"/>
  <c r="D607" i="10"/>
  <c r="D799" i="10"/>
  <c r="D523" i="10"/>
  <c r="D822" i="3"/>
  <c r="D690" i="10"/>
  <c r="D627" i="10"/>
  <c r="D627" i="3"/>
  <c r="D414" i="10"/>
  <c r="D687" i="3"/>
  <c r="D295" i="10"/>
  <c r="D979" i="3"/>
  <c r="D817" i="3"/>
  <c r="D707" i="3"/>
  <c r="D933" i="10"/>
  <c r="D936" i="10"/>
  <c r="D980" i="10"/>
  <c r="D952" i="10"/>
  <c r="D886" i="3"/>
  <c r="D709" i="10"/>
  <c r="D819" i="3"/>
  <c r="D716" i="3"/>
  <c r="D514" i="10"/>
  <c r="D461" i="10"/>
  <c r="D902" i="10"/>
  <c r="D688" i="10"/>
  <c r="D940" i="10"/>
  <c r="D294" i="10"/>
  <c r="D714" i="10"/>
  <c r="D866" i="10"/>
  <c r="D590" i="10"/>
  <c r="D469" i="10"/>
  <c r="D777" i="10"/>
  <c r="D762" i="10"/>
  <c r="D338" i="10"/>
  <c r="D742" i="10"/>
  <c r="D767" i="10"/>
  <c r="D278" i="10"/>
  <c r="D921" i="3"/>
  <c r="D878" i="10"/>
  <c r="D976" i="3"/>
  <c r="D569" i="10"/>
  <c r="D986" i="3"/>
  <c r="D909" i="10"/>
  <c r="D844" i="10"/>
  <c r="D306" i="10"/>
  <c r="D990" i="10"/>
  <c r="D940" i="3"/>
  <c r="D469" i="3"/>
  <c r="D841" i="3"/>
  <c r="D740" i="10"/>
  <c r="D884" i="10"/>
  <c r="D603" i="3"/>
  <c r="D420" i="10"/>
  <c r="D874" i="10"/>
  <c r="D989" i="10"/>
  <c r="D373" i="10"/>
  <c r="D486" i="10"/>
  <c r="D570" i="10"/>
  <c r="D885" i="3"/>
  <c r="D520" i="10"/>
  <c r="D401" i="10"/>
  <c r="D441" i="10"/>
  <c r="D971" i="3"/>
  <c r="D268" i="10"/>
  <c r="D904" i="3"/>
  <c r="D898" i="10"/>
  <c r="D722" i="10"/>
  <c r="D673" i="10"/>
  <c r="D915" i="10"/>
  <c r="D935" i="3"/>
  <c r="D538" i="10"/>
  <c r="D476" i="3"/>
  <c r="D592" i="3"/>
  <c r="D407" i="10"/>
  <c r="D580" i="10"/>
  <c r="D898" i="3"/>
  <c r="D567" i="10"/>
  <c r="D994" i="10"/>
  <c r="D817" i="10"/>
  <c r="D807" i="10"/>
  <c r="D262" i="10"/>
  <c r="D630" i="3"/>
  <c r="D640" i="3"/>
  <c r="D440" i="10"/>
  <c r="D727" i="10"/>
  <c r="D702" i="10"/>
  <c r="D372" i="10"/>
  <c r="D606" i="10"/>
  <c r="D786" i="10"/>
  <c r="D929" i="10"/>
  <c r="D416" i="10"/>
  <c r="D647" i="10"/>
  <c r="D749" i="3"/>
  <c r="D541" i="10"/>
  <c r="D610" i="10"/>
  <c r="D949" i="10"/>
  <c r="D956" i="3"/>
  <c r="D749" i="10"/>
  <c r="D482" i="10"/>
  <c r="D269" i="10"/>
  <c r="D374" i="10"/>
  <c r="D934" i="10"/>
  <c r="D977" i="10"/>
  <c r="D848" i="10"/>
  <c r="D565" i="10"/>
  <c r="D614" i="10"/>
  <c r="D523" i="3"/>
  <c r="D608" i="3"/>
  <c r="D657" i="3"/>
  <c r="D363" i="10"/>
  <c r="D588" i="3"/>
  <c r="D308" i="10"/>
  <c r="D755" i="10"/>
  <c r="D646" i="3"/>
  <c r="D925" i="10"/>
  <c r="D807" i="3"/>
  <c r="D271" i="10"/>
  <c r="D887" i="10"/>
  <c r="D842" i="10"/>
  <c r="D731" i="3"/>
  <c r="D355" i="10"/>
  <c r="D727" i="3"/>
  <c r="D385" i="10"/>
  <c r="D503" i="10"/>
  <c r="D382" i="10"/>
  <c r="D279" i="10"/>
  <c r="D628" i="10"/>
  <c r="D717" i="10"/>
  <c r="D653" i="10"/>
  <c r="D996" i="10"/>
  <c r="D833" i="3"/>
  <c r="D833" i="10"/>
  <c r="D354" i="10"/>
  <c r="D924" i="10"/>
  <c r="D286" i="10"/>
  <c r="D974" i="10"/>
  <c r="D797" i="10"/>
  <c r="D317" i="10"/>
  <c r="D821" i="3"/>
  <c r="D699" i="10"/>
  <c r="D620" i="10"/>
  <c r="D404" i="10"/>
  <c r="D971" i="10"/>
  <c r="D843" i="10"/>
  <c r="D939" i="10"/>
  <c r="D863" i="10"/>
  <c r="D617" i="3"/>
  <c r="D595" i="3"/>
  <c r="D830" i="3"/>
  <c r="D418" i="10"/>
  <c r="D796" i="10"/>
  <c r="D1001" i="3"/>
  <c r="D703" i="10"/>
  <c r="D726" i="10"/>
  <c r="D653" i="3"/>
  <c r="D585" i="10"/>
  <c r="D909" i="3"/>
  <c r="D626" i="3"/>
  <c r="D463" i="10"/>
  <c r="D642" i="10"/>
  <c r="D537" i="3"/>
  <c r="D547" i="3"/>
  <c r="D774" i="10"/>
  <c r="D745" i="10"/>
  <c r="D263" i="10"/>
  <c r="D544" i="3"/>
  <c r="D609" i="10"/>
  <c r="D572" i="3"/>
  <c r="D814" i="10"/>
  <c r="D846" i="3"/>
  <c r="D563" i="10"/>
  <c r="D855" i="10"/>
  <c r="D369" i="10"/>
  <c r="D353" i="10"/>
  <c r="D538" i="3"/>
  <c r="D650" i="10"/>
  <c r="D999" i="3"/>
  <c r="D995" i="10"/>
  <c r="D916" i="10"/>
  <c r="D495" i="10"/>
  <c r="D328" i="10"/>
  <c r="D587" i="10"/>
  <c r="D660" i="10"/>
  <c r="D752" i="3"/>
  <c r="D498" i="10"/>
  <c r="D781" i="10"/>
  <c r="D462" i="10"/>
  <c r="D426" i="10"/>
  <c r="D730" i="10"/>
  <c r="D765" i="10"/>
  <c r="D392" i="10"/>
  <c r="D282" i="10"/>
  <c r="D864" i="3"/>
  <c r="D768" i="10"/>
  <c r="D655" i="3"/>
  <c r="D728" i="3"/>
  <c r="D504" i="10"/>
  <c r="D823" i="10"/>
  <c r="D350" i="10"/>
  <c r="D692" i="10"/>
  <c r="D472" i="3"/>
  <c r="D995" i="3"/>
  <c r="D809" i="10"/>
  <c r="D611" i="10"/>
  <c r="D319" i="10"/>
  <c r="D485" i="10"/>
  <c r="D694" i="10"/>
  <c r="D860" i="10"/>
  <c r="D276" i="10"/>
  <c r="D600" i="3"/>
  <c r="D575" i="3"/>
  <c r="D770" i="3"/>
  <c r="D332" i="10"/>
  <c r="D684" i="10"/>
  <c r="D955" i="10"/>
  <c r="D364" i="10"/>
  <c r="D906" i="3"/>
  <c r="D465" i="3"/>
  <c r="D635" i="10"/>
  <c r="D706" i="10"/>
  <c r="D528" i="10"/>
  <c r="D668" i="3"/>
  <c r="D394" i="10"/>
  <c r="D366" i="10"/>
  <c r="D648" i="10"/>
  <c r="D963" i="10"/>
  <c r="D578" i="10"/>
  <c r="D290" i="10"/>
  <c r="D910" i="10"/>
  <c r="D824" i="10"/>
  <c r="D704" i="3"/>
  <c r="D959" i="10"/>
  <c r="D847" i="3"/>
  <c r="D540" i="10"/>
  <c r="D529" i="10"/>
  <c r="D982" i="3"/>
  <c r="D579" i="3"/>
  <c r="D930" i="3"/>
  <c r="D578" i="3"/>
  <c r="D628" i="3"/>
  <c r="D770" i="10"/>
  <c r="D444" i="10"/>
  <c r="D383" i="10"/>
  <c r="D965" i="10"/>
  <c r="D267" i="10"/>
  <c r="D656" i="10"/>
  <c r="D870" i="10"/>
  <c r="D491" i="3"/>
  <c r="D847" i="10"/>
  <c r="D856" i="10"/>
  <c r="D949" i="3"/>
  <c r="D550" i="10"/>
  <c r="D287" i="10"/>
  <c r="D797" i="3"/>
  <c r="D911" i="10"/>
  <c r="D850" i="10"/>
  <c r="D503" i="3"/>
  <c r="D764" i="10"/>
  <c r="D772" i="10"/>
  <c r="D516" i="10"/>
  <c r="D512" i="10"/>
  <c r="D980" i="3"/>
  <c r="D661" i="10"/>
  <c r="D726" i="3"/>
  <c r="D309" i="10"/>
  <c r="D586" i="10"/>
  <c r="D896" i="10"/>
  <c r="D545" i="3"/>
  <c r="D331" i="10"/>
  <c r="D901" i="10"/>
  <c r="D819" i="10"/>
  <c r="D559" i="10"/>
  <c r="D446" i="10"/>
  <c r="D872" i="3"/>
  <c r="D823" i="3"/>
  <c r="D429" i="10"/>
  <c r="D738" i="10"/>
  <c r="D293" i="10"/>
  <c r="D832" i="10"/>
  <c r="D597" i="3"/>
  <c r="D923" i="10"/>
  <c r="D994" i="3"/>
  <c r="D291" i="10"/>
  <c r="D964" i="10"/>
  <c r="D739" i="10"/>
  <c r="D501" i="10"/>
  <c r="D859" i="10"/>
  <c r="D554" i="10"/>
  <c r="D804" i="3"/>
  <c r="D351" i="10"/>
  <c r="D377" i="10"/>
  <c r="D663" i="3"/>
  <c r="D991" i="10"/>
  <c r="D913" i="10"/>
  <c r="D840" i="10"/>
  <c r="D357" i="10"/>
  <c r="D592" i="10"/>
  <c r="D615" i="3"/>
  <c r="D549" i="10"/>
  <c r="D890" i="10"/>
  <c r="D584" i="10"/>
  <c r="D535" i="10"/>
  <c r="D466" i="3"/>
  <c r="D430" i="10"/>
  <c r="D936" i="3"/>
  <c r="D721" i="10"/>
  <c r="D370" i="10"/>
  <c r="D431" i="10"/>
  <c r="D707" i="10"/>
  <c r="D804" i="10"/>
  <c r="D568" i="10"/>
  <c r="D325" i="10"/>
  <c r="D403" i="10"/>
  <c r="D800" i="10"/>
  <c r="D880" i="3"/>
  <c r="D396" i="10"/>
  <c r="D822" i="10"/>
  <c r="D831" i="10"/>
  <c r="D281" i="10"/>
  <c r="D787" i="10"/>
  <c r="D566" i="10"/>
  <c r="D962" i="3"/>
  <c r="D982" i="10"/>
  <c r="D710" i="10"/>
  <c r="D729" i="10"/>
  <c r="D456" i="10"/>
  <c r="D289" i="10"/>
  <c r="D712" i="10"/>
  <c r="D432" i="10"/>
  <c r="D686" i="10"/>
  <c r="D358" i="10"/>
  <c r="D900" i="3"/>
  <c r="D616" i="10"/>
  <c r="D696" i="10"/>
  <c r="D907" i="10"/>
  <c r="D397" i="10"/>
  <c r="D800" i="3"/>
  <c r="D520" i="3"/>
  <c r="D507" i="3"/>
  <c r="D756" i="3"/>
  <c r="D977" i="3"/>
  <c r="D754" i="3"/>
  <c r="D836" i="10"/>
  <c r="D596" i="10"/>
  <c r="D589" i="3"/>
  <c r="D270" i="10"/>
  <c r="D616" i="3"/>
  <c r="D667" i="10"/>
  <c r="D453" i="10"/>
  <c r="D679" i="10"/>
  <c r="D536" i="10"/>
  <c r="D637" i="10"/>
  <c r="D948" i="10"/>
  <c r="D539" i="3"/>
  <c r="D261" i="10"/>
  <c r="D967" i="10"/>
  <c r="D340" i="10"/>
  <c r="D330" i="10"/>
  <c r="D522" i="10"/>
  <c r="D517" i="10"/>
  <c r="D748" i="10"/>
  <c r="D619" i="3"/>
  <c r="D867" i="3"/>
  <c r="D871" i="10"/>
  <c r="D862" i="10"/>
  <c r="D305" i="10"/>
  <c r="D301" i="10"/>
  <c r="D811" i="10"/>
  <c r="D545" i="10"/>
  <c r="D718" i="10"/>
  <c r="D885" i="10"/>
  <c r="D651" i="3"/>
  <c r="D818" i="3"/>
  <c r="D423" i="10"/>
  <c r="D985" i="10"/>
  <c r="D689" i="10"/>
  <c r="D367" i="10"/>
  <c r="D895" i="10"/>
  <c r="D337" i="10"/>
  <c r="D273" i="10"/>
  <c r="D729" i="3"/>
  <c r="D559" i="3"/>
  <c r="D788" i="10"/>
  <c r="D970" i="3"/>
  <c r="D527" i="10"/>
  <c r="D908" i="3"/>
  <c r="D958" i="3"/>
  <c r="D316" i="10"/>
  <c r="D410" i="10"/>
  <c r="D471" i="10"/>
  <c r="D531" i="10"/>
  <c r="D963" i="3"/>
  <c r="D636" i="10"/>
  <c r="D349" i="10"/>
  <c r="D322" i="10"/>
  <c r="D828" i="10"/>
  <c r="D524" i="3"/>
  <c r="D389" i="10"/>
  <c r="D870" i="3"/>
  <c r="D988" i="10"/>
  <c r="D998" i="3"/>
  <c r="D596" i="3"/>
  <c r="D854" i="10"/>
  <c r="D622" i="10"/>
  <c r="D984" i="10"/>
  <c r="D961" i="10"/>
  <c r="D928" i="10"/>
  <c r="D826" i="10"/>
  <c r="D543" i="3"/>
  <c r="D277" i="10"/>
  <c r="D574" i="10"/>
  <c r="D361" i="10"/>
  <c r="D863" i="3"/>
  <c r="D447" i="10"/>
  <c r="D344" i="10"/>
  <c r="D904" i="10"/>
  <c r="D548" i="10"/>
  <c r="D272" i="10"/>
  <c r="D677" i="3"/>
  <c r="D620" i="3"/>
  <c r="D449" i="10"/>
  <c r="D901" i="3"/>
  <c r="D302" i="10"/>
  <c r="D705" i="10"/>
  <c r="D857" i="10"/>
  <c r="D604" i="3"/>
  <c r="D543" i="10"/>
  <c r="D593" i="3"/>
  <c r="D725" i="3"/>
  <c r="D932" i="10"/>
  <c r="D575" i="10"/>
  <c r="D692" i="3"/>
  <c r="D725" i="10"/>
  <c r="D360" i="10"/>
  <c r="D296" i="10"/>
  <c r="D816" i="10"/>
  <c r="D292" i="10"/>
  <c r="D875" i="10"/>
  <c r="D815" i="3"/>
  <c r="D895" i="3"/>
  <c r="D925" i="3"/>
  <c r="D830" i="10"/>
  <c r="D827" i="3"/>
  <c r="D849" i="10"/>
  <c r="D378" i="10"/>
  <c r="D265" i="10"/>
  <c r="D733" i="10"/>
  <c r="D588" i="10"/>
  <c r="D972" i="10"/>
  <c r="D969" i="10"/>
  <c r="D979" i="10"/>
  <c r="D347" i="10"/>
  <c r="D986" i="10"/>
  <c r="D275" i="10"/>
  <c r="D815" i="10"/>
  <c r="D506" i="10"/>
  <c r="D771" i="3"/>
  <c r="D386" i="10"/>
  <c r="D511" i="10"/>
  <c r="D433" i="10"/>
  <c r="D869" i="10"/>
  <c r="D630" i="10"/>
  <c r="D798" i="10"/>
  <c r="D788" i="3"/>
  <c r="D641" i="3"/>
  <c r="D381" i="10"/>
  <c r="D771" i="10"/>
  <c r="D408" i="10"/>
  <c r="D421" i="10"/>
  <c r="D879" i="10"/>
  <c r="D946" i="10"/>
  <c r="D318" i="10"/>
  <c r="D710" i="3"/>
  <c r="D993" i="10"/>
  <c r="D700" i="10"/>
  <c r="D673" i="3"/>
  <c r="D893" i="10"/>
  <c r="D888" i="10"/>
  <c r="D315" i="10"/>
  <c r="D629" i="10"/>
  <c r="D775" i="10"/>
  <c r="D825" i="10"/>
  <c r="D947" i="10"/>
  <c r="D957" i="10"/>
  <c r="D880" i="10"/>
  <c r="D795" i="10"/>
  <c r="D763" i="10"/>
  <c r="D375" i="10"/>
  <c r="D499" i="3"/>
  <c r="D481" i="3"/>
  <c r="D681" i="3"/>
  <c r="D496" i="3"/>
  <c r="D798" i="3"/>
  <c r="D583" i="10"/>
  <c r="D776" i="3"/>
  <c r="D759" i="10"/>
  <c r="D812" i="10"/>
  <c r="D300" i="10"/>
  <c r="D641" i="10"/>
  <c r="D435" i="10"/>
  <c r="D342" i="10"/>
  <c r="D785" i="10"/>
  <c r="D617" i="10"/>
  <c r="D395" i="10"/>
  <c r="D876" i="10"/>
  <c r="D867" i="10"/>
  <c r="D280" i="10"/>
  <c r="D436" i="10"/>
  <c r="D605" i="10"/>
  <c r="D602" i="3"/>
  <c r="D670" i="10"/>
  <c r="D809" i="3"/>
  <c r="D789" i="10"/>
  <c r="D654" i="10"/>
  <c r="D326" i="10"/>
  <c r="D664" i="10"/>
  <c r="D912" i="10"/>
  <c r="D519" i="10"/>
  <c r="D697" i="10"/>
  <c r="D693" i="10"/>
  <c r="D838" i="10"/>
  <c r="D454" i="10"/>
  <c r="D451" i="10"/>
  <c r="D656" i="3"/>
  <c r="D678" i="10"/>
  <c r="D455" i="10"/>
  <c r="D926" i="3"/>
  <c r="D818" i="10"/>
  <c r="D507" i="10"/>
  <c r="D920" i="3"/>
  <c r="D597" i="10"/>
  <c r="D299" i="10"/>
  <c r="D402" i="10"/>
  <c r="D368" i="10"/>
  <c r="D743" i="3"/>
  <c r="D926" i="10"/>
  <c r="D832" i="3"/>
  <c r="D625" i="10"/>
  <c r="D891" i="3"/>
  <c r="D803" i="10"/>
  <c r="D274" i="10"/>
  <c r="D251" i="10"/>
  <c r="D247" i="3"/>
  <c r="D259" i="3"/>
  <c r="D251" i="3"/>
  <c r="D260" i="3"/>
  <c r="D255" i="3"/>
  <c r="D257" i="3"/>
  <c r="D249" i="3"/>
  <c r="D254" i="3"/>
  <c r="D810" i="10"/>
  <c r="D643" i="10"/>
  <c r="D466" i="10"/>
  <c r="D892" i="10"/>
  <c r="D621" i="10"/>
  <c r="D652" i="10"/>
  <c r="D564" i="10"/>
  <c r="D415" i="10"/>
  <c r="D591" i="10"/>
  <c r="D711" i="10"/>
  <c r="D573" i="3"/>
  <c r="D502" i="3"/>
  <c r="D888" i="3"/>
  <c r="D643" i="3"/>
  <c r="D424" i="10"/>
  <c r="D766" i="10"/>
  <c r="D698" i="10"/>
  <c r="D258" i="10"/>
  <c r="D245" i="10"/>
  <c r="D256" i="10"/>
  <c r="D254" i="10"/>
  <c r="D249" i="10"/>
  <c r="D266" i="10"/>
  <c r="D778" i="10"/>
  <c r="D264" i="10"/>
  <c r="D621" i="3"/>
  <c r="D428" i="10"/>
  <c r="D908" i="10"/>
  <c r="D484" i="10"/>
  <c r="D521" i="3"/>
  <c r="D283" i="10"/>
  <c r="D922" i="10"/>
  <c r="D644" i="10"/>
  <c r="D728" i="10"/>
  <c r="D756" i="10"/>
  <c r="D645" i="10"/>
  <c r="D474" i="10"/>
  <c r="D577" i="10"/>
  <c r="D476" i="10"/>
  <c r="D260" i="10"/>
  <c r="D244" i="10"/>
  <c r="D243" i="10"/>
  <c r="D247" i="10"/>
  <c r="D243" i="3"/>
  <c r="D663" i="10"/>
  <c r="D626" i="10"/>
  <c r="D398" i="10"/>
  <c r="D649" i="10"/>
  <c r="D927" i="3"/>
  <c r="D905" i="10"/>
  <c r="D314" i="10"/>
  <c r="D853" i="3"/>
  <c r="D284" i="10"/>
  <c r="D400" i="10"/>
  <c r="D285" i="10"/>
  <c r="D964" i="3"/>
  <c r="D608" i="10"/>
  <c r="D500" i="10"/>
  <c r="D919" i="10"/>
  <c r="D478" i="10"/>
  <c r="D288" i="10"/>
  <c r="D248" i="10"/>
  <c r="D246" i="10"/>
  <c r="D257" i="10"/>
  <c r="D255" i="10"/>
  <c r="D252" i="10"/>
  <c r="D250" i="10"/>
  <c r="D253" i="10"/>
  <c r="D259" i="10"/>
  <c r="D256" i="3"/>
  <c r="D246" i="3"/>
  <c r="D258" i="3"/>
  <c r="D253" i="3"/>
  <c r="D432" i="3"/>
  <c r="D312" i="3"/>
  <c r="D374" i="3"/>
  <c r="D362" i="3"/>
  <c r="D453" i="3"/>
  <c r="D302" i="3"/>
  <c r="D290" i="3"/>
  <c r="D284" i="3"/>
  <c r="D395" i="3"/>
  <c r="D292" i="3"/>
  <c r="D433" i="3"/>
  <c r="D282" i="3"/>
  <c r="D310" i="3"/>
  <c r="D372" i="3"/>
  <c r="D363" i="3"/>
  <c r="D294" i="3"/>
  <c r="D393" i="3"/>
  <c r="D303" i="3"/>
  <c r="D344" i="3"/>
  <c r="D339" i="3"/>
  <c r="D346" i="3"/>
  <c r="D301" i="3"/>
  <c r="D327" i="3"/>
  <c r="D300" i="3"/>
  <c r="D262" i="3"/>
  <c r="D415" i="3"/>
  <c r="D461" i="3"/>
  <c r="D369" i="3"/>
  <c r="D375" i="3"/>
  <c r="D348" i="3"/>
  <c r="D373" i="3"/>
  <c r="D397" i="3"/>
  <c r="D426" i="3"/>
  <c r="D325" i="3"/>
  <c r="D447" i="3"/>
  <c r="D429" i="3"/>
  <c r="D455" i="3"/>
  <c r="D430" i="3"/>
  <c r="D440" i="3"/>
  <c r="D462" i="3"/>
  <c r="D315" i="3"/>
  <c r="D368" i="3"/>
  <c r="D391" i="3"/>
  <c r="D364" i="3"/>
  <c r="D443" i="3"/>
  <c r="D351" i="3"/>
  <c r="D270" i="3"/>
  <c r="D277" i="3"/>
  <c r="D382" i="3"/>
  <c r="D342" i="3"/>
  <c r="D367" i="3"/>
  <c r="D272" i="3"/>
  <c r="D245" i="3"/>
  <c r="D250" i="3"/>
  <c r="D353" i="3"/>
  <c r="D446" i="3"/>
  <c r="D343" i="3"/>
  <c r="D304" i="3"/>
  <c r="D350" i="3"/>
  <c r="D394" i="3"/>
  <c r="D404" i="3"/>
  <c r="D263" i="3"/>
  <c r="D360" i="3"/>
  <c r="D445" i="3"/>
  <c r="D320" i="3"/>
  <c r="D271" i="3"/>
  <c r="D330" i="3"/>
  <c r="D378" i="3"/>
  <c r="D381" i="3"/>
  <c r="D296" i="3"/>
  <c r="D400" i="3"/>
  <c r="D349" i="3"/>
  <c r="D441" i="3"/>
  <c r="D321" i="3"/>
  <c r="D328" i="3"/>
  <c r="D383" i="3"/>
  <c r="D390" i="3"/>
  <c r="D287" i="3"/>
  <c r="D291" i="3"/>
  <c r="D265" i="3"/>
  <c r="D416" i="3"/>
  <c r="D314" i="3"/>
  <c r="D311" i="3"/>
  <c r="D322" i="3"/>
  <c r="D366" i="3"/>
  <c r="D420" i="3"/>
  <c r="D401" i="3"/>
  <c r="D357" i="3"/>
  <c r="D313" i="3"/>
  <c r="D377" i="3"/>
  <c r="D298" i="3"/>
  <c r="D386" i="3"/>
  <c r="D347" i="3"/>
  <c r="D318" i="3"/>
  <c r="D323" i="3"/>
  <c r="D329" i="3"/>
  <c r="D417" i="3"/>
  <c r="D463" i="3"/>
  <c r="D280" i="3"/>
  <c r="D410" i="3"/>
  <c r="D359" i="3"/>
  <c r="D286" i="3"/>
  <c r="D308" i="3"/>
  <c r="D384" i="3"/>
  <c r="D333" i="3"/>
  <c r="D289" i="3"/>
  <c r="D269" i="3"/>
  <c r="D252" i="3"/>
  <c r="D244" i="3"/>
  <c r="D248" i="3"/>
  <c r="D361" i="3"/>
  <c r="D419" i="3"/>
  <c r="D335" i="3"/>
  <c r="D388" i="3"/>
  <c r="D412" i="3"/>
  <c r="D365" i="3"/>
  <c r="D385" i="3"/>
  <c r="D411" i="3"/>
  <c r="D288" i="3"/>
  <c r="D297" i="3"/>
  <c r="D279" i="3"/>
  <c r="D324" i="3"/>
  <c r="D281" i="3"/>
  <c r="D409" i="3"/>
  <c r="D451" i="3"/>
  <c r="D405" i="3"/>
  <c r="D427" i="3"/>
  <c r="D444" i="3"/>
  <c r="D418" i="3"/>
  <c r="D340" i="3"/>
  <c r="D414" i="3"/>
  <c r="D406" i="3"/>
  <c r="D442" i="3"/>
  <c r="D371" i="3"/>
  <c r="D275" i="3"/>
  <c r="D431" i="3"/>
  <c r="D437" i="3"/>
  <c r="D425" i="3"/>
  <c r="D319" i="3"/>
  <c r="D399" i="3"/>
  <c r="D337" i="3"/>
  <c r="D316" i="3"/>
  <c r="D306" i="3"/>
  <c r="D354" i="3"/>
  <c r="D402" i="3"/>
  <c r="D273" i="3"/>
  <c r="D305" i="3"/>
  <c r="D370" i="3"/>
  <c r="D332" i="3"/>
  <c r="D460" i="3"/>
  <c r="D283" i="3"/>
  <c r="D276" i="3"/>
  <c r="D341" i="3"/>
  <c r="D459" i="3"/>
  <c r="D450" i="3"/>
  <c r="D345" i="3"/>
  <c r="D456" i="3"/>
  <c r="D392" i="3"/>
  <c r="D413" i="3"/>
  <c r="D285" i="3"/>
  <c r="D293" i="3"/>
  <c r="D434" i="3"/>
  <c r="D309" i="3"/>
  <c r="D435" i="3"/>
  <c r="D338" i="3"/>
  <c r="D439" i="3"/>
  <c r="D407" i="3"/>
  <c r="D389" i="3"/>
  <c r="D408" i="3"/>
  <c r="D299" i="3"/>
  <c r="D387" i="3"/>
  <c r="D376" i="3"/>
  <c r="D448" i="3"/>
  <c r="D331" i="3"/>
  <c r="D278" i="3"/>
  <c r="D334" i="3"/>
  <c r="D454" i="3"/>
  <c r="D295" i="3"/>
  <c r="D449" i="3"/>
  <c r="D380" i="3"/>
  <c r="D326" i="3"/>
  <c r="D458" i="3"/>
  <c r="D457" i="3"/>
  <c r="D428" i="3"/>
  <c r="D355" i="3"/>
  <c r="D356" i="3"/>
  <c r="D266" i="3"/>
  <c r="D436" i="3"/>
  <c r="D307" i="3"/>
  <c r="D452" i="3"/>
  <c r="D403" i="3"/>
  <c r="D358" i="3"/>
  <c r="D398" i="3"/>
  <c r="D352" i="3"/>
  <c r="D261" i="3"/>
  <c r="D396" i="3"/>
  <c r="D274" i="3"/>
  <c r="D336" i="3"/>
  <c r="D438" i="3"/>
  <c r="D268" i="3"/>
  <c r="D267" i="3"/>
  <c r="D264" i="3"/>
  <c r="D379" i="3"/>
  <c r="D317" i="3"/>
  <c r="D232" i="3"/>
  <c r="D238" i="3"/>
  <c r="D241" i="3"/>
  <c r="D233" i="3"/>
  <c r="D235" i="3"/>
  <c r="D240" i="3"/>
  <c r="D237" i="3"/>
  <c r="D231" i="3"/>
  <c r="D234" i="3"/>
  <c r="D242" i="3"/>
  <c r="D236" i="3"/>
  <c r="D230" i="3"/>
  <c r="D239" i="3"/>
  <c r="D234" i="10"/>
  <c r="D233" i="10"/>
  <c r="D236" i="10"/>
  <c r="D239" i="10"/>
  <c r="D242" i="10"/>
  <c r="D231" i="10"/>
  <c r="D240" i="10"/>
  <c r="D237" i="10"/>
  <c r="D230" i="10"/>
  <c r="D241" i="10"/>
  <c r="D238" i="10"/>
  <c r="D232" i="10"/>
  <c r="D235" i="10"/>
  <c r="D190" i="3"/>
  <c r="D194" i="3"/>
  <c r="D198" i="3"/>
  <c r="D213" i="3"/>
  <c r="D223" i="3"/>
  <c r="D225" i="3"/>
  <c r="D210" i="3"/>
  <c r="D217" i="3"/>
  <c r="D228" i="3"/>
  <c r="D220" i="3"/>
  <c r="D219" i="3"/>
  <c r="D200" i="3"/>
  <c r="D195" i="3"/>
  <c r="D199" i="3"/>
  <c r="D216" i="3"/>
  <c r="D201" i="3"/>
  <c r="D202" i="3"/>
  <c r="D229" i="3"/>
  <c r="D214" i="3"/>
  <c r="D224" i="3"/>
  <c r="D211" i="3"/>
  <c r="D226" i="3"/>
  <c r="D206" i="3"/>
  <c r="D193" i="3"/>
  <c r="D188" i="3"/>
  <c r="D212" i="3"/>
  <c r="D205" i="3"/>
  <c r="D209" i="3"/>
  <c r="D215" i="3"/>
  <c r="D227" i="3"/>
  <c r="D218" i="3"/>
  <c r="D189" i="3"/>
  <c r="D191" i="3"/>
  <c r="D196" i="3"/>
  <c r="D192" i="3"/>
  <c r="D197" i="3"/>
  <c r="D222" i="3"/>
  <c r="D203" i="3"/>
  <c r="D207" i="3"/>
  <c r="D221" i="3"/>
  <c r="D204" i="3"/>
  <c r="D208" i="3"/>
  <c r="D191" i="10"/>
  <c r="D190" i="10"/>
  <c r="D220" i="10"/>
  <c r="D207" i="10"/>
  <c r="D226" i="10"/>
  <c r="D223" i="10"/>
  <c r="D218" i="10"/>
  <c r="D202" i="10"/>
  <c r="D217" i="10"/>
  <c r="D194" i="10"/>
  <c r="D195" i="10"/>
  <c r="D228" i="10"/>
  <c r="D227" i="10"/>
  <c r="D219" i="10"/>
  <c r="D206" i="10"/>
  <c r="D221" i="10"/>
  <c r="D201" i="10"/>
  <c r="D203" i="10"/>
  <c r="D189" i="10"/>
  <c r="D229" i="10"/>
  <c r="D209" i="10"/>
  <c r="D222" i="10"/>
  <c r="D216" i="10"/>
  <c r="D210" i="10"/>
  <c r="D204" i="10"/>
  <c r="D205" i="10"/>
  <c r="D208" i="10"/>
  <c r="D192" i="10"/>
  <c r="D199" i="10"/>
  <c r="D200" i="10"/>
  <c r="D198" i="10"/>
  <c r="D197" i="10"/>
  <c r="D196" i="10"/>
  <c r="D188" i="10"/>
  <c r="D193" i="10"/>
  <c r="D214" i="10"/>
  <c r="D225" i="10"/>
  <c r="D211" i="10"/>
  <c r="D215" i="10"/>
  <c r="D212" i="10"/>
  <c r="D213" i="10"/>
  <c r="D224" i="10"/>
  <c r="D3" i="10"/>
  <c r="D2" i="10"/>
  <c r="D3" i="3"/>
  <c r="D2" i="3"/>
  <c r="D155" i="10"/>
  <c r="D139" i="10"/>
  <c r="D171" i="10"/>
  <c r="D166" i="10"/>
  <c r="D100" i="10"/>
  <c r="D137" i="10"/>
  <c r="D164" i="10"/>
  <c r="D16" i="10"/>
  <c r="D45" i="10"/>
  <c r="D49" i="10"/>
  <c r="D25" i="10"/>
  <c r="D172" i="10"/>
  <c r="D70" i="10"/>
  <c r="D145" i="10"/>
  <c r="D50" i="10"/>
  <c r="D94" i="10"/>
  <c r="D15" i="10"/>
  <c r="D183" i="10"/>
  <c r="D124" i="10"/>
  <c r="D7" i="10"/>
  <c r="D167" i="10"/>
  <c r="D151" i="10"/>
  <c r="D57" i="10"/>
  <c r="D175" i="10"/>
  <c r="D107" i="10"/>
  <c r="D163" i="10"/>
  <c r="D88" i="10"/>
  <c r="D90" i="10"/>
  <c r="D17" i="10"/>
  <c r="D79" i="10"/>
  <c r="D56" i="10"/>
  <c r="D126" i="10"/>
  <c r="D67" i="10"/>
  <c r="D13" i="10"/>
  <c r="D84" i="10"/>
  <c r="D148" i="10"/>
  <c r="D38" i="10"/>
  <c r="D120" i="10"/>
  <c r="D127" i="10"/>
  <c r="D135" i="10"/>
  <c r="D23" i="10"/>
  <c r="D114" i="10"/>
  <c r="D125" i="10"/>
  <c r="D118" i="10"/>
  <c r="D26" i="10"/>
  <c r="D147" i="10"/>
  <c r="D95" i="10"/>
  <c r="D159" i="10"/>
  <c r="D19" i="10"/>
  <c r="D33" i="10"/>
  <c r="D9" i="10"/>
  <c r="D65" i="10"/>
  <c r="D173" i="10"/>
  <c r="D12" i="10"/>
  <c r="D71" i="10"/>
  <c r="D109" i="10"/>
  <c r="D106" i="10"/>
  <c r="D54" i="10"/>
  <c r="D132" i="10"/>
  <c r="D104" i="10"/>
  <c r="D74" i="10"/>
  <c r="D143" i="10"/>
  <c r="D158" i="10"/>
  <c r="D131" i="10"/>
  <c r="D179" i="10"/>
  <c r="D138" i="10"/>
  <c r="D18" i="10"/>
  <c r="D73" i="10"/>
  <c r="D180" i="10"/>
  <c r="D51" i="10"/>
  <c r="D140" i="10"/>
  <c r="D99" i="10"/>
  <c r="D77" i="10"/>
  <c r="D184" i="10"/>
  <c r="D97" i="10"/>
  <c r="D111" i="10"/>
  <c r="D129" i="10"/>
  <c r="D169" i="10"/>
  <c r="D20" i="10"/>
  <c r="D93" i="10"/>
  <c r="D72" i="10"/>
  <c r="D174" i="10"/>
  <c r="D112" i="10"/>
  <c r="D89" i="10"/>
  <c r="D8" i="10"/>
  <c r="D108" i="10"/>
  <c r="D59" i="10"/>
  <c r="D92" i="10"/>
  <c r="D103" i="10"/>
  <c r="D133" i="10"/>
  <c r="D46" i="10"/>
  <c r="D43" i="10"/>
  <c r="D105" i="10"/>
  <c r="D119" i="10"/>
  <c r="D110" i="10"/>
  <c r="D53" i="10"/>
  <c r="D177" i="10"/>
  <c r="D66" i="10"/>
  <c r="D187" i="10"/>
  <c r="D115" i="10"/>
  <c r="D44" i="10"/>
  <c r="D160" i="10"/>
  <c r="D40" i="10"/>
  <c r="D10" i="10"/>
  <c r="D185" i="10"/>
  <c r="D41" i="10"/>
  <c r="D170" i="10"/>
  <c r="D78" i="10"/>
  <c r="D14" i="10"/>
  <c r="D152" i="10"/>
  <c r="D80" i="10"/>
  <c r="D62" i="10"/>
  <c r="D11" i="10"/>
  <c r="D39" i="10"/>
  <c r="D154" i="10"/>
  <c r="D55" i="10"/>
  <c r="D153" i="10"/>
  <c r="D150" i="10"/>
  <c r="D34" i="10"/>
  <c r="D130" i="10"/>
  <c r="D81" i="10"/>
  <c r="D63" i="10"/>
  <c r="D42" i="10"/>
  <c r="D36" i="10"/>
  <c r="D123" i="10"/>
  <c r="D32" i="10"/>
  <c r="D24" i="10"/>
  <c r="D117" i="10"/>
  <c r="D182" i="10"/>
  <c r="D91" i="10"/>
  <c r="D86" i="10"/>
  <c r="D28" i="10"/>
  <c r="D116" i="10"/>
  <c r="D75" i="10"/>
  <c r="D186" i="10"/>
  <c r="D157" i="10"/>
  <c r="D68" i="10"/>
  <c r="D52" i="10"/>
  <c r="D4" i="10"/>
  <c r="D6" i="10"/>
  <c r="D48" i="10"/>
  <c r="D161" i="10"/>
  <c r="D21" i="10"/>
  <c r="D149" i="10"/>
  <c r="D61" i="10"/>
  <c r="D178" i="10"/>
  <c r="D165" i="10"/>
  <c r="D58" i="10"/>
  <c r="D162" i="10"/>
  <c r="D37" i="10"/>
  <c r="D96" i="10"/>
  <c r="D27" i="10"/>
  <c r="D144" i="10"/>
  <c r="D85" i="10"/>
  <c r="D101" i="10"/>
  <c r="D168" i="10"/>
  <c r="D134" i="10"/>
  <c r="D5" i="10"/>
  <c r="D82" i="10"/>
  <c r="D113" i="10"/>
  <c r="D83" i="10"/>
  <c r="D102" i="10"/>
  <c r="D122" i="10"/>
  <c r="D181" i="10"/>
  <c r="D146" i="10"/>
  <c r="D76" i="10"/>
  <c r="D121" i="10"/>
  <c r="D35" i="10"/>
  <c r="D22" i="10"/>
  <c r="D136" i="10"/>
  <c r="D60" i="10"/>
  <c r="D156" i="10"/>
  <c r="D30" i="10"/>
  <c r="D98" i="10"/>
  <c r="D128" i="10"/>
  <c r="D29" i="10"/>
  <c r="D142" i="10"/>
  <c r="D64" i="10"/>
  <c r="D141" i="10"/>
  <c r="D87" i="10"/>
  <c r="D69" i="10"/>
  <c r="D47" i="10"/>
  <c r="D176" i="10"/>
  <c r="D31" i="10"/>
  <c r="D147" i="3"/>
  <c r="D46" i="3"/>
  <c r="D137" i="3"/>
  <c r="D78" i="3"/>
  <c r="D34" i="3"/>
  <c r="D162" i="3"/>
  <c r="D116" i="3"/>
  <c r="D149" i="3"/>
  <c r="D45" i="3"/>
  <c r="D131" i="3"/>
  <c r="D180" i="3"/>
  <c r="D178" i="3"/>
  <c r="D155" i="3"/>
  <c r="D161" i="3"/>
  <c r="D153" i="3"/>
  <c r="D179" i="3"/>
  <c r="D100" i="3"/>
  <c r="D89" i="3"/>
  <c r="D165" i="3"/>
  <c r="D93" i="3"/>
  <c r="D9" i="3"/>
  <c r="D146" i="3"/>
  <c r="D14" i="3"/>
  <c r="D175" i="3"/>
  <c r="D24" i="3"/>
  <c r="D25" i="3"/>
  <c r="D128" i="3"/>
  <c r="D129" i="3"/>
  <c r="D151" i="3"/>
  <c r="D19" i="3"/>
  <c r="D110" i="3"/>
  <c r="D184" i="3"/>
  <c r="D49" i="3"/>
  <c r="D152" i="3"/>
  <c r="D172" i="3"/>
  <c r="D7" i="3"/>
  <c r="D139" i="3"/>
  <c r="D73" i="3"/>
  <c r="D80" i="3"/>
  <c r="D10" i="3"/>
  <c r="D36" i="3"/>
  <c r="D5" i="3"/>
  <c r="D111" i="3"/>
  <c r="D130" i="3"/>
  <c r="D174" i="3"/>
  <c r="D65" i="3"/>
  <c r="D28" i="3"/>
  <c r="D92" i="3"/>
  <c r="D141" i="3"/>
  <c r="D76" i="3"/>
  <c r="D42" i="3"/>
  <c r="D77" i="3"/>
  <c r="D105" i="3"/>
  <c r="D119" i="3"/>
  <c r="D51" i="3"/>
  <c r="D98" i="3"/>
  <c r="D26" i="3"/>
  <c r="D123" i="3"/>
  <c r="D55" i="3"/>
  <c r="D102" i="3"/>
  <c r="D50" i="3"/>
  <c r="D187" i="3"/>
  <c r="D117" i="3"/>
  <c r="D43" i="3"/>
  <c r="D106" i="3"/>
  <c r="D114" i="3"/>
  <c r="D8" i="3"/>
  <c r="D136" i="3"/>
  <c r="D31" i="3"/>
  <c r="D133" i="3"/>
  <c r="D125" i="3"/>
  <c r="D82" i="3"/>
  <c r="D112" i="3"/>
  <c r="D167" i="3"/>
  <c r="D126" i="3"/>
  <c r="D4" i="3"/>
  <c r="D70" i="3"/>
  <c r="D138" i="3"/>
  <c r="D160" i="3"/>
  <c r="D164" i="3"/>
  <c r="D99" i="3"/>
  <c r="D39" i="3"/>
  <c r="D60" i="3"/>
  <c r="D134" i="3"/>
  <c r="D113" i="3"/>
  <c r="D97" i="3"/>
  <c r="D101" i="3"/>
  <c r="D68" i="3"/>
  <c r="D143" i="3"/>
  <c r="D132" i="3"/>
  <c r="D37" i="3"/>
  <c r="D118" i="3"/>
  <c r="D90" i="3"/>
  <c r="D12" i="3"/>
  <c r="D159" i="3"/>
  <c r="D176" i="3"/>
  <c r="D29" i="3"/>
  <c r="D44" i="3"/>
  <c r="D177" i="3"/>
  <c r="D84" i="3"/>
  <c r="D142" i="3"/>
  <c r="D86" i="3"/>
  <c r="D63" i="3"/>
  <c r="D181" i="3"/>
  <c r="D54" i="3"/>
  <c r="D15" i="3"/>
  <c r="D64" i="3"/>
  <c r="D16" i="3"/>
  <c r="D30" i="3"/>
  <c r="D94" i="3"/>
  <c r="D107" i="3"/>
  <c r="D20" i="3"/>
  <c r="D121" i="3"/>
  <c r="D75" i="3"/>
  <c r="D38" i="3"/>
  <c r="D156" i="3"/>
  <c r="D145" i="3"/>
  <c r="D21" i="3"/>
  <c r="D18" i="3"/>
  <c r="D69" i="3"/>
  <c r="D66" i="3"/>
  <c r="D120" i="3"/>
  <c r="D140" i="3"/>
  <c r="D74" i="3"/>
  <c r="D33" i="3"/>
  <c r="D40" i="3"/>
  <c r="D182" i="3"/>
  <c r="D13" i="3"/>
  <c r="D23" i="3"/>
  <c r="D87" i="3"/>
  <c r="D127" i="3"/>
  <c r="D27" i="3"/>
  <c r="D22" i="3"/>
  <c r="D95" i="3"/>
  <c r="D72" i="3"/>
  <c r="D56" i="3"/>
  <c r="D115" i="3"/>
  <c r="D148" i="3"/>
  <c r="D186" i="3"/>
  <c r="D59" i="3"/>
  <c r="D81" i="3"/>
  <c r="D185" i="3"/>
  <c r="D62" i="3"/>
  <c r="D91" i="3"/>
  <c r="D173" i="3"/>
  <c r="D103" i="3"/>
  <c r="D53" i="3"/>
  <c r="D109" i="3"/>
  <c r="D169" i="3"/>
  <c r="D79" i="3"/>
  <c r="D35" i="3"/>
  <c r="D157" i="3"/>
  <c r="D85" i="3"/>
  <c r="D108" i="3"/>
  <c r="D150" i="3"/>
  <c r="D41" i="3"/>
  <c r="D96" i="3"/>
  <c r="D124" i="3"/>
  <c r="D61" i="3"/>
  <c r="D11" i="3"/>
  <c r="D83" i="3"/>
  <c r="D104" i="3"/>
  <c r="D158" i="3"/>
  <c r="D183" i="3"/>
  <c r="D67" i="3"/>
  <c r="D32" i="3"/>
  <c r="D88" i="3"/>
  <c r="D135" i="3"/>
  <c r="D58" i="3"/>
  <c r="D52" i="3"/>
  <c r="D57" i="3"/>
  <c r="D163" i="3"/>
  <c r="D48" i="3"/>
  <c r="D166" i="3"/>
  <c r="D170" i="3"/>
  <c r="D47" i="3"/>
  <c r="D122" i="3"/>
  <c r="D71" i="3"/>
  <c r="D154" i="3"/>
  <c r="D144" i="3"/>
  <c r="D168" i="3"/>
  <c r="D171" i="3"/>
  <c r="D17" i="3"/>
  <c r="D6" i="3"/>
  <c r="AQ152" i="4" l="1"/>
  <c r="AW152" i="4" s="1"/>
  <c r="F124" i="4"/>
  <c r="J124" i="4" s="1"/>
  <c r="AN24" i="4"/>
  <c r="AT24" i="4" s="1"/>
  <c r="D124" i="4"/>
  <c r="H124" i="4" s="1"/>
  <c r="AL136" i="4"/>
  <c r="AR136" i="4" s="1"/>
  <c r="E5" i="4"/>
  <c r="I5" i="4" s="1"/>
  <c r="AP100" i="4"/>
  <c r="AV100" i="4" s="1"/>
  <c r="AM174" i="4"/>
  <c r="AS174" i="4" s="1"/>
  <c r="AQ191" i="4"/>
  <c r="AW191" i="4" s="1"/>
  <c r="I317" i="3"/>
  <c r="J317" i="3"/>
  <c r="F317" i="3"/>
  <c r="H317" i="3"/>
  <c r="K317" i="3"/>
  <c r="K379" i="3"/>
  <c r="J379" i="3"/>
  <c r="F379" i="3"/>
  <c r="H379" i="3"/>
  <c r="I379" i="3"/>
  <c r="K264" i="3"/>
  <c r="H264" i="3"/>
  <c r="J264" i="3"/>
  <c r="F264" i="3"/>
  <c r="I264" i="3"/>
  <c r="K267" i="3"/>
  <c r="J267" i="3"/>
  <c r="I267" i="3"/>
  <c r="F267" i="3"/>
  <c r="H267" i="3"/>
  <c r="H268" i="3"/>
  <c r="J268" i="3"/>
  <c r="I268" i="3"/>
  <c r="F268" i="3"/>
  <c r="K268" i="3"/>
  <c r="K438" i="3"/>
  <c r="H438" i="3"/>
  <c r="I438" i="3"/>
  <c r="J438" i="3"/>
  <c r="F438" i="3"/>
  <c r="I336" i="3"/>
  <c r="F336" i="3"/>
  <c r="K336" i="3"/>
  <c r="J336" i="3"/>
  <c r="H336" i="3"/>
  <c r="J274" i="3"/>
  <c r="K274" i="3"/>
  <c r="H274" i="3"/>
  <c r="F274" i="3"/>
  <c r="I274" i="3"/>
  <c r="I396" i="3"/>
  <c r="H396" i="3"/>
  <c r="J396" i="3"/>
  <c r="F396" i="3"/>
  <c r="K396" i="3"/>
  <c r="H261" i="3"/>
  <c r="F261" i="3"/>
  <c r="J261" i="3"/>
  <c r="I261" i="3"/>
  <c r="K261" i="3"/>
  <c r="F352" i="3"/>
  <c r="J352" i="3"/>
  <c r="H352" i="3"/>
  <c r="K352" i="3"/>
  <c r="I352" i="3"/>
  <c r="H398" i="3"/>
  <c r="J398" i="3"/>
  <c r="K398" i="3"/>
  <c r="F398" i="3"/>
  <c r="I398" i="3"/>
  <c r="H358" i="3"/>
  <c r="F358" i="3"/>
  <c r="J358" i="3"/>
  <c r="K358" i="3"/>
  <c r="I358" i="3"/>
  <c r="F403" i="3"/>
  <c r="H403" i="3"/>
  <c r="J403" i="3"/>
  <c r="I403" i="3"/>
  <c r="K403" i="3"/>
  <c r="H452" i="3"/>
  <c r="K452" i="3"/>
  <c r="J452" i="3"/>
  <c r="F452" i="3"/>
  <c r="I452" i="3"/>
  <c r="I307" i="3"/>
  <c r="F307" i="3"/>
  <c r="J307" i="3"/>
  <c r="H307" i="3"/>
  <c r="K307" i="3"/>
  <c r="F436" i="3"/>
  <c r="K436" i="3"/>
  <c r="I436" i="3"/>
  <c r="J436" i="3"/>
  <c r="H436" i="3"/>
  <c r="H266" i="3"/>
  <c r="F266" i="3"/>
  <c r="K266" i="3"/>
  <c r="I266" i="3"/>
  <c r="J266" i="3"/>
  <c r="I356" i="3"/>
  <c r="F356" i="3"/>
  <c r="H356" i="3"/>
  <c r="K356" i="3"/>
  <c r="J356" i="3"/>
  <c r="I355" i="3"/>
  <c r="H355" i="3"/>
  <c r="K355" i="3"/>
  <c r="F355" i="3"/>
  <c r="J355" i="3"/>
  <c r="K428" i="3"/>
  <c r="I428" i="3"/>
  <c r="H428" i="3"/>
  <c r="F428" i="3"/>
  <c r="J428" i="3"/>
  <c r="I457" i="3"/>
  <c r="K457" i="3"/>
  <c r="J457" i="3"/>
  <c r="F457" i="3"/>
  <c r="H457" i="3"/>
  <c r="H458" i="3"/>
  <c r="J458" i="3"/>
  <c r="F458" i="3"/>
  <c r="K458" i="3"/>
  <c r="I458" i="3"/>
  <c r="I326" i="3"/>
  <c r="H326" i="3"/>
  <c r="F326" i="3"/>
  <c r="J326" i="3"/>
  <c r="K326" i="3"/>
  <c r="J380" i="3"/>
  <c r="H380" i="3"/>
  <c r="F380" i="3"/>
  <c r="K380" i="3"/>
  <c r="I380" i="3"/>
  <c r="I449" i="3"/>
  <c r="H449" i="3"/>
  <c r="J449" i="3"/>
  <c r="K449" i="3"/>
  <c r="F449" i="3"/>
  <c r="J295" i="3"/>
  <c r="F295" i="3"/>
  <c r="H295" i="3"/>
  <c r="I295" i="3"/>
  <c r="K295" i="3"/>
  <c r="I454" i="3"/>
  <c r="H454" i="3"/>
  <c r="F454" i="3"/>
  <c r="J454" i="3"/>
  <c r="K454" i="3"/>
  <c r="J334" i="3"/>
  <c r="H334" i="3"/>
  <c r="K334" i="3"/>
  <c r="I334" i="3"/>
  <c r="F334" i="3"/>
  <c r="I278" i="3"/>
  <c r="J278" i="3"/>
  <c r="F278" i="3"/>
  <c r="K278" i="3"/>
  <c r="H278" i="3"/>
  <c r="F331" i="3"/>
  <c r="J331" i="3"/>
  <c r="I331" i="3"/>
  <c r="K331" i="3"/>
  <c r="H331" i="3"/>
  <c r="K448" i="3"/>
  <c r="J448" i="3"/>
  <c r="I448" i="3"/>
  <c r="F448" i="3"/>
  <c r="H448" i="3"/>
  <c r="F376" i="3"/>
  <c r="K376" i="3"/>
  <c r="I376" i="3"/>
  <c r="J376" i="3"/>
  <c r="H376" i="3"/>
  <c r="J387" i="3"/>
  <c r="I387" i="3"/>
  <c r="H387" i="3"/>
  <c r="K387" i="3"/>
  <c r="F387" i="3"/>
  <c r="K299" i="3"/>
  <c r="J299" i="3"/>
  <c r="I299" i="3"/>
  <c r="F299" i="3"/>
  <c r="H299" i="3"/>
  <c r="H408" i="3"/>
  <c r="K408" i="3"/>
  <c r="F408" i="3"/>
  <c r="J408" i="3"/>
  <c r="I408" i="3"/>
  <c r="H389" i="3"/>
  <c r="K389" i="3"/>
  <c r="I389" i="3"/>
  <c r="J389" i="3"/>
  <c r="F389" i="3"/>
  <c r="F407" i="3"/>
  <c r="J407" i="3"/>
  <c r="H407" i="3"/>
  <c r="I407" i="3"/>
  <c r="K407" i="3"/>
  <c r="J439" i="3"/>
  <c r="F439" i="3"/>
  <c r="I439" i="3"/>
  <c r="H439" i="3"/>
  <c r="K439" i="3"/>
  <c r="K338" i="3"/>
  <c r="J338" i="3"/>
  <c r="F338" i="3"/>
  <c r="H338" i="3"/>
  <c r="I338" i="3"/>
  <c r="I435" i="3"/>
  <c r="F435" i="3"/>
  <c r="K435" i="3"/>
  <c r="J435" i="3"/>
  <c r="H435" i="3"/>
  <c r="I309" i="3"/>
  <c r="K309" i="3"/>
  <c r="H309" i="3"/>
  <c r="J309" i="3"/>
  <c r="F309" i="3"/>
  <c r="J434" i="3"/>
  <c r="H434" i="3"/>
  <c r="F434" i="3"/>
  <c r="I434" i="3"/>
  <c r="K434" i="3"/>
  <c r="J293" i="3"/>
  <c r="I293" i="3"/>
  <c r="F293" i="3"/>
  <c r="K293" i="3"/>
  <c r="H293" i="3"/>
  <c r="I285" i="3"/>
  <c r="J285" i="3"/>
  <c r="F285" i="3"/>
  <c r="K285" i="3"/>
  <c r="H285" i="3"/>
  <c r="H413" i="3"/>
  <c r="K413" i="3"/>
  <c r="F413" i="3"/>
  <c r="J413" i="3"/>
  <c r="I413" i="3"/>
  <c r="H392" i="3"/>
  <c r="K392" i="3"/>
  <c r="J392" i="3"/>
  <c r="I392" i="3"/>
  <c r="F392" i="3"/>
  <c r="H456" i="3"/>
  <c r="F456" i="3"/>
  <c r="J456" i="3"/>
  <c r="K456" i="3"/>
  <c r="I456" i="3"/>
  <c r="I345" i="3"/>
  <c r="F345" i="3"/>
  <c r="K345" i="3"/>
  <c r="J345" i="3"/>
  <c r="H345" i="3"/>
  <c r="I450" i="3"/>
  <c r="J450" i="3"/>
  <c r="H450" i="3"/>
  <c r="F450" i="3"/>
  <c r="K450" i="3"/>
  <c r="H459" i="3"/>
  <c r="J459" i="3"/>
  <c r="K459" i="3"/>
  <c r="I459" i="3"/>
  <c r="F459" i="3"/>
  <c r="K341" i="3"/>
  <c r="J341" i="3"/>
  <c r="H341" i="3"/>
  <c r="F341" i="3"/>
  <c r="I341" i="3"/>
  <c r="K219" i="3"/>
  <c r="F219" i="3"/>
  <c r="J219" i="3"/>
  <c r="I219" i="3"/>
  <c r="H219" i="3"/>
  <c r="J12" i="3"/>
  <c r="K12" i="3"/>
  <c r="I12" i="3"/>
  <c r="H12" i="3"/>
  <c r="F12" i="3"/>
  <c r="I37" i="3"/>
  <c r="F37" i="3"/>
  <c r="J37" i="3"/>
  <c r="H37" i="3"/>
  <c r="K37" i="3"/>
  <c r="K199" i="3"/>
  <c r="F199" i="3"/>
  <c r="I199" i="3"/>
  <c r="H199" i="3"/>
  <c r="J199" i="3"/>
  <c r="H233" i="3"/>
  <c r="F233" i="3"/>
  <c r="I233" i="3"/>
  <c r="K233" i="3"/>
  <c r="J233" i="3"/>
  <c r="I7" i="3"/>
  <c r="F7" i="3"/>
  <c r="K7" i="3"/>
  <c r="J7" i="3"/>
  <c r="H7" i="3"/>
  <c r="H49" i="3"/>
  <c r="K49" i="3"/>
  <c r="F49" i="3"/>
  <c r="J49" i="3"/>
  <c r="I49" i="3"/>
  <c r="J34" i="3"/>
  <c r="F34" i="3"/>
  <c r="K34" i="3"/>
  <c r="H34" i="3"/>
  <c r="I34" i="3"/>
  <c r="I218" i="3"/>
  <c r="H218" i="3"/>
  <c r="J218" i="3"/>
  <c r="K218" i="3"/>
  <c r="F218" i="3"/>
  <c r="F204" i="3"/>
  <c r="I204" i="3"/>
  <c r="K204" i="3"/>
  <c r="J204" i="3"/>
  <c r="H204" i="3"/>
  <c r="J208" i="3"/>
  <c r="F208" i="3"/>
  <c r="H208" i="3"/>
  <c r="K208" i="3"/>
  <c r="I208" i="3"/>
  <c r="F222" i="3"/>
  <c r="I222" i="3"/>
  <c r="J222" i="3"/>
  <c r="K222" i="3"/>
  <c r="H222" i="3"/>
  <c r="J42" i="3"/>
  <c r="I42" i="3"/>
  <c r="K42" i="3"/>
  <c r="F42" i="3"/>
  <c r="H42" i="3"/>
  <c r="J38" i="3"/>
  <c r="I38" i="3"/>
  <c r="F38" i="3"/>
  <c r="H38" i="3"/>
  <c r="K38" i="3"/>
  <c r="I41" i="3"/>
  <c r="K41" i="3"/>
  <c r="H41" i="3"/>
  <c r="J41" i="3"/>
  <c r="F41" i="3"/>
  <c r="J27" i="3"/>
  <c r="F27" i="3"/>
  <c r="I27" i="3"/>
  <c r="H27" i="3"/>
  <c r="K27" i="3"/>
  <c r="K113" i="3"/>
  <c r="F113" i="3"/>
  <c r="J113" i="3"/>
  <c r="I113" i="3"/>
  <c r="H113" i="3"/>
  <c r="H169" i="3"/>
  <c r="I169" i="3"/>
  <c r="J169" i="3"/>
  <c r="F169" i="3"/>
  <c r="K169" i="3"/>
  <c r="J149" i="3"/>
  <c r="F149" i="3"/>
  <c r="I149" i="3"/>
  <c r="K149" i="3"/>
  <c r="H149" i="3"/>
  <c r="I276" i="3"/>
  <c r="H276" i="3"/>
  <c r="K276" i="3"/>
  <c r="F276" i="3"/>
  <c r="J276" i="3"/>
  <c r="I283" i="3"/>
  <c r="H283" i="3"/>
  <c r="K283" i="3"/>
  <c r="J283" i="3"/>
  <c r="F283" i="3"/>
  <c r="H460" i="3"/>
  <c r="J460" i="3"/>
  <c r="K460" i="3"/>
  <c r="I460" i="3"/>
  <c r="F460" i="3"/>
  <c r="K332" i="3"/>
  <c r="F332" i="3"/>
  <c r="J332" i="3"/>
  <c r="I332" i="3"/>
  <c r="H332" i="3"/>
  <c r="J370" i="3"/>
  <c r="I370" i="3"/>
  <c r="F370" i="3"/>
  <c r="H370" i="3"/>
  <c r="K370" i="3"/>
  <c r="K305" i="3"/>
  <c r="F305" i="3"/>
  <c r="I305" i="3"/>
  <c r="H305" i="3"/>
  <c r="J305" i="3"/>
  <c r="F273" i="3"/>
  <c r="K273" i="3"/>
  <c r="I273" i="3"/>
  <c r="J273" i="3"/>
  <c r="H273" i="3"/>
  <c r="J402" i="3"/>
  <c r="H402" i="3"/>
  <c r="F402" i="3"/>
  <c r="I402" i="3"/>
  <c r="K402" i="3"/>
  <c r="J354" i="3"/>
  <c r="I354" i="3"/>
  <c r="K354" i="3"/>
  <c r="F354" i="3"/>
  <c r="H354" i="3"/>
  <c r="H306" i="3"/>
  <c r="K306" i="3"/>
  <c r="I306" i="3"/>
  <c r="J306" i="3"/>
  <c r="F306" i="3"/>
  <c r="I316" i="3"/>
  <c r="F316" i="3"/>
  <c r="H316" i="3"/>
  <c r="J316" i="3"/>
  <c r="K316" i="3"/>
  <c r="F337" i="3"/>
  <c r="J337" i="3"/>
  <c r="H337" i="3"/>
  <c r="K337" i="3"/>
  <c r="I337" i="3"/>
  <c r="F399" i="3"/>
  <c r="J399" i="3"/>
  <c r="K399" i="3"/>
  <c r="H399" i="3"/>
  <c r="I399" i="3"/>
  <c r="K319" i="3"/>
  <c r="J319" i="3"/>
  <c r="H319" i="3"/>
  <c r="I319" i="3"/>
  <c r="F319" i="3"/>
  <c r="J425" i="3"/>
  <c r="F425" i="3"/>
  <c r="H425" i="3"/>
  <c r="I425" i="3"/>
  <c r="K425" i="3"/>
  <c r="J437" i="3"/>
  <c r="H437" i="3"/>
  <c r="K437" i="3"/>
  <c r="I437" i="3"/>
  <c r="F437" i="3"/>
  <c r="J431" i="3"/>
  <c r="H431" i="3"/>
  <c r="K431" i="3"/>
  <c r="I431" i="3"/>
  <c r="F431" i="3"/>
  <c r="F275" i="3"/>
  <c r="K275" i="3"/>
  <c r="I275" i="3"/>
  <c r="J275" i="3"/>
  <c r="H275" i="3"/>
  <c r="F371" i="3"/>
  <c r="H371" i="3"/>
  <c r="K371" i="3"/>
  <c r="I371" i="3"/>
  <c r="J371" i="3"/>
  <c r="H442" i="3"/>
  <c r="K442" i="3"/>
  <c r="J442" i="3"/>
  <c r="I442" i="3"/>
  <c r="F442" i="3"/>
  <c r="H406" i="3"/>
  <c r="K406" i="3"/>
  <c r="I406" i="3"/>
  <c r="F406" i="3"/>
  <c r="J406" i="3"/>
  <c r="I414" i="3"/>
  <c r="J414" i="3"/>
  <c r="F414" i="3"/>
  <c r="K414" i="3"/>
  <c r="H414" i="3"/>
  <c r="H340" i="3"/>
  <c r="I340" i="3"/>
  <c r="F340" i="3"/>
  <c r="J340" i="3"/>
  <c r="K340" i="3"/>
  <c r="F418" i="3"/>
  <c r="H418" i="3"/>
  <c r="K418" i="3"/>
  <c r="J418" i="3"/>
  <c r="I418" i="3"/>
  <c r="H444" i="3"/>
  <c r="K444" i="3"/>
  <c r="J444" i="3"/>
  <c r="F444" i="3"/>
  <c r="I444" i="3"/>
  <c r="J427" i="3"/>
  <c r="H427" i="3"/>
  <c r="F427" i="3"/>
  <c r="I427" i="3"/>
  <c r="K427" i="3"/>
  <c r="I405" i="3"/>
  <c r="H405" i="3"/>
  <c r="K405" i="3"/>
  <c r="F405" i="3"/>
  <c r="J405" i="3"/>
  <c r="I451" i="3"/>
  <c r="J451" i="3"/>
  <c r="H451" i="3"/>
  <c r="F451" i="3"/>
  <c r="K451" i="3"/>
  <c r="F409" i="3"/>
  <c r="K409" i="3"/>
  <c r="H409" i="3"/>
  <c r="J409" i="3"/>
  <c r="I409" i="3"/>
  <c r="I281" i="3"/>
  <c r="H281" i="3"/>
  <c r="K281" i="3"/>
  <c r="F281" i="3"/>
  <c r="J281" i="3"/>
  <c r="J324" i="3"/>
  <c r="I324" i="3"/>
  <c r="K324" i="3"/>
  <c r="F324" i="3"/>
  <c r="H324" i="3"/>
  <c r="J279" i="3"/>
  <c r="K279" i="3"/>
  <c r="H279" i="3"/>
  <c r="F279" i="3"/>
  <c r="I279" i="3"/>
  <c r="H297" i="3"/>
  <c r="K297" i="3"/>
  <c r="I297" i="3"/>
  <c r="J297" i="3"/>
  <c r="F297" i="3"/>
  <c r="F288" i="3"/>
  <c r="I288" i="3"/>
  <c r="J288" i="3"/>
  <c r="K288" i="3"/>
  <c r="H288" i="3"/>
  <c r="I411" i="3"/>
  <c r="F411" i="3"/>
  <c r="K411" i="3"/>
  <c r="J411" i="3"/>
  <c r="H411" i="3"/>
  <c r="F385" i="3"/>
  <c r="J385" i="3"/>
  <c r="H385" i="3"/>
  <c r="K385" i="3"/>
  <c r="I385" i="3"/>
  <c r="I365" i="3"/>
  <c r="H365" i="3"/>
  <c r="K365" i="3"/>
  <c r="J365" i="3"/>
  <c r="F365" i="3"/>
  <c r="H412" i="3"/>
  <c r="I412" i="3"/>
  <c r="F412" i="3"/>
  <c r="K412" i="3"/>
  <c r="J412" i="3"/>
  <c r="J388" i="3"/>
  <c r="H388" i="3"/>
  <c r="K388" i="3"/>
  <c r="I388" i="3"/>
  <c r="F388" i="3"/>
  <c r="I335" i="3"/>
  <c r="K335" i="3"/>
  <c r="F335" i="3"/>
  <c r="H335" i="3"/>
  <c r="J335" i="3"/>
  <c r="F419" i="3"/>
  <c r="K419" i="3"/>
  <c r="H419" i="3"/>
  <c r="I419" i="3"/>
  <c r="J419" i="3"/>
  <c r="K361" i="3"/>
  <c r="I361" i="3"/>
  <c r="H361" i="3"/>
  <c r="J361" i="3"/>
  <c r="F361" i="3"/>
  <c r="H206" i="3"/>
  <c r="K206" i="3"/>
  <c r="I206" i="3"/>
  <c r="J206" i="3"/>
  <c r="F206" i="3"/>
  <c r="K174" i="3"/>
  <c r="F174" i="3"/>
  <c r="J174" i="3"/>
  <c r="I174" i="3"/>
  <c r="H174" i="3"/>
  <c r="F138" i="3"/>
  <c r="J138" i="3"/>
  <c r="H138" i="3"/>
  <c r="K138" i="3"/>
  <c r="I138" i="3"/>
  <c r="H25" i="3"/>
  <c r="J25" i="3"/>
  <c r="F25" i="3"/>
  <c r="K25" i="3"/>
  <c r="I25" i="3"/>
  <c r="J227" i="3"/>
  <c r="H227" i="3"/>
  <c r="I227" i="3"/>
  <c r="K227" i="3"/>
  <c r="F227" i="3"/>
  <c r="J135" i="3"/>
  <c r="K135" i="3"/>
  <c r="I135" i="3"/>
  <c r="H135" i="3"/>
  <c r="F135" i="3"/>
  <c r="K30" i="3"/>
  <c r="F30" i="3"/>
  <c r="I30" i="3"/>
  <c r="J30" i="3"/>
  <c r="H30" i="3"/>
  <c r="I157" i="3"/>
  <c r="K157" i="3"/>
  <c r="F157" i="3"/>
  <c r="H157" i="3"/>
  <c r="J157" i="3"/>
  <c r="K248" i="3"/>
  <c r="I248" i="3"/>
  <c r="H248" i="3"/>
  <c r="J248" i="3"/>
  <c r="F248" i="3"/>
  <c r="I244" i="3"/>
  <c r="H244" i="3"/>
  <c r="K244" i="3"/>
  <c r="J244" i="3"/>
  <c r="F244" i="3"/>
  <c r="H252" i="3"/>
  <c r="I252" i="3"/>
  <c r="J252" i="3"/>
  <c r="K252" i="3"/>
  <c r="F252" i="3"/>
  <c r="H241" i="3"/>
  <c r="I241" i="3"/>
  <c r="F241" i="3"/>
  <c r="J241" i="3"/>
  <c r="K241" i="3"/>
  <c r="J92" i="3"/>
  <c r="H92" i="3"/>
  <c r="I92" i="3"/>
  <c r="K92" i="3"/>
  <c r="F92" i="3"/>
  <c r="J20" i="3"/>
  <c r="F20" i="3"/>
  <c r="K20" i="3"/>
  <c r="H20" i="3"/>
  <c r="I20" i="3"/>
  <c r="H62" i="3"/>
  <c r="I62" i="3"/>
  <c r="J62" i="3"/>
  <c r="F62" i="3"/>
  <c r="K62" i="3"/>
  <c r="K80" i="3"/>
  <c r="I80" i="3"/>
  <c r="F80" i="3"/>
  <c r="J80" i="3"/>
  <c r="H80" i="3"/>
  <c r="J57" i="3"/>
  <c r="I57" i="3"/>
  <c r="F57" i="3"/>
  <c r="K57" i="3"/>
  <c r="H57" i="3"/>
  <c r="F103" i="3"/>
  <c r="H103" i="3"/>
  <c r="K103" i="3"/>
  <c r="I103" i="3"/>
  <c r="J103" i="3"/>
  <c r="H68" i="3"/>
  <c r="K68" i="3"/>
  <c r="F68" i="3"/>
  <c r="I68" i="3"/>
  <c r="J68" i="3"/>
  <c r="F269" i="3"/>
  <c r="I269" i="3"/>
  <c r="K269" i="3"/>
  <c r="H269" i="3"/>
  <c r="J269" i="3"/>
  <c r="I289" i="3"/>
  <c r="H289" i="3"/>
  <c r="F289" i="3"/>
  <c r="J289" i="3"/>
  <c r="K289" i="3"/>
  <c r="K333" i="3"/>
  <c r="H333" i="3"/>
  <c r="J333" i="3"/>
  <c r="I333" i="3"/>
  <c r="F333" i="3"/>
  <c r="J384" i="3"/>
  <c r="F384" i="3"/>
  <c r="H384" i="3"/>
  <c r="K384" i="3"/>
  <c r="I384" i="3"/>
  <c r="J308" i="3"/>
  <c r="I308" i="3"/>
  <c r="H308" i="3"/>
  <c r="K308" i="3"/>
  <c r="F308" i="3"/>
  <c r="J286" i="3"/>
  <c r="K286" i="3"/>
  <c r="H286" i="3"/>
  <c r="F286" i="3"/>
  <c r="I286" i="3"/>
  <c r="K359" i="3"/>
  <c r="J359" i="3"/>
  <c r="I359" i="3"/>
  <c r="F359" i="3"/>
  <c r="H359" i="3"/>
  <c r="K410" i="3"/>
  <c r="I410" i="3"/>
  <c r="J410" i="3"/>
  <c r="F410" i="3"/>
  <c r="H410" i="3"/>
  <c r="F280" i="3"/>
  <c r="I280" i="3"/>
  <c r="J280" i="3"/>
  <c r="K280" i="3"/>
  <c r="H280" i="3"/>
  <c r="K463" i="3"/>
  <c r="J463" i="3"/>
  <c r="F463" i="3"/>
  <c r="I463" i="3"/>
  <c r="H463" i="3"/>
  <c r="I417" i="3"/>
  <c r="F417" i="3"/>
  <c r="K417" i="3"/>
  <c r="J417" i="3"/>
  <c r="H417" i="3"/>
  <c r="F329" i="3"/>
  <c r="J329" i="3"/>
  <c r="H329" i="3"/>
  <c r="K329" i="3"/>
  <c r="I329" i="3"/>
  <c r="F323" i="3"/>
  <c r="J323" i="3"/>
  <c r="I323" i="3"/>
  <c r="H323" i="3"/>
  <c r="K323" i="3"/>
  <c r="F318" i="3"/>
  <c r="I318" i="3"/>
  <c r="J318" i="3"/>
  <c r="K318" i="3"/>
  <c r="H318" i="3"/>
  <c r="J347" i="3"/>
  <c r="I347" i="3"/>
  <c r="F347" i="3"/>
  <c r="K347" i="3"/>
  <c r="H347" i="3"/>
  <c r="H386" i="3"/>
  <c r="I386" i="3"/>
  <c r="J386" i="3"/>
  <c r="F386" i="3"/>
  <c r="K386" i="3"/>
  <c r="F298" i="3"/>
  <c r="J298" i="3"/>
  <c r="K298" i="3"/>
  <c r="H298" i="3"/>
  <c r="I298" i="3"/>
  <c r="K377" i="3"/>
  <c r="F377" i="3"/>
  <c r="H377" i="3"/>
  <c r="I377" i="3"/>
  <c r="J377" i="3"/>
  <c r="H313" i="3"/>
  <c r="I313" i="3"/>
  <c r="K313" i="3"/>
  <c r="F313" i="3"/>
  <c r="J313" i="3"/>
  <c r="K357" i="3"/>
  <c r="F357" i="3"/>
  <c r="J357" i="3"/>
  <c r="I357" i="3"/>
  <c r="H357" i="3"/>
  <c r="K401" i="3"/>
  <c r="F401" i="3"/>
  <c r="I401" i="3"/>
  <c r="H401" i="3"/>
  <c r="J401" i="3"/>
  <c r="I420" i="3"/>
  <c r="J420" i="3"/>
  <c r="F420" i="3"/>
  <c r="H420" i="3"/>
  <c r="K420" i="3"/>
  <c r="J366" i="3"/>
  <c r="K366" i="3"/>
  <c r="I366" i="3"/>
  <c r="F366" i="3"/>
  <c r="H366" i="3"/>
  <c r="I322" i="3"/>
  <c r="J322" i="3"/>
  <c r="F322" i="3"/>
  <c r="K322" i="3"/>
  <c r="H322" i="3"/>
  <c r="I311" i="3"/>
  <c r="H311" i="3"/>
  <c r="F311" i="3"/>
  <c r="J311" i="3"/>
  <c r="K311" i="3"/>
  <c r="F314" i="3"/>
  <c r="H314" i="3"/>
  <c r="I314" i="3"/>
  <c r="J314" i="3"/>
  <c r="K314" i="3"/>
  <c r="K416" i="3"/>
  <c r="H416" i="3"/>
  <c r="I416" i="3"/>
  <c r="J416" i="3"/>
  <c r="F416" i="3"/>
  <c r="F265" i="3"/>
  <c r="K265" i="3"/>
  <c r="J265" i="3"/>
  <c r="I265" i="3"/>
  <c r="H265" i="3"/>
  <c r="J291" i="3"/>
  <c r="K291" i="3"/>
  <c r="I291" i="3"/>
  <c r="H291" i="3"/>
  <c r="F291" i="3"/>
  <c r="J287" i="3"/>
  <c r="H287" i="3"/>
  <c r="F287" i="3"/>
  <c r="K287" i="3"/>
  <c r="I287" i="3"/>
  <c r="K390" i="3"/>
  <c r="J390" i="3"/>
  <c r="F390" i="3"/>
  <c r="I390" i="3"/>
  <c r="H390" i="3"/>
  <c r="K383" i="3"/>
  <c r="I383" i="3"/>
  <c r="J383" i="3"/>
  <c r="F383" i="3"/>
  <c r="H383" i="3"/>
  <c r="J328" i="3"/>
  <c r="I328" i="3"/>
  <c r="K328" i="3"/>
  <c r="H328" i="3"/>
  <c r="F328" i="3"/>
  <c r="F321" i="3"/>
  <c r="K321" i="3"/>
  <c r="H321" i="3"/>
  <c r="J321" i="3"/>
  <c r="I321" i="3"/>
  <c r="F441" i="3"/>
  <c r="K441" i="3"/>
  <c r="J441" i="3"/>
  <c r="I441" i="3"/>
  <c r="H441" i="3"/>
  <c r="I349" i="3"/>
  <c r="H349" i="3"/>
  <c r="J349" i="3"/>
  <c r="K349" i="3"/>
  <c r="F349" i="3"/>
  <c r="H400" i="3"/>
  <c r="K400" i="3"/>
  <c r="I400" i="3"/>
  <c r="F400" i="3"/>
  <c r="J400" i="3"/>
  <c r="K296" i="3"/>
  <c r="H296" i="3"/>
  <c r="J296" i="3"/>
  <c r="I296" i="3"/>
  <c r="F296" i="3"/>
  <c r="I381" i="3"/>
  <c r="F381" i="3"/>
  <c r="H381" i="3"/>
  <c r="J381" i="3"/>
  <c r="K381" i="3"/>
  <c r="F378" i="3"/>
  <c r="I378" i="3"/>
  <c r="K378" i="3"/>
  <c r="J378" i="3"/>
  <c r="H378" i="3"/>
  <c r="I330" i="3"/>
  <c r="J330" i="3"/>
  <c r="K330" i="3"/>
  <c r="H330" i="3"/>
  <c r="F330" i="3"/>
  <c r="J271" i="3"/>
  <c r="K271" i="3"/>
  <c r="H271" i="3"/>
  <c r="I271" i="3"/>
  <c r="F271" i="3"/>
  <c r="H320" i="3"/>
  <c r="I320" i="3"/>
  <c r="J320" i="3"/>
  <c r="F320" i="3"/>
  <c r="K320" i="3"/>
  <c r="F445" i="3"/>
  <c r="J445" i="3"/>
  <c r="I445" i="3"/>
  <c r="K445" i="3"/>
  <c r="H445" i="3"/>
  <c r="K360" i="3"/>
  <c r="H360" i="3"/>
  <c r="I360" i="3"/>
  <c r="F360" i="3"/>
  <c r="J360" i="3"/>
  <c r="J263" i="3"/>
  <c r="H263" i="3"/>
  <c r="K263" i="3"/>
  <c r="I263" i="3"/>
  <c r="F263" i="3"/>
  <c r="I404" i="3"/>
  <c r="F404" i="3"/>
  <c r="J404" i="3"/>
  <c r="H404" i="3"/>
  <c r="K404" i="3"/>
  <c r="K394" i="3"/>
  <c r="F394" i="3"/>
  <c r="H394" i="3"/>
  <c r="J394" i="3"/>
  <c r="I394" i="3"/>
  <c r="F350" i="3"/>
  <c r="K350" i="3"/>
  <c r="H350" i="3"/>
  <c r="J350" i="3"/>
  <c r="I350" i="3"/>
  <c r="J304" i="3"/>
  <c r="F304" i="3"/>
  <c r="K304" i="3"/>
  <c r="I304" i="3"/>
  <c r="H304" i="3"/>
  <c r="K343" i="3"/>
  <c r="H343" i="3"/>
  <c r="J343" i="3"/>
  <c r="I343" i="3"/>
  <c r="F343" i="3"/>
  <c r="I446" i="3"/>
  <c r="H446" i="3"/>
  <c r="J446" i="3"/>
  <c r="F446" i="3"/>
  <c r="K446" i="3"/>
  <c r="H353" i="3"/>
  <c r="F353" i="3"/>
  <c r="J353" i="3"/>
  <c r="K353" i="3"/>
  <c r="I353" i="3"/>
  <c r="I211" i="3"/>
  <c r="F211" i="3"/>
  <c r="J211" i="3"/>
  <c r="H211" i="3"/>
  <c r="K211" i="3"/>
  <c r="I168" i="3"/>
  <c r="H168" i="3"/>
  <c r="J168" i="3"/>
  <c r="K168" i="3"/>
  <c r="F168" i="3"/>
  <c r="K151" i="3"/>
  <c r="H151" i="3"/>
  <c r="J151" i="3"/>
  <c r="I151" i="3"/>
  <c r="F151" i="3"/>
  <c r="I83" i="3"/>
  <c r="F83" i="3"/>
  <c r="K83" i="3"/>
  <c r="J83" i="3"/>
  <c r="H83" i="3"/>
  <c r="I239" i="3"/>
  <c r="H239" i="3"/>
  <c r="K239" i="3"/>
  <c r="J239" i="3"/>
  <c r="F239" i="3"/>
  <c r="K74" i="3"/>
  <c r="I74" i="3"/>
  <c r="F74" i="3"/>
  <c r="J74" i="3"/>
  <c r="H74" i="3"/>
  <c r="H106" i="3"/>
  <c r="F106" i="3"/>
  <c r="J106" i="3"/>
  <c r="K106" i="3"/>
  <c r="I106" i="3"/>
  <c r="I64" i="3"/>
  <c r="K64" i="3"/>
  <c r="H64" i="3"/>
  <c r="J64" i="3"/>
  <c r="F64" i="3"/>
  <c r="K250" i="3"/>
  <c r="H250" i="3"/>
  <c r="I250" i="3"/>
  <c r="J250" i="3"/>
  <c r="F250" i="3"/>
  <c r="I236" i="3"/>
  <c r="F236" i="3"/>
  <c r="K236" i="3"/>
  <c r="H236" i="3"/>
  <c r="J236" i="3"/>
  <c r="I245" i="3"/>
  <c r="K245" i="3"/>
  <c r="F245" i="3"/>
  <c r="H245" i="3"/>
  <c r="J245" i="3"/>
  <c r="K225" i="3"/>
  <c r="I225" i="3"/>
  <c r="J225" i="3"/>
  <c r="F225" i="3"/>
  <c r="H225" i="3"/>
  <c r="J181" i="3"/>
  <c r="I181" i="3"/>
  <c r="K181" i="3"/>
  <c r="H181" i="3"/>
  <c r="F181" i="3"/>
  <c r="I142" i="3"/>
  <c r="F142" i="3"/>
  <c r="H142" i="3"/>
  <c r="J142" i="3"/>
  <c r="K142" i="3"/>
  <c r="J44" i="3"/>
  <c r="H44" i="3"/>
  <c r="I44" i="3"/>
  <c r="K44" i="3"/>
  <c r="F44" i="3"/>
  <c r="I137" i="3"/>
  <c r="J137" i="3"/>
  <c r="K137" i="3"/>
  <c r="F137" i="3"/>
  <c r="H137" i="3"/>
  <c r="F6" i="3"/>
  <c r="I6" i="3"/>
  <c r="H6" i="3"/>
  <c r="J6" i="3"/>
  <c r="K6" i="3"/>
  <c r="F72" i="3"/>
  <c r="I72" i="3"/>
  <c r="H72" i="3"/>
  <c r="K72" i="3"/>
  <c r="J72" i="3"/>
  <c r="K5" i="3"/>
  <c r="I5" i="3"/>
  <c r="J5" i="3"/>
  <c r="H5" i="3"/>
  <c r="F5" i="3"/>
  <c r="F272" i="3"/>
  <c r="K272" i="3"/>
  <c r="H272" i="3"/>
  <c r="I272" i="3"/>
  <c r="J272" i="3"/>
  <c r="J367" i="3"/>
  <c r="K367" i="3"/>
  <c r="H367" i="3"/>
  <c r="I367" i="3"/>
  <c r="F367" i="3"/>
  <c r="J342" i="3"/>
  <c r="H342" i="3"/>
  <c r="K342" i="3"/>
  <c r="F342" i="3"/>
  <c r="I342" i="3"/>
  <c r="F382" i="3"/>
  <c r="J382" i="3"/>
  <c r="H382" i="3"/>
  <c r="I382" i="3"/>
  <c r="K382" i="3"/>
  <c r="H277" i="3"/>
  <c r="K277" i="3"/>
  <c r="F277" i="3"/>
  <c r="J277" i="3"/>
  <c r="I277" i="3"/>
  <c r="J270" i="3"/>
  <c r="K270" i="3"/>
  <c r="H270" i="3"/>
  <c r="I270" i="3"/>
  <c r="F270" i="3"/>
  <c r="J351" i="3"/>
  <c r="I351" i="3"/>
  <c r="K351" i="3"/>
  <c r="H351" i="3"/>
  <c r="F351" i="3"/>
  <c r="I443" i="3"/>
  <c r="H443" i="3"/>
  <c r="J443" i="3"/>
  <c r="F443" i="3"/>
  <c r="K443" i="3"/>
  <c r="I364" i="3"/>
  <c r="F364" i="3"/>
  <c r="H364" i="3"/>
  <c r="J364" i="3"/>
  <c r="K364" i="3"/>
  <c r="H391" i="3"/>
  <c r="I391" i="3"/>
  <c r="K391" i="3"/>
  <c r="F391" i="3"/>
  <c r="J391" i="3"/>
  <c r="H368" i="3"/>
  <c r="K368" i="3"/>
  <c r="I368" i="3"/>
  <c r="J368" i="3"/>
  <c r="F368" i="3"/>
  <c r="J315" i="3"/>
  <c r="F315" i="3"/>
  <c r="H315" i="3"/>
  <c r="I315" i="3"/>
  <c r="K315" i="3"/>
  <c r="F462" i="3"/>
  <c r="J462" i="3"/>
  <c r="H462" i="3"/>
  <c r="K462" i="3"/>
  <c r="I462" i="3"/>
  <c r="J440" i="3"/>
  <c r="F440" i="3"/>
  <c r="K440" i="3"/>
  <c r="I440" i="3"/>
  <c r="H440" i="3"/>
  <c r="K430" i="3"/>
  <c r="J430" i="3"/>
  <c r="I430" i="3"/>
  <c r="H430" i="3"/>
  <c r="F430" i="3"/>
  <c r="J455" i="3"/>
  <c r="H455" i="3"/>
  <c r="I455" i="3"/>
  <c r="F455" i="3"/>
  <c r="K455" i="3"/>
  <c r="I429" i="3"/>
  <c r="K429" i="3"/>
  <c r="H429" i="3"/>
  <c r="F429" i="3"/>
  <c r="J429" i="3"/>
  <c r="I447" i="3"/>
  <c r="H447" i="3"/>
  <c r="J447" i="3"/>
  <c r="F447" i="3"/>
  <c r="K447" i="3"/>
  <c r="H325" i="3"/>
  <c r="I325" i="3"/>
  <c r="K325" i="3"/>
  <c r="F325" i="3"/>
  <c r="J325" i="3"/>
  <c r="F426" i="3"/>
  <c r="H426" i="3"/>
  <c r="K426" i="3"/>
  <c r="J426" i="3"/>
  <c r="I426" i="3"/>
  <c r="H397" i="3"/>
  <c r="K397" i="3"/>
  <c r="I397" i="3"/>
  <c r="F397" i="3"/>
  <c r="J397" i="3"/>
  <c r="J373" i="3"/>
  <c r="F373" i="3"/>
  <c r="I373" i="3"/>
  <c r="H373" i="3"/>
  <c r="K373" i="3"/>
  <c r="K348" i="3"/>
  <c r="H348" i="3"/>
  <c r="F348" i="3"/>
  <c r="J348" i="3"/>
  <c r="I348" i="3"/>
  <c r="H375" i="3"/>
  <c r="K375" i="3"/>
  <c r="F375" i="3"/>
  <c r="J375" i="3"/>
  <c r="I375" i="3"/>
  <c r="K369" i="3"/>
  <c r="I369" i="3"/>
  <c r="H369" i="3"/>
  <c r="J369" i="3"/>
  <c r="F369" i="3"/>
  <c r="J461" i="3"/>
  <c r="F461" i="3"/>
  <c r="I461" i="3"/>
  <c r="K461" i="3"/>
  <c r="H461" i="3"/>
  <c r="F415" i="3"/>
  <c r="J415" i="3"/>
  <c r="I415" i="3"/>
  <c r="H415" i="3"/>
  <c r="K415" i="3"/>
  <c r="H262" i="3"/>
  <c r="I262" i="3"/>
  <c r="F262" i="3"/>
  <c r="K262" i="3"/>
  <c r="J262" i="3"/>
  <c r="J300" i="3"/>
  <c r="H300" i="3"/>
  <c r="K300" i="3"/>
  <c r="F300" i="3"/>
  <c r="I300" i="3"/>
  <c r="K327" i="3"/>
  <c r="I327" i="3"/>
  <c r="F327" i="3"/>
  <c r="J327" i="3"/>
  <c r="H327" i="3"/>
  <c r="I301" i="3"/>
  <c r="F301" i="3"/>
  <c r="J301" i="3"/>
  <c r="K301" i="3"/>
  <c r="H301" i="3"/>
  <c r="K346" i="3"/>
  <c r="J346" i="3"/>
  <c r="F346" i="3"/>
  <c r="H346" i="3"/>
  <c r="I346" i="3"/>
  <c r="H339" i="3"/>
  <c r="J339" i="3"/>
  <c r="F339" i="3"/>
  <c r="I339" i="3"/>
  <c r="K339" i="3"/>
  <c r="F344" i="3"/>
  <c r="J344" i="3"/>
  <c r="H344" i="3"/>
  <c r="K344" i="3"/>
  <c r="I344" i="3"/>
  <c r="J303" i="3"/>
  <c r="K303" i="3"/>
  <c r="H303" i="3"/>
  <c r="I303" i="3"/>
  <c r="F303" i="3"/>
  <c r="I393" i="3"/>
  <c r="F393" i="3"/>
  <c r="K393" i="3"/>
  <c r="J393" i="3"/>
  <c r="H393" i="3"/>
  <c r="F294" i="3"/>
  <c r="J294" i="3"/>
  <c r="I294" i="3"/>
  <c r="K294" i="3"/>
  <c r="H294" i="3"/>
  <c r="H363" i="3"/>
  <c r="K363" i="3"/>
  <c r="I363" i="3"/>
  <c r="J363" i="3"/>
  <c r="F363" i="3"/>
  <c r="H372" i="3"/>
  <c r="F372" i="3"/>
  <c r="K372" i="3"/>
  <c r="I372" i="3"/>
  <c r="J372" i="3"/>
  <c r="F310" i="3"/>
  <c r="J310" i="3"/>
  <c r="K310" i="3"/>
  <c r="I310" i="3"/>
  <c r="H310" i="3"/>
  <c r="J282" i="3"/>
  <c r="I282" i="3"/>
  <c r="F282" i="3"/>
  <c r="K282" i="3"/>
  <c r="H282" i="3"/>
  <c r="H433" i="3"/>
  <c r="I433" i="3"/>
  <c r="J433" i="3"/>
  <c r="F433" i="3"/>
  <c r="K433" i="3"/>
  <c r="J292" i="3"/>
  <c r="F292" i="3"/>
  <c r="K292" i="3"/>
  <c r="I292" i="3"/>
  <c r="H292" i="3"/>
  <c r="H395" i="3"/>
  <c r="F395" i="3"/>
  <c r="I395" i="3"/>
  <c r="J395" i="3"/>
  <c r="K395" i="3"/>
  <c r="I284" i="3"/>
  <c r="K284" i="3"/>
  <c r="H284" i="3"/>
  <c r="J284" i="3"/>
  <c r="F284" i="3"/>
  <c r="F290" i="3"/>
  <c r="I290" i="3"/>
  <c r="H290" i="3"/>
  <c r="K290" i="3"/>
  <c r="J290" i="3"/>
  <c r="H302" i="3"/>
  <c r="F302" i="3"/>
  <c r="K302" i="3"/>
  <c r="J302" i="3"/>
  <c r="I302" i="3"/>
  <c r="K453" i="3"/>
  <c r="F453" i="3"/>
  <c r="I453" i="3"/>
  <c r="J453" i="3"/>
  <c r="H453" i="3"/>
  <c r="F362" i="3"/>
  <c r="J362" i="3"/>
  <c r="K362" i="3"/>
  <c r="I362" i="3"/>
  <c r="H362" i="3"/>
  <c r="J374" i="3"/>
  <c r="K374" i="3"/>
  <c r="I374" i="3"/>
  <c r="F374" i="3"/>
  <c r="H374" i="3"/>
  <c r="I312" i="3"/>
  <c r="F312" i="3"/>
  <c r="H312" i="3"/>
  <c r="K312" i="3"/>
  <c r="J312" i="3"/>
  <c r="J432" i="3"/>
  <c r="H432" i="3"/>
  <c r="I432" i="3"/>
  <c r="K432" i="3"/>
  <c r="F432" i="3"/>
  <c r="H216" i="3"/>
  <c r="K216" i="3"/>
  <c r="I216" i="3"/>
  <c r="J216" i="3"/>
  <c r="F216" i="3"/>
  <c r="K188" i="3"/>
  <c r="F188" i="3"/>
  <c r="I188" i="3"/>
  <c r="J188" i="3"/>
  <c r="H188" i="3"/>
  <c r="H99" i="3"/>
  <c r="I99" i="3"/>
  <c r="F99" i="3"/>
  <c r="J99" i="3"/>
  <c r="K99" i="3"/>
  <c r="K183" i="3"/>
  <c r="I183" i="3"/>
  <c r="H183" i="3"/>
  <c r="J183" i="3"/>
  <c r="F183" i="3"/>
  <c r="J238" i="3"/>
  <c r="F238" i="3"/>
  <c r="H238" i="3"/>
  <c r="K238" i="3"/>
  <c r="I238" i="3"/>
  <c r="J125" i="3"/>
  <c r="F125" i="3"/>
  <c r="I125" i="3"/>
  <c r="K125" i="3"/>
  <c r="H125" i="3"/>
  <c r="I136" i="3"/>
  <c r="F136" i="3"/>
  <c r="H136" i="3"/>
  <c r="K136" i="3"/>
  <c r="J136" i="3"/>
  <c r="F179" i="3"/>
  <c r="H179" i="3"/>
  <c r="K179" i="3"/>
  <c r="J179" i="3"/>
  <c r="I179" i="3"/>
  <c r="F21" i="3"/>
  <c r="I21" i="3"/>
  <c r="K21" i="3"/>
  <c r="H21" i="3"/>
  <c r="J21" i="3"/>
  <c r="I230" i="3"/>
  <c r="H230" i="3"/>
  <c r="J230" i="3"/>
  <c r="F230" i="3"/>
  <c r="K230" i="3"/>
  <c r="K253" i="3"/>
  <c r="H253" i="3"/>
  <c r="J253" i="3"/>
  <c r="I253" i="3"/>
  <c r="F253" i="3"/>
  <c r="F258" i="3"/>
  <c r="K258" i="3"/>
  <c r="H258" i="3"/>
  <c r="I258" i="3"/>
  <c r="J258" i="3"/>
  <c r="F187" i="3"/>
  <c r="J187" i="3"/>
  <c r="H187" i="3"/>
  <c r="I187" i="3"/>
  <c r="K187" i="3"/>
  <c r="K115" i="3"/>
  <c r="I115" i="3"/>
  <c r="J115" i="3"/>
  <c r="F115" i="3"/>
  <c r="H115" i="3"/>
  <c r="H98" i="3"/>
  <c r="J98" i="3"/>
  <c r="I98" i="3"/>
  <c r="F98" i="3"/>
  <c r="K98" i="3"/>
  <c r="K105" i="3"/>
  <c r="H105" i="3"/>
  <c r="J105" i="3"/>
  <c r="I105" i="3"/>
  <c r="F105" i="3"/>
  <c r="K59" i="3"/>
  <c r="H59" i="3"/>
  <c r="F59" i="3"/>
  <c r="I59" i="3"/>
  <c r="J59" i="3"/>
  <c r="K134" i="3"/>
  <c r="J134" i="3"/>
  <c r="H134" i="3"/>
  <c r="I134" i="3"/>
  <c r="F134" i="3"/>
  <c r="H192" i="3"/>
  <c r="K192" i="3"/>
  <c r="I192" i="3"/>
  <c r="J192" i="3"/>
  <c r="F192" i="3"/>
  <c r="J122" i="3"/>
  <c r="F122" i="3"/>
  <c r="I122" i="3"/>
  <c r="K122" i="3"/>
  <c r="H122" i="3"/>
  <c r="I166" i="3"/>
  <c r="J166" i="3"/>
  <c r="H166" i="3"/>
  <c r="K166" i="3"/>
  <c r="F166" i="3"/>
  <c r="H146" i="3"/>
  <c r="I146" i="3"/>
  <c r="F146" i="3"/>
  <c r="J146" i="3"/>
  <c r="K146" i="3"/>
  <c r="K184" i="3"/>
  <c r="F184" i="3"/>
  <c r="H184" i="3"/>
  <c r="I184" i="3"/>
  <c r="J184" i="3"/>
  <c r="J69" i="3"/>
  <c r="K69" i="3"/>
  <c r="H69" i="3"/>
  <c r="F69" i="3"/>
  <c r="I69" i="3"/>
  <c r="F167" i="3"/>
  <c r="J167" i="3"/>
  <c r="H167" i="3"/>
  <c r="I167" i="3"/>
  <c r="K167" i="3"/>
  <c r="I217" i="3"/>
  <c r="J217" i="3"/>
  <c r="K217" i="3"/>
  <c r="H217" i="3"/>
  <c r="F217" i="3"/>
  <c r="K165" i="3"/>
  <c r="J165" i="3"/>
  <c r="I165" i="3"/>
  <c r="H165" i="3"/>
  <c r="F165" i="3"/>
  <c r="J195" i="3"/>
  <c r="K195" i="3"/>
  <c r="H195" i="3"/>
  <c r="I195" i="3"/>
  <c r="F195" i="3"/>
  <c r="K155" i="3"/>
  <c r="H155" i="3"/>
  <c r="J155" i="3"/>
  <c r="F155" i="3"/>
  <c r="I155" i="3"/>
  <c r="H201" i="3"/>
  <c r="I201" i="3"/>
  <c r="J201" i="3"/>
  <c r="K201" i="3"/>
  <c r="F201" i="3"/>
  <c r="J226" i="3"/>
  <c r="F226" i="3"/>
  <c r="I226" i="3"/>
  <c r="K226" i="3"/>
  <c r="H226" i="3"/>
  <c r="H212" i="3"/>
  <c r="I212" i="3"/>
  <c r="J212" i="3"/>
  <c r="F212" i="3"/>
  <c r="K212" i="3"/>
  <c r="J194" i="3"/>
  <c r="I194" i="3"/>
  <c r="H194" i="3"/>
  <c r="K194" i="3"/>
  <c r="F194" i="3"/>
  <c r="K55" i="3"/>
  <c r="H55" i="3"/>
  <c r="I55" i="3"/>
  <c r="J55" i="3"/>
  <c r="F55" i="3"/>
  <c r="J116" i="3"/>
  <c r="F116" i="3"/>
  <c r="K116" i="3"/>
  <c r="I116" i="3"/>
  <c r="H116" i="3"/>
  <c r="J198" i="3"/>
  <c r="I198" i="3"/>
  <c r="F198" i="3"/>
  <c r="H198" i="3"/>
  <c r="K198" i="3"/>
  <c r="J13" i="3"/>
  <c r="I13" i="3"/>
  <c r="H13" i="3"/>
  <c r="K13" i="3"/>
  <c r="F13" i="3"/>
  <c r="J90" i="3"/>
  <c r="H90" i="3"/>
  <c r="K90" i="3"/>
  <c r="F90" i="3"/>
  <c r="I90" i="3"/>
  <c r="F196" i="3"/>
  <c r="K196" i="3"/>
  <c r="I196" i="3"/>
  <c r="H196" i="3"/>
  <c r="J196" i="3"/>
  <c r="K127" i="3"/>
  <c r="I127" i="3"/>
  <c r="F127" i="3"/>
  <c r="H127" i="3"/>
  <c r="J127" i="3"/>
  <c r="J24" i="3"/>
  <c r="F24" i="3"/>
  <c r="I24" i="3"/>
  <c r="H24" i="3"/>
  <c r="K24" i="3"/>
  <c r="K172" i="3"/>
  <c r="F172" i="3"/>
  <c r="J172" i="3"/>
  <c r="H172" i="3"/>
  <c r="I172" i="3"/>
  <c r="F88" i="3"/>
  <c r="K88" i="3"/>
  <c r="H88" i="3"/>
  <c r="I88" i="3"/>
  <c r="J88" i="3"/>
  <c r="H70" i="3"/>
  <c r="F70" i="3"/>
  <c r="K70" i="3"/>
  <c r="I70" i="3"/>
  <c r="J70" i="3"/>
  <c r="I35" i="3"/>
  <c r="H35" i="3"/>
  <c r="K35" i="3"/>
  <c r="F35" i="3"/>
  <c r="J35" i="3"/>
  <c r="H213" i="3"/>
  <c r="I213" i="3"/>
  <c r="F213" i="3"/>
  <c r="K213" i="3"/>
  <c r="J213" i="3"/>
  <c r="K150" i="3"/>
  <c r="H150" i="3"/>
  <c r="I150" i="3"/>
  <c r="J150" i="3"/>
  <c r="F150" i="3"/>
  <c r="K16" i="3"/>
  <c r="H16" i="3"/>
  <c r="I16" i="3"/>
  <c r="J16" i="3"/>
  <c r="F16" i="3"/>
  <c r="I76" i="3"/>
  <c r="K76" i="3"/>
  <c r="H76" i="3"/>
  <c r="J76" i="3"/>
  <c r="F76" i="3"/>
  <c r="I246" i="3"/>
  <c r="F246" i="3"/>
  <c r="J246" i="3"/>
  <c r="K246" i="3"/>
  <c r="H246" i="3"/>
  <c r="H242" i="3"/>
  <c r="F242" i="3"/>
  <c r="J242" i="3"/>
  <c r="K242" i="3"/>
  <c r="I242" i="3"/>
  <c r="J256" i="3"/>
  <c r="H256" i="3"/>
  <c r="K256" i="3"/>
  <c r="I256" i="3"/>
  <c r="F256" i="3"/>
  <c r="J232" i="3"/>
  <c r="K232" i="3"/>
  <c r="H232" i="3"/>
  <c r="I232" i="3"/>
  <c r="F232" i="3"/>
  <c r="I124" i="3"/>
  <c r="J124" i="3"/>
  <c r="F124" i="3"/>
  <c r="H124" i="3"/>
  <c r="K124" i="3"/>
  <c r="I144" i="3"/>
  <c r="H144" i="3"/>
  <c r="K144" i="3"/>
  <c r="F144" i="3"/>
  <c r="J144" i="3"/>
  <c r="K185" i="3"/>
  <c r="F185" i="3"/>
  <c r="I185" i="3"/>
  <c r="J185" i="3"/>
  <c r="H185" i="3"/>
  <c r="F11" i="3"/>
  <c r="H11" i="3"/>
  <c r="K11" i="3"/>
  <c r="J11" i="3"/>
  <c r="I11" i="3"/>
  <c r="F131" i="3"/>
  <c r="I131" i="3"/>
  <c r="H131" i="3"/>
  <c r="K131" i="3"/>
  <c r="J131" i="3"/>
  <c r="J140" i="3"/>
  <c r="H140" i="3"/>
  <c r="F140" i="3"/>
  <c r="K140" i="3"/>
  <c r="I140" i="3"/>
  <c r="I101" i="3"/>
  <c r="H101" i="3"/>
  <c r="K101" i="3"/>
  <c r="J101" i="3"/>
  <c r="F101" i="3"/>
  <c r="K15" i="3"/>
  <c r="J15" i="3"/>
  <c r="I15" i="3"/>
  <c r="H15" i="3"/>
  <c r="F15" i="3"/>
  <c r="H28" i="3"/>
  <c r="J28" i="3"/>
  <c r="I28" i="3"/>
  <c r="K28" i="3"/>
  <c r="F28" i="3"/>
  <c r="J107" i="3"/>
  <c r="I107" i="3"/>
  <c r="K107" i="3"/>
  <c r="F107" i="3"/>
  <c r="H107" i="3"/>
  <c r="F129" i="3"/>
  <c r="K129" i="3"/>
  <c r="I129" i="3"/>
  <c r="H129" i="3"/>
  <c r="J129" i="3"/>
  <c r="H46" i="3"/>
  <c r="F46" i="3"/>
  <c r="K46" i="3"/>
  <c r="J46" i="3"/>
  <c r="I46" i="3"/>
  <c r="I3" i="3"/>
  <c r="H3" i="3"/>
  <c r="K3" i="3"/>
  <c r="F3" i="3"/>
  <c r="J3" i="3"/>
  <c r="K920" i="8"/>
  <c r="J920" i="8"/>
  <c r="I964" i="3"/>
  <c r="J964" i="3"/>
  <c r="F964" i="3"/>
  <c r="K964" i="3"/>
  <c r="H964" i="3"/>
  <c r="F853" i="3"/>
  <c r="I853" i="3"/>
  <c r="K853" i="3"/>
  <c r="J853" i="3"/>
  <c r="H853" i="3"/>
  <c r="K906" i="8"/>
  <c r="J906" i="8"/>
  <c r="F927" i="3"/>
  <c r="J927" i="3"/>
  <c r="I927" i="3"/>
  <c r="H927" i="3"/>
  <c r="K927" i="3"/>
  <c r="F43" i="3"/>
  <c r="J43" i="3"/>
  <c r="I43" i="3"/>
  <c r="K43" i="3"/>
  <c r="H43" i="3"/>
  <c r="J191" i="3"/>
  <c r="H191" i="3"/>
  <c r="I191" i="3"/>
  <c r="K191" i="3"/>
  <c r="F191" i="3"/>
  <c r="I52" i="3"/>
  <c r="H52" i="3"/>
  <c r="K52" i="3"/>
  <c r="F52" i="3"/>
  <c r="J52" i="3"/>
  <c r="K173" i="3"/>
  <c r="J173" i="3"/>
  <c r="I173" i="3"/>
  <c r="F173" i="3"/>
  <c r="H173" i="3"/>
  <c r="F29" i="3"/>
  <c r="J29" i="3"/>
  <c r="H29" i="3"/>
  <c r="K29" i="3"/>
  <c r="I29" i="3"/>
  <c r="F243" i="3"/>
  <c r="I243" i="3"/>
  <c r="J243" i="3"/>
  <c r="H243" i="3"/>
  <c r="K243" i="3"/>
  <c r="J75" i="3"/>
  <c r="K75" i="3"/>
  <c r="H75" i="3"/>
  <c r="I75" i="3"/>
  <c r="F75" i="3"/>
  <c r="H95" i="3"/>
  <c r="K95" i="3"/>
  <c r="J95" i="3"/>
  <c r="I95" i="3"/>
  <c r="F95" i="3"/>
  <c r="F215" i="3"/>
  <c r="I215" i="3"/>
  <c r="J215" i="3"/>
  <c r="H215" i="3"/>
  <c r="K215" i="3"/>
  <c r="F207" i="3"/>
  <c r="J207" i="3"/>
  <c r="K207" i="3"/>
  <c r="I207" i="3"/>
  <c r="H207" i="3"/>
  <c r="F214" i="3"/>
  <c r="J214" i="3"/>
  <c r="I214" i="3"/>
  <c r="H214" i="3"/>
  <c r="K214" i="3"/>
  <c r="F221" i="3"/>
  <c r="J221" i="3"/>
  <c r="H221" i="3"/>
  <c r="K221" i="3"/>
  <c r="I221" i="3"/>
  <c r="J36" i="3"/>
  <c r="F36" i="3"/>
  <c r="H36" i="3"/>
  <c r="K36" i="3"/>
  <c r="I36" i="3"/>
  <c r="I145" i="3"/>
  <c r="F145" i="3"/>
  <c r="H145" i="3"/>
  <c r="J145" i="3"/>
  <c r="K145" i="3"/>
  <c r="J109" i="3"/>
  <c r="F109" i="3"/>
  <c r="H109" i="3"/>
  <c r="I109" i="3"/>
  <c r="K109" i="3"/>
  <c r="I164" i="3"/>
  <c r="F164" i="3"/>
  <c r="K164" i="3"/>
  <c r="J164" i="3"/>
  <c r="H164" i="3"/>
  <c r="I158" i="3"/>
  <c r="H158" i="3"/>
  <c r="J158" i="3"/>
  <c r="F158" i="3"/>
  <c r="K158" i="3"/>
  <c r="J50" i="3"/>
  <c r="I50" i="3"/>
  <c r="K50" i="3"/>
  <c r="H50" i="3"/>
  <c r="F50" i="3"/>
  <c r="J17" i="3"/>
  <c r="H17" i="3"/>
  <c r="I17" i="3"/>
  <c r="F17" i="3"/>
  <c r="K17" i="3"/>
  <c r="F8" i="3"/>
  <c r="K8" i="3"/>
  <c r="J8" i="3"/>
  <c r="I8" i="3"/>
  <c r="H8" i="3"/>
  <c r="F153" i="3"/>
  <c r="I153" i="3"/>
  <c r="J153" i="3"/>
  <c r="H153" i="3"/>
  <c r="K153" i="3"/>
  <c r="I186" i="3"/>
  <c r="H186" i="3"/>
  <c r="F186" i="3"/>
  <c r="K186" i="3"/>
  <c r="J186" i="3"/>
  <c r="J40" i="3"/>
  <c r="F40" i="3"/>
  <c r="H40" i="3"/>
  <c r="I40" i="3"/>
  <c r="K40" i="3"/>
  <c r="K84" i="3"/>
  <c r="J84" i="3"/>
  <c r="H84" i="3"/>
  <c r="I84" i="3"/>
  <c r="F84" i="3"/>
  <c r="K237" i="3"/>
  <c r="F237" i="3"/>
  <c r="J237" i="3"/>
  <c r="H237" i="3"/>
  <c r="I237" i="3"/>
  <c r="K73" i="3"/>
  <c r="J73" i="3"/>
  <c r="H73" i="3"/>
  <c r="I73" i="3"/>
  <c r="F73" i="3"/>
  <c r="K133" i="3"/>
  <c r="J133" i="3"/>
  <c r="I133" i="3"/>
  <c r="F133" i="3"/>
  <c r="H133" i="3"/>
  <c r="K132" i="3"/>
  <c r="I132" i="3"/>
  <c r="F132" i="3"/>
  <c r="H132" i="3"/>
  <c r="J132" i="3"/>
  <c r="H47" i="3"/>
  <c r="F47" i="3"/>
  <c r="J47" i="3"/>
  <c r="I47" i="3"/>
  <c r="K47" i="3"/>
  <c r="K202" i="3"/>
  <c r="F202" i="3"/>
  <c r="J202" i="3"/>
  <c r="H202" i="3"/>
  <c r="I202" i="3"/>
  <c r="J223" i="3"/>
  <c r="K223" i="3"/>
  <c r="H223" i="3"/>
  <c r="I223" i="3"/>
  <c r="F223" i="3"/>
  <c r="H203" i="3"/>
  <c r="I203" i="3"/>
  <c r="F203" i="3"/>
  <c r="K203" i="3"/>
  <c r="J203" i="3"/>
  <c r="H193" i="3"/>
  <c r="I193" i="3"/>
  <c r="F193" i="3"/>
  <c r="J193" i="3"/>
  <c r="K193" i="3"/>
  <c r="F112" i="3"/>
  <c r="H112" i="3"/>
  <c r="I112" i="3"/>
  <c r="K112" i="3"/>
  <c r="J112" i="3"/>
  <c r="F63" i="3"/>
  <c r="I63" i="3"/>
  <c r="K63" i="3"/>
  <c r="H63" i="3"/>
  <c r="J63" i="3"/>
  <c r="H110" i="3"/>
  <c r="I110" i="3"/>
  <c r="F110" i="3"/>
  <c r="K110" i="3"/>
  <c r="J110" i="3"/>
  <c r="I85" i="3"/>
  <c r="K85" i="3"/>
  <c r="H85" i="3"/>
  <c r="J85" i="3"/>
  <c r="F85" i="3"/>
  <c r="F178" i="3"/>
  <c r="I178" i="3"/>
  <c r="H178" i="3"/>
  <c r="K178" i="3"/>
  <c r="J178" i="3"/>
  <c r="J197" i="3"/>
  <c r="H197" i="3"/>
  <c r="F197" i="3"/>
  <c r="K197" i="3"/>
  <c r="I197" i="3"/>
  <c r="H89" i="3"/>
  <c r="F89" i="3"/>
  <c r="I89" i="3"/>
  <c r="K89" i="3"/>
  <c r="J89" i="3"/>
  <c r="I77" i="3"/>
  <c r="F77" i="3"/>
  <c r="K77" i="3"/>
  <c r="H77" i="3"/>
  <c r="J77" i="3"/>
  <c r="J190" i="3"/>
  <c r="H190" i="3"/>
  <c r="K190" i="3"/>
  <c r="F190" i="3"/>
  <c r="I190" i="3"/>
  <c r="F60" i="3"/>
  <c r="I60" i="3"/>
  <c r="H60" i="3"/>
  <c r="J60" i="3"/>
  <c r="K60" i="3"/>
  <c r="H51" i="3"/>
  <c r="K51" i="3"/>
  <c r="F51" i="3"/>
  <c r="J51" i="3"/>
  <c r="I51" i="3"/>
  <c r="K87" i="3"/>
  <c r="F87" i="3"/>
  <c r="J87" i="3"/>
  <c r="H87" i="3"/>
  <c r="I87" i="3"/>
  <c r="K3" i="8"/>
  <c r="J3" i="8"/>
  <c r="J757" i="8"/>
  <c r="K757" i="8"/>
  <c r="K729" i="8"/>
  <c r="J729" i="8"/>
  <c r="J923" i="8"/>
  <c r="K923" i="8"/>
  <c r="K521" i="3"/>
  <c r="I521" i="3"/>
  <c r="H521" i="3"/>
  <c r="J521" i="3"/>
  <c r="F521" i="3"/>
  <c r="J909" i="8"/>
  <c r="K909" i="8"/>
  <c r="H621" i="3"/>
  <c r="F621" i="3"/>
  <c r="K621" i="3"/>
  <c r="I621" i="3"/>
  <c r="J621" i="3"/>
  <c r="J779" i="8"/>
  <c r="K779" i="8"/>
  <c r="J130" i="3"/>
  <c r="H130" i="3"/>
  <c r="K130" i="3"/>
  <c r="F130" i="3"/>
  <c r="I130" i="3"/>
  <c r="K4" i="3"/>
  <c r="J4" i="3"/>
  <c r="F4" i="3"/>
  <c r="H4" i="3"/>
  <c r="I4" i="3"/>
  <c r="I48" i="3"/>
  <c r="F48" i="3"/>
  <c r="K48" i="3"/>
  <c r="J48" i="3"/>
  <c r="H48" i="3"/>
  <c r="I9" i="3"/>
  <c r="F9" i="3"/>
  <c r="K9" i="3"/>
  <c r="H9" i="3"/>
  <c r="J9" i="3"/>
  <c r="K32" i="3"/>
  <c r="H32" i="3"/>
  <c r="J32" i="3"/>
  <c r="I32" i="3"/>
  <c r="F32" i="3"/>
  <c r="I200" i="3"/>
  <c r="H200" i="3"/>
  <c r="K200" i="3"/>
  <c r="J200" i="3"/>
  <c r="F200" i="3"/>
  <c r="F175" i="3"/>
  <c r="K175" i="3"/>
  <c r="J175" i="3"/>
  <c r="H175" i="3"/>
  <c r="I175" i="3"/>
  <c r="I123" i="3"/>
  <c r="H123" i="3"/>
  <c r="F123" i="3"/>
  <c r="K123" i="3"/>
  <c r="J123" i="3"/>
  <c r="I108" i="3"/>
  <c r="H108" i="3"/>
  <c r="J108" i="3"/>
  <c r="F108" i="3"/>
  <c r="K108" i="3"/>
  <c r="H229" i="3"/>
  <c r="J229" i="3"/>
  <c r="F229" i="3"/>
  <c r="K229" i="3"/>
  <c r="I229" i="3"/>
  <c r="F224" i="3"/>
  <c r="H224" i="3"/>
  <c r="J224" i="3"/>
  <c r="I224" i="3"/>
  <c r="K224" i="3"/>
  <c r="I228" i="3"/>
  <c r="F228" i="3"/>
  <c r="H228" i="3"/>
  <c r="J228" i="3"/>
  <c r="K228" i="3"/>
  <c r="K234" i="3"/>
  <c r="H234" i="3"/>
  <c r="J234" i="3"/>
  <c r="F234" i="3"/>
  <c r="I234" i="3"/>
  <c r="F78" i="3"/>
  <c r="I78" i="3"/>
  <c r="H78" i="3"/>
  <c r="K78" i="3"/>
  <c r="J78" i="3"/>
  <c r="J79" i="3"/>
  <c r="I79" i="3"/>
  <c r="K79" i="3"/>
  <c r="H79" i="3"/>
  <c r="F79" i="3"/>
  <c r="F118" i="3"/>
  <c r="J118" i="3"/>
  <c r="H118" i="3"/>
  <c r="I118" i="3"/>
  <c r="K118" i="3"/>
  <c r="I154" i="3"/>
  <c r="J154" i="3"/>
  <c r="H154" i="3"/>
  <c r="K154" i="3"/>
  <c r="F154" i="3"/>
  <c r="F97" i="3"/>
  <c r="I97" i="3"/>
  <c r="H97" i="3"/>
  <c r="K97" i="3"/>
  <c r="J97" i="3"/>
  <c r="I141" i="3"/>
  <c r="J141" i="3"/>
  <c r="H141" i="3"/>
  <c r="K141" i="3"/>
  <c r="F141" i="3"/>
  <c r="J152" i="3"/>
  <c r="I152" i="3"/>
  <c r="F152" i="3"/>
  <c r="H152" i="3"/>
  <c r="K152" i="3"/>
  <c r="H120" i="3"/>
  <c r="I120" i="3"/>
  <c r="K120" i="3"/>
  <c r="J120" i="3"/>
  <c r="F120" i="3"/>
  <c r="I128" i="3"/>
  <c r="F128" i="3"/>
  <c r="H128" i="3"/>
  <c r="J128" i="3"/>
  <c r="K128" i="3"/>
  <c r="I182" i="3"/>
  <c r="H182" i="3"/>
  <c r="K182" i="3"/>
  <c r="J182" i="3"/>
  <c r="F182" i="3"/>
  <c r="I96" i="3"/>
  <c r="F96" i="3"/>
  <c r="K96" i="3"/>
  <c r="H96" i="3"/>
  <c r="J96" i="3"/>
  <c r="K94" i="3"/>
  <c r="F94" i="3"/>
  <c r="J94" i="3"/>
  <c r="I94" i="3"/>
  <c r="H94" i="3"/>
  <c r="J240" i="3"/>
  <c r="F240" i="3"/>
  <c r="H240" i="3"/>
  <c r="K240" i="3"/>
  <c r="I240" i="3"/>
  <c r="F61" i="3"/>
  <c r="I61" i="3"/>
  <c r="H61" i="3"/>
  <c r="K61" i="3"/>
  <c r="J61" i="3"/>
  <c r="J45" i="3"/>
  <c r="H45" i="3"/>
  <c r="I45" i="3"/>
  <c r="K45" i="3"/>
  <c r="F45" i="3"/>
  <c r="K162" i="3"/>
  <c r="J162" i="3"/>
  <c r="H162" i="3"/>
  <c r="F162" i="3"/>
  <c r="I162" i="3"/>
  <c r="I205" i="3"/>
  <c r="F205" i="3"/>
  <c r="J205" i="3"/>
  <c r="K205" i="3"/>
  <c r="H205" i="3"/>
  <c r="F209" i="3"/>
  <c r="H209" i="3"/>
  <c r="J209" i="3"/>
  <c r="K209" i="3"/>
  <c r="I209" i="3"/>
  <c r="J210" i="3"/>
  <c r="F210" i="3"/>
  <c r="I210" i="3"/>
  <c r="H210" i="3"/>
  <c r="K210" i="3"/>
  <c r="J220" i="3"/>
  <c r="I220" i="3"/>
  <c r="K220" i="3"/>
  <c r="F220" i="3"/>
  <c r="H220" i="3"/>
  <c r="F81" i="3"/>
  <c r="J81" i="3"/>
  <c r="H81" i="3"/>
  <c r="K81" i="3"/>
  <c r="I81" i="3"/>
  <c r="I54" i="3"/>
  <c r="K54" i="3"/>
  <c r="F54" i="3"/>
  <c r="H54" i="3"/>
  <c r="J54" i="3"/>
  <c r="F65" i="3"/>
  <c r="H65" i="3"/>
  <c r="K65" i="3"/>
  <c r="I65" i="3"/>
  <c r="J65" i="3"/>
  <c r="K22" i="3"/>
  <c r="J22" i="3"/>
  <c r="F22" i="3"/>
  <c r="I22" i="3"/>
  <c r="H22" i="3"/>
  <c r="I10" i="3"/>
  <c r="H10" i="3"/>
  <c r="J10" i="3"/>
  <c r="F10" i="3"/>
  <c r="K10" i="3"/>
  <c r="K147" i="3"/>
  <c r="I147" i="3"/>
  <c r="H147" i="3"/>
  <c r="J147" i="3"/>
  <c r="F147" i="3"/>
  <c r="H58" i="3"/>
  <c r="K58" i="3"/>
  <c r="F58" i="3"/>
  <c r="I58" i="3"/>
  <c r="J58" i="3"/>
  <c r="H160" i="3"/>
  <c r="J160" i="3"/>
  <c r="K160" i="3"/>
  <c r="F160" i="3"/>
  <c r="I160" i="3"/>
  <c r="J104" i="3"/>
  <c r="K104" i="3"/>
  <c r="H104" i="3"/>
  <c r="I104" i="3"/>
  <c r="F104" i="3"/>
  <c r="J189" i="3"/>
  <c r="H189" i="3"/>
  <c r="I189" i="3"/>
  <c r="K189" i="3"/>
  <c r="F189" i="3"/>
  <c r="K121" i="3"/>
  <c r="I121" i="3"/>
  <c r="H121" i="3"/>
  <c r="J121" i="3"/>
  <c r="F121" i="3"/>
  <c r="I114" i="3"/>
  <c r="H114" i="3"/>
  <c r="K114" i="3"/>
  <c r="F114" i="3"/>
  <c r="J114" i="3"/>
  <c r="K4" i="8"/>
  <c r="J4" i="8"/>
  <c r="K699" i="8"/>
  <c r="J699" i="8"/>
  <c r="K767" i="8"/>
  <c r="J767" i="8"/>
  <c r="H643" i="3"/>
  <c r="K643" i="3"/>
  <c r="F643" i="3"/>
  <c r="J643" i="3"/>
  <c r="I643" i="3"/>
  <c r="I888" i="3"/>
  <c r="K888" i="3"/>
  <c r="F888" i="3"/>
  <c r="J888" i="3"/>
  <c r="H888" i="3"/>
  <c r="F502" i="3"/>
  <c r="J502" i="3"/>
  <c r="H502" i="3"/>
  <c r="K502" i="3"/>
  <c r="I502" i="3"/>
  <c r="I573" i="3"/>
  <c r="F573" i="3"/>
  <c r="K573" i="3"/>
  <c r="H573" i="3"/>
  <c r="J573" i="3"/>
  <c r="K712" i="8"/>
  <c r="J712" i="8"/>
  <c r="K893" i="8"/>
  <c r="J893" i="8"/>
  <c r="J811" i="8"/>
  <c r="K811" i="8"/>
  <c r="I91" i="3"/>
  <c r="H91" i="3"/>
  <c r="F91" i="3"/>
  <c r="K91" i="3"/>
  <c r="J91" i="3"/>
  <c r="F117" i="3"/>
  <c r="K117" i="3"/>
  <c r="J117" i="3"/>
  <c r="I117" i="3"/>
  <c r="H117" i="3"/>
  <c r="F156" i="3"/>
  <c r="K156" i="3"/>
  <c r="H156" i="3"/>
  <c r="J156" i="3"/>
  <c r="I156" i="3"/>
  <c r="H53" i="3"/>
  <c r="J53" i="3"/>
  <c r="F53" i="3"/>
  <c r="I53" i="3"/>
  <c r="K53" i="3"/>
  <c r="J143" i="3"/>
  <c r="F143" i="3"/>
  <c r="K143" i="3"/>
  <c r="I143" i="3"/>
  <c r="H143" i="3"/>
  <c r="I254" i="3"/>
  <c r="H254" i="3"/>
  <c r="J254" i="3"/>
  <c r="K254" i="3"/>
  <c r="F254" i="3"/>
  <c r="J102" i="3"/>
  <c r="F102" i="3"/>
  <c r="I102" i="3"/>
  <c r="K102" i="3"/>
  <c r="H102" i="3"/>
  <c r="I171" i="3"/>
  <c r="K171" i="3"/>
  <c r="J171" i="3"/>
  <c r="F171" i="3"/>
  <c r="H171" i="3"/>
  <c r="I19" i="3"/>
  <c r="F19" i="3"/>
  <c r="K19" i="3"/>
  <c r="H19" i="3"/>
  <c r="J19" i="3"/>
  <c r="I235" i="3"/>
  <c r="K235" i="3"/>
  <c r="H235" i="3"/>
  <c r="F235" i="3"/>
  <c r="J235" i="3"/>
  <c r="I249" i="3"/>
  <c r="F249" i="3"/>
  <c r="J249" i="3"/>
  <c r="H249" i="3"/>
  <c r="K249" i="3"/>
  <c r="J257" i="3"/>
  <c r="F257" i="3"/>
  <c r="K257" i="3"/>
  <c r="I257" i="3"/>
  <c r="H257" i="3"/>
  <c r="J255" i="3"/>
  <c r="I255" i="3"/>
  <c r="F255" i="3"/>
  <c r="H255" i="3"/>
  <c r="K255" i="3"/>
  <c r="I170" i="3"/>
  <c r="F170" i="3"/>
  <c r="K170" i="3"/>
  <c r="H170" i="3"/>
  <c r="J170" i="3"/>
  <c r="F148" i="3"/>
  <c r="H148" i="3"/>
  <c r="J148" i="3"/>
  <c r="K148" i="3"/>
  <c r="I148" i="3"/>
  <c r="I33" i="3"/>
  <c r="J33" i="3"/>
  <c r="H33" i="3"/>
  <c r="K33" i="3"/>
  <c r="F33" i="3"/>
  <c r="K100" i="3"/>
  <c r="I100" i="3"/>
  <c r="F100" i="3"/>
  <c r="J100" i="3"/>
  <c r="H100" i="3"/>
  <c r="H18" i="3"/>
  <c r="K18" i="3"/>
  <c r="F18" i="3"/>
  <c r="I18" i="3"/>
  <c r="J18" i="3"/>
  <c r="F139" i="3"/>
  <c r="I139" i="3"/>
  <c r="H139" i="3"/>
  <c r="J139" i="3"/>
  <c r="K139" i="3"/>
  <c r="K31" i="3"/>
  <c r="J31" i="3"/>
  <c r="H31" i="3"/>
  <c r="F31" i="3"/>
  <c r="I31" i="3"/>
  <c r="I177" i="3"/>
  <c r="H177" i="3"/>
  <c r="F177" i="3"/>
  <c r="K177" i="3"/>
  <c r="J177" i="3"/>
  <c r="J161" i="3"/>
  <c r="I161" i="3"/>
  <c r="H161" i="3"/>
  <c r="K161" i="3"/>
  <c r="F161" i="3"/>
  <c r="K82" i="3"/>
  <c r="J82" i="3"/>
  <c r="I82" i="3"/>
  <c r="F82" i="3"/>
  <c r="H82" i="3"/>
  <c r="I86" i="3"/>
  <c r="F86" i="3"/>
  <c r="J86" i="3"/>
  <c r="H86" i="3"/>
  <c r="K86" i="3"/>
  <c r="K111" i="3"/>
  <c r="J111" i="3"/>
  <c r="H111" i="3"/>
  <c r="F111" i="3"/>
  <c r="I111" i="3"/>
  <c r="J260" i="3"/>
  <c r="I260" i="3"/>
  <c r="H260" i="3"/>
  <c r="F260" i="3"/>
  <c r="K260" i="3"/>
  <c r="I180" i="3"/>
  <c r="H180" i="3"/>
  <c r="J180" i="3"/>
  <c r="F180" i="3"/>
  <c r="K180" i="3"/>
  <c r="J56" i="3"/>
  <c r="H56" i="3"/>
  <c r="K56" i="3"/>
  <c r="I56" i="3"/>
  <c r="F56" i="3"/>
  <c r="F67" i="3"/>
  <c r="H67" i="3"/>
  <c r="J67" i="3"/>
  <c r="K67" i="3"/>
  <c r="I67" i="3"/>
  <c r="F251" i="3"/>
  <c r="K251" i="3"/>
  <c r="I251" i="3"/>
  <c r="J251" i="3"/>
  <c r="H251" i="3"/>
  <c r="F259" i="3"/>
  <c r="I259" i="3"/>
  <c r="H259" i="3"/>
  <c r="J259" i="3"/>
  <c r="K259" i="3"/>
  <c r="K247" i="3"/>
  <c r="J247" i="3"/>
  <c r="F247" i="3"/>
  <c r="H247" i="3"/>
  <c r="I247" i="3"/>
  <c r="I231" i="3"/>
  <c r="H231" i="3"/>
  <c r="K231" i="3"/>
  <c r="F231" i="3"/>
  <c r="J231" i="3"/>
  <c r="K176" i="3"/>
  <c r="H176" i="3"/>
  <c r="J176" i="3"/>
  <c r="I176" i="3"/>
  <c r="F176" i="3"/>
  <c r="H159" i="3"/>
  <c r="I159" i="3"/>
  <c r="J159" i="3"/>
  <c r="F159" i="3"/>
  <c r="K159" i="3"/>
  <c r="J39" i="3"/>
  <c r="K39" i="3"/>
  <c r="I39" i="3"/>
  <c r="H39" i="3"/>
  <c r="F39" i="3"/>
  <c r="K119" i="3"/>
  <c r="H119" i="3"/>
  <c r="J119" i="3"/>
  <c r="I119" i="3"/>
  <c r="F119" i="3"/>
  <c r="I23" i="3"/>
  <c r="K23" i="3"/>
  <c r="H23" i="3"/>
  <c r="J23" i="3"/>
  <c r="F23" i="3"/>
  <c r="H163" i="3"/>
  <c r="K163" i="3"/>
  <c r="F163" i="3"/>
  <c r="J163" i="3"/>
  <c r="I163" i="3"/>
  <c r="H93" i="3"/>
  <c r="I93" i="3"/>
  <c r="F93" i="3"/>
  <c r="J93" i="3"/>
  <c r="K93" i="3"/>
  <c r="J71" i="3"/>
  <c r="H71" i="3"/>
  <c r="F71" i="3"/>
  <c r="I71" i="3"/>
  <c r="K71" i="3"/>
  <c r="I126" i="3"/>
  <c r="F126" i="3"/>
  <c r="J126" i="3"/>
  <c r="K126" i="3"/>
  <c r="H126" i="3"/>
  <c r="H14" i="3"/>
  <c r="K14" i="3"/>
  <c r="F14" i="3"/>
  <c r="I14" i="3"/>
  <c r="J14" i="3"/>
  <c r="J26" i="3"/>
  <c r="F26" i="3"/>
  <c r="I26" i="3"/>
  <c r="K26" i="3"/>
  <c r="H26" i="3"/>
  <c r="F66" i="3"/>
  <c r="J66" i="3"/>
  <c r="H66" i="3"/>
  <c r="K66" i="3"/>
  <c r="I66" i="3"/>
  <c r="F2" i="3"/>
  <c r="K2" i="3"/>
  <c r="J2" i="3"/>
  <c r="H2" i="3"/>
  <c r="I2" i="3"/>
  <c r="K804" i="8"/>
  <c r="J804" i="8"/>
  <c r="H891" i="3"/>
  <c r="F891" i="3"/>
  <c r="I891" i="3"/>
  <c r="J891" i="3"/>
  <c r="K891" i="3"/>
  <c r="H832" i="3"/>
  <c r="K832" i="3"/>
  <c r="J832" i="3"/>
  <c r="I832" i="3"/>
  <c r="F832" i="3"/>
  <c r="J927" i="8"/>
  <c r="K927" i="8"/>
  <c r="K743" i="3"/>
  <c r="H743" i="3"/>
  <c r="I743" i="3"/>
  <c r="F743" i="3"/>
  <c r="J743" i="3"/>
  <c r="H920" i="3"/>
  <c r="J920" i="3"/>
  <c r="I920" i="3"/>
  <c r="F920" i="3"/>
  <c r="K920" i="3"/>
  <c r="J819" i="8"/>
  <c r="K819" i="8"/>
  <c r="I926" i="3"/>
  <c r="K926" i="3"/>
  <c r="F926" i="3"/>
  <c r="J926" i="3"/>
  <c r="H926" i="3"/>
  <c r="J656" i="3"/>
  <c r="K656" i="3"/>
  <c r="F656" i="3"/>
  <c r="H656" i="3"/>
  <c r="I656" i="3"/>
  <c r="J839" i="8"/>
  <c r="K839" i="8"/>
  <c r="J694" i="8"/>
  <c r="K694" i="8"/>
  <c r="K698" i="8"/>
  <c r="J698" i="8"/>
  <c r="J913" i="8"/>
  <c r="K913" i="8"/>
  <c r="J790" i="8"/>
  <c r="K790" i="8"/>
  <c r="F809" i="3"/>
  <c r="H809" i="3"/>
  <c r="J809" i="3"/>
  <c r="K809" i="3"/>
  <c r="I809" i="3"/>
  <c r="H602" i="3"/>
  <c r="K602" i="3"/>
  <c r="I602" i="3"/>
  <c r="J602" i="3"/>
  <c r="F602" i="3"/>
  <c r="K868" i="8"/>
  <c r="J868" i="8"/>
  <c r="J877" i="8"/>
  <c r="K877" i="8"/>
  <c r="J786" i="8"/>
  <c r="K786" i="8"/>
  <c r="K813" i="8"/>
  <c r="J813" i="8"/>
  <c r="K760" i="8"/>
  <c r="J760" i="8"/>
  <c r="J776" i="3"/>
  <c r="I776" i="3"/>
  <c r="F776" i="3"/>
  <c r="H776" i="3"/>
  <c r="K776" i="3"/>
  <c r="K798" i="3"/>
  <c r="J798" i="3"/>
  <c r="H798" i="3"/>
  <c r="I798" i="3"/>
  <c r="F798" i="3"/>
  <c r="I496" i="3"/>
  <c r="J496" i="3"/>
  <c r="F496" i="3"/>
  <c r="H496" i="3"/>
  <c r="K496" i="3"/>
  <c r="K681" i="3"/>
  <c r="I681" i="3"/>
  <c r="H681" i="3"/>
  <c r="F681" i="3"/>
  <c r="J681" i="3"/>
  <c r="H481" i="3"/>
  <c r="K481" i="3"/>
  <c r="J481" i="3"/>
  <c r="I481" i="3"/>
  <c r="F481" i="3"/>
  <c r="J499" i="3"/>
  <c r="F499" i="3"/>
  <c r="I499" i="3"/>
  <c r="H499" i="3"/>
  <c r="K499" i="3"/>
  <c r="K764" i="8"/>
  <c r="J764" i="8"/>
  <c r="K796" i="8"/>
  <c r="J796" i="8"/>
  <c r="K881" i="8"/>
  <c r="J881" i="8"/>
  <c r="K958" i="8"/>
  <c r="J958" i="8"/>
  <c r="K948" i="8"/>
  <c r="J948" i="8"/>
  <c r="K826" i="8"/>
  <c r="J826" i="8"/>
  <c r="J776" i="8"/>
  <c r="K776" i="8"/>
  <c r="J889" i="8"/>
  <c r="K889" i="8"/>
  <c r="J894" i="8"/>
  <c r="K894" i="8"/>
  <c r="I673" i="3"/>
  <c r="K673" i="3"/>
  <c r="J673" i="3"/>
  <c r="H673" i="3"/>
  <c r="F673" i="3"/>
  <c r="K701" i="8"/>
  <c r="J701" i="8"/>
  <c r="J994" i="8"/>
  <c r="K994" i="8"/>
  <c r="H710" i="3"/>
  <c r="K710" i="3"/>
  <c r="J710" i="3"/>
  <c r="I710" i="3"/>
  <c r="F710" i="3"/>
  <c r="J947" i="8"/>
  <c r="K947" i="8"/>
  <c r="K880" i="8"/>
  <c r="J880" i="8"/>
  <c r="K772" i="8"/>
  <c r="J772" i="8"/>
  <c r="K641" i="3"/>
  <c r="F641" i="3"/>
  <c r="J641" i="3"/>
  <c r="I641" i="3"/>
  <c r="H641" i="3"/>
  <c r="F788" i="3"/>
  <c r="J788" i="3"/>
  <c r="K788" i="3"/>
  <c r="I788" i="3"/>
  <c r="H788" i="3"/>
  <c r="K799" i="8"/>
  <c r="J799" i="8"/>
  <c r="J870" i="8"/>
  <c r="K870" i="8"/>
  <c r="F771" i="3"/>
  <c r="H771" i="3"/>
  <c r="I771" i="3"/>
  <c r="K771" i="3"/>
  <c r="J771" i="3"/>
  <c r="J816" i="8"/>
  <c r="K816" i="8"/>
  <c r="J987" i="8"/>
  <c r="K987" i="8"/>
  <c r="K980" i="8"/>
  <c r="J980" i="8"/>
  <c r="K970" i="8"/>
  <c r="J970" i="8"/>
  <c r="K973" i="8"/>
  <c r="J973" i="8"/>
  <c r="K734" i="8"/>
  <c r="J734" i="8"/>
  <c r="K850" i="8"/>
  <c r="J850" i="8"/>
  <c r="I827" i="3"/>
  <c r="J827" i="3"/>
  <c r="K827" i="3"/>
  <c r="F827" i="3"/>
  <c r="H827" i="3"/>
  <c r="J831" i="8"/>
  <c r="K831" i="8"/>
  <c r="F925" i="3"/>
  <c r="J925" i="3"/>
  <c r="I925" i="3"/>
  <c r="H925" i="3"/>
  <c r="K925" i="3"/>
  <c r="J895" i="3"/>
  <c r="H895" i="3"/>
  <c r="I895" i="3"/>
  <c r="F895" i="3"/>
  <c r="K895" i="3"/>
  <c r="I815" i="3"/>
  <c r="K815" i="3"/>
  <c r="H815" i="3"/>
  <c r="J815" i="3"/>
  <c r="F815" i="3"/>
  <c r="K876" i="8"/>
  <c r="J876" i="8"/>
  <c r="K817" i="8"/>
  <c r="J817" i="8"/>
  <c r="J726" i="8"/>
  <c r="K726" i="8"/>
  <c r="K692" i="3"/>
  <c r="F692" i="3"/>
  <c r="I692" i="3"/>
  <c r="H692" i="3"/>
  <c r="J692" i="3"/>
  <c r="J933" i="8"/>
  <c r="K933" i="8"/>
  <c r="H725" i="3"/>
  <c r="J725" i="3"/>
  <c r="I725" i="3"/>
  <c r="K725" i="3"/>
  <c r="F725" i="3"/>
  <c r="J593" i="3"/>
  <c r="H593" i="3"/>
  <c r="K593" i="3"/>
  <c r="I593" i="3"/>
  <c r="F593" i="3"/>
  <c r="H604" i="3"/>
  <c r="J604" i="3"/>
  <c r="F604" i="3"/>
  <c r="K604" i="3"/>
  <c r="I604" i="3"/>
  <c r="K858" i="8"/>
  <c r="J858" i="8"/>
  <c r="K706" i="8"/>
  <c r="J706" i="8"/>
  <c r="J901" i="3"/>
  <c r="H901" i="3"/>
  <c r="F901" i="3"/>
  <c r="K901" i="3"/>
  <c r="I901" i="3"/>
  <c r="H620" i="3"/>
  <c r="J620" i="3"/>
  <c r="I620" i="3"/>
  <c r="F620" i="3"/>
  <c r="K620" i="3"/>
  <c r="I677" i="3"/>
  <c r="K677" i="3"/>
  <c r="J677" i="3"/>
  <c r="F677" i="3"/>
  <c r="H677" i="3"/>
  <c r="J905" i="8"/>
  <c r="K905" i="8"/>
  <c r="I863" i="3"/>
  <c r="K863" i="3"/>
  <c r="F863" i="3"/>
  <c r="J863" i="3"/>
  <c r="H863" i="3"/>
  <c r="I543" i="3"/>
  <c r="K543" i="3"/>
  <c r="J543" i="3"/>
  <c r="H543" i="3"/>
  <c r="F543" i="3"/>
  <c r="K827" i="8"/>
  <c r="J827" i="8"/>
  <c r="J929" i="8"/>
  <c r="K929" i="8"/>
  <c r="J962" i="8"/>
  <c r="K962" i="8"/>
  <c r="J985" i="8"/>
  <c r="K985" i="8"/>
  <c r="K855" i="8"/>
  <c r="J855" i="8"/>
  <c r="I596" i="3"/>
  <c r="F596" i="3"/>
  <c r="K596" i="3"/>
  <c r="J596" i="3"/>
  <c r="H596" i="3"/>
  <c r="K998" i="3"/>
  <c r="H998" i="3"/>
  <c r="J998" i="3"/>
  <c r="I998" i="3"/>
  <c r="F998" i="3"/>
  <c r="J989" i="8"/>
  <c r="K989" i="8"/>
  <c r="J870" i="3"/>
  <c r="F870" i="3"/>
  <c r="I870" i="3"/>
  <c r="K870" i="3"/>
  <c r="H870" i="3"/>
  <c r="J524" i="3"/>
  <c r="I524" i="3"/>
  <c r="F524" i="3"/>
  <c r="K524" i="3"/>
  <c r="H524" i="3"/>
  <c r="J829" i="8"/>
  <c r="K829" i="8"/>
  <c r="I963" i="3"/>
  <c r="K963" i="3"/>
  <c r="H963" i="3"/>
  <c r="J963" i="3"/>
  <c r="F963" i="3"/>
  <c r="F958" i="3"/>
  <c r="K958" i="3"/>
  <c r="J958" i="3"/>
  <c r="H958" i="3"/>
  <c r="I958" i="3"/>
  <c r="H908" i="3"/>
  <c r="J908" i="3"/>
  <c r="F908" i="3"/>
  <c r="K908" i="3"/>
  <c r="I908" i="3"/>
  <c r="F970" i="3"/>
  <c r="I970" i="3"/>
  <c r="J970" i="3"/>
  <c r="K970" i="3"/>
  <c r="H970" i="3"/>
  <c r="J789" i="8"/>
  <c r="K789" i="8"/>
  <c r="F559" i="3"/>
  <c r="H559" i="3"/>
  <c r="I559" i="3"/>
  <c r="K559" i="3"/>
  <c r="J559" i="3"/>
  <c r="J729" i="3"/>
  <c r="I729" i="3"/>
  <c r="H729" i="3"/>
  <c r="K729" i="3"/>
  <c r="F729" i="3"/>
  <c r="J896" i="8"/>
  <c r="K896" i="8"/>
  <c r="J986" i="8"/>
  <c r="K986" i="8"/>
  <c r="K818" i="3"/>
  <c r="J818" i="3"/>
  <c r="F818" i="3"/>
  <c r="I818" i="3"/>
  <c r="H818" i="3"/>
  <c r="J651" i="3"/>
  <c r="K651" i="3"/>
  <c r="F651" i="3"/>
  <c r="H651" i="3"/>
  <c r="I651" i="3"/>
  <c r="J886" i="8"/>
  <c r="K886" i="8"/>
  <c r="K719" i="8"/>
  <c r="J719" i="8"/>
  <c r="K812" i="8"/>
  <c r="J812" i="8"/>
  <c r="K863" i="8"/>
  <c r="J863" i="8"/>
  <c r="K872" i="8"/>
  <c r="J872" i="8"/>
  <c r="J867" i="3"/>
  <c r="K867" i="3"/>
  <c r="F867" i="3"/>
  <c r="I867" i="3"/>
  <c r="H867" i="3"/>
  <c r="J619" i="3"/>
  <c r="F619" i="3"/>
  <c r="H619" i="3"/>
  <c r="I619" i="3"/>
  <c r="K619" i="3"/>
  <c r="J749" i="8"/>
  <c r="K749" i="8"/>
  <c r="J968" i="8"/>
  <c r="K968" i="8"/>
  <c r="K539" i="3"/>
  <c r="F539" i="3"/>
  <c r="J539" i="3"/>
  <c r="I539" i="3"/>
  <c r="H539" i="3"/>
  <c r="J949" i="8"/>
  <c r="K949" i="8"/>
  <c r="F616" i="3"/>
  <c r="H616" i="3"/>
  <c r="K616" i="3"/>
  <c r="J616" i="3"/>
  <c r="I616" i="3"/>
  <c r="J589" i="3"/>
  <c r="K589" i="3"/>
  <c r="H589" i="3"/>
  <c r="I589" i="3"/>
  <c r="F589" i="3"/>
  <c r="K837" i="8"/>
  <c r="J837" i="8"/>
  <c r="J754" i="3"/>
  <c r="H754" i="3"/>
  <c r="I754" i="3"/>
  <c r="K754" i="3"/>
  <c r="F754" i="3"/>
  <c r="F977" i="3"/>
  <c r="J977" i="3"/>
  <c r="H977" i="3"/>
  <c r="I977" i="3"/>
  <c r="K977" i="3"/>
  <c r="I756" i="3"/>
  <c r="K756" i="3"/>
  <c r="J756" i="3"/>
  <c r="H756" i="3"/>
  <c r="F756" i="3"/>
  <c r="J507" i="3"/>
  <c r="K507" i="3"/>
  <c r="F507" i="3"/>
  <c r="H507" i="3"/>
  <c r="I507" i="3"/>
  <c r="J520" i="3"/>
  <c r="F520" i="3"/>
  <c r="H520" i="3"/>
  <c r="I520" i="3"/>
  <c r="K520" i="3"/>
  <c r="J800" i="3"/>
  <c r="I800" i="3"/>
  <c r="F800" i="3"/>
  <c r="K800" i="3"/>
  <c r="H800" i="3"/>
  <c r="J908" i="8"/>
  <c r="K908" i="8"/>
  <c r="J697" i="8"/>
  <c r="K697" i="8"/>
  <c r="F900" i="3"/>
  <c r="I900" i="3"/>
  <c r="J900" i="3"/>
  <c r="K900" i="3"/>
  <c r="H900" i="3"/>
  <c r="J713" i="8"/>
  <c r="K713" i="8"/>
  <c r="J730" i="8"/>
  <c r="K730" i="8"/>
  <c r="J711" i="8"/>
  <c r="K711" i="8"/>
  <c r="J983" i="8"/>
  <c r="K983" i="8"/>
  <c r="F962" i="3"/>
  <c r="J962" i="3"/>
  <c r="K962" i="3"/>
  <c r="H962" i="3"/>
  <c r="I962" i="3"/>
  <c r="K788" i="8"/>
  <c r="J788" i="8"/>
  <c r="J832" i="8"/>
  <c r="K832" i="8"/>
  <c r="J823" i="8"/>
  <c r="K823" i="8"/>
  <c r="F880" i="3"/>
  <c r="H880" i="3"/>
  <c r="K880" i="3"/>
  <c r="I880" i="3"/>
  <c r="J880" i="3"/>
  <c r="J801" i="8"/>
  <c r="K801" i="8"/>
  <c r="J805" i="8"/>
  <c r="K805" i="8"/>
  <c r="J708" i="8"/>
  <c r="K708" i="8"/>
  <c r="K722" i="8"/>
  <c r="J722" i="8"/>
  <c r="F936" i="3"/>
  <c r="H936" i="3"/>
  <c r="I936" i="3"/>
  <c r="K936" i="3"/>
  <c r="J936" i="3"/>
  <c r="F466" i="3"/>
  <c r="K466" i="3"/>
  <c r="J466" i="3"/>
  <c r="I466" i="3"/>
  <c r="H466" i="3"/>
  <c r="K891" i="8"/>
  <c r="J891" i="8"/>
  <c r="J615" i="3"/>
  <c r="F615" i="3"/>
  <c r="K615" i="3"/>
  <c r="I615" i="3"/>
  <c r="H615" i="3"/>
  <c r="K841" i="8"/>
  <c r="J841" i="8"/>
  <c r="J914" i="8"/>
  <c r="K914" i="8"/>
  <c r="K992" i="8"/>
  <c r="J992" i="8"/>
  <c r="K663" i="3"/>
  <c r="F663" i="3"/>
  <c r="I663" i="3"/>
  <c r="J663" i="3"/>
  <c r="H663" i="3"/>
  <c r="F804" i="3"/>
  <c r="K804" i="3"/>
  <c r="J804" i="3"/>
  <c r="I804" i="3"/>
  <c r="H804" i="3"/>
  <c r="J860" i="8"/>
  <c r="K860" i="8"/>
  <c r="J740" i="8"/>
  <c r="K740" i="8"/>
  <c r="K965" i="8"/>
  <c r="J965" i="8"/>
  <c r="H994" i="3"/>
  <c r="I994" i="3"/>
  <c r="F994" i="3"/>
  <c r="K994" i="3"/>
  <c r="J994" i="3"/>
  <c r="J924" i="8"/>
  <c r="K924" i="8"/>
  <c r="F597" i="3"/>
  <c r="H597" i="3"/>
  <c r="K597" i="3"/>
  <c r="J597" i="3"/>
  <c r="I597" i="3"/>
  <c r="J833" i="8"/>
  <c r="K833" i="8"/>
  <c r="J739" i="8"/>
  <c r="K739" i="8"/>
  <c r="I823" i="3"/>
  <c r="F823" i="3"/>
  <c r="K823" i="3"/>
  <c r="H823" i="3"/>
  <c r="J823" i="3"/>
  <c r="F872" i="3"/>
  <c r="K872" i="3"/>
  <c r="I872" i="3"/>
  <c r="J872" i="3"/>
  <c r="H872" i="3"/>
  <c r="K820" i="8"/>
  <c r="J820" i="8"/>
  <c r="K902" i="8"/>
  <c r="J902" i="8"/>
  <c r="I545" i="3"/>
  <c r="H545" i="3"/>
  <c r="K545" i="3"/>
  <c r="J545" i="3"/>
  <c r="F545" i="3"/>
  <c r="K897" i="8"/>
  <c r="J897" i="8"/>
  <c r="J726" i="3"/>
  <c r="H726" i="3"/>
  <c r="F726" i="3"/>
  <c r="I726" i="3"/>
  <c r="K726" i="3"/>
  <c r="H980" i="3"/>
  <c r="K980" i="3"/>
  <c r="I980" i="3"/>
  <c r="J980" i="3"/>
  <c r="F980" i="3"/>
  <c r="K773" i="8"/>
  <c r="J773" i="8"/>
  <c r="K765" i="8"/>
  <c r="J765" i="8"/>
  <c r="J503" i="3"/>
  <c r="K503" i="3"/>
  <c r="H503" i="3"/>
  <c r="I503" i="3"/>
  <c r="F503" i="3"/>
  <c r="J851" i="8"/>
  <c r="K851" i="8"/>
  <c r="J912" i="8"/>
  <c r="K912" i="8"/>
  <c r="H797" i="3"/>
  <c r="I797" i="3"/>
  <c r="J797" i="3"/>
  <c r="K797" i="3"/>
  <c r="F797" i="3"/>
  <c r="I949" i="3"/>
  <c r="K949" i="3"/>
  <c r="F949" i="3"/>
  <c r="J949" i="3"/>
  <c r="H949" i="3"/>
  <c r="J857" i="8"/>
  <c r="K857" i="8"/>
  <c r="J848" i="8"/>
  <c r="K848" i="8"/>
  <c r="J491" i="3"/>
  <c r="I491" i="3"/>
  <c r="F491" i="3"/>
  <c r="K491" i="3"/>
  <c r="H491" i="3"/>
  <c r="J871" i="8"/>
  <c r="K871" i="8"/>
  <c r="K966" i="8"/>
  <c r="J966" i="8"/>
  <c r="K771" i="8"/>
  <c r="J771" i="8"/>
  <c r="F628" i="3"/>
  <c r="K628" i="3"/>
  <c r="I628" i="3"/>
  <c r="H628" i="3"/>
  <c r="J628" i="3"/>
  <c r="I578" i="3"/>
  <c r="H578" i="3"/>
  <c r="F578" i="3"/>
  <c r="J578" i="3"/>
  <c r="K578" i="3"/>
  <c r="I930" i="3"/>
  <c r="H930" i="3"/>
  <c r="K930" i="3"/>
  <c r="F930" i="3"/>
  <c r="J930" i="3"/>
  <c r="H579" i="3"/>
  <c r="I579" i="3"/>
  <c r="F579" i="3"/>
  <c r="J579" i="3"/>
  <c r="K579" i="3"/>
  <c r="K982" i="3"/>
  <c r="I982" i="3"/>
  <c r="J982" i="3"/>
  <c r="F982" i="3"/>
  <c r="H982" i="3"/>
  <c r="I847" i="3"/>
  <c r="J847" i="3"/>
  <c r="H847" i="3"/>
  <c r="K847" i="3"/>
  <c r="F847" i="3"/>
  <c r="K960" i="8"/>
  <c r="J960" i="8"/>
  <c r="J704" i="3"/>
  <c r="K704" i="3"/>
  <c r="F704" i="3"/>
  <c r="I704" i="3"/>
  <c r="H704" i="3"/>
  <c r="K825" i="8"/>
  <c r="J825" i="8"/>
  <c r="K911" i="8"/>
  <c r="J911" i="8"/>
  <c r="K964" i="8"/>
  <c r="J964" i="8"/>
  <c r="K668" i="3"/>
  <c r="H668" i="3"/>
  <c r="I668" i="3"/>
  <c r="F668" i="3"/>
  <c r="J668" i="3"/>
  <c r="K707" i="8"/>
  <c r="J707" i="8"/>
  <c r="H465" i="3"/>
  <c r="F465" i="3"/>
  <c r="K465" i="3"/>
  <c r="J465" i="3"/>
  <c r="I465" i="3"/>
  <c r="I906" i="3"/>
  <c r="H906" i="3"/>
  <c r="K906" i="3"/>
  <c r="J906" i="3"/>
  <c r="F906" i="3"/>
  <c r="J956" i="8"/>
  <c r="K956" i="8"/>
  <c r="J770" i="3"/>
  <c r="F770" i="3"/>
  <c r="K770" i="3"/>
  <c r="H770" i="3"/>
  <c r="I770" i="3"/>
  <c r="J575" i="3"/>
  <c r="H575" i="3"/>
  <c r="K575" i="3"/>
  <c r="I575" i="3"/>
  <c r="F575" i="3"/>
  <c r="H600" i="3"/>
  <c r="K600" i="3"/>
  <c r="J600" i="3"/>
  <c r="F600" i="3"/>
  <c r="I600" i="3"/>
  <c r="J861" i="8"/>
  <c r="K861" i="8"/>
  <c r="J695" i="8"/>
  <c r="K695" i="8"/>
  <c r="J810" i="8"/>
  <c r="K810" i="8"/>
  <c r="H995" i="3"/>
  <c r="K995" i="3"/>
  <c r="J995" i="3"/>
  <c r="F995" i="3"/>
  <c r="I995" i="3"/>
  <c r="I472" i="3"/>
  <c r="H472" i="3"/>
  <c r="F472" i="3"/>
  <c r="J472" i="3"/>
  <c r="K472" i="3"/>
  <c r="K693" i="8"/>
  <c r="J693" i="8"/>
  <c r="J824" i="8"/>
  <c r="K824" i="8"/>
  <c r="J728" i="3"/>
  <c r="F728" i="3"/>
  <c r="H728" i="3"/>
  <c r="I728" i="3"/>
  <c r="K728" i="3"/>
  <c r="F655" i="3"/>
  <c r="K655" i="3"/>
  <c r="I655" i="3"/>
  <c r="J655" i="3"/>
  <c r="H655" i="3"/>
  <c r="K769" i="8"/>
  <c r="J769" i="8"/>
  <c r="K864" i="3"/>
  <c r="F864" i="3"/>
  <c r="H864" i="3"/>
  <c r="I864" i="3"/>
  <c r="J864" i="3"/>
  <c r="J766" i="8"/>
  <c r="K766" i="8"/>
  <c r="J731" i="8"/>
  <c r="K731" i="8"/>
  <c r="K782" i="8"/>
  <c r="J782" i="8"/>
  <c r="F752" i="3"/>
  <c r="H752" i="3"/>
  <c r="I752" i="3"/>
  <c r="K752" i="3"/>
  <c r="J752" i="3"/>
  <c r="K917" i="8"/>
  <c r="J917" i="8"/>
  <c r="J996" i="8"/>
  <c r="K996" i="8"/>
  <c r="K999" i="3"/>
  <c r="N993" i="2"/>
  <c r="J999" i="3"/>
  <c r="H999" i="3"/>
  <c r="I999" i="3"/>
  <c r="F999" i="3"/>
  <c r="O993" i="2"/>
  <c r="I538" i="3"/>
  <c r="J538" i="3"/>
  <c r="K538" i="3"/>
  <c r="F538" i="3"/>
  <c r="H538" i="3"/>
  <c r="J856" i="8"/>
  <c r="K856" i="8"/>
  <c r="F846" i="3"/>
  <c r="H846" i="3"/>
  <c r="I846" i="3"/>
  <c r="J846" i="3"/>
  <c r="K846" i="3"/>
  <c r="J815" i="8"/>
  <c r="K815" i="8"/>
  <c r="K572" i="3"/>
  <c r="I572" i="3"/>
  <c r="F572" i="3"/>
  <c r="J572" i="3"/>
  <c r="H572" i="3"/>
  <c r="I544" i="3"/>
  <c r="H544" i="3"/>
  <c r="J544" i="3"/>
  <c r="F544" i="3"/>
  <c r="K544" i="3"/>
  <c r="K746" i="8"/>
  <c r="J746" i="8"/>
  <c r="K775" i="8"/>
  <c r="J775" i="8"/>
  <c r="H547" i="3"/>
  <c r="K547" i="3"/>
  <c r="J547" i="3"/>
  <c r="F547" i="3"/>
  <c r="I547" i="3"/>
  <c r="I537" i="3"/>
  <c r="K537" i="3"/>
  <c r="H537" i="3"/>
  <c r="J537" i="3"/>
  <c r="F537" i="3"/>
  <c r="H626" i="3"/>
  <c r="F626" i="3"/>
  <c r="I626" i="3"/>
  <c r="K626" i="3"/>
  <c r="J626" i="3"/>
  <c r="H909" i="3"/>
  <c r="F909" i="3"/>
  <c r="J909" i="3"/>
  <c r="K909" i="3"/>
  <c r="I909" i="3"/>
  <c r="K653" i="3"/>
  <c r="F653" i="3"/>
  <c r="H653" i="3"/>
  <c r="J653" i="3"/>
  <c r="I653" i="3"/>
  <c r="J727" i="8"/>
  <c r="K727" i="8"/>
  <c r="J704" i="8"/>
  <c r="K704" i="8"/>
  <c r="H1001" i="3"/>
  <c r="F1001" i="3"/>
  <c r="O995" i="2"/>
  <c r="J1001" i="3"/>
  <c r="K1001" i="3"/>
  <c r="I1001" i="3"/>
  <c r="N995" i="2"/>
  <c r="J797" i="8"/>
  <c r="K797" i="8"/>
  <c r="I830" i="3"/>
  <c r="K830" i="3"/>
  <c r="H830" i="3"/>
  <c r="J830" i="3"/>
  <c r="F830" i="3"/>
  <c r="I595" i="3"/>
  <c r="H595" i="3"/>
  <c r="F595" i="3"/>
  <c r="K595" i="3"/>
  <c r="J595" i="3"/>
  <c r="J617" i="3"/>
  <c r="I617" i="3"/>
  <c r="H617" i="3"/>
  <c r="F617" i="3"/>
  <c r="K617" i="3"/>
  <c r="J864" i="8"/>
  <c r="K864" i="8"/>
  <c r="K940" i="8"/>
  <c r="J940" i="8"/>
  <c r="J844" i="8"/>
  <c r="K844" i="8"/>
  <c r="J972" i="8"/>
  <c r="K972" i="8"/>
  <c r="K700" i="8"/>
  <c r="J700" i="8"/>
  <c r="I821" i="3"/>
  <c r="H821" i="3"/>
  <c r="J821" i="3"/>
  <c r="K821" i="3"/>
  <c r="F821" i="3"/>
  <c r="J798" i="8"/>
  <c r="K798" i="8"/>
  <c r="J975" i="8"/>
  <c r="K975" i="8"/>
  <c r="J925" i="8"/>
  <c r="K925" i="8"/>
  <c r="J834" i="8"/>
  <c r="K834" i="8"/>
  <c r="H833" i="3"/>
  <c r="J833" i="3"/>
  <c r="F833" i="3"/>
  <c r="I833" i="3"/>
  <c r="K833" i="3"/>
  <c r="K997" i="8"/>
  <c r="J997" i="8"/>
  <c r="J718" i="8"/>
  <c r="K718" i="8"/>
  <c r="K727" i="3"/>
  <c r="H727" i="3"/>
  <c r="F727" i="3"/>
  <c r="I727" i="3"/>
  <c r="J727" i="3"/>
  <c r="H731" i="3"/>
  <c r="I731" i="3"/>
  <c r="K731" i="3"/>
  <c r="J731" i="3"/>
  <c r="F731" i="3"/>
  <c r="J843" i="8"/>
  <c r="K843" i="8"/>
  <c r="J888" i="8"/>
  <c r="K888" i="8"/>
  <c r="I807" i="3"/>
  <c r="J807" i="3"/>
  <c r="F807" i="3"/>
  <c r="K807" i="3"/>
  <c r="H807" i="3"/>
  <c r="J926" i="8"/>
  <c r="K926" i="8"/>
  <c r="K646" i="3"/>
  <c r="F646" i="3"/>
  <c r="J646" i="3"/>
  <c r="I646" i="3"/>
  <c r="H646" i="3"/>
  <c r="J756" i="8"/>
  <c r="K756" i="8"/>
  <c r="J588" i="3"/>
  <c r="I588" i="3"/>
  <c r="H588" i="3"/>
  <c r="F588" i="3"/>
  <c r="K588" i="3"/>
  <c r="I657" i="3"/>
  <c r="K657" i="3"/>
  <c r="J657" i="3"/>
  <c r="F657" i="3"/>
  <c r="H657" i="3"/>
  <c r="J608" i="3"/>
  <c r="K608" i="3"/>
  <c r="H608" i="3"/>
  <c r="F608" i="3"/>
  <c r="I608" i="3"/>
  <c r="F523" i="3"/>
  <c r="I523" i="3"/>
  <c r="J523" i="3"/>
  <c r="K523" i="3"/>
  <c r="H523" i="3"/>
  <c r="J849" i="8"/>
  <c r="K849" i="8"/>
  <c r="J978" i="8"/>
  <c r="K978" i="8"/>
  <c r="J935" i="8"/>
  <c r="K935" i="8"/>
  <c r="J750" i="8"/>
  <c r="K750" i="8"/>
  <c r="I956" i="3"/>
  <c r="H956" i="3"/>
  <c r="J956" i="3"/>
  <c r="K956" i="3"/>
  <c r="F956" i="3"/>
  <c r="J950" i="8"/>
  <c r="K950" i="8"/>
  <c r="I749" i="3"/>
  <c r="F749" i="3"/>
  <c r="J749" i="3"/>
  <c r="H749" i="3"/>
  <c r="K749" i="3"/>
  <c r="J930" i="8"/>
  <c r="K930" i="8"/>
  <c r="K787" i="8"/>
  <c r="J787" i="8"/>
  <c r="K703" i="8"/>
  <c r="J703" i="8"/>
  <c r="K728" i="8"/>
  <c r="J728" i="8"/>
  <c r="J640" i="3"/>
  <c r="K640" i="3"/>
  <c r="H640" i="3"/>
  <c r="F640" i="3"/>
  <c r="I640" i="3"/>
  <c r="H630" i="3"/>
  <c r="I630" i="3"/>
  <c r="K630" i="3"/>
  <c r="J630" i="3"/>
  <c r="F630" i="3"/>
  <c r="K808" i="8"/>
  <c r="J808" i="8"/>
  <c r="K818" i="8"/>
  <c r="J818" i="8"/>
  <c r="K995" i="8"/>
  <c r="J995" i="8"/>
  <c r="K898" i="3"/>
  <c r="F898" i="3"/>
  <c r="J898" i="3"/>
  <c r="H898" i="3"/>
  <c r="I898" i="3"/>
  <c r="I592" i="3"/>
  <c r="H592" i="3"/>
  <c r="K592" i="3"/>
  <c r="J592" i="3"/>
  <c r="F592" i="3"/>
  <c r="K476" i="3"/>
  <c r="J476" i="3"/>
  <c r="F476" i="3"/>
  <c r="I476" i="3"/>
  <c r="H476" i="3"/>
  <c r="F935" i="3"/>
  <c r="J935" i="3"/>
  <c r="K935" i="3"/>
  <c r="I935" i="3"/>
  <c r="H935" i="3"/>
  <c r="K916" i="8"/>
  <c r="J916" i="8"/>
  <c r="K723" i="8"/>
  <c r="J723" i="8"/>
  <c r="K899" i="8"/>
  <c r="J899" i="8"/>
  <c r="K904" i="3"/>
  <c r="I904" i="3"/>
  <c r="J904" i="3"/>
  <c r="F904" i="3"/>
  <c r="H904" i="3"/>
  <c r="J971" i="3"/>
  <c r="I971" i="3"/>
  <c r="H971" i="3"/>
  <c r="F971" i="3"/>
  <c r="K971" i="3"/>
  <c r="H885" i="3"/>
  <c r="F885" i="3"/>
  <c r="K885" i="3"/>
  <c r="I885" i="3"/>
  <c r="J885" i="3"/>
  <c r="J990" i="8"/>
  <c r="K990" i="8"/>
  <c r="K875" i="8"/>
  <c r="J875" i="8"/>
  <c r="F603" i="3"/>
  <c r="I603" i="3"/>
  <c r="H603" i="3"/>
  <c r="J603" i="3"/>
  <c r="K603" i="3"/>
  <c r="K885" i="8"/>
  <c r="J885" i="8"/>
  <c r="K741" i="8"/>
  <c r="J741" i="8"/>
  <c r="K841" i="3"/>
  <c r="J841" i="3"/>
  <c r="H841" i="3"/>
  <c r="I841" i="3"/>
  <c r="F841" i="3"/>
  <c r="I469" i="3"/>
  <c r="H469" i="3"/>
  <c r="F469" i="3"/>
  <c r="K469" i="3"/>
  <c r="J469" i="3"/>
  <c r="I940" i="3"/>
  <c r="H940" i="3"/>
  <c r="F940" i="3"/>
  <c r="K940" i="3"/>
  <c r="J940" i="3"/>
  <c r="K991" i="8"/>
  <c r="J991" i="8"/>
  <c r="J845" i="8"/>
  <c r="K845" i="8"/>
  <c r="K910" i="8"/>
  <c r="J910" i="8"/>
  <c r="F986" i="3"/>
  <c r="H986" i="3"/>
  <c r="J986" i="3"/>
  <c r="K986" i="3"/>
  <c r="I986" i="3"/>
  <c r="H976" i="3"/>
  <c r="F976" i="3"/>
  <c r="J976" i="3"/>
  <c r="K976" i="3"/>
  <c r="I976" i="3"/>
  <c r="K879" i="8"/>
  <c r="J879" i="8"/>
  <c r="J921" i="3"/>
  <c r="I921" i="3"/>
  <c r="H921" i="3"/>
  <c r="K921" i="3"/>
  <c r="F921" i="3"/>
  <c r="J768" i="8"/>
  <c r="K768" i="8"/>
  <c r="J743" i="8"/>
  <c r="K743" i="8"/>
  <c r="J763" i="8"/>
  <c r="K763" i="8"/>
  <c r="J778" i="8"/>
  <c r="K778" i="8"/>
  <c r="K867" i="8"/>
  <c r="J867" i="8"/>
  <c r="K715" i="8"/>
  <c r="J715" i="8"/>
  <c r="K941" i="8"/>
  <c r="J941" i="8"/>
  <c r="J903" i="8"/>
  <c r="K903" i="8"/>
  <c r="I716" i="3"/>
  <c r="F716" i="3"/>
  <c r="J716" i="3"/>
  <c r="K716" i="3"/>
  <c r="H716" i="3"/>
  <c r="H819" i="3"/>
  <c r="K819" i="3"/>
  <c r="F819" i="3"/>
  <c r="J819" i="3"/>
  <c r="I819" i="3"/>
  <c r="J710" i="8"/>
  <c r="K710" i="8"/>
  <c r="F886" i="3"/>
  <c r="H886" i="3"/>
  <c r="I886" i="3"/>
  <c r="K886" i="3"/>
  <c r="J886" i="3"/>
  <c r="K953" i="8"/>
  <c r="J953" i="8"/>
  <c r="J981" i="8"/>
  <c r="K981" i="8"/>
  <c r="K937" i="8"/>
  <c r="J937" i="8"/>
  <c r="K934" i="8"/>
  <c r="J934" i="8"/>
  <c r="F707" i="3"/>
  <c r="J707" i="3"/>
  <c r="H707" i="3"/>
  <c r="K707" i="3"/>
  <c r="I707" i="3"/>
  <c r="I817" i="3"/>
  <c r="J817" i="3"/>
  <c r="H817" i="3"/>
  <c r="K817" i="3"/>
  <c r="F817" i="3"/>
  <c r="I979" i="3"/>
  <c r="H979" i="3"/>
  <c r="F979" i="3"/>
  <c r="J979" i="3"/>
  <c r="K979" i="3"/>
  <c r="J687" i="3"/>
  <c r="K687" i="3"/>
  <c r="H687" i="3"/>
  <c r="F687" i="3"/>
  <c r="I687" i="3"/>
  <c r="I627" i="3"/>
  <c r="F627" i="3"/>
  <c r="J627" i="3"/>
  <c r="K627" i="3"/>
  <c r="H627" i="3"/>
  <c r="J691" i="8"/>
  <c r="K691" i="8"/>
  <c r="J822" i="3"/>
  <c r="K822" i="3"/>
  <c r="I822" i="3"/>
  <c r="F822" i="3"/>
  <c r="H822" i="3"/>
  <c r="J800" i="8"/>
  <c r="K800" i="8"/>
  <c r="F896" i="3"/>
  <c r="H896" i="3"/>
  <c r="I896" i="3"/>
  <c r="K896" i="3"/>
  <c r="J896" i="3"/>
  <c r="F467" i="3"/>
  <c r="J467" i="3"/>
  <c r="I467" i="3"/>
  <c r="H467" i="3"/>
  <c r="K467" i="3"/>
  <c r="F565" i="3"/>
  <c r="I565" i="3"/>
  <c r="K565" i="3"/>
  <c r="H565" i="3"/>
  <c r="J565" i="3"/>
  <c r="H968" i="3"/>
  <c r="I968" i="3"/>
  <c r="K968" i="3"/>
  <c r="F968" i="3"/>
  <c r="J968" i="3"/>
  <c r="H738" i="3"/>
  <c r="F738" i="3"/>
  <c r="J738" i="3"/>
  <c r="I738" i="3"/>
  <c r="K738" i="3"/>
  <c r="H584" i="3"/>
  <c r="K584" i="3"/>
  <c r="F584" i="3"/>
  <c r="J584" i="3"/>
  <c r="I584" i="3"/>
  <c r="I907" i="3"/>
  <c r="J907" i="3"/>
  <c r="K907" i="3"/>
  <c r="H907" i="3"/>
  <c r="F907" i="3"/>
  <c r="F706" i="3"/>
  <c r="J706" i="3"/>
  <c r="I706" i="3"/>
  <c r="K706" i="3"/>
  <c r="H706" i="3"/>
  <c r="K859" i="8"/>
  <c r="J859" i="8"/>
  <c r="I554" i="3"/>
  <c r="K554" i="3"/>
  <c r="F554" i="3"/>
  <c r="H554" i="3"/>
  <c r="J554" i="3"/>
  <c r="K854" i="8"/>
  <c r="J854" i="8"/>
  <c r="F552" i="3"/>
  <c r="K552" i="3"/>
  <c r="I552" i="3"/>
  <c r="J552" i="3"/>
  <c r="H552" i="3"/>
  <c r="J923" i="3"/>
  <c r="K923" i="3"/>
  <c r="I923" i="3"/>
  <c r="F923" i="3"/>
  <c r="H923" i="3"/>
  <c r="H946" i="3"/>
  <c r="K946" i="3"/>
  <c r="F946" i="3"/>
  <c r="I946" i="3"/>
  <c r="J946" i="3"/>
  <c r="J781" i="8"/>
  <c r="K781" i="8"/>
  <c r="K838" i="8"/>
  <c r="J838" i="8"/>
  <c r="K939" i="8"/>
  <c r="J939" i="8"/>
  <c r="I569" i="3"/>
  <c r="K569" i="3"/>
  <c r="J569" i="3"/>
  <c r="F569" i="3"/>
  <c r="H569" i="3"/>
  <c r="H631" i="3"/>
  <c r="J631" i="3"/>
  <c r="I631" i="3"/>
  <c r="K631" i="3"/>
  <c r="F631" i="3"/>
  <c r="I791" i="3"/>
  <c r="J791" i="3"/>
  <c r="K791" i="3"/>
  <c r="F791" i="3"/>
  <c r="H791" i="3"/>
  <c r="J709" i="8"/>
  <c r="K709" i="8"/>
  <c r="I703" i="3"/>
  <c r="K703" i="3"/>
  <c r="H703" i="3"/>
  <c r="J703" i="3"/>
  <c r="F703" i="3"/>
  <c r="J1000" i="3"/>
  <c r="O994" i="2"/>
  <c r="H1000" i="3"/>
  <c r="K1000" i="3"/>
  <c r="N994" i="2"/>
  <c r="F1000" i="3"/>
  <c r="I1000" i="3"/>
  <c r="K492" i="3"/>
  <c r="I492" i="3"/>
  <c r="H492" i="3"/>
  <c r="F492" i="3"/>
  <c r="J492" i="3"/>
  <c r="J759" i="8"/>
  <c r="K759" i="8"/>
  <c r="K996" i="3"/>
  <c r="F996" i="3"/>
  <c r="I996" i="3"/>
  <c r="J996" i="3"/>
  <c r="H996" i="3"/>
  <c r="K512" i="3"/>
  <c r="F512" i="3"/>
  <c r="H512" i="3"/>
  <c r="J512" i="3"/>
  <c r="I512" i="3"/>
  <c r="F697" i="3"/>
  <c r="J697" i="3"/>
  <c r="K697" i="3"/>
  <c r="H697" i="3"/>
  <c r="I697" i="3"/>
  <c r="H715" i="3"/>
  <c r="K715" i="3"/>
  <c r="I715" i="3"/>
  <c r="F715" i="3"/>
  <c r="J715" i="3"/>
  <c r="F560" i="3"/>
  <c r="I560" i="3"/>
  <c r="J560" i="3"/>
  <c r="K560" i="3"/>
  <c r="H560" i="3"/>
  <c r="K884" i="8"/>
  <c r="J884" i="8"/>
  <c r="J988" i="8"/>
  <c r="K988" i="8"/>
  <c r="F950" i="3"/>
  <c r="H950" i="3"/>
  <c r="J950" i="3"/>
  <c r="K950" i="3"/>
  <c r="I950" i="3"/>
  <c r="K814" i="8"/>
  <c r="J814" i="8"/>
  <c r="H733" i="3"/>
  <c r="F733" i="3"/>
  <c r="K733" i="3"/>
  <c r="J733" i="3"/>
  <c r="I733" i="3"/>
  <c r="J948" i="3"/>
  <c r="H948" i="3"/>
  <c r="I948" i="3"/>
  <c r="K948" i="3"/>
  <c r="F948" i="3"/>
  <c r="H747" i="3"/>
  <c r="J747" i="3"/>
  <c r="I747" i="3"/>
  <c r="F747" i="3"/>
  <c r="K747" i="3"/>
  <c r="J750" i="3"/>
  <c r="H750" i="3"/>
  <c r="K750" i="3"/>
  <c r="F750" i="3"/>
  <c r="I750" i="3"/>
  <c r="F915" i="3"/>
  <c r="H915" i="3"/>
  <c r="J915" i="3"/>
  <c r="I915" i="3"/>
  <c r="K915" i="3"/>
  <c r="K691" i="3"/>
  <c r="J691" i="3"/>
  <c r="F691" i="3"/>
  <c r="H691" i="3"/>
  <c r="I691" i="3"/>
  <c r="F527" i="3"/>
  <c r="J527" i="3"/>
  <c r="K527" i="3"/>
  <c r="H527" i="3"/>
  <c r="I527" i="3"/>
  <c r="K910" i="3"/>
  <c r="J910" i="3"/>
  <c r="I910" i="3"/>
  <c r="F910" i="3"/>
  <c r="H910" i="3"/>
  <c r="I525" i="3"/>
  <c r="H525" i="3"/>
  <c r="F525" i="3"/>
  <c r="K525" i="3"/>
  <c r="J525" i="3"/>
  <c r="F536" i="3"/>
  <c r="J536" i="3"/>
  <c r="K536" i="3"/>
  <c r="H536" i="3"/>
  <c r="I536" i="3"/>
  <c r="J977" i="8"/>
  <c r="K977" i="8"/>
  <c r="J504" i="3"/>
  <c r="F504" i="3"/>
  <c r="K504" i="3"/>
  <c r="I504" i="3"/>
  <c r="H504" i="3"/>
  <c r="K969" i="8"/>
  <c r="J969" i="8"/>
  <c r="I637" i="3"/>
  <c r="J637" i="3"/>
  <c r="F637" i="3"/>
  <c r="K637" i="3"/>
  <c r="H637" i="3"/>
  <c r="I820" i="3"/>
  <c r="K820" i="3"/>
  <c r="J820" i="3"/>
  <c r="H820" i="3"/>
  <c r="F820" i="3"/>
  <c r="J529" i="3"/>
  <c r="K529" i="3"/>
  <c r="I529" i="3"/>
  <c r="F529" i="3"/>
  <c r="H529" i="3"/>
  <c r="J528" i="3"/>
  <c r="F528" i="3"/>
  <c r="I528" i="3"/>
  <c r="K528" i="3"/>
  <c r="H528" i="3"/>
  <c r="I978" i="3"/>
  <c r="F978" i="3"/>
  <c r="J978" i="3"/>
  <c r="K978" i="3"/>
  <c r="H978" i="3"/>
  <c r="J705" i="8"/>
  <c r="K705" i="8"/>
  <c r="J795" i="8"/>
  <c r="K795" i="8"/>
  <c r="I684" i="3"/>
  <c r="J684" i="3"/>
  <c r="K684" i="3"/>
  <c r="F684" i="3"/>
  <c r="H684" i="3"/>
  <c r="I849" i="3"/>
  <c r="F849" i="3"/>
  <c r="J849" i="3"/>
  <c r="K849" i="3"/>
  <c r="H849" i="3"/>
  <c r="H881" i="3"/>
  <c r="I881" i="3"/>
  <c r="K881" i="3"/>
  <c r="F881" i="3"/>
  <c r="J881" i="3"/>
  <c r="F778" i="3"/>
  <c r="H778" i="3"/>
  <c r="I778" i="3"/>
  <c r="K778" i="3"/>
  <c r="J778" i="3"/>
  <c r="F551" i="3"/>
  <c r="J551" i="3"/>
  <c r="I551" i="3"/>
  <c r="H551" i="3"/>
  <c r="K551" i="3"/>
  <c r="J898" i="8"/>
  <c r="K898" i="8"/>
  <c r="I744" i="3"/>
  <c r="J744" i="3"/>
  <c r="H744" i="3"/>
  <c r="F744" i="3"/>
  <c r="K744" i="3"/>
  <c r="H860" i="3"/>
  <c r="J860" i="3"/>
  <c r="I860" i="3"/>
  <c r="K860" i="3"/>
  <c r="F860" i="3"/>
  <c r="K744" i="8"/>
  <c r="J744" i="8"/>
  <c r="I869" i="3"/>
  <c r="H869" i="3"/>
  <c r="F869" i="3"/>
  <c r="J869" i="3"/>
  <c r="K869" i="3"/>
  <c r="K792" i="8"/>
  <c r="J792" i="8"/>
  <c r="K806" i="8"/>
  <c r="J806" i="8"/>
  <c r="F983" i="3"/>
  <c r="J983" i="3"/>
  <c r="K983" i="3"/>
  <c r="I983" i="3"/>
  <c r="H983" i="3"/>
  <c r="J421" i="3"/>
  <c r="H421" i="3"/>
  <c r="K421" i="3"/>
  <c r="I421" i="3"/>
  <c r="F421" i="3"/>
  <c r="I759" i="3"/>
  <c r="H759" i="3"/>
  <c r="F759" i="3"/>
  <c r="J759" i="3"/>
  <c r="K759" i="3"/>
  <c r="F957" i="3"/>
  <c r="H957" i="3"/>
  <c r="K957" i="3"/>
  <c r="I957" i="3"/>
  <c r="J957" i="3"/>
  <c r="I966" i="3"/>
  <c r="F966" i="3"/>
  <c r="K966" i="3"/>
  <c r="J966" i="3"/>
  <c r="H966" i="3"/>
  <c r="K533" i="3"/>
  <c r="I533" i="3"/>
  <c r="H533" i="3"/>
  <c r="F533" i="3"/>
  <c r="J533" i="3"/>
  <c r="K987" i="3"/>
  <c r="I987" i="3"/>
  <c r="F987" i="3"/>
  <c r="J987" i="3"/>
  <c r="H987" i="3"/>
  <c r="I555" i="3"/>
  <c r="J555" i="3"/>
  <c r="H555" i="3"/>
  <c r="K555" i="3"/>
  <c r="F555" i="3"/>
  <c r="H645" i="3"/>
  <c r="F645" i="3"/>
  <c r="I645" i="3"/>
  <c r="K645" i="3"/>
  <c r="J645" i="3"/>
  <c r="F748" i="3"/>
  <c r="H748" i="3"/>
  <c r="J748" i="3"/>
  <c r="K748" i="3"/>
  <c r="I748" i="3"/>
  <c r="K902" i="3"/>
  <c r="I902" i="3"/>
  <c r="H902" i="3"/>
  <c r="J902" i="3"/>
  <c r="F902" i="3"/>
  <c r="H773" i="3"/>
  <c r="K773" i="3"/>
  <c r="I773" i="3"/>
  <c r="F773" i="3"/>
  <c r="J773" i="3"/>
  <c r="K767" i="3"/>
  <c r="H767" i="3"/>
  <c r="J767" i="3"/>
  <c r="I767" i="3"/>
  <c r="F767" i="3"/>
  <c r="K914" i="3"/>
  <c r="F914" i="3"/>
  <c r="J914" i="3"/>
  <c r="H914" i="3"/>
  <c r="I914" i="3"/>
  <c r="J928" i="8"/>
  <c r="K928" i="8"/>
  <c r="F941" i="3"/>
  <c r="J941" i="3"/>
  <c r="K941" i="3"/>
  <c r="I941" i="3"/>
  <c r="H941" i="3"/>
  <c r="J915" i="8"/>
  <c r="K915" i="8"/>
  <c r="K894" i="3"/>
  <c r="F894" i="3"/>
  <c r="I894" i="3"/>
  <c r="J894" i="3"/>
  <c r="H894" i="3"/>
  <c r="K957" i="8"/>
  <c r="J957" i="8"/>
  <c r="J738" i="8"/>
  <c r="K738" i="8"/>
  <c r="H897" i="3"/>
  <c r="I897" i="3"/>
  <c r="K897" i="3"/>
  <c r="F897" i="3"/>
  <c r="J897" i="3"/>
  <c r="K799" i="3"/>
  <c r="F799" i="3"/>
  <c r="J799" i="3"/>
  <c r="H799" i="3"/>
  <c r="I799" i="3"/>
  <c r="K790" i="3"/>
  <c r="F790" i="3"/>
  <c r="H790" i="3"/>
  <c r="I790" i="3"/>
  <c r="J790" i="3"/>
  <c r="J933" i="3"/>
  <c r="I933" i="3"/>
  <c r="F933" i="3"/>
  <c r="H933" i="3"/>
  <c r="K933" i="3"/>
  <c r="J732" i="3"/>
  <c r="H732" i="3"/>
  <c r="I732" i="3"/>
  <c r="K732" i="3"/>
  <c r="F732" i="3"/>
  <c r="K741" i="3"/>
  <c r="I741" i="3"/>
  <c r="F741" i="3"/>
  <c r="J741" i="3"/>
  <c r="H741" i="3"/>
  <c r="I813" i="3"/>
  <c r="J813" i="3"/>
  <c r="F813" i="3"/>
  <c r="H813" i="3"/>
  <c r="K813" i="3"/>
  <c r="I781" i="3"/>
  <c r="H781" i="3"/>
  <c r="J781" i="3"/>
  <c r="K781" i="3"/>
  <c r="F781" i="3"/>
  <c r="J732" i="8"/>
  <c r="K732" i="8"/>
  <c r="F848" i="3"/>
  <c r="I848" i="3"/>
  <c r="K848" i="3"/>
  <c r="J848" i="3"/>
  <c r="H848" i="3"/>
  <c r="I806" i="3"/>
  <c r="H806" i="3"/>
  <c r="J806" i="3"/>
  <c r="K806" i="3"/>
  <c r="F806" i="3"/>
  <c r="J892" i="3"/>
  <c r="H892" i="3"/>
  <c r="F892" i="3"/>
  <c r="I892" i="3"/>
  <c r="K892" i="3"/>
  <c r="K787" i="3"/>
  <c r="H787" i="3"/>
  <c r="F787" i="3"/>
  <c r="I787" i="3"/>
  <c r="J787" i="3"/>
  <c r="K890" i="8"/>
  <c r="J890" i="8"/>
  <c r="H856" i="3"/>
  <c r="F856" i="3"/>
  <c r="I856" i="3"/>
  <c r="J856" i="3"/>
  <c r="K856" i="3"/>
  <c r="K424" i="3"/>
  <c r="F424" i="3"/>
  <c r="H424" i="3"/>
  <c r="J424" i="3"/>
  <c r="I424" i="3"/>
  <c r="K638" i="3"/>
  <c r="H638" i="3"/>
  <c r="I638" i="3"/>
  <c r="J638" i="3"/>
  <c r="F638" i="3"/>
  <c r="J752" i="8"/>
  <c r="K752" i="8"/>
  <c r="J755" i="8"/>
  <c r="K755" i="8"/>
  <c r="K542" i="3"/>
  <c r="I542" i="3"/>
  <c r="J542" i="3"/>
  <c r="H542" i="3"/>
  <c r="F542" i="3"/>
  <c r="H751" i="3"/>
  <c r="I751" i="3"/>
  <c r="F751" i="3"/>
  <c r="J751" i="3"/>
  <c r="K751" i="3"/>
  <c r="K945" i="8"/>
  <c r="J945" i="8"/>
  <c r="J794" i="8"/>
  <c r="K794" i="8"/>
  <c r="K999" i="8"/>
  <c r="J999" i="8"/>
  <c r="J979" i="8"/>
  <c r="K979" i="8"/>
  <c r="I851" i="3"/>
  <c r="K851" i="3"/>
  <c r="H851" i="3"/>
  <c r="J851" i="3"/>
  <c r="F851" i="3"/>
  <c r="F636" i="3"/>
  <c r="K636" i="3"/>
  <c r="I636" i="3"/>
  <c r="H636" i="3"/>
  <c r="J636" i="3"/>
  <c r="H803" i="3"/>
  <c r="F803" i="3"/>
  <c r="K803" i="3"/>
  <c r="J803" i="3"/>
  <c r="I803" i="3"/>
  <c r="K734" i="3"/>
  <c r="H734" i="3"/>
  <c r="F734" i="3"/>
  <c r="J734" i="3"/>
  <c r="I734" i="3"/>
  <c r="H938" i="3"/>
  <c r="J938" i="3"/>
  <c r="I938" i="3"/>
  <c r="K938" i="3"/>
  <c r="F938" i="3"/>
  <c r="K629" i="3"/>
  <c r="I629" i="3"/>
  <c r="H629" i="3"/>
  <c r="J629" i="3"/>
  <c r="F629" i="3"/>
  <c r="J613" i="3"/>
  <c r="K613" i="3"/>
  <c r="I613" i="3"/>
  <c r="H613" i="3"/>
  <c r="F613" i="3"/>
  <c r="I745" i="3"/>
  <c r="K745" i="3"/>
  <c r="H745" i="3"/>
  <c r="J745" i="3"/>
  <c r="F745" i="3"/>
  <c r="J959" i="3"/>
  <c r="H959" i="3"/>
  <c r="F959" i="3"/>
  <c r="I959" i="3"/>
  <c r="K959" i="3"/>
  <c r="H506" i="3"/>
  <c r="K506" i="3"/>
  <c r="F506" i="3"/>
  <c r="J506" i="3"/>
  <c r="I506" i="3"/>
  <c r="J783" i="8"/>
  <c r="K783" i="8"/>
  <c r="J423" i="3"/>
  <c r="I423" i="3"/>
  <c r="K423" i="3"/>
  <c r="F423" i="3"/>
  <c r="H423" i="3"/>
  <c r="J973" i="3"/>
  <c r="H973" i="3"/>
  <c r="K973" i="3"/>
  <c r="I973" i="3"/>
  <c r="F973" i="3"/>
  <c r="H489" i="3"/>
  <c r="I489" i="3"/>
  <c r="K489" i="3"/>
  <c r="J489" i="3"/>
  <c r="F489" i="3"/>
  <c r="I580" i="3"/>
  <c r="K580" i="3"/>
  <c r="H580" i="3"/>
  <c r="J580" i="3"/>
  <c r="F580" i="3"/>
  <c r="K866" i="8"/>
  <c r="J866" i="8"/>
  <c r="H498" i="3"/>
  <c r="I498" i="3"/>
  <c r="J498" i="3"/>
  <c r="K498" i="3"/>
  <c r="F498" i="3"/>
  <c r="H601" i="3"/>
  <c r="J601" i="3"/>
  <c r="I601" i="3"/>
  <c r="F601" i="3"/>
  <c r="K601" i="3"/>
  <c r="I696" i="3"/>
  <c r="H696" i="3"/>
  <c r="J696" i="3"/>
  <c r="F696" i="3"/>
  <c r="K696" i="3"/>
  <c r="I509" i="3"/>
  <c r="K509" i="3"/>
  <c r="J509" i="3"/>
  <c r="H509" i="3"/>
  <c r="F509" i="3"/>
  <c r="H708" i="3"/>
  <c r="K708" i="3"/>
  <c r="F708" i="3"/>
  <c r="I708" i="3"/>
  <c r="J708" i="3"/>
  <c r="I625" i="3"/>
  <c r="H625" i="3"/>
  <c r="J625" i="3"/>
  <c r="K625" i="3"/>
  <c r="F625" i="3"/>
  <c r="J975" i="3"/>
  <c r="K975" i="3"/>
  <c r="F975" i="3"/>
  <c r="I975" i="3"/>
  <c r="H975" i="3"/>
  <c r="K762" i="8"/>
  <c r="J762" i="8"/>
  <c r="J742" i="8"/>
  <c r="K742" i="8"/>
  <c r="K842" i="8"/>
  <c r="J842" i="8"/>
  <c r="I831" i="3"/>
  <c r="F831" i="3"/>
  <c r="K831" i="3"/>
  <c r="J831" i="3"/>
  <c r="H831" i="3"/>
  <c r="J993" i="3"/>
  <c r="F993" i="3"/>
  <c r="K993" i="3"/>
  <c r="H993" i="3"/>
  <c r="I993" i="3"/>
  <c r="J761" i="3"/>
  <c r="H761" i="3"/>
  <c r="F761" i="3"/>
  <c r="K761" i="3"/>
  <c r="I761" i="3"/>
  <c r="J736" i="8"/>
  <c r="K736" i="8"/>
  <c r="K789" i="3"/>
  <c r="H789" i="3"/>
  <c r="I789" i="3"/>
  <c r="J789" i="3"/>
  <c r="F789" i="3"/>
  <c r="J971" i="8"/>
  <c r="K971" i="8"/>
  <c r="J784" i="8"/>
  <c r="K784" i="8"/>
  <c r="J674" i="3"/>
  <c r="K674" i="3"/>
  <c r="H674" i="3"/>
  <c r="F674" i="3"/>
  <c r="I674" i="3"/>
  <c r="J590" i="3"/>
  <c r="K590" i="3"/>
  <c r="H590" i="3"/>
  <c r="I590" i="3"/>
  <c r="F590" i="3"/>
  <c r="F969" i="3"/>
  <c r="J969" i="3"/>
  <c r="K969" i="3"/>
  <c r="H969" i="3"/>
  <c r="I969" i="3"/>
  <c r="H951" i="3"/>
  <c r="J951" i="3"/>
  <c r="F951" i="3"/>
  <c r="K951" i="3"/>
  <c r="I951" i="3"/>
  <c r="J946" i="8"/>
  <c r="K946" i="8"/>
  <c r="F826" i="3"/>
  <c r="J826" i="3"/>
  <c r="I826" i="3"/>
  <c r="K826" i="3"/>
  <c r="H826" i="3"/>
  <c r="I562" i="3"/>
  <c r="H562" i="3"/>
  <c r="J562" i="3"/>
  <c r="F562" i="3"/>
  <c r="K562" i="3"/>
  <c r="F812" i="3"/>
  <c r="I812" i="3"/>
  <c r="H812" i="3"/>
  <c r="K812" i="3"/>
  <c r="J812" i="3"/>
  <c r="F953" i="3"/>
  <c r="I953" i="3"/>
  <c r="J953" i="3"/>
  <c r="H953" i="3"/>
  <c r="K953" i="3"/>
  <c r="F702" i="3"/>
  <c r="K702" i="3"/>
  <c r="H702" i="3"/>
  <c r="J702" i="3"/>
  <c r="I702" i="3"/>
  <c r="J993" i="8"/>
  <c r="K993" i="8"/>
  <c r="J873" i="8"/>
  <c r="K873" i="8"/>
  <c r="H477" i="3"/>
  <c r="F477" i="3"/>
  <c r="J477" i="3"/>
  <c r="K477" i="3"/>
  <c r="I477" i="3"/>
  <c r="F730" i="3"/>
  <c r="I730" i="3"/>
  <c r="H730" i="3"/>
  <c r="J730" i="3"/>
  <c r="K730" i="3"/>
  <c r="H490" i="3"/>
  <c r="F490" i="3"/>
  <c r="K490" i="3"/>
  <c r="I490" i="3"/>
  <c r="J490" i="3"/>
  <c r="F610" i="3"/>
  <c r="I610" i="3"/>
  <c r="K610" i="3"/>
  <c r="H610" i="3"/>
  <c r="J610" i="3"/>
  <c r="K825" i="3"/>
  <c r="F825" i="3"/>
  <c r="J825" i="3"/>
  <c r="I825" i="3"/>
  <c r="H825" i="3"/>
  <c r="F834" i="3"/>
  <c r="H834" i="3"/>
  <c r="J834" i="3"/>
  <c r="K834" i="3"/>
  <c r="I834" i="3"/>
  <c r="H835" i="3"/>
  <c r="F835" i="3"/>
  <c r="K835" i="3"/>
  <c r="I835" i="3"/>
  <c r="J835" i="3"/>
  <c r="F879" i="3"/>
  <c r="K879" i="3"/>
  <c r="I879" i="3"/>
  <c r="H879" i="3"/>
  <c r="J879" i="3"/>
  <c r="K733" i="8"/>
  <c r="J733" i="8"/>
  <c r="K836" i="8"/>
  <c r="J836" i="8"/>
  <c r="K535" i="3"/>
  <c r="I535" i="3"/>
  <c r="F535" i="3"/>
  <c r="J535" i="3"/>
  <c r="H535" i="3"/>
  <c r="F682" i="3"/>
  <c r="J682" i="3"/>
  <c r="H682" i="3"/>
  <c r="K682" i="3"/>
  <c r="I682" i="3"/>
  <c r="H667" i="3"/>
  <c r="F667" i="3"/>
  <c r="I667" i="3"/>
  <c r="J667" i="3"/>
  <c r="K667" i="3"/>
  <c r="H919" i="3"/>
  <c r="F919" i="3"/>
  <c r="K919" i="3"/>
  <c r="I919" i="3"/>
  <c r="J919" i="3"/>
  <c r="K887" i="3"/>
  <c r="H887" i="3"/>
  <c r="I887" i="3"/>
  <c r="F887" i="3"/>
  <c r="J887" i="3"/>
  <c r="H705" i="3"/>
  <c r="K705" i="3"/>
  <c r="F705" i="3"/>
  <c r="I705" i="3"/>
  <c r="J705" i="3"/>
  <c r="F495" i="3"/>
  <c r="H495" i="3"/>
  <c r="J495" i="3"/>
  <c r="K495" i="3"/>
  <c r="I495" i="3"/>
  <c r="K954" i="3"/>
  <c r="I954" i="3"/>
  <c r="H954" i="3"/>
  <c r="J954" i="3"/>
  <c r="F954" i="3"/>
  <c r="K633" i="3"/>
  <c r="H633" i="3"/>
  <c r="I633" i="3"/>
  <c r="F633" i="3"/>
  <c r="J633" i="3"/>
  <c r="H422" i="3"/>
  <c r="F422" i="3"/>
  <c r="K422" i="3"/>
  <c r="J422" i="3"/>
  <c r="I422" i="3"/>
  <c r="H654" i="3"/>
  <c r="F654" i="3"/>
  <c r="J654" i="3"/>
  <c r="K654" i="3"/>
  <c r="I654" i="3"/>
  <c r="K553" i="3"/>
  <c r="F553" i="3"/>
  <c r="H553" i="3"/>
  <c r="I553" i="3"/>
  <c r="J553" i="3"/>
  <c r="K882" i="8"/>
  <c r="J882" i="8"/>
  <c r="H917" i="3"/>
  <c r="I917" i="3"/>
  <c r="F917" i="3"/>
  <c r="K917" i="3"/>
  <c r="J917" i="3"/>
  <c r="J868" i="3"/>
  <c r="H868" i="3"/>
  <c r="F868" i="3"/>
  <c r="I868" i="3"/>
  <c r="K868" i="3"/>
  <c r="H842" i="3"/>
  <c r="I842" i="3"/>
  <c r="K842" i="3"/>
  <c r="F842" i="3"/>
  <c r="J842" i="3"/>
  <c r="K828" i="8"/>
  <c r="J828" i="8"/>
  <c r="H690" i="3"/>
  <c r="F690" i="3"/>
  <c r="K690" i="3"/>
  <c r="I690" i="3"/>
  <c r="J690" i="3"/>
  <c r="K658" i="3"/>
  <c r="F658" i="3"/>
  <c r="J658" i="3"/>
  <c r="H658" i="3"/>
  <c r="I658" i="3"/>
  <c r="K895" i="8"/>
  <c r="J895" i="8"/>
  <c r="H828" i="3"/>
  <c r="F828" i="3"/>
  <c r="J828" i="3"/>
  <c r="K828" i="3"/>
  <c r="I828" i="3"/>
  <c r="K944" i="8"/>
  <c r="J944" i="8"/>
  <c r="J918" i="8"/>
  <c r="K918" i="8"/>
  <c r="K921" i="8"/>
  <c r="J921" i="8"/>
  <c r="J745" i="8"/>
  <c r="K745" i="8"/>
  <c r="K878" i="8"/>
  <c r="J878" i="8"/>
  <c r="J869" i="8"/>
  <c r="K869" i="8"/>
  <c r="J943" i="8"/>
  <c r="K943" i="8"/>
  <c r="J887" i="8"/>
  <c r="K887" i="8"/>
  <c r="K722" i="3"/>
  <c r="I722" i="3"/>
  <c r="H722" i="3"/>
  <c r="F722" i="3"/>
  <c r="J722" i="3"/>
  <c r="K669" i="3"/>
  <c r="H669" i="3"/>
  <c r="J669" i="3"/>
  <c r="F669" i="3"/>
  <c r="I669" i="3"/>
  <c r="K802" i="8"/>
  <c r="J802" i="8"/>
  <c r="J845" i="3"/>
  <c r="H845" i="3"/>
  <c r="K845" i="3"/>
  <c r="I845" i="3"/>
  <c r="F845" i="3"/>
  <c r="H473" i="3"/>
  <c r="I473" i="3"/>
  <c r="F473" i="3"/>
  <c r="K473" i="3"/>
  <c r="J473" i="3"/>
  <c r="F470" i="3"/>
  <c r="J470" i="3"/>
  <c r="H470" i="3"/>
  <c r="K470" i="3"/>
  <c r="I470" i="3"/>
  <c r="F675" i="3"/>
  <c r="H675" i="3"/>
  <c r="J675" i="3"/>
  <c r="K675" i="3"/>
  <c r="I675" i="3"/>
  <c r="J612" i="3"/>
  <c r="K612" i="3"/>
  <c r="F612" i="3"/>
  <c r="I612" i="3"/>
  <c r="H612" i="3"/>
  <c r="J739" i="3"/>
  <c r="I739" i="3"/>
  <c r="K739" i="3"/>
  <c r="H739" i="3"/>
  <c r="F739" i="3"/>
  <c r="K911" i="3"/>
  <c r="J911" i="3"/>
  <c r="I911" i="3"/>
  <c r="F911" i="3"/>
  <c r="H911" i="3"/>
  <c r="H557" i="3"/>
  <c r="J557" i="3"/>
  <c r="I557" i="3"/>
  <c r="F557" i="3"/>
  <c r="K557" i="3"/>
  <c r="F664" i="3"/>
  <c r="J664" i="3"/>
  <c r="I664" i="3"/>
  <c r="H664" i="3"/>
  <c r="K664" i="3"/>
  <c r="J892" i="8"/>
  <c r="K892" i="8"/>
  <c r="I686" i="3"/>
  <c r="J686" i="3"/>
  <c r="F686" i="3"/>
  <c r="K686" i="3"/>
  <c r="H686" i="3"/>
  <c r="F945" i="3"/>
  <c r="I945" i="3"/>
  <c r="H945" i="3"/>
  <c r="J945" i="3"/>
  <c r="K945" i="3"/>
  <c r="H876" i="3"/>
  <c r="F876" i="3"/>
  <c r="I876" i="3"/>
  <c r="J876" i="3"/>
  <c r="K876" i="3"/>
  <c r="K777" i="8"/>
  <c r="J777" i="8"/>
  <c r="K959" i="8"/>
  <c r="J959" i="8"/>
  <c r="F757" i="3"/>
  <c r="H757" i="3"/>
  <c r="J757" i="3"/>
  <c r="K757" i="3"/>
  <c r="I757" i="3"/>
  <c r="I671" i="3"/>
  <c r="J671" i="3"/>
  <c r="F671" i="3"/>
  <c r="K671" i="3"/>
  <c r="H671" i="3"/>
  <c r="J692" i="8"/>
  <c r="K692" i="8"/>
  <c r="J871" i="3"/>
  <c r="K871" i="3"/>
  <c r="F871" i="3"/>
  <c r="I871" i="3"/>
  <c r="H871" i="3"/>
  <c r="I912" i="3"/>
  <c r="K912" i="3"/>
  <c r="J912" i="3"/>
  <c r="F912" i="3"/>
  <c r="H912" i="3"/>
  <c r="H766" i="3"/>
  <c r="J766" i="3"/>
  <c r="K766" i="3"/>
  <c r="I766" i="3"/>
  <c r="F766" i="3"/>
  <c r="J516" i="3"/>
  <c r="H516" i="3"/>
  <c r="I516" i="3"/>
  <c r="F516" i="3"/>
  <c r="K516" i="3"/>
  <c r="K534" i="3"/>
  <c r="F534" i="3"/>
  <c r="J534" i="3"/>
  <c r="I534" i="3"/>
  <c r="H534" i="3"/>
  <c r="J753" i="3"/>
  <c r="I753" i="3"/>
  <c r="H753" i="3"/>
  <c r="F753" i="3"/>
  <c r="K753" i="3"/>
  <c r="K805" i="3"/>
  <c r="F805" i="3"/>
  <c r="J805" i="3"/>
  <c r="I805" i="3"/>
  <c r="H805" i="3"/>
  <c r="I866" i="3"/>
  <c r="K866" i="3"/>
  <c r="H866" i="3"/>
  <c r="J866" i="3"/>
  <c r="F866" i="3"/>
  <c r="J576" i="3"/>
  <c r="F576" i="3"/>
  <c r="H576" i="3"/>
  <c r="I576" i="3"/>
  <c r="K576" i="3"/>
  <c r="K720" i="3"/>
  <c r="F720" i="3"/>
  <c r="I720" i="3"/>
  <c r="H720" i="3"/>
  <c r="J720" i="3"/>
  <c r="J648" i="3"/>
  <c r="H648" i="3"/>
  <c r="I648" i="3"/>
  <c r="F648" i="3"/>
  <c r="K648" i="3"/>
  <c r="I670" i="3"/>
  <c r="J670" i="3"/>
  <c r="H670" i="3"/>
  <c r="F670" i="3"/>
  <c r="K670" i="3"/>
  <c r="J792" i="3"/>
  <c r="F792" i="3"/>
  <c r="K792" i="3"/>
  <c r="I792" i="3"/>
  <c r="H792" i="3"/>
  <c r="I838" i="3"/>
  <c r="J838" i="3"/>
  <c r="K838" i="3"/>
  <c r="H838" i="3"/>
  <c r="F838" i="3"/>
  <c r="K984" i="8"/>
  <c r="J984" i="8"/>
  <c r="J919" i="8"/>
  <c r="K919" i="8"/>
  <c r="J566" i="3"/>
  <c r="H566" i="3"/>
  <c r="F566" i="3"/>
  <c r="K566" i="3"/>
  <c r="I566" i="3"/>
  <c r="J952" i="8"/>
  <c r="K952" i="8"/>
  <c r="J716" i="8"/>
  <c r="K716" i="8"/>
  <c r="J889" i="3"/>
  <c r="I889" i="3"/>
  <c r="K889" i="3"/>
  <c r="F889" i="3"/>
  <c r="H889" i="3"/>
  <c r="H844" i="3"/>
  <c r="F844" i="3"/>
  <c r="I844" i="3"/>
  <c r="J844" i="3"/>
  <c r="K844" i="3"/>
  <c r="F764" i="3"/>
  <c r="I764" i="3"/>
  <c r="H764" i="3"/>
  <c r="K764" i="3"/>
  <c r="J764" i="3"/>
  <c r="J903" i="3"/>
  <c r="K903" i="3"/>
  <c r="I903" i="3"/>
  <c r="H903" i="3"/>
  <c r="F903" i="3"/>
  <c r="J904" i="8"/>
  <c r="K904" i="8"/>
  <c r="J724" i="3"/>
  <c r="I724" i="3"/>
  <c r="F724" i="3"/>
  <c r="K724" i="3"/>
  <c r="H724" i="3"/>
  <c r="K623" i="3"/>
  <c r="J623" i="3"/>
  <c r="F623" i="3"/>
  <c r="I623" i="3"/>
  <c r="H623" i="3"/>
  <c r="H611" i="3"/>
  <c r="I611" i="3"/>
  <c r="J611" i="3"/>
  <c r="F611" i="3"/>
  <c r="K611" i="3"/>
  <c r="F694" i="3"/>
  <c r="I694" i="3"/>
  <c r="J694" i="3"/>
  <c r="H694" i="3"/>
  <c r="K694" i="3"/>
  <c r="H570" i="3"/>
  <c r="I570" i="3"/>
  <c r="K570" i="3"/>
  <c r="F570" i="3"/>
  <c r="J570" i="3"/>
  <c r="J803" i="8"/>
  <c r="K803" i="8"/>
  <c r="K840" i="8"/>
  <c r="J840" i="8"/>
  <c r="J519" i="3"/>
  <c r="H519" i="3"/>
  <c r="I519" i="3"/>
  <c r="F519" i="3"/>
  <c r="K519" i="3"/>
  <c r="K934" i="3"/>
  <c r="H934" i="3"/>
  <c r="F934" i="3"/>
  <c r="J934" i="3"/>
  <c r="I934" i="3"/>
  <c r="I777" i="3"/>
  <c r="K777" i="3"/>
  <c r="H777" i="3"/>
  <c r="J777" i="3"/>
  <c r="F777" i="3"/>
  <c r="K639" i="3"/>
  <c r="F639" i="3"/>
  <c r="I639" i="3"/>
  <c r="H639" i="3"/>
  <c r="J639" i="3"/>
  <c r="K689" i="3"/>
  <c r="H689" i="3"/>
  <c r="J689" i="3"/>
  <c r="I689" i="3"/>
  <c r="F689" i="3"/>
  <c r="K644" i="3"/>
  <c r="F644" i="3"/>
  <c r="J644" i="3"/>
  <c r="I644" i="3"/>
  <c r="H644" i="3"/>
  <c r="J772" i="3"/>
  <c r="H772" i="3"/>
  <c r="I772" i="3"/>
  <c r="F772" i="3"/>
  <c r="K772" i="3"/>
  <c r="H605" i="3"/>
  <c r="J605" i="3"/>
  <c r="F605" i="3"/>
  <c r="K605" i="3"/>
  <c r="I605" i="3"/>
  <c r="J780" i="8"/>
  <c r="K780" i="8"/>
  <c r="F494" i="3"/>
  <c r="I494" i="3"/>
  <c r="H494" i="3"/>
  <c r="J494" i="3"/>
  <c r="K494" i="3"/>
  <c r="F737" i="3"/>
  <c r="J737" i="3"/>
  <c r="I737" i="3"/>
  <c r="K737" i="3"/>
  <c r="H737" i="3"/>
  <c r="J541" i="3"/>
  <c r="I541" i="3"/>
  <c r="K541" i="3"/>
  <c r="H541" i="3"/>
  <c r="F541" i="3"/>
  <c r="K754" i="8"/>
  <c r="J754" i="8"/>
  <c r="J784" i="3"/>
  <c r="F784" i="3"/>
  <c r="H784" i="3"/>
  <c r="K784" i="3"/>
  <c r="I784" i="3"/>
  <c r="I530" i="3"/>
  <c r="K530" i="3"/>
  <c r="F530" i="3"/>
  <c r="J530" i="3"/>
  <c r="H530" i="3"/>
  <c r="J785" i="3"/>
  <c r="K785" i="3"/>
  <c r="H785" i="3"/>
  <c r="I785" i="3"/>
  <c r="F785" i="3"/>
  <c r="I487" i="3"/>
  <c r="J487" i="3"/>
  <c r="H487" i="3"/>
  <c r="F487" i="3"/>
  <c r="K487" i="3"/>
  <c r="K882" i="3"/>
  <c r="J882" i="3"/>
  <c r="I882" i="3"/>
  <c r="F882" i="3"/>
  <c r="H882" i="3"/>
  <c r="I577" i="3"/>
  <c r="J577" i="3"/>
  <c r="F577" i="3"/>
  <c r="H577" i="3"/>
  <c r="K577" i="3"/>
  <c r="I808" i="3"/>
  <c r="J808" i="3"/>
  <c r="H808" i="3"/>
  <c r="K808" i="3"/>
  <c r="F808" i="3"/>
  <c r="K967" i="8"/>
  <c r="J967" i="8"/>
  <c r="J753" i="8"/>
  <c r="K753" i="8"/>
  <c r="K561" i="3"/>
  <c r="I561" i="3"/>
  <c r="H561" i="3"/>
  <c r="F561" i="3"/>
  <c r="J561" i="3"/>
  <c r="J791" i="8"/>
  <c r="K791" i="8"/>
  <c r="K901" i="8"/>
  <c r="J901" i="8"/>
  <c r="H810" i="3"/>
  <c r="F810" i="3"/>
  <c r="I810" i="3"/>
  <c r="K810" i="3"/>
  <c r="J810" i="3"/>
  <c r="H548" i="3"/>
  <c r="I548" i="3"/>
  <c r="K548" i="3"/>
  <c r="F548" i="3"/>
  <c r="J548" i="3"/>
  <c r="F985" i="3"/>
  <c r="I985" i="3"/>
  <c r="J985" i="3"/>
  <c r="K985" i="3"/>
  <c r="H985" i="3"/>
  <c r="H918" i="3"/>
  <c r="F918" i="3"/>
  <c r="K918" i="3"/>
  <c r="I918" i="3"/>
  <c r="J918" i="3"/>
  <c r="I877" i="3"/>
  <c r="F877" i="3"/>
  <c r="J877" i="3"/>
  <c r="H877" i="3"/>
  <c r="K877" i="3"/>
  <c r="K650" i="3"/>
  <c r="I650" i="3"/>
  <c r="H650" i="3"/>
  <c r="J650" i="3"/>
  <c r="F650" i="3"/>
  <c r="I839" i="3"/>
  <c r="H839" i="3"/>
  <c r="J839" i="3"/>
  <c r="F839" i="3"/>
  <c r="K839" i="3"/>
  <c r="I480" i="3"/>
  <c r="H480" i="3"/>
  <c r="J480" i="3"/>
  <c r="K480" i="3"/>
  <c r="F480" i="3"/>
  <c r="H574" i="3"/>
  <c r="I574" i="3"/>
  <c r="J574" i="3"/>
  <c r="F574" i="3"/>
  <c r="K574" i="3"/>
  <c r="J932" i="3"/>
  <c r="H932" i="3"/>
  <c r="F932" i="3"/>
  <c r="K932" i="3"/>
  <c r="I932" i="3"/>
  <c r="J735" i="8"/>
  <c r="K735" i="8"/>
  <c r="K585" i="3"/>
  <c r="I585" i="3"/>
  <c r="H585" i="3"/>
  <c r="J585" i="3"/>
  <c r="F585" i="3"/>
  <c r="J737" i="8"/>
  <c r="K737" i="8"/>
  <c r="K865" i="8"/>
  <c r="J865" i="8"/>
  <c r="K720" i="8"/>
  <c r="J720" i="8"/>
  <c r="H878" i="3"/>
  <c r="J878" i="3"/>
  <c r="K878" i="3"/>
  <c r="I878" i="3"/>
  <c r="F878" i="3"/>
  <c r="I928" i="3"/>
  <c r="H928" i="3"/>
  <c r="K928" i="3"/>
  <c r="F928" i="3"/>
  <c r="J928" i="3"/>
  <c r="F988" i="3"/>
  <c r="K988" i="3"/>
  <c r="H988" i="3"/>
  <c r="J988" i="3"/>
  <c r="I988" i="3"/>
  <c r="F991" i="3"/>
  <c r="K991" i="3"/>
  <c r="J991" i="3"/>
  <c r="I991" i="3"/>
  <c r="H991" i="3"/>
  <c r="J974" i="8"/>
  <c r="K974" i="8"/>
  <c r="H916" i="3"/>
  <c r="J916" i="3"/>
  <c r="F916" i="3"/>
  <c r="K916" i="3"/>
  <c r="I916" i="3"/>
  <c r="J883" i="3"/>
  <c r="K883" i="3"/>
  <c r="F883" i="3"/>
  <c r="H883" i="3"/>
  <c r="I883" i="3"/>
  <c r="J793" i="3"/>
  <c r="I793" i="3"/>
  <c r="K793" i="3"/>
  <c r="H793" i="3"/>
  <c r="F793" i="3"/>
  <c r="H801" i="3"/>
  <c r="J801" i="3"/>
  <c r="F801" i="3"/>
  <c r="I801" i="3"/>
  <c r="K801" i="3"/>
  <c r="H500" i="3"/>
  <c r="K500" i="3"/>
  <c r="J500" i="3"/>
  <c r="I500" i="3"/>
  <c r="F500" i="3"/>
  <c r="I855" i="3"/>
  <c r="J855" i="3"/>
  <c r="F855" i="3"/>
  <c r="K855" i="3"/>
  <c r="H855" i="3"/>
  <c r="H861" i="3"/>
  <c r="I861" i="3"/>
  <c r="K861" i="3"/>
  <c r="J861" i="3"/>
  <c r="F861" i="3"/>
  <c r="I482" i="3"/>
  <c r="F482" i="3"/>
  <c r="K482" i="3"/>
  <c r="J482" i="3"/>
  <c r="H482" i="3"/>
  <c r="H607" i="3"/>
  <c r="J607" i="3"/>
  <c r="I607" i="3"/>
  <c r="F607" i="3"/>
  <c r="K607" i="3"/>
  <c r="K954" i="8"/>
  <c r="J954" i="8"/>
  <c r="K701" i="3"/>
  <c r="F701" i="3"/>
  <c r="H701" i="3"/>
  <c r="I701" i="3"/>
  <c r="J701" i="3"/>
  <c r="K717" i="8"/>
  <c r="J717" i="8"/>
  <c r="K725" i="8"/>
  <c r="J725" i="8"/>
  <c r="J976" i="8"/>
  <c r="K976" i="8"/>
  <c r="J696" i="8"/>
  <c r="K696" i="8"/>
  <c r="K742" i="3"/>
  <c r="J742" i="3"/>
  <c r="F742" i="3"/>
  <c r="I742" i="3"/>
  <c r="H742" i="3"/>
  <c r="J936" i="8"/>
  <c r="K936" i="8"/>
  <c r="K807" i="8"/>
  <c r="J807" i="8"/>
  <c r="I700" i="3"/>
  <c r="F700" i="3"/>
  <c r="J700" i="3"/>
  <c r="K700" i="3"/>
  <c r="H700" i="3"/>
  <c r="J961" i="3"/>
  <c r="H961" i="3"/>
  <c r="F961" i="3"/>
  <c r="K961" i="3"/>
  <c r="I961" i="3"/>
  <c r="J884" i="3"/>
  <c r="H884" i="3"/>
  <c r="K884" i="3"/>
  <c r="I884" i="3"/>
  <c r="F884" i="3"/>
  <c r="F660" i="3"/>
  <c r="I660" i="3"/>
  <c r="K660" i="3"/>
  <c r="J660" i="3"/>
  <c r="H660" i="3"/>
  <c r="F486" i="3"/>
  <c r="J486" i="3"/>
  <c r="I486" i="3"/>
  <c r="K486" i="3"/>
  <c r="H486" i="3"/>
  <c r="H755" i="3"/>
  <c r="K755" i="3"/>
  <c r="J755" i="3"/>
  <c r="I755" i="3"/>
  <c r="F755" i="3"/>
  <c r="I802" i="3"/>
  <c r="J802" i="3"/>
  <c r="F802" i="3"/>
  <c r="K802" i="3"/>
  <c r="H802" i="3"/>
  <c r="K974" i="3"/>
  <c r="H974" i="3"/>
  <c r="I974" i="3"/>
  <c r="J974" i="3"/>
  <c r="F974" i="3"/>
  <c r="J702" i="8"/>
  <c r="K702" i="8"/>
  <c r="J931" i="8"/>
  <c r="K931" i="8"/>
  <c r="K614" i="3"/>
  <c r="F614" i="3"/>
  <c r="J614" i="3"/>
  <c r="I614" i="3"/>
  <c r="H614" i="3"/>
  <c r="F532" i="3"/>
  <c r="K532" i="3"/>
  <c r="I532" i="3"/>
  <c r="J532" i="3"/>
  <c r="H532" i="3"/>
  <c r="F721" i="3"/>
  <c r="J721" i="3"/>
  <c r="K721" i="3"/>
  <c r="I721" i="3"/>
  <c r="H721" i="3"/>
  <c r="F695" i="3"/>
  <c r="K695" i="3"/>
  <c r="H695" i="3"/>
  <c r="I695" i="3"/>
  <c r="J695" i="3"/>
  <c r="I676" i="3"/>
  <c r="H676" i="3"/>
  <c r="J676" i="3"/>
  <c r="K676" i="3"/>
  <c r="F676" i="3"/>
  <c r="J938" i="8"/>
  <c r="K938" i="8"/>
  <c r="K468" i="3"/>
  <c r="J468" i="3"/>
  <c r="I468" i="3"/>
  <c r="H468" i="3"/>
  <c r="F468" i="3"/>
  <c r="K736" i="3"/>
  <c r="F736" i="3"/>
  <c r="J736" i="3"/>
  <c r="I736" i="3"/>
  <c r="H736" i="3"/>
  <c r="H661" i="3"/>
  <c r="K661" i="3"/>
  <c r="F661" i="3"/>
  <c r="J661" i="3"/>
  <c r="I661" i="3"/>
  <c r="H836" i="3"/>
  <c r="I836" i="3"/>
  <c r="J836" i="3"/>
  <c r="F836" i="3"/>
  <c r="K836" i="3"/>
  <c r="K747" i="8"/>
  <c r="J747" i="8"/>
  <c r="F890" i="3"/>
  <c r="J890" i="3"/>
  <c r="H890" i="3"/>
  <c r="I890" i="3"/>
  <c r="K890" i="3"/>
  <c r="F794" i="3"/>
  <c r="H794" i="3"/>
  <c r="K794" i="3"/>
  <c r="I794" i="3"/>
  <c r="J794" i="3"/>
  <c r="K672" i="3"/>
  <c r="I672" i="3"/>
  <c r="H672" i="3"/>
  <c r="F672" i="3"/>
  <c r="J672" i="3"/>
  <c r="K680" i="3"/>
  <c r="I680" i="3"/>
  <c r="H680" i="3"/>
  <c r="J680" i="3"/>
  <c r="F680" i="3"/>
  <c r="F582" i="3"/>
  <c r="I582" i="3"/>
  <c r="K582" i="3"/>
  <c r="H582" i="3"/>
  <c r="J582" i="3"/>
  <c r="J907" i="8"/>
  <c r="K907" i="8"/>
  <c r="H563" i="3"/>
  <c r="K563" i="3"/>
  <c r="I563" i="3"/>
  <c r="F563" i="3"/>
  <c r="J563" i="3"/>
  <c r="K735" i="3"/>
  <c r="J735" i="3"/>
  <c r="I735" i="3"/>
  <c r="H735" i="3"/>
  <c r="F735" i="3"/>
  <c r="H811" i="3"/>
  <c r="J811" i="3"/>
  <c r="I811" i="3"/>
  <c r="K811" i="3"/>
  <c r="F811" i="3"/>
  <c r="I972" i="3"/>
  <c r="F972" i="3"/>
  <c r="K972" i="3"/>
  <c r="H972" i="3"/>
  <c r="J972" i="3"/>
  <c r="I598" i="3"/>
  <c r="K598" i="3"/>
  <c r="H598" i="3"/>
  <c r="F598" i="3"/>
  <c r="J598" i="3"/>
  <c r="H678" i="3"/>
  <c r="J678" i="3"/>
  <c r="I678" i="3"/>
  <c r="K678" i="3"/>
  <c r="F678" i="3"/>
  <c r="H713" i="3"/>
  <c r="K713" i="3"/>
  <c r="I713" i="3"/>
  <c r="F713" i="3"/>
  <c r="J713" i="3"/>
  <c r="F709" i="3"/>
  <c r="K709" i="3"/>
  <c r="H709" i="3"/>
  <c r="I709" i="3"/>
  <c r="J709" i="3"/>
  <c r="K758" i="8"/>
  <c r="J758" i="8"/>
  <c r="J1001" i="8"/>
  <c r="K1001" i="8"/>
  <c r="H997" i="3"/>
  <c r="K997" i="3"/>
  <c r="J997" i="3"/>
  <c r="I997" i="3"/>
  <c r="F997" i="3"/>
  <c r="H865" i="3"/>
  <c r="K865" i="3"/>
  <c r="I865" i="3"/>
  <c r="J865" i="3"/>
  <c r="F865" i="3"/>
  <c r="I780" i="3"/>
  <c r="F780" i="3"/>
  <c r="K780" i="3"/>
  <c r="J780" i="3"/>
  <c r="H780" i="3"/>
  <c r="I609" i="3"/>
  <c r="J609" i="3"/>
  <c r="F609" i="3"/>
  <c r="H609" i="3"/>
  <c r="K609" i="3"/>
  <c r="K862" i="8"/>
  <c r="J862" i="8"/>
  <c r="K581" i="3"/>
  <c r="J581" i="3"/>
  <c r="I581" i="3"/>
  <c r="F581" i="3"/>
  <c r="H581" i="3"/>
  <c r="I511" i="3"/>
  <c r="J511" i="3"/>
  <c r="K511" i="3"/>
  <c r="H511" i="3"/>
  <c r="F511" i="3"/>
  <c r="H779" i="3"/>
  <c r="J779" i="3"/>
  <c r="K779" i="3"/>
  <c r="F779" i="3"/>
  <c r="I779" i="3"/>
  <c r="K830" i="8"/>
  <c r="J830" i="8"/>
  <c r="J853" i="8"/>
  <c r="K853" i="8"/>
  <c r="J883" i="8"/>
  <c r="K883" i="8"/>
  <c r="K531" i="3"/>
  <c r="H531" i="3"/>
  <c r="F531" i="3"/>
  <c r="J531" i="3"/>
  <c r="I531" i="3"/>
  <c r="K483" i="3"/>
  <c r="F483" i="3"/>
  <c r="H483" i="3"/>
  <c r="I483" i="3"/>
  <c r="J483" i="3"/>
  <c r="H618" i="3"/>
  <c r="K618" i="3"/>
  <c r="J618" i="3"/>
  <c r="F618" i="3"/>
  <c r="I618" i="3"/>
  <c r="J599" i="3"/>
  <c r="I599" i="3"/>
  <c r="H599" i="3"/>
  <c r="K599" i="3"/>
  <c r="F599" i="3"/>
  <c r="F774" i="3"/>
  <c r="J774" i="3"/>
  <c r="H774" i="3"/>
  <c r="I774" i="3"/>
  <c r="K774" i="3"/>
  <c r="I857" i="3"/>
  <c r="K857" i="3"/>
  <c r="F857" i="3"/>
  <c r="H857" i="3"/>
  <c r="J857" i="3"/>
  <c r="K770" i="8"/>
  <c r="J770" i="8"/>
  <c r="F478" i="3"/>
  <c r="I478" i="3"/>
  <c r="K478" i="3"/>
  <c r="J478" i="3"/>
  <c r="H478" i="3"/>
  <c r="F965" i="3"/>
  <c r="I965" i="3"/>
  <c r="K965" i="3"/>
  <c r="H965" i="3"/>
  <c r="J965" i="3"/>
  <c r="H960" i="3"/>
  <c r="K960" i="3"/>
  <c r="F960" i="3"/>
  <c r="I960" i="3"/>
  <c r="J960" i="3"/>
  <c r="K474" i="3"/>
  <c r="J474" i="3"/>
  <c r="H474" i="3"/>
  <c r="F474" i="3"/>
  <c r="I474" i="3"/>
  <c r="H606" i="3"/>
  <c r="F606" i="3"/>
  <c r="I606" i="3"/>
  <c r="K606" i="3"/>
  <c r="J606" i="3"/>
  <c r="H931" i="3"/>
  <c r="F931" i="3"/>
  <c r="J931" i="3"/>
  <c r="I931" i="3"/>
  <c r="K931" i="3"/>
  <c r="H493" i="3"/>
  <c r="I493" i="3"/>
  <c r="J493" i="3"/>
  <c r="F493" i="3"/>
  <c r="K493" i="3"/>
  <c r="J932" i="8"/>
  <c r="K932" i="8"/>
  <c r="F634" i="3"/>
  <c r="J634" i="3"/>
  <c r="I634" i="3"/>
  <c r="H634" i="3"/>
  <c r="K634" i="3"/>
  <c r="K814" i="3"/>
  <c r="I814" i="3"/>
  <c r="J814" i="3"/>
  <c r="H814" i="3"/>
  <c r="F814" i="3"/>
  <c r="I568" i="3"/>
  <c r="F568" i="3"/>
  <c r="J568" i="3"/>
  <c r="K568" i="3"/>
  <c r="H568" i="3"/>
  <c r="K843" i="3"/>
  <c r="J843" i="3"/>
  <c r="I843" i="3"/>
  <c r="F843" i="3"/>
  <c r="H843" i="3"/>
  <c r="K622" i="3"/>
  <c r="J622" i="3"/>
  <c r="F622" i="3"/>
  <c r="I622" i="3"/>
  <c r="H622" i="3"/>
  <c r="K942" i="8"/>
  <c r="J942" i="8"/>
  <c r="K724" i="8"/>
  <c r="J724" i="8"/>
  <c r="J698" i="3"/>
  <c r="F698" i="3"/>
  <c r="K698" i="3"/>
  <c r="I698" i="3"/>
  <c r="H698" i="3"/>
  <c r="K693" i="3"/>
  <c r="J693" i="3"/>
  <c r="H693" i="3"/>
  <c r="I693" i="3"/>
  <c r="F693" i="3"/>
  <c r="J793" i="8"/>
  <c r="K793" i="8"/>
  <c r="I464" i="3"/>
  <c r="K464" i="3"/>
  <c r="F464" i="3"/>
  <c r="H464" i="3"/>
  <c r="J464" i="3"/>
  <c r="H699" i="3"/>
  <c r="F699" i="3"/>
  <c r="K699" i="3"/>
  <c r="I699" i="3"/>
  <c r="J699" i="3"/>
  <c r="H556" i="3"/>
  <c r="K556" i="3"/>
  <c r="F556" i="3"/>
  <c r="I556" i="3"/>
  <c r="J556" i="3"/>
  <c r="H740" i="3"/>
  <c r="F740" i="3"/>
  <c r="K740" i="3"/>
  <c r="I740" i="3"/>
  <c r="J740" i="3"/>
  <c r="K840" i="3"/>
  <c r="I840" i="3"/>
  <c r="H840" i="3"/>
  <c r="J840" i="3"/>
  <c r="F840" i="3"/>
  <c r="F952" i="3"/>
  <c r="I952" i="3"/>
  <c r="H952" i="3"/>
  <c r="K952" i="3"/>
  <c r="J952" i="3"/>
  <c r="H981" i="3"/>
  <c r="J981" i="3"/>
  <c r="K981" i="3"/>
  <c r="F981" i="3"/>
  <c r="I981" i="3"/>
  <c r="K721" i="8"/>
  <c r="J721" i="8"/>
  <c r="H837" i="3"/>
  <c r="F837" i="3"/>
  <c r="K837" i="3"/>
  <c r="J837" i="3"/>
  <c r="I837" i="3"/>
  <c r="J854" i="3"/>
  <c r="I854" i="3"/>
  <c r="H854" i="3"/>
  <c r="K854" i="3"/>
  <c r="F854" i="3"/>
  <c r="I546" i="3"/>
  <c r="J546" i="3"/>
  <c r="F546" i="3"/>
  <c r="K546" i="3"/>
  <c r="H546" i="3"/>
  <c r="J893" i="3"/>
  <c r="I893" i="3"/>
  <c r="F893" i="3"/>
  <c r="K893" i="3"/>
  <c r="H893" i="3"/>
  <c r="I989" i="3"/>
  <c r="H989" i="3"/>
  <c r="F989" i="3"/>
  <c r="K989" i="3"/>
  <c r="J989" i="3"/>
  <c r="J540" i="3"/>
  <c r="H540" i="3"/>
  <c r="I540" i="3"/>
  <c r="F540" i="3"/>
  <c r="K540" i="3"/>
  <c r="K505" i="3"/>
  <c r="J505" i="3"/>
  <c r="H505" i="3"/>
  <c r="I505" i="3"/>
  <c r="F505" i="3"/>
  <c r="I714" i="3"/>
  <c r="F714" i="3"/>
  <c r="J714" i="3"/>
  <c r="K714" i="3"/>
  <c r="H714" i="3"/>
  <c r="I583" i="3"/>
  <c r="H583" i="3"/>
  <c r="K583" i="3"/>
  <c r="J583" i="3"/>
  <c r="F583" i="3"/>
  <c r="K558" i="3"/>
  <c r="J558" i="3"/>
  <c r="H558" i="3"/>
  <c r="I558" i="3"/>
  <c r="F558" i="3"/>
  <c r="K835" i="8"/>
  <c r="J835" i="8"/>
  <c r="K822" i="8"/>
  <c r="J822" i="8"/>
  <c r="K852" i="3"/>
  <c r="F852" i="3"/>
  <c r="I852" i="3"/>
  <c r="H852" i="3"/>
  <c r="J852" i="3"/>
  <c r="J821" i="8"/>
  <c r="K821" i="8"/>
  <c r="F475" i="3"/>
  <c r="I475" i="3"/>
  <c r="K475" i="3"/>
  <c r="J475" i="3"/>
  <c r="H475" i="3"/>
  <c r="H647" i="3"/>
  <c r="J647" i="3"/>
  <c r="K647" i="3"/>
  <c r="I647" i="3"/>
  <c r="F647" i="3"/>
  <c r="H943" i="3"/>
  <c r="K943" i="3"/>
  <c r="F943" i="3"/>
  <c r="I943" i="3"/>
  <c r="J943" i="3"/>
  <c r="K685" i="3"/>
  <c r="I685" i="3"/>
  <c r="H685" i="3"/>
  <c r="J685" i="3"/>
  <c r="F685" i="3"/>
  <c r="F479" i="3"/>
  <c r="J479" i="3"/>
  <c r="I479" i="3"/>
  <c r="H479" i="3"/>
  <c r="K479" i="3"/>
  <c r="J688" i="3"/>
  <c r="I688" i="3"/>
  <c r="H688" i="3"/>
  <c r="F688" i="3"/>
  <c r="K688" i="3"/>
  <c r="I939" i="3"/>
  <c r="F939" i="3"/>
  <c r="H939" i="3"/>
  <c r="J939" i="3"/>
  <c r="K939" i="3"/>
  <c r="J990" i="3"/>
  <c r="F990" i="3"/>
  <c r="K990" i="3"/>
  <c r="I990" i="3"/>
  <c r="H990" i="3"/>
  <c r="F816" i="3"/>
  <c r="I816" i="3"/>
  <c r="H816" i="3"/>
  <c r="K816" i="3"/>
  <c r="J816" i="3"/>
  <c r="I567" i="3"/>
  <c r="F567" i="3"/>
  <c r="J567" i="3"/>
  <c r="K567" i="3"/>
  <c r="H567" i="3"/>
  <c r="F859" i="3"/>
  <c r="K859" i="3"/>
  <c r="J859" i="3"/>
  <c r="H859" i="3"/>
  <c r="I859" i="3"/>
  <c r="K624" i="3"/>
  <c r="J624" i="3"/>
  <c r="H624" i="3"/>
  <c r="I624" i="3"/>
  <c r="F624" i="3"/>
  <c r="H642" i="3"/>
  <c r="F642" i="3"/>
  <c r="J642" i="3"/>
  <c r="K642" i="3"/>
  <c r="I642" i="3"/>
  <c r="F591" i="3"/>
  <c r="J591" i="3"/>
  <c r="K591" i="3"/>
  <c r="I591" i="3"/>
  <c r="H591" i="3"/>
  <c r="H942" i="3"/>
  <c r="K942" i="3"/>
  <c r="J942" i="3"/>
  <c r="F942" i="3"/>
  <c r="I942" i="3"/>
  <c r="H549" i="3"/>
  <c r="J549" i="3"/>
  <c r="I549" i="3"/>
  <c r="F549" i="3"/>
  <c r="K549" i="3"/>
  <c r="K683" i="3"/>
  <c r="J683" i="3"/>
  <c r="F683" i="3"/>
  <c r="H683" i="3"/>
  <c r="I683" i="3"/>
  <c r="I905" i="3"/>
  <c r="K905" i="3"/>
  <c r="H905" i="3"/>
  <c r="J905" i="3"/>
  <c r="F905" i="3"/>
  <c r="H746" i="3"/>
  <c r="F746" i="3"/>
  <c r="I746" i="3"/>
  <c r="K746" i="3"/>
  <c r="J746" i="3"/>
  <c r="I796" i="3"/>
  <c r="K796" i="3"/>
  <c r="H796" i="3"/>
  <c r="J796" i="3"/>
  <c r="F796" i="3"/>
  <c r="H712" i="3"/>
  <c r="I712" i="3"/>
  <c r="F712" i="3"/>
  <c r="J712" i="3"/>
  <c r="K712" i="3"/>
  <c r="J1002" i="8"/>
  <c r="K1002" i="8"/>
  <c r="J824" i="3"/>
  <c r="H824" i="3"/>
  <c r="F824" i="3"/>
  <c r="K824" i="3"/>
  <c r="I824" i="3"/>
  <c r="K847" i="8"/>
  <c r="J847" i="8"/>
  <c r="I666" i="3"/>
  <c r="J666" i="3"/>
  <c r="F666" i="3"/>
  <c r="K666" i="3"/>
  <c r="H666" i="3"/>
  <c r="K665" i="3"/>
  <c r="H665" i="3"/>
  <c r="F665" i="3"/>
  <c r="I665" i="3"/>
  <c r="J665" i="3"/>
  <c r="F899" i="3"/>
  <c r="K899" i="3"/>
  <c r="J899" i="3"/>
  <c r="I899" i="3"/>
  <c r="H899" i="3"/>
  <c r="H758" i="3"/>
  <c r="F758" i="3"/>
  <c r="K758" i="3"/>
  <c r="I758" i="3"/>
  <c r="J758" i="3"/>
  <c r="K718" i="3"/>
  <c r="H718" i="3"/>
  <c r="F718" i="3"/>
  <c r="J718" i="3"/>
  <c r="I718" i="3"/>
  <c r="K982" i="8"/>
  <c r="J982" i="8"/>
  <c r="J751" i="8"/>
  <c r="K751" i="8"/>
  <c r="J714" i="8"/>
  <c r="K714" i="8"/>
  <c r="J929" i="3"/>
  <c r="I929" i="3"/>
  <c r="H929" i="3"/>
  <c r="F929" i="3"/>
  <c r="K929" i="3"/>
  <c r="I719" i="3"/>
  <c r="J719" i="3"/>
  <c r="F719" i="3"/>
  <c r="H719" i="3"/>
  <c r="K719" i="3"/>
  <c r="K723" i="3"/>
  <c r="I723" i="3"/>
  <c r="F723" i="3"/>
  <c r="H723" i="3"/>
  <c r="J723" i="3"/>
  <c r="F510" i="3"/>
  <c r="I510" i="3"/>
  <c r="H510" i="3"/>
  <c r="K510" i="3"/>
  <c r="J510" i="3"/>
  <c r="I586" i="3"/>
  <c r="K586" i="3"/>
  <c r="J586" i="3"/>
  <c r="F586" i="3"/>
  <c r="H586" i="3"/>
  <c r="F488" i="3"/>
  <c r="K488" i="3"/>
  <c r="H488" i="3"/>
  <c r="I488" i="3"/>
  <c r="J488" i="3"/>
  <c r="J711" i="3"/>
  <c r="F711" i="3"/>
  <c r="H711" i="3"/>
  <c r="I711" i="3"/>
  <c r="K711" i="3"/>
  <c r="F786" i="3"/>
  <c r="H786" i="3"/>
  <c r="K786" i="3"/>
  <c r="J786" i="3"/>
  <c r="I786" i="3"/>
  <c r="J594" i="3"/>
  <c r="K594" i="3"/>
  <c r="H594" i="3"/>
  <c r="I594" i="3"/>
  <c r="F594" i="3"/>
  <c r="H862" i="3"/>
  <c r="J862" i="3"/>
  <c r="F862" i="3"/>
  <c r="I862" i="3"/>
  <c r="K862" i="3"/>
  <c r="F984" i="3"/>
  <c r="I984" i="3"/>
  <c r="J984" i="3"/>
  <c r="H984" i="3"/>
  <c r="K984" i="3"/>
  <c r="I763" i="3"/>
  <c r="F763" i="3"/>
  <c r="J763" i="3"/>
  <c r="K763" i="3"/>
  <c r="H763" i="3"/>
  <c r="H679" i="3"/>
  <c r="F679" i="3"/>
  <c r="J679" i="3"/>
  <c r="I679" i="3"/>
  <c r="K679" i="3"/>
  <c r="F765" i="3"/>
  <c r="J765" i="3"/>
  <c r="K765" i="3"/>
  <c r="H765" i="3"/>
  <c r="I765" i="3"/>
  <c r="J795" i="3"/>
  <c r="I795" i="3"/>
  <c r="K795" i="3"/>
  <c r="F795" i="3"/>
  <c r="H795" i="3"/>
  <c r="J550" i="3"/>
  <c r="H550" i="3"/>
  <c r="I550" i="3"/>
  <c r="K550" i="3"/>
  <c r="F550" i="3"/>
  <c r="I662" i="3"/>
  <c r="F662" i="3"/>
  <c r="J662" i="3"/>
  <c r="K662" i="3"/>
  <c r="H662" i="3"/>
  <c r="J873" i="3"/>
  <c r="I873" i="3"/>
  <c r="H873" i="3"/>
  <c r="F873" i="3"/>
  <c r="K873" i="3"/>
  <c r="J774" i="8"/>
  <c r="K774" i="8"/>
  <c r="J900" i="8"/>
  <c r="K900" i="8"/>
  <c r="K748" i="8"/>
  <c r="J748" i="8"/>
  <c r="K769" i="3"/>
  <c r="H769" i="3"/>
  <c r="J769" i="3"/>
  <c r="F769" i="3"/>
  <c r="I769" i="3"/>
  <c r="I587" i="3"/>
  <c r="J587" i="3"/>
  <c r="K587" i="3"/>
  <c r="F587" i="3"/>
  <c r="H587" i="3"/>
  <c r="I850" i="3"/>
  <c r="H850" i="3"/>
  <c r="K850" i="3"/>
  <c r="F850" i="3"/>
  <c r="J850" i="3"/>
  <c r="K501" i="3"/>
  <c r="J501" i="3"/>
  <c r="H501" i="3"/>
  <c r="F501" i="3"/>
  <c r="I501" i="3"/>
  <c r="F967" i="3"/>
  <c r="K967" i="3"/>
  <c r="H967" i="3"/>
  <c r="I967" i="3"/>
  <c r="J967" i="3"/>
  <c r="J485" i="3"/>
  <c r="H485" i="3"/>
  <c r="K485" i="3"/>
  <c r="F485" i="3"/>
  <c r="I485" i="3"/>
  <c r="K649" i="3"/>
  <c r="H649" i="3"/>
  <c r="I649" i="3"/>
  <c r="J649" i="3"/>
  <c r="F649" i="3"/>
  <c r="H652" i="3"/>
  <c r="K652" i="3"/>
  <c r="F652" i="3"/>
  <c r="J652" i="3"/>
  <c r="I652" i="3"/>
  <c r="I514" i="3"/>
  <c r="H514" i="3"/>
  <c r="F514" i="3"/>
  <c r="K514" i="3"/>
  <c r="J514" i="3"/>
  <c r="J785" i="8"/>
  <c r="K785" i="8"/>
  <c r="F829" i="3"/>
  <c r="K829" i="3"/>
  <c r="J829" i="3"/>
  <c r="H829" i="3"/>
  <c r="I829" i="3"/>
  <c r="J963" i="8"/>
  <c r="K963" i="8"/>
  <c r="J951" i="8"/>
  <c r="K951" i="8"/>
  <c r="I875" i="3"/>
  <c r="H875" i="3"/>
  <c r="K875" i="3"/>
  <c r="J875" i="3"/>
  <c r="F875" i="3"/>
  <c r="I947" i="3"/>
  <c r="J947" i="3"/>
  <c r="K947" i="3"/>
  <c r="F947" i="3"/>
  <c r="H947" i="3"/>
  <c r="F762" i="3"/>
  <c r="H762" i="3"/>
  <c r="K762" i="3"/>
  <c r="J762" i="3"/>
  <c r="I762" i="3"/>
  <c r="J517" i="3"/>
  <c r="F517" i="3"/>
  <c r="H517" i="3"/>
  <c r="K517" i="3"/>
  <c r="I517" i="3"/>
  <c r="K659" i="3"/>
  <c r="F659" i="3"/>
  <c r="J659" i="3"/>
  <c r="I659" i="3"/>
  <c r="H659" i="3"/>
  <c r="H924" i="3"/>
  <c r="J924" i="3"/>
  <c r="F924" i="3"/>
  <c r="K924" i="3"/>
  <c r="I924" i="3"/>
  <c r="I944" i="3"/>
  <c r="K944" i="3"/>
  <c r="F944" i="3"/>
  <c r="H944" i="3"/>
  <c r="J944" i="3"/>
  <c r="J508" i="3"/>
  <c r="I508" i="3"/>
  <c r="F508" i="3"/>
  <c r="H508" i="3"/>
  <c r="K508" i="3"/>
  <c r="J874" i="8"/>
  <c r="K874" i="8"/>
  <c r="K937" i="3"/>
  <c r="I937" i="3"/>
  <c r="F937" i="3"/>
  <c r="H937" i="3"/>
  <c r="J937" i="3"/>
  <c r="H955" i="3"/>
  <c r="F955" i="3"/>
  <c r="K955" i="3"/>
  <c r="I955" i="3"/>
  <c r="J955" i="3"/>
  <c r="J471" i="3"/>
  <c r="I471" i="3"/>
  <c r="F471" i="3"/>
  <c r="K471" i="3"/>
  <c r="H471" i="3"/>
  <c r="I526" i="3"/>
  <c r="J526" i="3"/>
  <c r="K526" i="3"/>
  <c r="H526" i="3"/>
  <c r="F526" i="3"/>
  <c r="H513" i="3"/>
  <c r="F513" i="3"/>
  <c r="I513" i="3"/>
  <c r="K513" i="3"/>
  <c r="J513" i="3"/>
  <c r="H874" i="3"/>
  <c r="K874" i="3"/>
  <c r="J874" i="3"/>
  <c r="I874" i="3"/>
  <c r="F874" i="3"/>
  <c r="J760" i="3"/>
  <c r="I760" i="3"/>
  <c r="F760" i="3"/>
  <c r="K760" i="3"/>
  <c r="H760" i="3"/>
  <c r="K858" i="3"/>
  <c r="I858" i="3"/>
  <c r="J858" i="3"/>
  <c r="F858" i="3"/>
  <c r="H858" i="3"/>
  <c r="I768" i="3"/>
  <c r="F768" i="3"/>
  <c r="H768" i="3"/>
  <c r="J768" i="3"/>
  <c r="K768" i="3"/>
  <c r="K809" i="8"/>
  <c r="J809" i="8"/>
  <c r="K922" i="8"/>
  <c r="J922" i="8"/>
  <c r="J922" i="3"/>
  <c r="F922" i="3"/>
  <c r="K922" i="3"/>
  <c r="I922" i="3"/>
  <c r="H922" i="3"/>
  <c r="J846" i="8"/>
  <c r="K846" i="8"/>
  <c r="I564" i="3"/>
  <c r="F564" i="3"/>
  <c r="J564" i="3"/>
  <c r="K564" i="3"/>
  <c r="H564" i="3"/>
  <c r="J998" i="8"/>
  <c r="K998" i="8"/>
  <c r="F717" i="3"/>
  <c r="H717" i="3"/>
  <c r="K717" i="3"/>
  <c r="I717" i="3"/>
  <c r="J717" i="3"/>
  <c r="I783" i="3"/>
  <c r="J783" i="3"/>
  <c r="F783" i="3"/>
  <c r="H783" i="3"/>
  <c r="K783" i="3"/>
  <c r="K761" i="8"/>
  <c r="J761" i="8"/>
  <c r="J1000" i="8"/>
  <c r="K1000" i="8"/>
  <c r="J961" i="8"/>
  <c r="K961" i="8"/>
  <c r="I782" i="3"/>
  <c r="H782" i="3"/>
  <c r="J782" i="3"/>
  <c r="K782" i="3"/>
  <c r="F782" i="3"/>
  <c r="F913" i="3"/>
  <c r="H913" i="3"/>
  <c r="I913" i="3"/>
  <c r="J913" i="3"/>
  <c r="K913" i="3"/>
  <c r="J852" i="8"/>
  <c r="K852" i="8"/>
  <c r="H775" i="3"/>
  <c r="I775" i="3"/>
  <c r="J775" i="3"/>
  <c r="F775" i="3"/>
  <c r="K775" i="3"/>
  <c r="J955" i="8"/>
  <c r="K955" i="8"/>
  <c r="K992" i="3"/>
  <c r="J992" i="3"/>
  <c r="H992" i="3"/>
  <c r="I992" i="3"/>
  <c r="F992" i="3"/>
  <c r="K522" i="3"/>
  <c r="J522" i="3"/>
  <c r="F522" i="3"/>
  <c r="I522" i="3"/>
  <c r="H522" i="3"/>
  <c r="K515" i="3"/>
  <c r="F515" i="3"/>
  <c r="I515" i="3"/>
  <c r="H515" i="3"/>
  <c r="J515" i="3"/>
  <c r="K518" i="3"/>
  <c r="F518" i="3"/>
  <c r="I518" i="3"/>
  <c r="J518" i="3"/>
  <c r="H518" i="3"/>
  <c r="J635" i="3"/>
  <c r="F635" i="3"/>
  <c r="K635" i="3"/>
  <c r="H635" i="3"/>
  <c r="I635" i="3"/>
  <c r="I484" i="3"/>
  <c r="F484" i="3"/>
  <c r="K484" i="3"/>
  <c r="H484" i="3"/>
  <c r="J484" i="3"/>
  <c r="F497" i="3"/>
  <c r="H497" i="3"/>
  <c r="K497" i="3"/>
  <c r="I497" i="3"/>
  <c r="J497" i="3"/>
  <c r="K571" i="3"/>
  <c r="J571" i="3"/>
  <c r="I571" i="3"/>
  <c r="F571" i="3"/>
  <c r="H571" i="3"/>
  <c r="H632" i="3"/>
  <c r="F632" i="3"/>
  <c r="J632" i="3"/>
  <c r="K632" i="3"/>
  <c r="I632" i="3"/>
  <c r="AP783" i="4"/>
  <c r="AV783" i="4" s="1"/>
  <c r="AP651" i="4"/>
  <c r="AV651" i="4" s="1"/>
  <c r="AL513" i="4"/>
  <c r="AR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174" i="4" s="1"/>
  <c r="AV174" i="4" s="1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N886" i="4" s="1"/>
  <c r="AD886" i="4"/>
  <c r="AP886" i="4" s="1"/>
  <c r="AU886" i="4"/>
  <c r="AW886" i="4"/>
  <c r="AV886" i="4"/>
  <c r="Z886" i="4"/>
  <c r="AL886" i="4" s="1"/>
  <c r="AE886" i="4"/>
  <c r="AQ886" i="4" s="1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N59" i="4"/>
  <c r="AT59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M44" i="4" s="1"/>
  <c r="AS44" i="4" s="1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G170" i="4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D847" i="4"/>
  <c r="AP71" i="4"/>
  <c r="AV71" i="4" s="1"/>
  <c r="AP974" i="4"/>
  <c r="AG937" i="4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P911" i="4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P299" i="4" s="1"/>
  <c r="AV299" i="4" s="1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O967" i="4" s="1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N937" i="4" s="1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AC44" i="4"/>
  <c r="AK44" i="4"/>
  <c r="AJ911" i="4"/>
  <c r="AP639" i="4"/>
  <c r="AV639" i="4" s="1"/>
  <c r="Z59" i="4"/>
  <c r="AC59" i="4"/>
  <c r="AO896" i="4"/>
  <c r="AK919" i="4"/>
  <c r="AG919" i="4"/>
  <c r="AM919" i="4" s="1"/>
  <c r="Z919" i="4"/>
  <c r="AL919" i="4" s="1"/>
  <c r="AE59" i="4"/>
  <c r="AQ59" i="4" s="1"/>
  <c r="AW59" i="4" s="1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P937" i="4" s="1"/>
  <c r="AC937" i="4"/>
  <c r="AO937" i="4" s="1"/>
  <c r="AJ700" i="4"/>
  <c r="AB847" i="4"/>
  <c r="AQ990" i="4"/>
  <c r="E527" i="4"/>
  <c r="I527" i="4" s="1"/>
  <c r="AJ967" i="4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N44" i="4" s="1"/>
  <c r="AT44" i="4" s="1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L948" i="4" s="1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M770" i="4" s="1"/>
  <c r="AS770" i="4" s="1"/>
  <c r="AP268" i="4"/>
  <c r="AV268" i="4" s="1"/>
  <c r="AL731" i="4"/>
  <c r="AR731" i="4" s="1"/>
  <c r="AM895" i="4"/>
  <c r="AN740" i="4"/>
  <c r="AT740" i="4" s="1"/>
  <c r="AM752" i="4"/>
  <c r="AS752" i="4" s="1"/>
  <c r="AL744" i="4"/>
  <c r="AR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N172" i="4" s="1"/>
  <c r="AT172" i="4" s="1"/>
  <c r="AC172" i="4"/>
  <c r="AA172" i="4"/>
  <c r="AE172" i="4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D664" i="4"/>
  <c r="H664" i="4" s="1"/>
  <c r="E664" i="4"/>
  <c r="I664" i="4" s="1"/>
  <c r="G684" i="4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M302" i="4" s="1"/>
  <c r="AS302" i="4" s="1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E671" i="4"/>
  <c r="I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AP283" i="4" s="1"/>
  <c r="AV283" i="4" s="1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N749" i="4" s="1"/>
  <c r="AT749" i="4" s="1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D643" i="4"/>
  <c r="H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O749" i="4" s="1"/>
  <c r="AU749" i="4" s="1"/>
  <c r="AE743" i="4"/>
  <c r="AN829" i="4"/>
  <c r="AT829" i="4" s="1"/>
  <c r="D10" i="4"/>
  <c r="H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E412" i="4"/>
  <c r="I412" i="4" s="1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P619" i="4" s="1"/>
  <c r="AV619" i="4" s="1"/>
  <c r="AG619" i="4"/>
  <c r="AC629" i="4"/>
  <c r="AQ452" i="4"/>
  <c r="AW452" i="4" s="1"/>
  <c r="AP444" i="4"/>
  <c r="AV444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809" i="4" s="1"/>
  <c r="AT809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E870" i="4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B866" i="4"/>
  <c r="AD866" i="4"/>
  <c r="AF866" i="4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F105" i="4"/>
  <c r="J105" i="4" s="1"/>
  <c r="D43" i="4"/>
  <c r="H43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F23" i="4"/>
  <c r="J23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F13" i="4"/>
  <c r="J13" i="4" s="1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F79" i="4"/>
  <c r="J79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N87" i="4" s="1"/>
  <c r="AT87" i="4" s="1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M137" i="4" s="1"/>
  <c r="AS137" i="4" s="1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AN58" i="4" s="1"/>
  <c r="AT58" i="4" s="1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E55" i="4"/>
  <c r="I55" i="4" s="1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O135" i="4" s="1"/>
  <c r="AU135" i="4" s="1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L137" i="4" s="1"/>
  <c r="AR137" i="4" s="1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P7" i="4" s="1"/>
  <c r="AV7" i="4" s="1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M303" i="4" s="1"/>
  <c r="AS303" i="4" s="1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P58" i="4" l="1"/>
  <c r="AV58" i="4" s="1"/>
  <c r="F55" i="4"/>
  <c r="J55" i="4" s="1"/>
  <c r="AL58" i="4"/>
  <c r="AR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AQ44" i="4"/>
  <c r="AW44" i="4" s="1"/>
  <c r="AL117" i="4"/>
  <c r="AR117" i="4" s="1"/>
  <c r="AM58" i="4"/>
  <c r="AS58" i="4" s="1"/>
  <c r="AL78" i="4"/>
  <c r="AR78" i="4" s="1"/>
  <c r="D78" i="4" s="1"/>
  <c r="H78" i="4" s="1"/>
  <c r="AL146" i="4"/>
  <c r="AR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M866" i="4" s="1"/>
  <c r="AS866" i="4" s="1"/>
  <c r="AG866" i="4"/>
  <c r="AJ866" i="4"/>
  <c r="G529" i="4"/>
  <c r="AF870" i="4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H866" i="4"/>
  <c r="AI866" i="4"/>
  <c r="D529" i="4"/>
  <c r="H529" i="4" s="1"/>
  <c r="AK870" i="4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AQ390" i="4"/>
  <c r="AW390" i="4" s="1"/>
  <c r="AP224" i="4"/>
  <c r="AV224" i="4" s="1"/>
  <c r="AM141" i="4"/>
  <c r="AS141" i="4" s="1"/>
  <c r="AL86" i="4"/>
  <c r="AR86" i="4" s="1"/>
  <c r="G22" i="4"/>
  <c r="D59" i="4"/>
  <c r="H59" i="4" s="1"/>
  <c r="F59" i="4"/>
  <c r="J59" i="4" s="1"/>
  <c r="E59" i="4"/>
  <c r="I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G59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M868" i="4" s="1"/>
  <c r="AS868" i="4" s="1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F84" i="4"/>
  <c r="J84" i="4" s="1"/>
  <c r="D84" i="4"/>
  <c r="H84" i="4" s="1"/>
  <c r="E84" i="4"/>
  <c r="I84" i="4" s="1"/>
  <c r="AM117" i="4"/>
  <c r="AS117" i="4" s="1"/>
  <c r="AM662" i="4"/>
  <c r="AS662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G723" i="4"/>
  <c r="E184" i="4"/>
  <c r="I184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AO119" i="4"/>
  <c r="AU119" i="4" s="1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G391" i="4"/>
  <c r="E391" i="4"/>
  <c r="I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G196" i="4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196" i="4" l="1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216" i="4" l="1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<sst xmlns="http://schemas.openxmlformats.org/spreadsheetml/2006/main" count="618" uniqueCount="202">
  <si>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</si>
  <si>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</si>
  <si>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</si>
  <si>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</si>
  <si>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</si>
  <si>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</si>
  <si>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</si>
  <si>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</si>
  <si>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</si>
  <si>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</si>
  <si>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</si>
  <si>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</si>
  <si>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</si>
  <si>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</si>
  <si>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</si>
  <si>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</si>
  <si>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</si>
  <si>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</si>
  <si>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</si>
  <si>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</si>
  <si>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</si>
  <si>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</si>
  <si>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</si>
  <si>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</si>
  <si>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</si>
  <si>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</si>
  <si>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</si>
  <si>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</si>
  <si>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</si>
  <si>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</si>
  <si>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</si>
  <si>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</si>
  <si>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</si>
  <si>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</si>
  <si>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</si>
  <si>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</si>
  <si>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</si>
  <si>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</si>
  <si>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</si>
  <si>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</si>
  <si>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</si>
  <si>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</si>
  <si>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</si>
  <si>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</si>
  <si>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</si>
  <si>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</si>
  <si>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</si>
  <si>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</si>
  <si>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</si>
  <si>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</si>
  <si>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</si>
  <si>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</si>
  <si>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</si>
  <si>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</si>
  <si>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</si>
  <si>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</si>
  <si>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</si>
  <si>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</si>
  <si>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</si>
  <si>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</si>
  <si>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</si>
  <si>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</si>
  <si>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</si>
  <si>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</si>
  <si>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</si>
  <si>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</si>
  <si>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</si>
  <si>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</si>
  <si>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Rochdale</t>
  </si>
  <si>
    <t>Tranmere</t>
  </si>
  <si>
    <t>E2</t>
  </si>
  <si>
    <t>E3</t>
  </si>
  <si>
    <t>EC</t>
  </si>
  <si>
    <t>Colchester</t>
  </si>
  <si>
    <t>Stevenage</t>
  </si>
  <si>
    <t>Gillingham</t>
  </si>
  <si>
    <t>Bradford</t>
  </si>
  <si>
    <t>Crawley Town</t>
  </si>
  <si>
    <t>Carlisle</t>
  </si>
  <si>
    <t>Northampton</t>
  </si>
  <si>
    <t>Salford</t>
  </si>
  <si>
    <t>Mansfield</t>
  </si>
  <si>
    <t>Swindon</t>
  </si>
  <si>
    <t>Forest Green</t>
  </si>
  <si>
    <t>Crewe</t>
  </si>
  <si>
    <t>E1</t>
  </si>
  <si>
    <t>Cardiff</t>
  </si>
  <si>
    <t>Luton</t>
  </si>
  <si>
    <t>Derby</t>
  </si>
  <si>
    <t>Huddersfield</t>
  </si>
  <si>
    <t>Swansea</t>
  </si>
  <si>
    <t>Millwall</t>
  </si>
  <si>
    <t>Preston</t>
  </si>
  <si>
    <t>Morecambe</t>
  </si>
  <si>
    <t>Wigan</t>
  </si>
  <si>
    <t>Rotherham</t>
  </si>
  <si>
    <t>Sheffield Weds</t>
  </si>
  <si>
    <t>Harrogate</t>
  </si>
  <si>
    <t>Barrow</t>
  </si>
  <si>
    <t>Port Vale</t>
  </si>
  <si>
    <t>Barnsley</t>
  </si>
  <si>
    <t>Leyton Orient</t>
  </si>
  <si>
    <t>Birmingham</t>
  </si>
  <si>
    <t>Sheffield United</t>
  </si>
  <si>
    <t>Blackpool</t>
  </si>
  <si>
    <t>Bristol City</t>
  </si>
  <si>
    <t>Hull</t>
  </si>
  <si>
    <t>Blackburn</t>
  </si>
  <si>
    <t>Charlton</t>
  </si>
  <si>
    <t>Lincoln</t>
  </si>
  <si>
    <t>Portsmouth</t>
  </si>
  <si>
    <t>Accrington</t>
  </si>
  <si>
    <t>Shrewsbury</t>
  </si>
  <si>
    <t>Fleetwood Town</t>
  </si>
  <si>
    <t>Newport County</t>
  </si>
  <si>
    <t>Scunthorpe</t>
  </si>
  <si>
    <t>Oldham</t>
  </si>
  <si>
    <t>Sutton</t>
  </si>
  <si>
    <t>Bristol Rvs</t>
  </si>
  <si>
    <t>Exeter</t>
  </si>
  <si>
    <t>Walsall</t>
  </si>
  <si>
    <t>E0</t>
  </si>
  <si>
    <t>Newcastle</t>
  </si>
  <si>
    <t>Everton</t>
  </si>
  <si>
    <t>Coventry</t>
  </si>
  <si>
    <t>Fulham</t>
  </si>
  <si>
    <t>Stoke</t>
  </si>
  <si>
    <t>Plymouth</t>
  </si>
  <si>
    <t>Wycombe</t>
  </si>
  <si>
    <t>Hartlepool</t>
  </si>
  <si>
    <t>Tottenham</t>
  </si>
  <si>
    <t>Nottm Forest</t>
  </si>
  <si>
    <t>Bournemouth</t>
  </si>
  <si>
    <t>Reading</t>
  </si>
  <si>
    <t>Peterboro</t>
  </si>
  <si>
    <t>QPR</t>
  </si>
  <si>
    <t>Middlesbrough</t>
  </si>
  <si>
    <t>West Brom</t>
  </si>
  <si>
    <t>Brighton</t>
  </si>
  <si>
    <t>Valenciennes</t>
  </si>
  <si>
    <t>Toulouse</t>
  </si>
  <si>
    <t>Ajaccio</t>
  </si>
  <si>
    <t>Guingamp</t>
  </si>
  <si>
    <t>Amiens</t>
  </si>
  <si>
    <t>Niort</t>
  </si>
  <si>
    <t>Auxerre</t>
  </si>
  <si>
    <t>Nancy</t>
  </si>
  <si>
    <t>Caen</t>
  </si>
  <si>
    <t>Nimes</t>
  </si>
  <si>
    <t>Dijon</t>
  </si>
  <si>
    <t>Pau FC</t>
  </si>
  <si>
    <t>Dunkerque</t>
  </si>
  <si>
    <t>Rodez</t>
  </si>
  <si>
    <t>Grenoble</t>
  </si>
  <si>
    <t>Sochaux</t>
  </si>
  <si>
    <t>Paris FC</t>
  </si>
  <si>
    <t>Quevilly Rouen</t>
  </si>
  <si>
    <t>Cittadella</t>
  </si>
  <si>
    <t>Cremonese</t>
  </si>
  <si>
    <t>Monza</t>
  </si>
  <si>
    <t>Spal</t>
  </si>
  <si>
    <t>Parma</t>
  </si>
  <si>
    <t>Pordenone</t>
  </si>
  <si>
    <t>Pisa</t>
  </si>
  <si>
    <t>Ternana</t>
  </si>
  <si>
    <t>Vicenza</t>
  </si>
  <si>
    <t>Cosenza</t>
  </si>
  <si>
    <t>Perugia</t>
  </si>
  <si>
    <t>Frosinone</t>
  </si>
  <si>
    <t>Reggina</t>
  </si>
  <si>
    <t>Crotone</t>
  </si>
  <si>
    <t>Cowdenbeath</t>
  </si>
  <si>
    <t>Forfar</t>
  </si>
  <si>
    <t>Ascoli</t>
  </si>
  <si>
    <t>Como</t>
  </si>
  <si>
    <t>Brescia</t>
  </si>
  <si>
    <t>Alessandria</t>
  </si>
  <si>
    <t>Lecce</t>
  </si>
  <si>
    <t>Benevento</t>
  </si>
  <si>
    <t>Le Havre</t>
  </si>
  <si>
    <t>Bastia</t>
  </si>
  <si>
    <t>D1</t>
  </si>
  <si>
    <t>SC3</t>
  </si>
  <si>
    <t>F2</t>
  </si>
  <si>
    <t>I2</t>
  </si>
  <si>
    <t>Albion Rvs</t>
  </si>
  <si>
    <t>Kelty Hearts</t>
  </si>
  <si>
    <t>Halifax</t>
  </si>
  <si>
    <t>Liverpool</t>
  </si>
  <si>
    <t>Arsenal</t>
  </si>
  <si>
    <t>Boreham Wood</t>
  </si>
  <si>
    <t>Dortmund</t>
  </si>
  <si>
    <t>Barnet</t>
  </si>
  <si>
    <t>Bromley</t>
  </si>
  <si>
    <t>Southend</t>
  </si>
  <si>
    <t>Dag and Red</t>
  </si>
  <si>
    <t>Stockport</t>
  </si>
  <si>
    <t>Notts County</t>
  </si>
  <si>
    <t>Mainz</t>
  </si>
  <si>
    <t>15/03/2022</t>
  </si>
  <si>
    <t>16/03/2022</t>
  </si>
  <si>
    <t>17/03/2022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</si>
</sst>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/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1.047073470420135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1.0522559150967761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1.0493967898153296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1.0481397396121741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1.04299513543169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1.0584574108458336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1.049459408292031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1.0587691192107669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1.0548923717759795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1.0581003177923753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1.0593065045417684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1.0607092988079927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1.056895036351561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1.0597111971376585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1.0500631329117833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1.0593568958392465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1.0608381246291672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1.0586446484898846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1.057702745646198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1.0572141669010744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1.0607891122072484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1.0536616911224432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1.0587691192107669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1.0580097445486314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1.0700036736716445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1.0679524935128775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1.0725753995856002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1.0709171136039117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1.0629164179711093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1.0629592441321463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1.0580097445486314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1.0575635508862022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1.0644124233859844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1.0636409575061661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1.0756289977715436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1.0709971483146155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1.0513726059103246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1.0600632093526758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1.0543300667589199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1.048418440111401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1.0497253316960662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1.0483511839381512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1.04299513543169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1.0497253316960662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1.050305669221034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1.0850053414738456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1.043360692319973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1.042708496600167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1.0434058512320166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1.0518428764688503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1.0494628052164887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1.0536616911224432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1.0501106530953337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1.0534192952886015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1.0497253316960662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1.04299513543169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1.0543967570307606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1.04299513543169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1.0533218816775407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1.086976930295475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1.0351900225906741</v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1.0253658340116825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16.042468694263285</v>
      </c>
      <c r="I2" s="6">
        <f>IF('Log_working_3-way'!$D2="","",'True_Odds_Calculator_3-way'!O3/'True_Odds_Calculator_3-way'!B3-1)</f>
        <v>8.0485839370632579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2.7239458402646965E-2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1.0268786324945978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5.595991483286566</v>
      </c>
      <c r="I3" s="6">
        <f>IF('Log_working_3-way'!$D3="","",'True_Odds_Calculator_3-way'!O4/'True_Odds_Calculator_3-way'!B4-1)</f>
        <v>7.2671210138590521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2.8152332361516041E-2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1.0297720412356317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28.009541147722508</v>
      </c>
      <c r="I4" s="6">
        <f>IF('Log_working_3-way'!$D4="","",'True_Odds_Calculator_3-way'!O5/'True_Odds_Calculator_3-way'!B5-1)</f>
        <v>7.7086353355810466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2.9335523568594368E-2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1.0430966840923732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49.816027263759494</v>
      </c>
      <c r="I5" s="6">
        <f>IF('Log_working_3-way'!$D5="","",'True_Odds_Calculator_3-way'!O6/'True_Odds_Calculator_3-way'!B6-1)</f>
        <v>2.8249248967864209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3.3334948107184292E-2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1.0271661542968349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5.4263102512437777</v>
      </c>
      <c r="I6" s="6">
        <f>IF('Log_working_3-way'!$D6="","",'True_Odds_Calculator_3-way'!O7/'True_Odds_Calculator_3-way'!B7-1)</f>
        <v>7.0761047224747298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2.8345634220319216E-2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1.0371448272038524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28.774872912127815</v>
      </c>
      <c r="I7" s="6">
        <f>IF('Log_working_3-way'!$D7="","",'True_Odds_Calculator_3-way'!O8/'True_Odds_Calculator_3-way'!B8-1)</f>
        <v>6.4437182280319538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3.6585365853658569E-2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1.0428965710689606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0.9950060234859015</v>
      </c>
      <c r="I8" s="6">
        <f>IF('Log_working_3-way'!$D8="","",'True_Odds_Calculator_3-way'!O9/'True_Odds_Calculator_3-way'!B9-1)</f>
        <v>4.7605931605757839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3.7734318943092759E-2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1.029149484899031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12.909506097006098</v>
      </c>
      <c r="I9" s="6">
        <f>IF('Log_working_3-way'!$D9="","",'True_Odds_Calculator_3-way'!O10/'True_Odds_Calculator_3-way'!B10-1)</f>
        <v>8.9588771463771462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3.1526612921961794E-2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1.0414208779380143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41.336275492225759</v>
      </c>
      <c r="I10" s="6">
        <f>IF('Log_working_3-way'!$D10="","",'True_Odds_Calculator_3-way'!O11/'True_Odds_Calculator_3-way'!B11-1)</f>
        <v>3.9861023631107404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3.5937267235687909E-2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1.0444196860378696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40.112823341347138</v>
      </c>
      <c r="I11" s="6">
        <f>IF('Log_working_3-way'!$D11="","",'True_Odds_Calculator_3-way'!O12/'True_Odds_Calculator_3-way'!B12-1)</f>
        <v>4.2050301871151712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3.9058109553472109E-2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1.0346084880306057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27.871065175221123</v>
      </c>
      <c r="I12" s="6">
        <f>IF('Log_working_3-way'!$D12="","",'True_Odds_Calculator_3-way'!O13/'True_Odds_Calculator_3-way'!B13-1)</f>
        <v>7.0763064390138375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3.4272585529810495E-2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1.0443884317047949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43.603588552629482</v>
      </c>
      <c r="I13" s="6">
        <f>IF('Log_working_3-way'!$D13="","",'True_Odds_Calculator_3-way'!O14/'True_Odds_Calculator_3-way'!B14-1)</f>
        <v>3.4384633398744242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3.7517735875429281E-2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1.0340165277219679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23.899903191511711</v>
      </c>
      <c r="I14" s="6">
        <f>IF('Log_working_3-way'!$D14="","",'True_Odds_Calculator_3-way'!O15/'True_Odds_Calculator_3-way'!B15-1)</f>
        <v>7.3593455273302588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3.4832093357026306E-2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1.0298720349919444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8.5807642977454304</v>
      </c>
      <c r="I15" s="6">
        <f>IF('Log_working_3-way'!$D15="","",'True_Odds_Calculator_3-way'!O16/'True_Odds_Calculator_3-way'!B16-1)</f>
        <v>8.5807642977454304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3.2156624061675743E-2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1.0430704287796646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38.061657298988642</v>
      </c>
      <c r="I16" s="6">
        <f>IF('Log_working_3-way'!$D16="","",'True_Odds_Calculator_3-way'!O17/'True_Odds_Calculator_3-way'!B17-1)</f>
        <v>4.9579638546247073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3.8604092841466819E-2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1.0409572454058338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35.259800709581747</v>
      </c>
      <c r="I17" s="6">
        <f>IF('Log_working_3-way'!$D17="","",'True_Odds_Calculator_3-way'!O18/'True_Odds_Calculator_3-way'!B18-1)</f>
        <v>4.9911732206446322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3.8004839630212173E-2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1.0301629773855647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14.496647724633419</v>
      </c>
      <c r="I18" s="6">
        <f>IF('Log_working_3-way'!$D18="","",'True_Odds_Calculator_3-way'!O19/'True_Odds_Calculator_3-way'!B19-1)</f>
        <v>8.1134450185327704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3.2481365280470076E-2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1.0314956409063254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16.369841472663719</v>
      </c>
      <c r="I19" s="6">
        <f>IF('Log_working_3-way'!$D19="","",'True_Odds_Calculator_3-way'!O20/'True_Odds_Calculator_3-way'!B20-1)</f>
        <v>9.0669166562068515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3.3665780559692937E-2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1.0309206657640329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13.882414034327933</v>
      </c>
      <c r="I20" s="6">
        <f>IF('Log_working_3-way'!$D20="","",'True_Odds_Calculator_3-way'!O21/'True_Odds_Calculator_3-way'!B21-1)</f>
        <v>8.6301980573214347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3.3347175017110597E-2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1.0319456386748678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6.5897017103030553</v>
      </c>
      <c r="I21" s="6">
        <f>IF('Log_working_3-way'!$D21="","",'True_Odds_Calculator_3-way'!O22/'True_Odds_Calculator_3-way'!B22-1)</f>
        <v>7.7757647452135128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3.3805551877841067E-2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1.0294959625289766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8.7669819892042131</v>
      </c>
      <c r="I22" s="6">
        <f>IF('Log_working_3-way'!$D22="","",'True_Odds_Calculator_3-way'!O23/'True_Odds_Calculator_3-way'!B23-1)</f>
        <v>9.3499592878677849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3.1854602306038649E-2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1.032142717638951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16.656458095770965</v>
      </c>
      <c r="I23" s="6">
        <f>IF('Log_working_3-way'!$D23="","",'True_Odds_Calculator_3-way'!O24/'True_Odds_Calculator_3-way'!B24-1)</f>
        <v>7.8242807156929466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3.434327975629281E-2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1.0314503899772822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19.745981830887487</v>
      </c>
      <c r="I24" s="6">
        <f>IF('Log_working_3-way'!$D24="","",'True_Odds_Calculator_3-way'!O25/'True_Odds_Calculator_3-way'!B25-1)</f>
        <v>7.2754054948692488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3.3138401559454245E-2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1.0345888540379575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22.661845165342058</v>
      </c>
      <c r="I25" s="6">
        <f>IF('Log_working_3-way'!$D25="","",'True_Odds_Calculator_3-way'!O26/'True_Odds_Calculator_3-way'!B26-1)</f>
        <v>7.4014055753658372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3.5735001388203846E-2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1.0448235633764167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4.1272000405136371</v>
      </c>
      <c r="I26" s="6">
        <f>IF('Log_working_3-way'!$D26="","",'True_Odds_Calculator_3-way'!O27/'True_Odds_Calculator_3-way'!B27-1)</f>
        <v>6.5926092470606417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4.5086515943573158E-2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1.0428253424767424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18.768835498491505</v>
      </c>
      <c r="I27" s="6">
        <f>IF('Log_working_3-way'!$D27="","",'True_Odds_Calculator_3-way'!O28/'True_Odds_Calculator_3-way'!B28-1)</f>
        <v>7.8936239415432521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4.5137789040228027E-2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1.0407525681542866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12.851323325004477</v>
      </c>
      <c r="I28" s="6">
        <f>IF('Log_working_3-way'!$D28="","",'True_Odds_Calculator_3-way'!O29/'True_Odds_Calculator_3-way'!B29-1)</f>
        <v>7.6921376748007226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4.3751796738948023E-2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1.0506133720358122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29.768871574565736</v>
      </c>
      <c r="I29" s="6">
        <f>IF('Log_working_3-way'!$D29="","",'True_Odds_Calculator_3-way'!O30/'True_Odds_Calculator_3-way'!B30-1)</f>
        <v>6.3541401689332417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4.921162847992111E-2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1.0350961168571922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28.509870002889524</v>
      </c>
      <c r="I30" s="6">
        <f>IF('Log_working_3-way'!$D30="","",'True_Odds_Calculator_3-way'!O31/'True_Odds_Calculator_3-way'!B31-1)</f>
        <v>7.6662559715718022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3.4369137274911754E-2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1.031830258751165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18.45480705098511</v>
      </c>
      <c r="I31" s="6">
        <f>IF('Log_working_3-way'!$D31="","",'True_Odds_Calculator_3-way'!O32/'True_Odds_Calculator_3-way'!B32-1)</f>
        <v>9.3322237156482384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3.3625811710995102E-2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1.0310767033962942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6.1492220483429749</v>
      </c>
      <c r="I32" s="6">
        <f>IF('Log_working_3-way'!$D32="","",'True_Odds_Calculator_3-way'!O33/'True_Odds_Calculator_3-way'!B33-1)</f>
        <v>8.2228342352042283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3.2869793526229873E-2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1.0306574484158937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8.0544488714614495</v>
      </c>
      <c r="I33" s="6">
        <f>IF('Log_working_3-way'!$D33="","",'True_Odds_Calculator_3-way'!O34/'True_Odds_Calculator_3-way'!B34-1)</f>
        <v>8.2229001236139805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3.2862414703162868E-2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1.0316562927149293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6.8514832613193262</v>
      </c>
      <c r="I34" s="6">
        <f>IF('Log_working_3-way'!$D34="","",'True_Odds_Calculator_3-way'!O35/'True_Odds_Calculator_3-way'!B35-1)</f>
        <v>9.0010399941874297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3.3794120610840972E-2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1.0323857181793721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21.36184199960385</v>
      </c>
      <c r="I35" s="6">
        <f>IF('Log_working_3-way'!$D35="","",'True_Odds_Calculator_3-way'!O36/'True_Odds_Calculator_3-way'!B36-1)</f>
        <v>8.6885788762904674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3.363154635710508E-2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1.0324456796655479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4.2070788514339563</v>
      </c>
      <c r="I36" s="6">
        <f>IF('Log_working_3-way'!$D36="","",'True_Odds_Calculator_3-way'!O37/'True_Odds_Calculator_3-way'!B37-1)</f>
        <v>9.9656857522613649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3.3835177255022941E-2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1.0308227941876136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8.5102203344021081</v>
      </c>
      <c r="I37" s="6">
        <f>IF('Log_working_3-way'!$D37="","",'True_Odds_Calculator_3-way'!O38/'True_Odds_Calculator_3-way'!B38-1)</f>
        <v>10.350271292093884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3.3303867815146715E-2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1.0413120658151032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39.688871478710261</v>
      </c>
      <c r="I38" s="6">
        <f>IF('Log_working_3-way'!$D38="","",'True_Odds_Calculator_3-way'!O39/'True_Odds_Calculator_3-way'!B39-1)</f>
        <v>4.8254337544391603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3.6293832904002343E-2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1.0308872333486394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11.342328115438523</v>
      </c>
      <c r="I39" s="6">
        <f>IF('Log_working_3-way'!$D39="","",'True_Odds_Calculator_3-way'!O40/'True_Odds_Calculator_3-way'!B40-1)</f>
        <v>9.4019190997084667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3.3443765351002464E-2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1.0260738615469178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19.106779879911965</v>
      </c>
      <c r="I40" s="6">
        <f>IF('Log_working_3-way'!$D40="","",'True_Odds_Calculator_3-way'!O41/'True_Odds_Calculator_3-way'!B41-1)</f>
        <v>8.3859047315664821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2.7571652357684551E-2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1.0302021595123574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28.976485882216171</v>
      </c>
      <c r="I41" s="6">
        <f>IF('Log_working_3-way'!$D41="","",'True_Odds_Calculator_3-way'!O42/'True_Odds_Calculator_3-way'!B42-1)</f>
        <v>7.0661590295061334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2.9613599543856672E-2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1.0248292061918249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9.4013231096302139</v>
      </c>
      <c r="I42" s="6">
        <f>IF('Log_working_3-way'!$D42="","",'True_Odds_Calculator_3-way'!O43/'True_Odds_Calculator_3-way'!B43-1)</f>
        <v>7.5757406571629105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2.6759097117038388E-2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1.03068052051975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2.2813792664559505</v>
      </c>
      <c r="I43" s="6">
        <f>IF('Log_working_3-way'!$D43="","",'True_Odds_Calculator_3-way'!O44/'True_Odds_Calculator_3-way'!B44-1)</f>
        <v>6.4928877669591687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2.9783125371360741E-2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1.0256888388065299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7.723391448059882</v>
      </c>
      <c r="I44" s="6">
        <f>IF('Log_working_3-way'!$D44="","",'True_Odds_Calculator_3-way'!O45/'True_Odds_Calculator_3-way'!B45-1)</f>
        <v>8.444266421907475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2.7594344022235928E-2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1.0256239614104157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9.1264174035280892</v>
      </c>
      <c r="I45" s="6">
        <f>IF('Log_working_3-way'!$D45="","",'True_Odds_Calculator_3-way'!O46/'True_Odds_Calculator_3-way'!B46-1)</f>
        <v>7.6714075516065865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2.7592172888507793E-2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1.0276909611640039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4.6713785742192364</v>
      </c>
      <c r="I46" s="6">
        <f>IF('Log_working_3-way'!$D46="","",'True_Odds_Calculator_3-way'!O47/'True_Odds_Calculator_3-way'!B47-1)</f>
        <v>7.7135752636064421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2.8751969373377761E-2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1.0632394183142251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4.7555985251290158</v>
      </c>
      <c r="I47" s="6">
        <f>IF('Log_working_3-way'!$D47="","",'True_Odds_Calculator_3-way'!O48/'True_Odds_Calculator_3-way'!B48-1)</f>
        <v>8.2896421114419656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6.4502724094349206E-2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1.0246623952692315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4.4016107676768268</v>
      </c>
      <c r="I48" s="6">
        <f>IF('Log_working_3-way'!$D48="","",'True_Odds_Calculator_3-way'!O49/'True_Odds_Calculator_3-way'!B49-1)</f>
        <v>5.4809354402143358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2.4940970026966713E-2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1.0203171481262738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7.566627119435875</v>
      </c>
      <c r="I49" s="6">
        <f>IF('Log_working_3-way'!$D49="","",'True_Odds_Calculator_3-way'!O50/'True_Odds_Calculator_3-way'!B50-1)</f>
        <v>7.6175430674993354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2.1778442566414036E-2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1.0248659420598667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5.825298286204303</v>
      </c>
      <c r="I50" s="6">
        <f>IF('Log_working_3-way'!$D50="","",'True_Odds_Calculator_3-way'!O51/'True_Odds_Calculator_3-way'!B51-1)</f>
        <v>4.7452747686281436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2.5403426178113087E-2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1.0269845276032172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6.1783238352153766</v>
      </c>
      <c r="I51" s="6">
        <f>IF('Log_working_3-way'!$D51="","",'True_Odds_Calculator_3-way'!O52/'True_Odds_Calculator_3-way'!B52-1)</f>
        <v>8.6131217817749217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2.8682415346008794E-2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1.0251636438251708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14.209372107104773</v>
      </c>
      <c r="I52" s="6">
        <f>IF('Log_working_3-way'!$D52="","",'True_Odds_Calculator_3-way'!O53/'True_Odds_Calculator_3-way'!B53-1)</f>
        <v>8.8114053837608388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2.7182643261396411E-2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1.0335499574308464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36.428683966214905</v>
      </c>
      <c r="I53" s="6">
        <f>IF('Log_working_3-way'!$D53="","",'True_Odds_Calculator_3-way'!O54/'True_Odds_Calculator_3-way'!B54-1)</f>
        <v>5.0941132096422539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3.0727090762088682E-2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1.0264933685799178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16.913152471930236</v>
      </c>
      <c r="I54" s="6">
        <f>IF('Log_working_3-way'!$D54="","",'True_Odds_Calculator_3-way'!O55/'True_Odds_Calculator_3-way'!B55-1)</f>
        <v>9.1851377190081891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2.8291238489390746E-2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1.0257958986927078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14.692443582652853</v>
      </c>
      <c r="I55" s="6">
        <f>IF('Log_working_3-way'!$D55="","",'True_Odds_Calculator_3-way'!O56/'True_Odds_Calculator_3-way'!B56-1)</f>
        <v>9.3907385467988789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2.7805008928516672E-2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1.0288374555728745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23.772667290482019</v>
      </c>
      <c r="I56" s="6">
        <f>IF('Log_working_3-way'!$D56="","",'True_Odds_Calculator_3-way'!O57/'True_Odds_Calculator_3-way'!B57-1)</f>
        <v>6.749909416643181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2.9667131362046684E-2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1.0278651875659008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5.909854426567005</v>
      </c>
      <c r="I57" s="6">
        <f>IF('Log_working_3-way'!$D57="","",'True_Odds_Calculator_3-way'!O58/'True_Odds_Calculator_3-way'!B58-1)</f>
        <v>6.7103612674944264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2.9126038280967936E-2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1.0257746066690669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8.9299050102102431</v>
      </c>
      <c r="I58" s="6">
        <f>IF('Log_working_3-way'!$D58="","",'True_Odds_Calculator_3-way'!O59/'True_Odds_Calculator_3-way'!B59-1)</f>
        <v>10.028612317850639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2.7936366487621322E-2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1.0415781309546888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48.42257275634077</v>
      </c>
      <c r="I59" s="6">
        <f>IF('Log_working_3-way'!$D59="","",'True_Odds_Calculator_3-way'!O60/'True_Odds_Calculator_3-way'!B60-1)</f>
        <v>3.7413776823962301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3.233007344239347E-2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1.0289888098927562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24.810009515828334</v>
      </c>
      <c r="I60" s="6">
        <f>IF('Log_working_3-way'!$D60="","",'True_Odds_Calculator_3-way'!O61/'True_Odds_Calculator_3-way'!B61-1)</f>
        <v>7.707604415161132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2.9457389808675405E-2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1.0752845191911793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1.6154766433570682</v>
      </c>
      <c r="I61" s="6">
        <f>IF('Log_working_3-way'!$D61="","",'True_Odds_Calculator_3-way'!O62/'True_Odds_Calculator_3-way'!B62-1)</f>
        <v>4.2447374942751557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6.5603183194782311E-2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1.0214598598706643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15.969395340947081</v>
      </c>
      <c r="I62" s="6">
        <f>IF('Log_working_3-way'!$D62="","",'True_Odds_Calculator_3-way'!O63/'True_Odds_Calculator_3-way'!B63-1)</f>
        <v>7.5556980816371269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2.3083661043527215E-2</v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IF('Log_working_3-way'!D63="","",1/'True_Odds_Calculator_3-way'!N64+1/'True_Odds_Calculator_3-way'!O64+1/'True_Odds_Calculator_3-way'!#REF!-1)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IF('Log_working_3-way'!$D63="","",'True_Odds_Calculator_3-way'!#REF!/'True_Odds_Calculator_3-way'!C64-1)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IF('Log_working_3-way'!D64="","",1/'True_Odds_Calculator_3-way'!N65+1/'True_Odds_Calculator_3-way'!O65+1/'True_Odds_Calculator_3-way'!#REF!-1)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IF('Log_working_3-way'!$D64="","",'True_Odds_Calculator_3-way'!#REF!/'True_Odds_Calculator_3-way'!C65-1)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IF('Log_working_3-way'!D65="","",1/'True_Odds_Calculator_3-way'!N66+1/'True_Odds_Calculator_3-way'!O66+1/'True_Odds_Calculator_3-way'!#REF!-1)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IF('Log_working_3-way'!$D65="","",'True_Odds_Calculator_3-way'!#REF!/'True_Odds_Calculator_3-way'!C66-1)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IF('Log_working_3-way'!D66="","",1/'True_Odds_Calculator_3-way'!N67+1/'True_Odds_Calculator_3-way'!O67+1/'True_Odds_Calculator_3-way'!#REF!-1)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IF('Log_working_3-way'!$D66="","",'True_Odds_Calculator_3-way'!#REF!/'True_Odds_Calculator_3-way'!C67-1)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2.39</v>
      </c>
      <c r="B2" s="4">
        <f>IF('True_Odds_Calculator_3-way'!B3="","",'True_Odds_Calculator_3-way'!B3)</f>
        <v>3.28</v>
      </c>
      <c r="C2" s="4">
        <f>IF('True_Odds_Calculator_3-way'!C3="","",'True_Odds_Calculator_3-way'!C3)</f>
        <v>3.29</v>
      </c>
      <c r="D2" s="9">
        <f>(K2/(AR2+K2-(AR2*K2)))</f>
        <v>0.40844032470054592</v>
      </c>
      <c r="E2" s="9">
        <f>(L2/(AR2+L2-(AR2*L2)))</f>
        <v>0.29623562393644648</v>
      </c>
      <c r="F2" s="9">
        <f>(M2/(AR2+M2-(AR2*M2)))</f>
        <v>0.29532405136300771</v>
      </c>
      <c r="G2" s="9">
        <f>AR2</f>
        <v>1.0419698410715363</v>
      </c>
      <c r="H2" s="9">
        <f>IF(A2="","",1/D2)</f>
        <v>2.4483380790894356</v>
      </c>
      <c r="I2" s="9">
        <f>IF(B2="","",1/E2)</f>
        <v>3.3756912376431036</v>
      </c>
      <c r="J2" s="9">
        <f>IF(C2="","",1/F2)</f>
        <v>3.3861109360538184</v>
      </c>
      <c r="K2" s="11">
        <f>1/A2</f>
        <v>0.41841004184100417</v>
      </c>
      <c r="L2" s="11">
        <f>1/B2</f>
        <v>0.3048780487804878</v>
      </c>
      <c r="M2" s="11">
        <f>1/C2</f>
        <v>0.303951367781155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-0.28139571961781351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0.2310886508796412</v>
      </c>
      <c r="Q2" s="11">
        <f>2*'OddsRatio_working_3-way'!K2*'OddsRatio_working_3-way'!L2*'OddsRatio_working_3-way'!M2</f>
        <v>7.7546527140819208E-2</v>
      </c>
      <c r="R2" s="11">
        <f>O2/N2</f>
        <v>0</v>
      </c>
      <c r="S2" s="11">
        <f>P2/N2</f>
        <v>-0.82122304914055388</v>
      </c>
      <c r="T2" s="11">
        <f>Q2/N2</f>
        <v>-0.27557820440958192</v>
      </c>
      <c r="U2" s="11">
        <f>'OddsRatio_working_3-way'!S2-'OddsRatio_working_3-way'!R2^2/3</f>
        <v>-0.82122304914055388</v>
      </c>
      <c r="V2" s="11">
        <f>'OddsRatio_working_3-way'!S2*'OddsRatio_working_3-way'!R2/3-2*'OddsRatio_working_3-way'!R2^3/27-'OddsRatio_working_3-way'!T2</f>
        <v>0.27557820440958192</v>
      </c>
      <c r="W2" s="11">
        <f>'OddsRatio_working_3-way'!V2^2+4*'OddsRatio_working_3-way'!U2^3/27</f>
        <v>-6.1068482684432518E-3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0.14322202607669374</v>
      </c>
      <c r="Y2" s="11">
        <f>IF('OddsRatio_working_3-way'!W2&gt;=0,IF('OddsRatio_working_3-way'!V2+SQRT('OddsRatio_working_3-way'!W2)&gt;0,0,PI()),ACOS('OddsRatio_working_3-way'!V2/(2*'OddsRatio_working_3-way'!X2)))</f>
        <v>0.27631814942127808</v>
      </c>
      <c r="Z2" s="11">
        <f>'OddsRatio_working_3-way'!X2^(1/3)*COS('OddsRatio_working_3-way'!Y2/3)</f>
        <v>0.52098492053576817</v>
      </c>
      <c r="AA2" s="11">
        <f>'OddsRatio_working_3-way'!X2^(1/3)*COS(('OddsRatio_working_3-way'!Y2+2*PI())/3)</f>
        <v>-0.3021673533798393</v>
      </c>
      <c r="AB2" s="11">
        <f>'OddsRatio_working_3-way'!X2^(1/3)*COS(('OddsRatio_working_3-way'!Y2+4*PI())/3)</f>
        <v>-0.21881756715592904</v>
      </c>
      <c r="AC2" s="11">
        <f>'OddsRatio_working_3-way'!X2^(1/3)*SIN('OddsRatio_working_3-way'!Y2/3)</f>
        <v>4.8122021513272412E-2</v>
      </c>
      <c r="AD2" s="11">
        <f>'OddsRatio_working_3-way'!X2^(1/3)*SIN(('OddsRatio_working_3-way'!Y2+2*PI())/3)</f>
        <v>0.42712516541595613</v>
      </c>
      <c r="AE2" s="11">
        <f>'OddsRatio_working_3-way'!X2^(1/3)*SIN(('OddsRatio_working_3-way'!Y2+4*PI())/3)</f>
        <v>-0.47524718692922846</v>
      </c>
      <c r="AF2" s="11">
        <f>-'OddsRatio_working_3-way'!U2/(3*'OddsRatio_working_3-way'!X2^(1/3))*COS(('OddsRatio_working_3-way'!Y2)/3)</f>
        <v>0.52098492053576828</v>
      </c>
      <c r="AG2" s="11">
        <f>-'OddsRatio_working_3-way'!U2/(3*'OddsRatio_working_3-way'!X2^(1/3))*COS(('OddsRatio_working_3-way'!Y2+2*PI())/3)</f>
        <v>-0.30216735337983935</v>
      </c>
      <c r="AH2" s="11">
        <f>-'OddsRatio_working_3-way'!U2/(3*'OddsRatio_working_3-way'!X2^(1/3))*COS(('OddsRatio_working_3-way'!Y2+4*PI())/3)</f>
        <v>-0.21881756715592907</v>
      </c>
      <c r="AI2" s="11">
        <f>'OddsRatio_working_3-way'!U2/(3*'OddsRatio_working_3-way'!X2^(1/3))*SIN(('OddsRatio_working_3-way'!Y2)/3)</f>
        <v>-4.8122021513272419E-2</v>
      </c>
      <c r="AJ2" s="11">
        <f>'OddsRatio_working_3-way'!U2/(3*'OddsRatio_working_3-way'!X2^(1/3))*SIN(('OddsRatio_working_3-way'!Y2+2*PI())/3)</f>
        <v>-0.42712516541595624</v>
      </c>
      <c r="AK2" s="11">
        <f>'OddsRatio_working_3-way'!U2/(3*'OddsRatio_working_3-way'!X2^(1/3))*SIN(('OddsRatio_working_3-way'!Y2+4*PI())/3)</f>
        <v>0.47524718692922857</v>
      </c>
      <c r="AL2" s="11">
        <f>'OddsRatio_working_3-way'!Z2+'OddsRatio_working_3-way'!AF2</f>
        <v>1.0419698410715363</v>
      </c>
      <c r="AM2" s="11">
        <f>'OddsRatio_working_3-way'!AA2+'OddsRatio_working_3-way'!AG2</f>
        <v>-0.60433470675967871</v>
      </c>
      <c r="AN2" s="11">
        <f>'OddsRatio_working_3-way'!AB2+'OddsRatio_working_3-way'!AH2</f>
        <v>-0.43763513431185808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1.0419698410715363</v>
      </c>
      <c r="AS2" s="11">
        <f>IF(('OddsRatio_working_3-way'!X2=0),IF(Q2&gt;0,-Q2^(1/3),(-Q2)^(1/3)),'OddsRatio_working_3-way'!AM2-'OddsRatio_working_3-way'!R2/3)</f>
        <v>-0.60433470675967871</v>
      </c>
      <c r="AT2" s="11">
        <f>IF(('OddsRatio_working_3-way'!X2=0),IF(Q2&gt;0,-Q2^(1/3),(-Q2)^(1/3)),'OddsRatio_working_3-way'!AN2-'OddsRatio_working_3-way'!R2/3)</f>
        <v>-0.43763513431185808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3.84</v>
      </c>
      <c r="B3" s="4">
        <f>IF('True_Odds_Calculator_3-way'!B4="","",'True_Odds_Calculator_3-way'!B4)</f>
        <v>3.43</v>
      </c>
      <c r="C3" s="4">
        <f>IF('True_Odds_Calculator_3-way'!C4="","",'True_Odds_Calculator_3-way'!C4)</f>
        <v>2.1</v>
      </c>
      <c r="D3" s="9">
        <f t="shared" ref="D3" si="0">(K3/(AR3+K3-(AR3*K3)))</f>
        <v>0.25209037648877458</v>
      </c>
      <c r="E3" s="9">
        <f t="shared" ref="E3" si="1">(L3/(AR3+L3-(AR3*L3)))</f>
        <v>0.28260393377864129</v>
      </c>
      <c r="F3" s="9">
        <f t="shared" ref="F3" si="2">(M3/(AR3+M3-(AR3*M3)))</f>
        <v>0.46530568973258385</v>
      </c>
      <c r="G3" s="9">
        <f t="shared" ref="G3" si="3">AR3</f>
        <v>1.0446589141991804</v>
      </c>
      <c r="H3" s="9">
        <f t="shared" ref="H3" si="4">IF(A3="","",1/D3)</f>
        <v>3.9668313163256723</v>
      </c>
      <c r="I3" s="9">
        <f t="shared" ref="I3" si="5">IF(B3="","",1/E3)</f>
        <v>3.5385211615040095</v>
      </c>
      <c r="J3" s="9">
        <f t="shared" ref="J3" si="6">IF(C3="","",1/F3)</f>
        <v>2.149124805619099</v>
      </c>
      <c r="K3" s="11">
        <f t="shared" ref="K3" si="7">1/A3</f>
        <v>0.26041666666666669</v>
      </c>
      <c r="L3" s="11">
        <f t="shared" ref="L3" si="8">1/B3</f>
        <v>0.29154518950437314</v>
      </c>
      <c r="M3" s="11">
        <f t="shared" ref="M3" si="9">1/C3</f>
        <v>0.47619047619047616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-0.27445595585172833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0.23030045351473921</v>
      </c>
      <c r="Q3" s="11">
        <f>2*'OddsRatio_working_3-way'!K3*'OddsRatio_working_3-way'!L3*'OddsRatio_working_3-way'!M3</f>
        <v>7.2307834698505241E-2</v>
      </c>
      <c r="R3" s="11">
        <f t="shared" ref="R3" si="10">O3/N3</f>
        <v>0</v>
      </c>
      <c r="S3" s="11">
        <f t="shared" ref="S3" si="11">P3/N3</f>
        <v>-0.83911625382673927</v>
      </c>
      <c r="T3" s="11">
        <f t="shared" ref="T3" si="12">Q3/N3</f>
        <v>-0.2634587924102792</v>
      </c>
      <c r="U3" s="11">
        <f>'OddsRatio_working_3-way'!S3-'OddsRatio_working_3-way'!R3^2/3</f>
        <v>-0.83911625382673927</v>
      </c>
      <c r="V3" s="11">
        <f>'OddsRatio_working_3-way'!S3*'OddsRatio_working_3-way'!R3/3-2*'OddsRatio_working_3-way'!R3^3/27-'OddsRatio_working_3-way'!T3</f>
        <v>0.2634587924102792</v>
      </c>
      <c r="W3" s="11">
        <f>'OddsRatio_working_3-way'!V3^2+4*'OddsRatio_working_3-way'!U3^3/27</f>
        <v>-1.8120613375587388E-2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0.14792831766929379</v>
      </c>
      <c r="Y3" s="11">
        <f>IF('OddsRatio_working_3-way'!W3&gt;=0,IF('OddsRatio_working_3-way'!V3+SQRT('OddsRatio_working_3-way'!W3)&gt;0,0,PI()),ACOS('OddsRatio_working_3-way'!V3/(2*'OddsRatio_working_3-way'!X3)))</f>
        <v>0.47236484521834354</v>
      </c>
      <c r="Z3" s="11">
        <f>'OddsRatio_working_3-way'!X3^(1/3)*COS('OddsRatio_working_3-way'!Y3/3)</f>
        <v>0.52232945709959033</v>
      </c>
      <c r="AA3" s="11">
        <f>'OddsRatio_working_3-way'!X3^(1/3)*COS(('OddsRatio_working_3-way'!Y3+2*PI())/3)</f>
        <v>-0.33298406536948694</v>
      </c>
      <c r="AB3" s="11">
        <f>'OddsRatio_working_3-way'!X3^(1/3)*COS(('OddsRatio_working_3-way'!Y3+4*PI())/3)</f>
        <v>-0.18934539173010342</v>
      </c>
      <c r="AC3" s="11">
        <f>'OddsRatio_working_3-way'!X3^(1/3)*SIN('OddsRatio_working_3-way'!Y3/3)</f>
        <v>8.2929826891738806E-2</v>
      </c>
      <c r="AD3" s="11">
        <f>'OddsRatio_working_3-way'!X3^(1/3)*SIN(('OddsRatio_working_3-way'!Y3+2*PI())/3)</f>
        <v>0.41088566554730982</v>
      </c>
      <c r="AE3" s="11">
        <f>'OddsRatio_working_3-way'!X3^(1/3)*SIN(('OddsRatio_working_3-way'!Y3+4*PI())/3)</f>
        <v>-0.49381549243904871</v>
      </c>
      <c r="AF3" s="11">
        <f>-'OddsRatio_working_3-way'!U3/(3*'OddsRatio_working_3-way'!X3^(1/3))*COS(('OddsRatio_working_3-way'!Y3)/3)</f>
        <v>0.52232945709959022</v>
      </c>
      <c r="AG3" s="11">
        <f>-'OddsRatio_working_3-way'!U3/(3*'OddsRatio_working_3-way'!X3^(1/3))*COS(('OddsRatio_working_3-way'!Y3+2*PI())/3)</f>
        <v>-0.33298406536948688</v>
      </c>
      <c r="AH3" s="11">
        <f>-'OddsRatio_working_3-way'!U3/(3*'OddsRatio_working_3-way'!X3^(1/3))*COS(('OddsRatio_working_3-way'!Y3+4*PI())/3)</f>
        <v>-0.1893453917301034</v>
      </c>
      <c r="AI3" s="11">
        <f>'OddsRatio_working_3-way'!U3/(3*'OddsRatio_working_3-way'!X3^(1/3))*SIN(('OddsRatio_working_3-way'!Y3)/3)</f>
        <v>-8.2929826891738792E-2</v>
      </c>
      <c r="AJ3" s="11">
        <f>'OddsRatio_working_3-way'!U3/(3*'OddsRatio_working_3-way'!X3^(1/3))*SIN(('OddsRatio_working_3-way'!Y3+2*PI())/3)</f>
        <v>-0.41088566554730971</v>
      </c>
      <c r="AK3" s="11">
        <f>'OddsRatio_working_3-way'!U3/(3*'OddsRatio_working_3-way'!X3^(1/3))*SIN(('OddsRatio_working_3-way'!Y3+4*PI())/3)</f>
        <v>0.4938154924390486</v>
      </c>
      <c r="AL3" s="11">
        <f>'OddsRatio_working_3-way'!Z3+'OddsRatio_working_3-way'!AF3</f>
        <v>1.0446589141991804</v>
      </c>
      <c r="AM3" s="11">
        <f>'OddsRatio_working_3-way'!AA3+'OddsRatio_working_3-way'!AG3</f>
        <v>-0.66596813073897376</v>
      </c>
      <c r="AN3" s="11">
        <f>'OddsRatio_working_3-way'!AB3+'OddsRatio_working_3-way'!AH3</f>
        <v>-0.37869078346020679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1.0446589141991804</v>
      </c>
      <c r="AS3" s="11">
        <f>IF(('OddsRatio_working_3-way'!X3=0),IF(Q3&gt;0,-Q3^(1/3),(-Q3)^(1/3)),'OddsRatio_working_3-way'!AM3-'OddsRatio_working_3-way'!R3/3)</f>
        <v>-0.66596813073897376</v>
      </c>
      <c r="AT3" s="11">
        <f>IF(('OddsRatio_working_3-way'!X3=0),IF(Q3&gt;0,-Q3^(1/3),(-Q3)^(1/3)),'OddsRatio_working_3-way'!AN3-'OddsRatio_working_3-way'!R3/3)</f>
        <v>-0.37869078346020679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1.83</v>
      </c>
      <c r="B4" s="4">
        <f>IF('True_Odds_Calculator_3-way'!B5="","",'True_Odds_Calculator_3-way'!B5)</f>
        <v>3.34</v>
      </c>
      <c r="C4" s="4">
        <f>IF('True_Odds_Calculator_3-way'!C5="","",'True_Odds_Calculator_3-way'!C5)</f>
        <v>5.45</v>
      </c>
      <c r="D4" s="9">
        <f t="shared" ref="D4:D67" si="13">(K4/(AR4+K4-(AR4*K4)))</f>
        <v>0.53437721815138151</v>
      </c>
      <c r="E4" s="9">
        <f t="shared" ref="E4:E67" si="14">(L4/(AR4+L4-(AR4*L4)))</f>
        <v>0.28930654767295316</v>
      </c>
      <c r="F4" s="9">
        <f t="shared" ref="F4:F67" si="15">(M4/(AR4+M4-(AR4*M4)))</f>
        <v>0.17631623417566566</v>
      </c>
      <c r="G4" s="9">
        <f t="shared" ref="G4:G67" si="16">AR4</f>
        <v>1.0498039294653267</v>
      </c>
      <c r="H4" s="9">
        <f t="shared" ref="H4:H67" si="17">IF(A4="","",1/D4)</f>
        <v>1.8713372614562214</v>
      </c>
      <c r="I4" s="9">
        <f t="shared" ref="I4:I67" si="18">IF(B4="","",1/E4)</f>
        <v>3.4565411949488638</v>
      </c>
      <c r="J4" s="9">
        <f t="shared" ref="J4:J67" si="19">IF(C4="","",1/F4)</f>
        <v>5.6716274861207037</v>
      </c>
      <c r="K4" s="11">
        <f t="shared" ref="K4:K67" si="20">1/A4</f>
        <v>0.54644808743169393</v>
      </c>
      <c r="L4" s="11">
        <f t="shared" ref="L4:L67" si="21">1/B4</f>
        <v>0.29940119760479045</v>
      </c>
      <c r="M4" s="11">
        <f t="shared" ref="M4:M67" si="22">1/C4</f>
        <v>0.18348623853211007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-0.25945372002273104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0.22874989980934501</v>
      </c>
      <c r="Q4" s="11">
        <f>2*'OddsRatio_working_3-way'!K4*'OddsRatio_working_3-way'!L4*'OddsRatio_working_3-way'!M4</f>
        <v>6.003934378198033E-2</v>
      </c>
      <c r="R4" s="11">
        <f t="shared" ref="R4:R67" si="23">O4/N4</f>
        <v>0</v>
      </c>
      <c r="S4" s="11">
        <f t="shared" ref="S4:S67" si="24">P4/N4</f>
        <v>-0.88165974181948126</v>
      </c>
      <c r="T4" s="11">
        <f t="shared" ref="T4:T67" si="25">Q4/N4</f>
        <v>-0.23140675638306599</v>
      </c>
      <c r="U4" s="11">
        <f>'OddsRatio_working_3-way'!S4-'OddsRatio_working_3-way'!R4^2/3</f>
        <v>-0.88165974181948126</v>
      </c>
      <c r="V4" s="11">
        <f>'OddsRatio_working_3-way'!S4*'OddsRatio_working_3-way'!R4/3-2*'OddsRatio_working_3-way'!R4^3/27-'OddsRatio_working_3-way'!T4</f>
        <v>0.23140675638306599</v>
      </c>
      <c r="W4" s="11">
        <f>'OddsRatio_working_3-way'!V4^2+4*'OddsRatio_working_3-way'!U4^3/27</f>
        <v>-4.798205225411372E-2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0.15931975642857776</v>
      </c>
      <c r="Y4" s="11">
        <f>IF('OddsRatio_working_3-way'!W4&gt;=0,IF('OddsRatio_working_3-way'!V4+SQRT('OddsRatio_working_3-way'!W4)&gt;0,0,PI()),ACOS('OddsRatio_working_3-way'!V4/(2*'OddsRatio_working_3-way'!X4)))</f>
        <v>0.75796900252802468</v>
      </c>
      <c r="Z4" s="11">
        <f>'OddsRatio_working_3-way'!X4^(1/3)*COS('OddsRatio_working_3-way'!Y4/3)</f>
        <v>0.52490196473266348</v>
      </c>
      <c r="AA4" s="11">
        <f>'OddsRatio_working_3-way'!X4^(1/3)*COS(('OddsRatio_working_3-way'!Y4+2*PI())/3)</f>
        <v>-0.37981103101881242</v>
      </c>
      <c r="AB4" s="11">
        <f>'OddsRatio_working_3-way'!X4^(1/3)*COS(('OddsRatio_working_3-way'!Y4+4*PI())/3)</f>
        <v>-0.14509093371385118</v>
      </c>
      <c r="AC4" s="11">
        <f>'OddsRatio_working_3-way'!X4^(1/3)*SIN('OddsRatio_working_3-way'!Y4/3)</f>
        <v>0.13551571136323451</v>
      </c>
      <c r="AD4" s="11">
        <f>'OddsRatio_working_3-way'!X4^(1/3)*SIN(('OddsRatio_working_3-way'!Y4+2*PI())/3)</f>
        <v>0.38682058027323274</v>
      </c>
      <c r="AE4" s="11">
        <f>'OddsRatio_working_3-way'!X4^(1/3)*SIN(('OddsRatio_working_3-way'!Y4+4*PI())/3)</f>
        <v>-0.52233629163646733</v>
      </c>
      <c r="AF4" s="11">
        <f>-'OddsRatio_working_3-way'!U4/(3*'OddsRatio_working_3-way'!X4^(1/3))*COS(('OddsRatio_working_3-way'!Y4)/3)</f>
        <v>0.52490196473266337</v>
      </c>
      <c r="AG4" s="11">
        <f>-'OddsRatio_working_3-way'!U4/(3*'OddsRatio_working_3-way'!X4^(1/3))*COS(('OddsRatio_working_3-way'!Y4+2*PI())/3)</f>
        <v>-0.37981103101881236</v>
      </c>
      <c r="AH4" s="11">
        <f>-'OddsRatio_working_3-way'!U4/(3*'OddsRatio_working_3-way'!X4^(1/3))*COS(('OddsRatio_working_3-way'!Y4+4*PI())/3)</f>
        <v>-0.14509093371385115</v>
      </c>
      <c r="AI4" s="11">
        <f>'OddsRatio_working_3-way'!U4/(3*'OddsRatio_working_3-way'!X4^(1/3))*SIN(('OddsRatio_working_3-way'!Y4)/3)</f>
        <v>-0.13551571136323448</v>
      </c>
      <c r="AJ4" s="11">
        <f>'OddsRatio_working_3-way'!U4/(3*'OddsRatio_working_3-way'!X4^(1/3))*SIN(('OddsRatio_working_3-way'!Y4+2*PI())/3)</f>
        <v>-0.38682058027323263</v>
      </c>
      <c r="AK4" s="11">
        <f>'OddsRatio_working_3-way'!U4/(3*'OddsRatio_working_3-way'!X4^(1/3))*SIN(('OddsRatio_working_3-way'!Y4+4*PI())/3)</f>
        <v>0.52233629163646722</v>
      </c>
      <c r="AL4" s="11">
        <f>'OddsRatio_working_3-way'!Z4+'OddsRatio_working_3-way'!AF4</f>
        <v>1.0498039294653267</v>
      </c>
      <c r="AM4" s="11">
        <f>'OddsRatio_working_3-way'!AA4+'OddsRatio_working_3-way'!AG4</f>
        <v>-0.75962206203762483</v>
      </c>
      <c r="AN4" s="11">
        <f>'OddsRatio_working_3-way'!AB4+'OddsRatio_working_3-way'!AH4</f>
        <v>-0.29018186742770236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1.0498039294653267</v>
      </c>
      <c r="AS4" s="11">
        <f>IF(('OddsRatio_working_3-way'!X4=0),IF(Q4&gt;0,-Q4^(1/3),(-Q4)^(1/3)),'OddsRatio_working_3-way'!AM4-'OddsRatio_working_3-way'!R4/3)</f>
        <v>-0.75962206203762483</v>
      </c>
      <c r="AT4" s="11">
        <f>IF(('OddsRatio_working_3-way'!X4=0),IF(Q4&gt;0,-Q4^(1/3),(-Q4)^(1/3)),'OddsRatio_working_3-way'!AN4-'OddsRatio_working_3-way'!R4/3)</f>
        <v>-0.29018186742770236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1.38</v>
      </c>
      <c r="B5" s="4">
        <f>IF('True_Odds_Calculator_3-way'!B6="","",'True_Odds_Calculator_3-way'!B6)</f>
        <v>5.03</v>
      </c>
      <c r="C5" s="4">
        <f>IF('True_Odds_Calculator_3-way'!C6="","",'True_Odds_Calculator_3-way'!C6)</f>
        <v>9.1</v>
      </c>
      <c r="D5" s="9">
        <f t="shared" si="13"/>
        <v>0.70973456968986792</v>
      </c>
      <c r="E5" s="9">
        <f t="shared" si="14"/>
        <v>0.187360179405443</v>
      </c>
      <c r="F5" s="9">
        <f t="shared" si="15"/>
        <v>0.10290525090468919</v>
      </c>
      <c r="G5" s="9">
        <f t="shared" si="16"/>
        <v>1.0762564318753158</v>
      </c>
      <c r="H5" s="9">
        <f t="shared" si="17"/>
        <v>1.4089774441126195</v>
      </c>
      <c r="I5" s="9">
        <f t="shared" si="18"/>
        <v>5.3373134204575221</v>
      </c>
      <c r="J5" s="9">
        <f t="shared" si="19"/>
        <v>9.7176770981900589</v>
      </c>
      <c r="K5" s="11">
        <f t="shared" si="20"/>
        <v>0.7246376811594204</v>
      </c>
      <c r="L5" s="11">
        <f t="shared" si="21"/>
        <v>0.19880715705765406</v>
      </c>
      <c r="M5" s="11">
        <f t="shared" si="22"/>
        <v>0.10989010989010989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-0.19637454774458829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0.1980472634807495</v>
      </c>
      <c r="Q5" s="11">
        <f>2*'OddsRatio_working_3-way'!K5*'OddsRatio_working_3-way'!L5*'OddsRatio_working_3-way'!M5</f>
        <v>3.1662232371023107E-2</v>
      </c>
      <c r="R5" s="11">
        <f t="shared" si="23"/>
        <v>0</v>
      </c>
      <c r="S5" s="11">
        <f t="shared" si="24"/>
        <v>-1.0085179864466793</v>
      </c>
      <c r="T5" s="11">
        <f t="shared" si="25"/>
        <v>-0.16123389071889363</v>
      </c>
      <c r="U5" s="11">
        <f>'OddsRatio_working_3-way'!S5-'OddsRatio_working_3-way'!R5^2/3</f>
        <v>-1.0085179864466793</v>
      </c>
      <c r="V5" s="11">
        <f>'OddsRatio_working_3-way'!S5*'OddsRatio_working_3-way'!R5/3-2*'OddsRatio_working_3-way'!R5^3/27-'OddsRatio_working_3-way'!T5</f>
        <v>0.16123389071889363</v>
      </c>
      <c r="W5" s="11">
        <f>'OddsRatio_working_3-way'!V5^2+4*'OddsRatio_working_3-way'!U5^3/27</f>
        <v>-0.12596989109863649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0.19491424948871017</v>
      </c>
      <c r="Y5" s="11">
        <f>IF('OddsRatio_working_3-way'!W5&gt;=0,IF('OddsRatio_working_3-way'!V5+SQRT('OddsRatio_working_3-way'!W5)&gt;0,0,PI()),ACOS('OddsRatio_working_3-way'!V5/(2*'OddsRatio_working_3-way'!X5)))</f>
        <v>1.1443894279724629</v>
      </c>
      <c r="Z5" s="11">
        <f>'OddsRatio_working_3-way'!X5^(1/3)*COS('OddsRatio_working_3-way'!Y5/3)</f>
        <v>0.53812821593765792</v>
      </c>
      <c r="AA5" s="11">
        <f>'OddsRatio_working_3-way'!X5^(1/3)*COS(('OddsRatio_working_3-way'!Y5+2*PI())/3)</f>
        <v>-0.45599461382724926</v>
      </c>
      <c r="AB5" s="11">
        <f>'OddsRatio_working_3-way'!X5^(1/3)*COS(('OddsRatio_working_3-way'!Y5+4*PI())/3)</f>
        <v>-8.2133602110408752E-2</v>
      </c>
      <c r="AC5" s="11">
        <f>'OddsRatio_working_3-way'!X5^(1/3)*SIN('OddsRatio_working_3-way'!Y5/3)</f>
        <v>0.21584875575422388</v>
      </c>
      <c r="AD5" s="11">
        <f>'OddsRatio_working_3-way'!X5^(1/3)*SIN(('OddsRatio_working_3-way'!Y5+2*PI())/3)</f>
        <v>0.35810832761809785</v>
      </c>
      <c r="AE5" s="11">
        <f>'OddsRatio_working_3-way'!X5^(1/3)*SIN(('OddsRatio_working_3-way'!Y5+4*PI())/3)</f>
        <v>-0.57395708337232165</v>
      </c>
      <c r="AF5" s="11">
        <f>-'OddsRatio_working_3-way'!U5/(3*'OddsRatio_working_3-way'!X5^(1/3))*COS(('OddsRatio_working_3-way'!Y5)/3)</f>
        <v>0.53812821593765792</v>
      </c>
      <c r="AG5" s="11">
        <f>-'OddsRatio_working_3-way'!U5/(3*'OddsRatio_working_3-way'!X5^(1/3))*COS(('OddsRatio_working_3-way'!Y5+2*PI())/3)</f>
        <v>-0.45599461382724926</v>
      </c>
      <c r="AH5" s="11">
        <f>-'OddsRatio_working_3-way'!U5/(3*'OddsRatio_working_3-way'!X5^(1/3))*COS(('OddsRatio_working_3-way'!Y5+4*PI())/3)</f>
        <v>-8.2133602110408752E-2</v>
      </c>
      <c r="AI5" s="11">
        <f>'OddsRatio_working_3-way'!U5/(3*'OddsRatio_working_3-way'!X5^(1/3))*SIN(('OddsRatio_working_3-way'!Y5)/3)</f>
        <v>-0.21584875575422388</v>
      </c>
      <c r="AJ5" s="11">
        <f>'OddsRatio_working_3-way'!U5/(3*'OddsRatio_working_3-way'!X5^(1/3))*SIN(('OddsRatio_working_3-way'!Y5+2*PI())/3)</f>
        <v>-0.35810832761809785</v>
      </c>
      <c r="AK5" s="11">
        <f>'OddsRatio_working_3-way'!U5/(3*'OddsRatio_working_3-way'!X5^(1/3))*SIN(('OddsRatio_working_3-way'!Y5+4*PI())/3)</f>
        <v>0.57395708337232165</v>
      </c>
      <c r="AL5" s="11">
        <f>'OddsRatio_working_3-way'!Z5+'OddsRatio_working_3-way'!AF5</f>
        <v>1.0762564318753158</v>
      </c>
      <c r="AM5" s="11">
        <f>'OddsRatio_working_3-way'!AA5+'OddsRatio_working_3-way'!AG5</f>
        <v>-0.91198922765449852</v>
      </c>
      <c r="AN5" s="11">
        <f>'OddsRatio_working_3-way'!AB5+'OddsRatio_working_3-way'!AH5</f>
        <v>-0.1642672042208175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1.0762564318753158</v>
      </c>
      <c r="AS5" s="11">
        <f>IF(('OddsRatio_working_3-way'!X5=0),IF(Q5&gt;0,-Q5^(1/3),(-Q5)^(1/3)),'OddsRatio_working_3-way'!AM5-'OddsRatio_working_3-way'!R5/3)</f>
        <v>-0.91198922765449852</v>
      </c>
      <c r="AT5" s="11">
        <f>IF(('OddsRatio_working_3-way'!X5=0),IF(Q5&gt;0,-Q5^(1/3),(-Q5)^(1/3)),'OddsRatio_working_3-way'!AN5-'OddsRatio_working_3-way'!R5/3)</f>
        <v>-0.1642672042208175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3.89</v>
      </c>
      <c r="B6" s="4">
        <f>IF('True_Odds_Calculator_3-way'!B7="","",'True_Odds_Calculator_3-way'!B7)</f>
        <v>3.47</v>
      </c>
      <c r="C6" s="4">
        <f>IF('True_Odds_Calculator_3-way'!C7="","",'True_Odds_Calculator_3-way'!C7)</f>
        <v>2.0699999999999998</v>
      </c>
      <c r="D6" s="9">
        <f t="shared" si="13"/>
        <v>0.24872288764942196</v>
      </c>
      <c r="E6" s="9">
        <f t="shared" si="14"/>
        <v>0.27920734312554019</v>
      </c>
      <c r="F6" s="9">
        <f t="shared" si="15"/>
        <v>0.47206976922503807</v>
      </c>
      <c r="G6" s="9">
        <f t="shared" si="16"/>
        <v>1.045169106786878</v>
      </c>
      <c r="H6" s="9">
        <f t="shared" si="17"/>
        <v>4.0205387186140769</v>
      </c>
      <c r="I6" s="9">
        <f t="shared" si="18"/>
        <v>3.581567693763589</v>
      </c>
      <c r="J6" s="9">
        <f t="shared" si="19"/>
        <v>2.1183309442619591</v>
      </c>
      <c r="K6" s="11">
        <f t="shared" si="20"/>
        <v>0.25706940874035988</v>
      </c>
      <c r="L6" s="11">
        <f t="shared" si="21"/>
        <v>0.28818443804034583</v>
      </c>
      <c r="M6" s="11">
        <f t="shared" si="22"/>
        <v>0.48309178743961356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-0.27335634070362991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0.23012380768220553</v>
      </c>
      <c r="Q6" s="11">
        <f>2*'OddsRatio_working_3-way'!K6*'OddsRatio_working_3-way'!L6*'OddsRatio_working_3-way'!M6</f>
        <v>7.1578167241743554E-2</v>
      </c>
      <c r="R6" s="11">
        <f t="shared" si="23"/>
        <v>0</v>
      </c>
      <c r="S6" s="11">
        <f t="shared" si="24"/>
        <v>-0.84184550864947139</v>
      </c>
      <c r="T6" s="11">
        <f t="shared" si="25"/>
        <v>-0.26184930284586982</v>
      </c>
      <c r="U6" s="11">
        <f>'OddsRatio_working_3-way'!S6-'OddsRatio_working_3-way'!R6^2/3</f>
        <v>-0.84184550864947139</v>
      </c>
      <c r="V6" s="11">
        <f>'OddsRatio_working_3-way'!S6*'OddsRatio_working_3-way'!R6/3-2*'OddsRatio_working_3-way'!R6^3/27-'OddsRatio_working_3-way'!T6</f>
        <v>0.26184930284586982</v>
      </c>
      <c r="W6" s="11">
        <f>'OddsRatio_working_3-way'!V6^2+4*'OddsRatio_working_3-way'!U6^3/27</f>
        <v>-1.9822966579621515E-2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0.14865061720397393</v>
      </c>
      <c r="Y6" s="11">
        <f>IF('OddsRatio_working_3-way'!W6&gt;=0,IF('OddsRatio_working_3-way'!V6+SQRT('OddsRatio_working_3-way'!W6)&gt;0,0,PI()),ACOS('OddsRatio_working_3-way'!V6/(2*'OddsRatio_working_3-way'!X6)))</f>
        <v>0.4933439626169136</v>
      </c>
      <c r="Z6" s="11">
        <f>'OddsRatio_working_3-way'!X6^(1/3)*COS('OddsRatio_working_3-way'!Y6/3)</f>
        <v>0.52258455339343901</v>
      </c>
      <c r="AA6" s="11">
        <f>'OddsRatio_working_3-way'!X6^(1/3)*COS(('OddsRatio_working_3-way'!Y6+2*PI())/3)</f>
        <v>-0.33639497690318848</v>
      </c>
      <c r="AB6" s="11">
        <f>'OddsRatio_working_3-way'!X6^(1/3)*COS(('OddsRatio_working_3-way'!Y6+4*PI())/3)</f>
        <v>-0.1861895764902507</v>
      </c>
      <c r="AC6" s="11">
        <f>'OddsRatio_working_3-way'!X6^(1/3)*SIN('OddsRatio_working_3-way'!Y6/3)</f>
        <v>8.6721128362145142E-2</v>
      </c>
      <c r="AD6" s="11">
        <f>'OddsRatio_working_3-way'!X6^(1/3)*SIN(('OddsRatio_working_3-way'!Y6+2*PI())/3)</f>
        <v>0.40921093468299097</v>
      </c>
      <c r="AE6" s="11">
        <f>'OddsRatio_working_3-way'!X6^(1/3)*SIN(('OddsRatio_working_3-way'!Y6+4*PI())/3)</f>
        <v>-0.4959320630451361</v>
      </c>
      <c r="AF6" s="11">
        <f>-'OddsRatio_working_3-way'!U6/(3*'OddsRatio_working_3-way'!X6^(1/3))*COS(('OddsRatio_working_3-way'!Y6)/3)</f>
        <v>0.52258455339343901</v>
      </c>
      <c r="AG6" s="11">
        <f>-'OddsRatio_working_3-way'!U6/(3*'OddsRatio_working_3-way'!X6^(1/3))*COS(('OddsRatio_working_3-way'!Y6+2*PI())/3)</f>
        <v>-0.33639497690318848</v>
      </c>
      <c r="AH6" s="11">
        <f>-'OddsRatio_working_3-way'!U6/(3*'OddsRatio_working_3-way'!X6^(1/3))*COS(('OddsRatio_working_3-way'!Y6+4*PI())/3)</f>
        <v>-0.1861895764902507</v>
      </c>
      <c r="AI6" s="11">
        <f>'OddsRatio_working_3-way'!U6/(3*'OddsRatio_working_3-way'!X6^(1/3))*SIN(('OddsRatio_working_3-way'!Y6)/3)</f>
        <v>-8.6721128362145142E-2</v>
      </c>
      <c r="AJ6" s="11">
        <f>'OddsRatio_working_3-way'!U6/(3*'OddsRatio_working_3-way'!X6^(1/3))*SIN(('OddsRatio_working_3-way'!Y6+2*PI())/3)</f>
        <v>-0.40921093468299097</v>
      </c>
      <c r="AK6" s="11">
        <f>'OddsRatio_working_3-way'!U6/(3*'OddsRatio_working_3-way'!X6^(1/3))*SIN(('OddsRatio_working_3-way'!Y6+4*PI())/3)</f>
        <v>0.4959320630451361</v>
      </c>
      <c r="AL6" s="11">
        <f>'OddsRatio_working_3-way'!Z6+'OddsRatio_working_3-way'!AF6</f>
        <v>1.045169106786878</v>
      </c>
      <c r="AM6" s="11">
        <f>'OddsRatio_working_3-way'!AA6+'OddsRatio_working_3-way'!AG6</f>
        <v>-0.67278995380637696</v>
      </c>
      <c r="AN6" s="11">
        <f>'OddsRatio_working_3-way'!AB6+'OddsRatio_working_3-way'!AH6</f>
        <v>-0.37237915298050139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1.045169106786878</v>
      </c>
      <c r="AS6" s="11">
        <f>IF(('OddsRatio_working_3-way'!X6=0),IF(Q6&gt;0,-Q6^(1/3),(-Q6)^(1/3)),'OddsRatio_working_3-way'!AM6-'OddsRatio_working_3-way'!R6/3)</f>
        <v>-0.67278995380637696</v>
      </c>
      <c r="AT6" s="11">
        <f>IF(('OddsRatio_working_3-way'!X6=0),IF(Q6&gt;0,-Q6^(1/3),(-Q6)^(1/3)),'OddsRatio_working_3-way'!AN6-'OddsRatio_working_3-way'!R6/3)</f>
        <v>-0.37237915298050139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1.8</v>
      </c>
      <c r="B7" s="4">
        <f>IF('True_Odds_Calculator_3-way'!B8="","",'True_Odds_Calculator_3-way'!B8)</f>
        <v>3.6</v>
      </c>
      <c r="C7" s="4">
        <f>IF('True_Odds_Calculator_3-way'!C8="","",'True_Odds_Calculator_3-way'!C8)</f>
        <v>4.92</v>
      </c>
      <c r="D7" s="9">
        <f t="shared" si="13"/>
        <v>0.54056865763831718</v>
      </c>
      <c r="E7" s="9">
        <f t="shared" si="14"/>
        <v>0.26580282405515177</v>
      </c>
      <c r="F7" s="9">
        <f t="shared" si="15"/>
        <v>0.19362851830653122</v>
      </c>
      <c r="G7" s="9">
        <f t="shared" si="16"/>
        <v>1.0623797177977496</v>
      </c>
      <c r="H7" s="9">
        <f t="shared" si="17"/>
        <v>1.8499037742381994</v>
      </c>
      <c r="I7" s="9">
        <f t="shared" si="18"/>
        <v>3.7621872662741489</v>
      </c>
      <c r="J7" s="9">
        <f t="shared" si="19"/>
        <v>5.1645284937671772</v>
      </c>
      <c r="K7" s="11">
        <f t="shared" si="20"/>
        <v>0.55555555555555558</v>
      </c>
      <c r="L7" s="11">
        <f t="shared" si="21"/>
        <v>0.27777777777777779</v>
      </c>
      <c r="M7" s="11">
        <f t="shared" si="22"/>
        <v>0.2032520325203252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-0.25574626116631527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0.22959951821740443</v>
      </c>
      <c r="Q7" s="11">
        <f>2*'OddsRatio_working_3-way'!K7*'OddsRatio_working_3-way'!L7*'OddsRatio_working_3-way'!M7</f>
        <v>6.2732108802569519E-2</v>
      </c>
      <c r="R7" s="11">
        <f t="shared" si="23"/>
        <v>0</v>
      </c>
      <c r="S7" s="11">
        <f t="shared" si="24"/>
        <v>-0.89776295133438033</v>
      </c>
      <c r="T7" s="11">
        <f t="shared" si="25"/>
        <v>-0.24529042386185257</v>
      </c>
      <c r="U7" s="11">
        <f>'OddsRatio_working_3-way'!S7-'OddsRatio_working_3-way'!R7^2/3</f>
        <v>-0.89776295133438033</v>
      </c>
      <c r="V7" s="11">
        <f>'OddsRatio_working_3-way'!S7*'OddsRatio_working_3-way'!R7/3-2*'OddsRatio_working_3-way'!R7^3/27-'OddsRatio_working_3-way'!T7</f>
        <v>0.24529042386185257</v>
      </c>
      <c r="W7" s="11">
        <f>'OddsRatio_working_3-way'!V7^2+4*'OddsRatio_working_3-way'!U7^3/27</f>
        <v>-4.7029270538215658E-2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0.16370450709780637</v>
      </c>
      <c r="Y7" s="11">
        <f>IF('OddsRatio_working_3-way'!W7&gt;=0,IF('OddsRatio_working_3-way'!V7+SQRT('OddsRatio_working_3-way'!W7)&gt;0,0,PI()),ACOS('OddsRatio_working_3-way'!V7/(2*'OddsRatio_working_3-way'!X7)))</f>
        <v>0.72396323994347522</v>
      </c>
      <c r="Z7" s="11">
        <f>'OddsRatio_working_3-way'!X7^(1/3)*COS('OddsRatio_working_3-way'!Y7/3)</f>
        <v>0.53118985889887493</v>
      </c>
      <c r="AA7" s="11">
        <f>'OddsRatio_working_3-way'!X7^(1/3)*COS(('OddsRatio_working_3-way'!Y7+2*PI())/3)</f>
        <v>-0.37881479601816331</v>
      </c>
      <c r="AB7" s="11">
        <f>'OddsRatio_working_3-way'!X7^(1/3)*COS(('OddsRatio_working_3-way'!Y7+4*PI())/3)</f>
        <v>-0.15237506288071179</v>
      </c>
      <c r="AC7" s="11">
        <f>'OddsRatio_working_3-way'!X7^(1/3)*SIN('OddsRatio_working_3-way'!Y7/3)</f>
        <v>0.13073504088213472</v>
      </c>
      <c r="AD7" s="11">
        <f>'OddsRatio_working_3-way'!X7^(1/3)*SIN(('OddsRatio_working_3-way'!Y7+2*PI())/3)</f>
        <v>0.39465639159802984</v>
      </c>
      <c r="AE7" s="11">
        <f>'OddsRatio_working_3-way'!X7^(1/3)*SIN(('OddsRatio_working_3-way'!Y7+4*PI())/3)</f>
        <v>-0.52539143248016451</v>
      </c>
      <c r="AF7" s="11">
        <f>-'OddsRatio_working_3-way'!U7/(3*'OddsRatio_working_3-way'!X7^(1/3))*COS(('OddsRatio_working_3-way'!Y7)/3)</f>
        <v>0.53118985889887482</v>
      </c>
      <c r="AG7" s="11">
        <f>-'OddsRatio_working_3-way'!U7/(3*'OddsRatio_working_3-way'!X7^(1/3))*COS(('OddsRatio_working_3-way'!Y7+2*PI())/3)</f>
        <v>-0.37881479601816326</v>
      </c>
      <c r="AH7" s="11">
        <f>-'OddsRatio_working_3-way'!U7/(3*'OddsRatio_working_3-way'!X7^(1/3))*COS(('OddsRatio_working_3-way'!Y7+4*PI())/3)</f>
        <v>-0.15237506288071176</v>
      </c>
      <c r="AI7" s="11">
        <f>'OddsRatio_working_3-way'!U7/(3*'OddsRatio_working_3-way'!X7^(1/3))*SIN(('OddsRatio_working_3-way'!Y7)/3)</f>
        <v>-0.1307350408821347</v>
      </c>
      <c r="AJ7" s="11">
        <f>'OddsRatio_working_3-way'!U7/(3*'OddsRatio_working_3-way'!X7^(1/3))*SIN(('OddsRatio_working_3-way'!Y7+2*PI())/3)</f>
        <v>-0.39465639159802979</v>
      </c>
      <c r="AK7" s="11">
        <f>'OddsRatio_working_3-way'!U7/(3*'OddsRatio_working_3-way'!X7^(1/3))*SIN(('OddsRatio_working_3-way'!Y7+4*PI())/3)</f>
        <v>0.5253914324801644</v>
      </c>
      <c r="AL7" s="11">
        <f>'OddsRatio_working_3-way'!Z7+'OddsRatio_working_3-way'!AF7</f>
        <v>1.0623797177977496</v>
      </c>
      <c r="AM7" s="11">
        <f>'OddsRatio_working_3-way'!AA7+'OddsRatio_working_3-way'!AG7</f>
        <v>-0.75762959203632652</v>
      </c>
      <c r="AN7" s="11">
        <f>'OddsRatio_working_3-way'!AB7+'OddsRatio_working_3-way'!AH7</f>
        <v>-0.30475012576142357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1.0623797177977496</v>
      </c>
      <c r="AS7" s="11">
        <f>IF(('OddsRatio_working_3-way'!X7=0),IF(Q7&gt;0,-Q7^(1/3),(-Q7)^(1/3)),'OddsRatio_working_3-way'!AM7-'OddsRatio_working_3-way'!R7/3)</f>
        <v>-0.75762959203632652</v>
      </c>
      <c r="AT7" s="11">
        <f>IF(('OddsRatio_working_3-way'!X7=0),IF(Q7&gt;0,-Q7^(1/3),(-Q7)^(1/3)),'OddsRatio_working_3-way'!AN7-'OddsRatio_working_3-way'!R7/3)</f>
        <v>-0.30475012576142357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6.95</v>
      </c>
      <c r="B8" s="4">
        <f>IF('True_Odds_Calculator_3-way'!B9="","",'True_Odds_Calculator_3-way'!B9)</f>
        <v>4.09</v>
      </c>
      <c r="C8" s="4">
        <f>IF('True_Odds_Calculator_3-way'!C9="","",'True_Odds_Calculator_3-way'!C9)</f>
        <v>1.54</v>
      </c>
      <c r="D8" s="9">
        <f t="shared" si="13"/>
        <v>0.13535839264762911</v>
      </c>
      <c r="E8" s="9">
        <f t="shared" si="14"/>
        <v>0.23162308964013623</v>
      </c>
      <c r="F8" s="9">
        <f t="shared" si="15"/>
        <v>0.63301851771223472</v>
      </c>
      <c r="G8" s="9">
        <f t="shared" si="16"/>
        <v>1.0735789215551421</v>
      </c>
      <c r="H8" s="9">
        <f t="shared" si="17"/>
        <v>7.387794583253096</v>
      </c>
      <c r="I8" s="9">
        <f t="shared" si="18"/>
        <v>4.3173588676053889</v>
      </c>
      <c r="J8" s="9">
        <f t="shared" si="19"/>
        <v>1.5797326176397768</v>
      </c>
      <c r="K8" s="11">
        <f t="shared" si="20"/>
        <v>0.14388489208633093</v>
      </c>
      <c r="L8" s="11">
        <f t="shared" si="21"/>
        <v>0.24449877750611249</v>
      </c>
      <c r="M8" s="11">
        <f t="shared" si="22"/>
        <v>0.64935064935064934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-0.22679860112798855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0.21884502368574765</v>
      </c>
      <c r="Q8" s="11">
        <f>2*'OddsRatio_working_3-way'!K8*'OddsRatio_working_3-way'!L8*'OddsRatio_working_3-way'!M8</f>
        <v>4.5687896385333548E-2</v>
      </c>
      <c r="R8" s="11">
        <f t="shared" si="23"/>
        <v>0</v>
      </c>
      <c r="S8" s="11">
        <f t="shared" si="24"/>
        <v>-0.96493110009196004</v>
      </c>
      <c r="T8" s="11">
        <f t="shared" si="25"/>
        <v>-0.20144699375615038</v>
      </c>
      <c r="U8" s="11">
        <f>'OddsRatio_working_3-way'!S8-'OddsRatio_working_3-way'!R8^2/3</f>
        <v>-0.96493110009196004</v>
      </c>
      <c r="V8" s="11">
        <f>'OddsRatio_working_3-way'!S8*'OddsRatio_working_3-way'!R8/3-2*'OddsRatio_working_3-way'!R8^3/27-'OddsRatio_working_3-way'!T8</f>
        <v>0.20144699375615038</v>
      </c>
      <c r="W8" s="11">
        <f>'OddsRatio_working_3-way'!V8^2+4*'OddsRatio_working_3-way'!U8^3/27</f>
        <v>-9.2521279786937749E-2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0.1824158512029096</v>
      </c>
      <c r="Y8" s="11">
        <f>IF('OddsRatio_working_3-way'!W8&gt;=0,IF('OddsRatio_working_3-way'!V8+SQRT('OddsRatio_working_3-way'!W8)&gt;0,0,PI()),ACOS('OddsRatio_working_3-way'!V8/(2*'OddsRatio_working_3-way'!X8)))</f>
        <v>0.98583856309443985</v>
      </c>
      <c r="Z8" s="11">
        <f>'OddsRatio_working_3-way'!X8^(1/3)*COS('OddsRatio_working_3-way'!Y8/3)</f>
        <v>0.53678946077757106</v>
      </c>
      <c r="AA8" s="11">
        <f>'OddsRatio_working_3-way'!X8^(1/3)*COS(('OddsRatio_working_3-way'!Y8+2*PI())/3)</f>
        <v>-0.42690523831044785</v>
      </c>
      <c r="AB8" s="11">
        <f>'OddsRatio_working_3-way'!X8^(1/3)*COS(('OddsRatio_working_3-way'!Y8+4*PI())/3)</f>
        <v>-0.10988422246712336</v>
      </c>
      <c r="AC8" s="11">
        <f>'OddsRatio_working_3-way'!X8^(1/3)*SIN('OddsRatio_working_3-way'!Y8/3)</f>
        <v>0.18303216883591222</v>
      </c>
      <c r="AD8" s="11">
        <f>'OddsRatio_working_3-way'!X8^(1/3)*SIN(('OddsRatio_working_3-way'!Y8+2*PI())/3)</f>
        <v>0.37335722509917108</v>
      </c>
      <c r="AE8" s="11">
        <f>'OddsRatio_working_3-way'!X8^(1/3)*SIN(('OddsRatio_working_3-way'!Y8+4*PI())/3)</f>
        <v>-0.55638939393508313</v>
      </c>
      <c r="AF8" s="11">
        <f>-'OddsRatio_working_3-way'!U8/(3*'OddsRatio_working_3-way'!X8^(1/3))*COS(('OddsRatio_working_3-way'!Y8)/3)</f>
        <v>0.53678946077757106</v>
      </c>
      <c r="AG8" s="11">
        <f>-'OddsRatio_working_3-way'!U8/(3*'OddsRatio_working_3-way'!X8^(1/3))*COS(('OddsRatio_working_3-way'!Y8+2*PI())/3)</f>
        <v>-0.42690523831044785</v>
      </c>
      <c r="AH8" s="11">
        <f>-'OddsRatio_working_3-way'!U8/(3*'OddsRatio_working_3-way'!X8^(1/3))*COS(('OddsRatio_working_3-way'!Y8+4*PI())/3)</f>
        <v>-0.10988422246712336</v>
      </c>
      <c r="AI8" s="11">
        <f>'OddsRatio_working_3-way'!U8/(3*'OddsRatio_working_3-way'!X8^(1/3))*SIN(('OddsRatio_working_3-way'!Y8)/3)</f>
        <v>-0.18303216883591222</v>
      </c>
      <c r="AJ8" s="11">
        <f>'OddsRatio_working_3-way'!U8/(3*'OddsRatio_working_3-way'!X8^(1/3))*SIN(('OddsRatio_working_3-way'!Y8+2*PI())/3)</f>
        <v>-0.37335722509917108</v>
      </c>
      <c r="AK8" s="11">
        <f>'OddsRatio_working_3-way'!U8/(3*'OddsRatio_working_3-way'!X8^(1/3))*SIN(('OddsRatio_working_3-way'!Y8+4*PI())/3)</f>
        <v>0.55638939393508313</v>
      </c>
      <c r="AL8" s="11">
        <f>'OddsRatio_working_3-way'!Z8+'OddsRatio_working_3-way'!AF8</f>
        <v>1.0735789215551421</v>
      </c>
      <c r="AM8" s="11">
        <f>'OddsRatio_working_3-way'!AA8+'OddsRatio_working_3-way'!AG8</f>
        <v>-0.85381047662089571</v>
      </c>
      <c r="AN8" s="11">
        <f>'OddsRatio_working_3-way'!AB8+'OddsRatio_working_3-way'!AH8</f>
        <v>-0.21976844493424672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1.0735789215551421</v>
      </c>
      <c r="AS8" s="11">
        <f>IF(('OddsRatio_working_3-way'!X8=0),IF(Q8&gt;0,-Q8^(1/3),(-Q8)^(1/3)),'OddsRatio_working_3-way'!AM8-'OddsRatio_working_3-way'!R8/3)</f>
        <v>-0.85381047662089571</v>
      </c>
      <c r="AT8" s="11">
        <f>IF(('OddsRatio_working_3-way'!X8=0),IF(Q8&gt;0,-Q8^(1/3),(-Q8)^(1/3)),'OddsRatio_working_3-way'!AN8-'OddsRatio_working_3-way'!R8/3)</f>
        <v>-0.21976844493424672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2.64</v>
      </c>
      <c r="B9" s="4">
        <f>IF('True_Odds_Calculator_3-way'!B10="","",'True_Odds_Calculator_3-way'!B10)</f>
        <v>3.12</v>
      </c>
      <c r="C9" s="4">
        <f>IF('True_Odds_Calculator_3-way'!C10="","",'True_Odds_Calculator_3-way'!C10)</f>
        <v>3.01</v>
      </c>
      <c r="D9" s="9">
        <f t="shared" si="13"/>
        <v>0.3677791407950341</v>
      </c>
      <c r="E9" s="9">
        <f t="shared" si="14"/>
        <v>0.31035160226615266</v>
      </c>
      <c r="F9" s="9">
        <f t="shared" si="15"/>
        <v>0.32186925693881313</v>
      </c>
      <c r="G9" s="9">
        <f t="shared" si="16"/>
        <v>1.0481848510280498</v>
      </c>
      <c r="H9" s="9">
        <f t="shared" si="17"/>
        <v>2.7190231556860018</v>
      </c>
      <c r="I9" s="9">
        <f t="shared" si="18"/>
        <v>3.2221518841794659</v>
      </c>
      <c r="J9" s="9">
        <f t="shared" si="19"/>
        <v>3.1068515505663794</v>
      </c>
      <c r="K9" s="11">
        <f t="shared" si="20"/>
        <v>0.37878787878787878</v>
      </c>
      <c r="L9" s="11">
        <f t="shared" si="21"/>
        <v>0.32051282051282048</v>
      </c>
      <c r="M9" s="11">
        <f t="shared" si="22"/>
        <v>0.33222591362126247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-0.28187122954564803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0.23272915714776182</v>
      </c>
      <c r="Q9" s="11">
        <f>2*'OddsRatio_working_3-way'!K9*'OddsRatio_working_3-way'!L9*'OddsRatio_working_3-way'!M9</f>
        <v>8.066868531984811E-2</v>
      </c>
      <c r="R9" s="11">
        <f t="shared" si="23"/>
        <v>0</v>
      </c>
      <c r="S9" s="11">
        <f t="shared" si="24"/>
        <v>-0.82565772151666927</v>
      </c>
      <c r="T9" s="11">
        <f t="shared" si="25"/>
        <v>-0.28618985147891479</v>
      </c>
      <c r="U9" s="11">
        <f>'OddsRatio_working_3-way'!S9-'OddsRatio_working_3-way'!R9^2/3</f>
        <v>-0.82565772151666927</v>
      </c>
      <c r="V9" s="11">
        <f>'OddsRatio_working_3-way'!S9*'OddsRatio_working_3-way'!R9/3-2*'OddsRatio_working_3-way'!R9^3/27-'OddsRatio_working_3-way'!T9</f>
        <v>0.28618985147891479</v>
      </c>
      <c r="W9" s="11">
        <f>'OddsRatio_working_3-way'!V9^2+4*'OddsRatio_working_3-way'!U9^3/27</f>
        <v>-1.481988330539169E-3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0.14438370702754386</v>
      </c>
      <c r="Y9" s="11">
        <f>IF('OddsRatio_working_3-way'!W9&gt;=0,IF('OddsRatio_working_3-way'!V9+SQRT('OddsRatio_working_3-way'!W9)&gt;0,0,PI()),ACOS('OddsRatio_working_3-way'!V9/(2*'OddsRatio_working_3-way'!X9)))</f>
        <v>0.13371160150208183</v>
      </c>
      <c r="Z9" s="11">
        <f>'OddsRatio_working_3-way'!X9^(1/3)*COS('OddsRatio_working_3-way'!Y9/3)</f>
        <v>0.52409242551402491</v>
      </c>
      <c r="AA9" s="11">
        <f>'OddsRatio_working_3-way'!X9^(1/3)*COS(('OddsRatio_working_3-way'!Y9+2*PI())/3)</f>
        <v>-0.28228917494852457</v>
      </c>
      <c r="AB9" s="11">
        <f>'OddsRatio_working_3-way'!X9^(1/3)*COS(('OddsRatio_working_3-way'!Y9+4*PI())/3)</f>
        <v>-0.24180325056550028</v>
      </c>
      <c r="AC9" s="11">
        <f>'OddsRatio_working_3-way'!X9^(1/3)*SIN('OddsRatio_working_3-way'!Y9/3)</f>
        <v>2.337455934092986E-2</v>
      </c>
      <c r="AD9" s="11">
        <f>'OddsRatio_working_3-way'!X9^(1/3)*SIN(('OddsRatio_working_3-way'!Y9+2*PI())/3)</f>
        <v>0.44219007475568439</v>
      </c>
      <c r="AE9" s="11">
        <f>'OddsRatio_working_3-way'!X9^(1/3)*SIN(('OddsRatio_working_3-way'!Y9+4*PI())/3)</f>
        <v>-0.46556463409661425</v>
      </c>
      <c r="AF9" s="11">
        <f>-'OddsRatio_working_3-way'!U9/(3*'OddsRatio_working_3-way'!X9^(1/3))*COS(('OddsRatio_working_3-way'!Y9)/3)</f>
        <v>0.52409242551402491</v>
      </c>
      <c r="AG9" s="11">
        <f>-'OddsRatio_working_3-way'!U9/(3*'OddsRatio_working_3-way'!X9^(1/3))*COS(('OddsRatio_working_3-way'!Y9+2*PI())/3)</f>
        <v>-0.28228917494852457</v>
      </c>
      <c r="AH9" s="11">
        <f>-'OddsRatio_working_3-way'!U9/(3*'OddsRatio_working_3-way'!X9^(1/3))*COS(('OddsRatio_working_3-way'!Y9+4*PI())/3)</f>
        <v>-0.24180325056550028</v>
      </c>
      <c r="AI9" s="11">
        <f>'OddsRatio_working_3-way'!U9/(3*'OddsRatio_working_3-way'!X9^(1/3))*SIN(('OddsRatio_working_3-way'!Y9)/3)</f>
        <v>-2.337455934092986E-2</v>
      </c>
      <c r="AJ9" s="11">
        <f>'OddsRatio_working_3-way'!U9/(3*'OddsRatio_working_3-way'!X9^(1/3))*SIN(('OddsRatio_working_3-way'!Y9+2*PI())/3)</f>
        <v>-0.44219007475568439</v>
      </c>
      <c r="AK9" s="11">
        <f>'OddsRatio_working_3-way'!U9/(3*'OddsRatio_working_3-way'!X9^(1/3))*SIN(('OddsRatio_working_3-way'!Y9+4*PI())/3)</f>
        <v>0.46556463409661425</v>
      </c>
      <c r="AL9" s="11">
        <f>'OddsRatio_working_3-way'!Z9+'OddsRatio_working_3-way'!AF9</f>
        <v>1.0481848510280498</v>
      </c>
      <c r="AM9" s="11">
        <f>'OddsRatio_working_3-way'!AA9+'OddsRatio_working_3-way'!AG9</f>
        <v>-0.56457834989704914</v>
      </c>
      <c r="AN9" s="11">
        <f>'OddsRatio_working_3-way'!AB9+'OddsRatio_working_3-way'!AH9</f>
        <v>-0.48360650113100057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1.0481848510280498</v>
      </c>
      <c r="AS9" s="11">
        <f>IF(('OddsRatio_working_3-way'!X9=0),IF(Q9&gt;0,-Q9^(1/3),(-Q9)^(1/3)),'OddsRatio_working_3-way'!AM9-'OddsRatio_working_3-way'!R9/3)</f>
        <v>-0.56457834989704914</v>
      </c>
      <c r="AT9" s="11">
        <f>IF(('OddsRatio_working_3-way'!X9=0),IF(Q9&gt;0,-Q9^(1/3),(-Q9)^(1/3)),'OddsRatio_working_3-way'!AN9-'OddsRatio_working_3-way'!R9/3)</f>
        <v>-0.48360650113100057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1.51</v>
      </c>
      <c r="B10" s="4">
        <f>IF('True_Odds_Calculator_3-way'!B11="","",'True_Odds_Calculator_3-way'!B11)</f>
        <v>4.4000000000000004</v>
      </c>
      <c r="C10" s="4">
        <f>IF('True_Odds_Calculator_3-way'!C11="","",'True_Odds_Calculator_3-way'!C11)</f>
        <v>6.83</v>
      </c>
      <c r="D10" s="9">
        <f t="shared" si="13"/>
        <v>0.64663582893692628</v>
      </c>
      <c r="E10" s="9">
        <f t="shared" si="14"/>
        <v>0.21537319532910432</v>
      </c>
      <c r="F10" s="9">
        <f t="shared" si="15"/>
        <v>0.13799097573396926</v>
      </c>
      <c r="G10" s="9">
        <f t="shared" si="16"/>
        <v>1.0715009788309606</v>
      </c>
      <c r="H10" s="9">
        <f t="shared" si="17"/>
        <v>1.5464654992037896</v>
      </c>
      <c r="I10" s="9">
        <f t="shared" si="18"/>
        <v>4.6431033280252665</v>
      </c>
      <c r="J10" s="9">
        <f t="shared" si="19"/>
        <v>7.2468507065845023</v>
      </c>
      <c r="K10" s="11">
        <f t="shared" si="20"/>
        <v>0.66225165562913912</v>
      </c>
      <c r="L10" s="11">
        <f t="shared" si="21"/>
        <v>0.22727272727272727</v>
      </c>
      <c r="M10" s="11">
        <f t="shared" si="22"/>
        <v>0.14641288433382138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-0.22277544529878879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0.21463899660015356</v>
      </c>
      <c r="Q10" s="11">
        <f>2*'OddsRatio_working_3-way'!K10*'OddsRatio_working_3-way'!L10*'OddsRatio_working_3-way'!M10</f>
        <v>4.4073715934323111E-2</v>
      </c>
      <c r="R10" s="11">
        <f t="shared" si="23"/>
        <v>0</v>
      </c>
      <c r="S10" s="11">
        <f t="shared" si="24"/>
        <v>-0.96347690524095897</v>
      </c>
      <c r="T10" s="11">
        <f t="shared" si="25"/>
        <v>-0.19783920025481702</v>
      </c>
      <c r="U10" s="11">
        <f>'OddsRatio_working_3-way'!S10-'OddsRatio_working_3-way'!R10^2/3</f>
        <v>-0.96347690524095897</v>
      </c>
      <c r="V10" s="11">
        <f>'OddsRatio_working_3-way'!S10*'OddsRatio_working_3-way'!R10/3-2*'OddsRatio_working_3-way'!R10^3/27-'OddsRatio_working_3-way'!T10</f>
        <v>0.19783920025481702</v>
      </c>
      <c r="W10" s="11">
        <f>'OddsRatio_working_3-way'!V10^2+4*'OddsRatio_working_3-way'!U10^3/27</f>
        <v>-9.3360955374062748E-2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0.18200364318573978</v>
      </c>
      <c r="Y10" s="11">
        <f>IF('OddsRatio_working_3-way'!W10&gt;=0,IF('OddsRatio_working_3-way'!V10+SQRT('OddsRatio_working_3-way'!W10)&gt;0,0,PI()),ACOS('OddsRatio_working_3-way'!V10/(2*'OddsRatio_working_3-way'!X10)))</f>
        <v>0.99619116057543367</v>
      </c>
      <c r="Z10" s="11">
        <f>'OddsRatio_working_3-way'!X10^(1/3)*COS('OddsRatio_working_3-way'!Y10/3)</f>
        <v>0.5357504894154802</v>
      </c>
      <c r="AA10" s="11">
        <f>'OddsRatio_working_3-way'!X10^(1/3)*COS(('OddsRatio_working_3-way'!Y10+2*PI())/3)</f>
        <v>-0.42786832620986243</v>
      </c>
      <c r="AB10" s="11">
        <f>'OddsRatio_working_3-way'!X10^(1/3)*COS(('OddsRatio_working_3-way'!Y10+4*PI())/3)</f>
        <v>-0.10788216320561771</v>
      </c>
      <c r="AC10" s="11">
        <f>'OddsRatio_working_3-way'!X10^(1/3)*SIN('OddsRatio_working_3-way'!Y10/3)</f>
        <v>0.18474409734745617</v>
      </c>
      <c r="AD10" s="11">
        <f>'OddsRatio_working_3-way'!X10^(1/3)*SIN(('OddsRatio_working_3-way'!Y10+2*PI())/3)</f>
        <v>0.37160148525002384</v>
      </c>
      <c r="AE10" s="11">
        <f>'OddsRatio_working_3-way'!X10^(1/3)*SIN(('OddsRatio_working_3-way'!Y10+4*PI())/3)</f>
        <v>-0.55634558259748002</v>
      </c>
      <c r="AF10" s="11">
        <f>-'OddsRatio_working_3-way'!U10/(3*'OddsRatio_working_3-way'!X10^(1/3))*COS(('OddsRatio_working_3-way'!Y10)/3)</f>
        <v>0.53575048941548031</v>
      </c>
      <c r="AG10" s="11">
        <f>-'OddsRatio_working_3-way'!U10/(3*'OddsRatio_working_3-way'!X10^(1/3))*COS(('OddsRatio_working_3-way'!Y10+2*PI())/3)</f>
        <v>-0.42786832620986248</v>
      </c>
      <c r="AH10" s="11">
        <f>-'OddsRatio_working_3-way'!U10/(3*'OddsRatio_working_3-way'!X10^(1/3))*COS(('OddsRatio_working_3-way'!Y10+4*PI())/3)</f>
        <v>-0.10788216320561772</v>
      </c>
      <c r="AI10" s="11">
        <f>'OddsRatio_working_3-way'!U10/(3*'OddsRatio_working_3-way'!X10^(1/3))*SIN(('OddsRatio_working_3-way'!Y10)/3)</f>
        <v>-0.1847440973474562</v>
      </c>
      <c r="AJ10" s="11">
        <f>'OddsRatio_working_3-way'!U10/(3*'OddsRatio_working_3-way'!X10^(1/3))*SIN(('OddsRatio_working_3-way'!Y10+2*PI())/3)</f>
        <v>-0.37160148525002396</v>
      </c>
      <c r="AK10" s="11">
        <f>'OddsRatio_working_3-way'!U10/(3*'OddsRatio_working_3-way'!X10^(1/3))*SIN(('OddsRatio_working_3-way'!Y10+4*PI())/3)</f>
        <v>0.55634558259748013</v>
      </c>
      <c r="AL10" s="11">
        <f>'OddsRatio_working_3-way'!Z10+'OddsRatio_working_3-way'!AF10</f>
        <v>1.0715009788309606</v>
      </c>
      <c r="AM10" s="11">
        <f>'OddsRatio_working_3-way'!AA10+'OddsRatio_working_3-way'!AG10</f>
        <v>-0.85573665241972496</v>
      </c>
      <c r="AN10" s="11">
        <f>'OddsRatio_working_3-way'!AB10+'OddsRatio_working_3-way'!AH10</f>
        <v>-0.21576432641123544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1.0715009788309606</v>
      </c>
      <c r="AS10" s="11">
        <f>IF(('OddsRatio_working_3-way'!X10=0),IF(Q10&gt;0,-Q10^(1/3),(-Q10)^(1/3)),'OddsRatio_working_3-way'!AM10-'OddsRatio_working_3-way'!R10/3)</f>
        <v>-0.85573665241972496</v>
      </c>
      <c r="AT10" s="11">
        <f>IF(('OddsRatio_working_3-way'!X10=0),IF(Q10&gt;0,-Q10^(1/3),(-Q10)^(1/3)),'OddsRatio_working_3-way'!AN10-'OddsRatio_working_3-way'!R10/3)</f>
        <v>-0.21576432641123544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1.53</v>
      </c>
      <c r="B11" s="4">
        <f>IF('True_Odds_Calculator_3-way'!B12="","",'True_Odds_Calculator_3-way'!B12)</f>
        <v>4.3</v>
      </c>
      <c r="C11" s="4">
        <f>IF('True_Odds_Calculator_3-way'!C12="","",'True_Odds_Calculator_3-way'!C12)</f>
        <v>6.54</v>
      </c>
      <c r="D11" s="9">
        <f t="shared" si="13"/>
        <v>0.63672906576939903</v>
      </c>
      <c r="E11" s="9">
        <f t="shared" si="14"/>
        <v>0.21966743760814142</v>
      </c>
      <c r="F11" s="9">
        <f t="shared" si="15"/>
        <v>0.14360349662245969</v>
      </c>
      <c r="G11" s="9">
        <f t="shared" si="16"/>
        <v>1.0764654762707253</v>
      </c>
      <c r="H11" s="9">
        <f t="shared" si="17"/>
        <v>1.5705267024234841</v>
      </c>
      <c r="I11" s="9">
        <f t="shared" si="18"/>
        <v>4.5523360716933929</v>
      </c>
      <c r="J11" s="9">
        <f t="shared" si="19"/>
        <v>6.9636187385398198</v>
      </c>
      <c r="K11" s="11">
        <f t="shared" si="20"/>
        <v>0.65359477124183007</v>
      </c>
      <c r="L11" s="11">
        <f t="shared" si="21"/>
        <v>0.23255813953488372</v>
      </c>
      <c r="M11" s="11">
        <f t="shared" si="22"/>
        <v>0.1529051987767584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-0.22519665714233916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0.21777195813014533</v>
      </c>
      <c r="Q11" s="11">
        <f>2*'OddsRatio_working_3-way'!K11*'OddsRatio_working_3-way'!L11*'OddsRatio_working_3-way'!M11</f>
        <v>4.6482808565666021E-2</v>
      </c>
      <c r="R11" s="11">
        <f t="shared" si="23"/>
        <v>0</v>
      </c>
      <c r="S11" s="11">
        <f t="shared" si="24"/>
        <v>-0.9670301544152099</v>
      </c>
      <c r="T11" s="11">
        <f t="shared" si="25"/>
        <v>-0.20640985152939378</v>
      </c>
      <c r="U11" s="11">
        <f>'OddsRatio_working_3-way'!S11-'OddsRatio_working_3-way'!R11^2/3</f>
        <v>-0.9670301544152099</v>
      </c>
      <c r="V11" s="11">
        <f>'OddsRatio_working_3-way'!S11*'OddsRatio_working_3-way'!R11/3-2*'OddsRatio_working_3-way'!R11^3/27-'OddsRatio_working_3-way'!T11</f>
        <v>0.20640985152939378</v>
      </c>
      <c r="W11" s="11">
        <f>'OddsRatio_working_3-way'!V11^2+4*'OddsRatio_working_3-way'!U11^3/27</f>
        <v>-9.1367663091430906E-2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0.18301139984972062</v>
      </c>
      <c r="Y11" s="11">
        <f>IF('OddsRatio_working_3-way'!W11&gt;=0,IF('OddsRatio_working_3-way'!V11+SQRT('OddsRatio_working_3-way'!W11)&gt;0,0,PI()),ACOS('OddsRatio_working_3-way'!V11/(2*'OddsRatio_working_3-way'!X11)))</f>
        <v>0.97166391006485298</v>
      </c>
      <c r="Z11" s="11">
        <f>'OddsRatio_working_3-way'!X11^(1/3)*COS('OddsRatio_working_3-way'!Y11/3)</f>
        <v>0.53823273813536265</v>
      </c>
      <c r="AA11" s="11">
        <f>'OddsRatio_working_3-way'!X11^(1/3)*COS(('OddsRatio_working_3-way'!Y11+2*PI())/3)</f>
        <v>-0.42559856710721883</v>
      </c>
      <c r="AB11" s="11">
        <f>'OddsRatio_working_3-way'!X11^(1/3)*COS(('OddsRatio_working_3-way'!Y11+4*PI())/3)</f>
        <v>-0.11263417102814399</v>
      </c>
      <c r="AC11" s="11">
        <f>'OddsRatio_working_3-way'!X11^(1/3)*SIN('OddsRatio_working_3-way'!Y11/3)</f>
        <v>0.1806900783230227</v>
      </c>
      <c r="AD11" s="11">
        <f>'OddsRatio_working_3-way'!X11^(1/3)*SIN(('OddsRatio_working_3-way'!Y11+2*PI())/3)</f>
        <v>0.37577818521217021</v>
      </c>
      <c r="AE11" s="11">
        <f>'OddsRatio_working_3-way'!X11^(1/3)*SIN(('OddsRatio_working_3-way'!Y11+4*PI())/3)</f>
        <v>-0.55646826353519285</v>
      </c>
      <c r="AF11" s="11">
        <f>-'OddsRatio_working_3-way'!U11/(3*'OddsRatio_working_3-way'!X11^(1/3))*COS(('OddsRatio_working_3-way'!Y11)/3)</f>
        <v>0.53823273813536265</v>
      </c>
      <c r="AG11" s="11">
        <f>-'OddsRatio_working_3-way'!U11/(3*'OddsRatio_working_3-way'!X11^(1/3))*COS(('OddsRatio_working_3-way'!Y11+2*PI())/3)</f>
        <v>-0.42559856710721883</v>
      </c>
      <c r="AH11" s="11">
        <f>-'OddsRatio_working_3-way'!U11/(3*'OddsRatio_working_3-way'!X11^(1/3))*COS(('OddsRatio_working_3-way'!Y11+4*PI())/3)</f>
        <v>-0.11263417102814399</v>
      </c>
      <c r="AI11" s="11">
        <f>'OddsRatio_working_3-way'!U11/(3*'OddsRatio_working_3-way'!X11^(1/3))*SIN(('OddsRatio_working_3-way'!Y11)/3)</f>
        <v>-0.1806900783230227</v>
      </c>
      <c r="AJ11" s="11">
        <f>'OddsRatio_working_3-way'!U11/(3*'OddsRatio_working_3-way'!X11^(1/3))*SIN(('OddsRatio_working_3-way'!Y11+2*PI())/3)</f>
        <v>-0.37577818521217021</v>
      </c>
      <c r="AK11" s="11">
        <f>'OddsRatio_working_3-way'!U11/(3*'OddsRatio_working_3-way'!X11^(1/3))*SIN(('OddsRatio_working_3-way'!Y11+4*PI())/3)</f>
        <v>0.55646826353519285</v>
      </c>
      <c r="AL11" s="11">
        <f>'OddsRatio_working_3-way'!Z11+'OddsRatio_working_3-way'!AF11</f>
        <v>1.0764654762707253</v>
      </c>
      <c r="AM11" s="11">
        <f>'OddsRatio_working_3-way'!AA11+'OddsRatio_working_3-way'!AG11</f>
        <v>-0.85119713421443766</v>
      </c>
      <c r="AN11" s="11">
        <f>'OddsRatio_working_3-way'!AB11+'OddsRatio_working_3-way'!AH11</f>
        <v>-0.22526834205628798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1.0764654762707253</v>
      </c>
      <c r="AS11" s="11">
        <f>IF(('OddsRatio_working_3-way'!X11=0),IF(Q11&gt;0,-Q11^(1/3),(-Q11)^(1/3)),'OddsRatio_working_3-way'!AM11-'OddsRatio_working_3-way'!R11/3)</f>
        <v>-0.85119713421443766</v>
      </c>
      <c r="AT11" s="11">
        <f>IF(('OddsRatio_working_3-way'!X11=0),IF(Q11&gt;0,-Q11^(1/3),(-Q11)^(1/3)),'OddsRatio_working_3-way'!AN11-'OddsRatio_working_3-way'!R11/3)</f>
        <v>-0.22526834205628798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1.83</v>
      </c>
      <c r="B12" s="4">
        <f>IF('True_Odds_Calculator_3-way'!B13="","",'True_Odds_Calculator_3-way'!B13)</f>
        <v>3.46</v>
      </c>
      <c r="C12" s="4">
        <f>IF('True_Odds_Calculator_3-way'!C13="","",'True_Odds_Calculator_3-way'!C13)</f>
        <v>5.03</v>
      </c>
      <c r="D12" s="9">
        <f t="shared" si="13"/>
        <v>0.53244505400453157</v>
      </c>
      <c r="E12" s="9">
        <f t="shared" si="14"/>
        <v>0.2775738664661262</v>
      </c>
      <c r="F12" s="9">
        <f t="shared" si="15"/>
        <v>0.18998107952934204</v>
      </c>
      <c r="G12" s="9">
        <f t="shared" si="16"/>
        <v>1.0579856227529887</v>
      </c>
      <c r="H12" s="9">
        <f t="shared" si="17"/>
        <v>1.8781280668849807</v>
      </c>
      <c r="I12" s="9">
        <f t="shared" si="18"/>
        <v>3.602644631972352</v>
      </c>
      <c r="J12" s="9">
        <f t="shared" si="19"/>
        <v>5.2636820596945437</v>
      </c>
      <c r="K12" s="11">
        <f t="shared" si="20"/>
        <v>0.54644808743169393</v>
      </c>
      <c r="L12" s="11">
        <f t="shared" si="21"/>
        <v>0.28901734104046245</v>
      </c>
      <c r="M12" s="11">
        <f t="shared" si="22"/>
        <v>0.19880715705765406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-0.25835868895411751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0.22983486365046718</v>
      </c>
      <c r="Q12" s="11">
        <f>2*'OddsRatio_working_3-way'!K12*'OddsRatio_working_3-way'!L12*'OddsRatio_working_3-way'!M12</f>
        <v>6.2796410833460964E-2</v>
      </c>
      <c r="R12" s="11">
        <f t="shared" si="23"/>
        <v>0</v>
      </c>
      <c r="S12" s="11">
        <f t="shared" si="24"/>
        <v>-0.8895960286099921</v>
      </c>
      <c r="T12" s="11">
        <f t="shared" si="25"/>
        <v>-0.24305902421038031</v>
      </c>
      <c r="U12" s="11">
        <f>'OddsRatio_working_3-way'!S12-'OddsRatio_working_3-way'!R12^2/3</f>
        <v>-0.8895960286099921</v>
      </c>
      <c r="V12" s="11">
        <f>'OddsRatio_working_3-way'!S12*'OddsRatio_working_3-way'!R12/3-2*'OddsRatio_working_3-way'!R12^3/27-'OddsRatio_working_3-way'!T12</f>
        <v>0.24305902421038031</v>
      </c>
      <c r="W12" s="11">
        <f>'OddsRatio_working_3-way'!V12^2+4*'OddsRatio_working_3-way'!U12^3/27</f>
        <v>-4.5220011260267985E-2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0.16147577257159215</v>
      </c>
      <c r="Y12" s="11">
        <f>IF('OddsRatio_working_3-way'!W12&gt;=0,IF('OddsRatio_working_3-way'!V12+SQRT('OddsRatio_working_3-way'!W12)&gt;0,0,PI()),ACOS('OddsRatio_working_3-way'!V12/(2*'OddsRatio_working_3-way'!X12)))</f>
        <v>0.71876784421043061</v>
      </c>
      <c r="Z12" s="11">
        <f>'OddsRatio_working_3-way'!X12^(1/3)*COS('OddsRatio_working_3-way'!Y12/3)</f>
        <v>0.52899281137649423</v>
      </c>
      <c r="AA12" s="11">
        <f>'OddsRatio_working_3-way'!X12^(1/3)*COS(('OddsRatio_working_3-way'!Y12+2*PI())/3)</f>
        <v>-0.37640691139031501</v>
      </c>
      <c r="AB12" s="11">
        <f>'OddsRatio_working_3-way'!X12^(1/3)*COS(('OddsRatio_working_3-way'!Y12+4*PI())/3)</f>
        <v>-0.15258589998617933</v>
      </c>
      <c r="AC12" s="11">
        <f>'OddsRatio_working_3-way'!X12^(1/3)*SIN('OddsRatio_working_3-way'!Y12/3)</f>
        <v>0.12922312118447218</v>
      </c>
      <c r="AD12" s="11">
        <f>'OddsRatio_working_3-way'!X12^(1/3)*SIN(('OddsRatio_working_3-way'!Y12+2*PI())/3)</f>
        <v>0.39350965247915776</v>
      </c>
      <c r="AE12" s="11">
        <f>'OddsRatio_working_3-way'!X12^(1/3)*SIN(('OddsRatio_working_3-way'!Y12+4*PI())/3)</f>
        <v>-0.5227327736636298</v>
      </c>
      <c r="AF12" s="11">
        <f>-'OddsRatio_working_3-way'!U12/(3*'OddsRatio_working_3-way'!X12^(1/3))*COS(('OddsRatio_working_3-way'!Y12)/3)</f>
        <v>0.52899281137649434</v>
      </c>
      <c r="AG12" s="11">
        <f>-'OddsRatio_working_3-way'!U12/(3*'OddsRatio_working_3-way'!X12^(1/3))*COS(('OddsRatio_working_3-way'!Y12+2*PI())/3)</f>
        <v>-0.37640691139031507</v>
      </c>
      <c r="AH12" s="11">
        <f>-'OddsRatio_working_3-way'!U12/(3*'OddsRatio_working_3-way'!X12^(1/3))*COS(('OddsRatio_working_3-way'!Y12+4*PI())/3)</f>
        <v>-0.15258589998617936</v>
      </c>
      <c r="AI12" s="11">
        <f>'OddsRatio_working_3-way'!U12/(3*'OddsRatio_working_3-way'!X12^(1/3))*SIN(('OddsRatio_working_3-way'!Y12)/3)</f>
        <v>-0.12922312118447221</v>
      </c>
      <c r="AJ12" s="11">
        <f>'OddsRatio_working_3-way'!U12/(3*'OddsRatio_working_3-way'!X12^(1/3))*SIN(('OddsRatio_working_3-way'!Y12+2*PI())/3)</f>
        <v>-0.39350965247915781</v>
      </c>
      <c r="AK12" s="11">
        <f>'OddsRatio_working_3-way'!U12/(3*'OddsRatio_working_3-way'!X12^(1/3))*SIN(('OddsRatio_working_3-way'!Y12+4*PI())/3)</f>
        <v>0.52273277366362991</v>
      </c>
      <c r="AL12" s="11">
        <f>'OddsRatio_working_3-way'!Z12+'OddsRatio_working_3-way'!AF12</f>
        <v>1.0579856227529887</v>
      </c>
      <c r="AM12" s="11">
        <f>'OddsRatio_working_3-way'!AA12+'OddsRatio_working_3-way'!AG12</f>
        <v>-0.75281382278063003</v>
      </c>
      <c r="AN12" s="11">
        <f>'OddsRatio_working_3-way'!AB12+'OddsRatio_working_3-way'!AH12</f>
        <v>-0.30517179997235866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1.0579856227529887</v>
      </c>
      <c r="AS12" s="11">
        <f>IF(('OddsRatio_working_3-way'!X12=0),IF(Q12&gt;0,-Q12^(1/3),(-Q12)^(1/3)),'OddsRatio_working_3-way'!AM12-'OddsRatio_working_3-way'!R12/3)</f>
        <v>-0.75281382278063003</v>
      </c>
      <c r="AT12" s="11">
        <f>IF(('OddsRatio_working_3-way'!X12=0),IF(Q12&gt;0,-Q12^(1/3),(-Q12)^(1/3)),'OddsRatio_working_3-way'!AN12-'OddsRatio_working_3-way'!R12/3)</f>
        <v>-0.30517179997235866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1.47</v>
      </c>
      <c r="B13" s="4">
        <f>IF('True_Odds_Calculator_3-way'!B14="","",'True_Odds_Calculator_3-way'!B14)</f>
        <v>4.66</v>
      </c>
      <c r="C13" s="4">
        <f>IF('True_Odds_Calculator_3-way'!C14="","",'True_Odds_Calculator_3-way'!C14)</f>
        <v>7.01</v>
      </c>
      <c r="D13" s="9">
        <f t="shared" si="13"/>
        <v>0.66388198553716649</v>
      </c>
      <c r="E13" s="9">
        <f t="shared" si="14"/>
        <v>0.20232213833389562</v>
      </c>
      <c r="F13" s="9">
        <f t="shared" si="15"/>
        <v>0.13379587612893806</v>
      </c>
      <c r="G13" s="9">
        <f t="shared" si="16"/>
        <v>1.0772166246451249</v>
      </c>
      <c r="H13" s="9">
        <f t="shared" si="17"/>
        <v>1.5062918135832086</v>
      </c>
      <c r="I13" s="9">
        <f t="shared" si="18"/>
        <v>4.9426128462011567</v>
      </c>
      <c r="J13" s="9">
        <f t="shared" si="19"/>
        <v>7.474071914117201</v>
      </c>
      <c r="K13" s="11">
        <f t="shared" si="20"/>
        <v>0.68027210884353739</v>
      </c>
      <c r="L13" s="11">
        <f t="shared" si="21"/>
        <v>0.21459227467811159</v>
      </c>
      <c r="M13" s="11">
        <f t="shared" si="22"/>
        <v>0.14265335235378032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-0.21529410868018861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0.21116244677050777</v>
      </c>
      <c r="Q13" s="11">
        <f>2*'OddsRatio_working_3-way'!K13*'OddsRatio_working_3-way'!L13*'OddsRatio_working_3-way'!M13</f>
        <v>4.1649397785110016E-2</v>
      </c>
      <c r="R13" s="11">
        <f t="shared" si="23"/>
        <v>0</v>
      </c>
      <c r="S13" s="11">
        <f t="shared" si="24"/>
        <v>-0.98080921983881009</v>
      </c>
      <c r="T13" s="11">
        <f t="shared" si="25"/>
        <v>-0.19345349503724066</v>
      </c>
      <c r="U13" s="11">
        <f>'OddsRatio_working_3-way'!S13-'OddsRatio_working_3-way'!R13^2/3</f>
        <v>-0.98080921983881009</v>
      </c>
      <c r="V13" s="11">
        <f>'OddsRatio_working_3-way'!S13*'OddsRatio_working_3-way'!R13/3-2*'OddsRatio_working_3-way'!R13^3/27-'OddsRatio_working_3-way'!T13</f>
        <v>0.19345349503724066</v>
      </c>
      <c r="W13" s="11">
        <f>'OddsRatio_working_3-way'!V13^2+4*'OddsRatio_working_3-way'!U13^3/27</f>
        <v>-0.10235729339854657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0.18693685306853638</v>
      </c>
      <c r="Y13" s="11">
        <f>IF('OddsRatio_working_3-way'!W13&gt;=0,IF('OddsRatio_working_3-way'!V13+SQRT('OddsRatio_working_3-way'!W13)&gt;0,0,PI()),ACOS('OddsRatio_working_3-way'!V13/(2*'OddsRatio_working_3-way'!X13)))</f>
        <v>1.0269513392635197</v>
      </c>
      <c r="Z13" s="11">
        <f>'OddsRatio_working_3-way'!X13^(1/3)*COS('OddsRatio_working_3-way'!Y13/3)</f>
        <v>0.53860831232256245</v>
      </c>
      <c r="AA13" s="11">
        <f>'OddsRatio_working_3-way'!X13^(1/3)*COS(('OddsRatio_working_3-way'!Y13+2*PI())/3)</f>
        <v>-0.43552124127133618</v>
      </c>
      <c r="AB13" s="11">
        <f>'OddsRatio_working_3-way'!X13^(1/3)*COS(('OddsRatio_working_3-way'!Y13+4*PI())/3)</f>
        <v>-0.10308707105122639</v>
      </c>
      <c r="AC13" s="11">
        <f>'OddsRatio_working_3-way'!X13^(1/3)*SIN('OddsRatio_working_3-way'!Y13/3)</f>
        <v>0.19193095766441046</v>
      </c>
      <c r="AD13" s="11">
        <f>'OddsRatio_working_3-way'!X13^(1/3)*SIN(('OddsRatio_working_3-way'!Y13+2*PI())/3)</f>
        <v>0.37048300232859704</v>
      </c>
      <c r="AE13" s="11">
        <f>'OddsRatio_working_3-way'!X13^(1/3)*SIN(('OddsRatio_working_3-way'!Y13+4*PI())/3)</f>
        <v>-0.56241395999300736</v>
      </c>
      <c r="AF13" s="11">
        <f>-'OddsRatio_working_3-way'!U13/(3*'OddsRatio_working_3-way'!X13^(1/3))*COS(('OddsRatio_working_3-way'!Y13)/3)</f>
        <v>0.53860831232256257</v>
      </c>
      <c r="AG13" s="11">
        <f>-'OddsRatio_working_3-way'!U13/(3*'OddsRatio_working_3-way'!X13^(1/3))*COS(('OddsRatio_working_3-way'!Y13+2*PI())/3)</f>
        <v>-0.43552124127133629</v>
      </c>
      <c r="AH13" s="11">
        <f>-'OddsRatio_working_3-way'!U13/(3*'OddsRatio_working_3-way'!X13^(1/3))*COS(('OddsRatio_working_3-way'!Y13+4*PI())/3)</f>
        <v>-0.1030870710512264</v>
      </c>
      <c r="AI13" s="11">
        <f>'OddsRatio_working_3-way'!U13/(3*'OddsRatio_working_3-way'!X13^(1/3))*SIN(('OddsRatio_working_3-way'!Y13)/3)</f>
        <v>-0.19193095766441048</v>
      </c>
      <c r="AJ13" s="11">
        <f>'OddsRatio_working_3-way'!U13/(3*'OddsRatio_working_3-way'!X13^(1/3))*SIN(('OddsRatio_working_3-way'!Y13+2*PI())/3)</f>
        <v>-0.3704830023285971</v>
      </c>
      <c r="AK13" s="11">
        <f>'OddsRatio_working_3-way'!U13/(3*'OddsRatio_working_3-way'!X13^(1/3))*SIN(('OddsRatio_working_3-way'!Y13+4*PI())/3)</f>
        <v>0.56241395999300747</v>
      </c>
      <c r="AL13" s="11">
        <f>'OddsRatio_working_3-way'!Z13+'OddsRatio_working_3-way'!AF13</f>
        <v>1.0772166246451249</v>
      </c>
      <c r="AM13" s="11">
        <f>'OddsRatio_working_3-way'!AA13+'OddsRatio_working_3-way'!AG13</f>
        <v>-0.87104248254267247</v>
      </c>
      <c r="AN13" s="11">
        <f>'OddsRatio_working_3-way'!AB13+'OddsRatio_working_3-way'!AH13</f>
        <v>-0.20617414210245277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1.0772166246451249</v>
      </c>
      <c r="AS13" s="11">
        <f>IF(('OddsRatio_working_3-way'!X13=0),IF(Q13&gt;0,-Q13^(1/3),(-Q13)^(1/3)),'OddsRatio_working_3-way'!AM13-'OddsRatio_working_3-way'!R13/3)</f>
        <v>-0.87104248254267247</v>
      </c>
      <c r="AT13" s="11">
        <f>IF(('OddsRatio_working_3-way'!X13=0),IF(Q13&gt;0,-Q13^(1/3),(-Q13)^(1/3)),'OddsRatio_working_3-way'!AN13-'OddsRatio_working_3-way'!R13/3)</f>
        <v>-0.20617414210245277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1.97</v>
      </c>
      <c r="B14" s="4">
        <f>IF('True_Odds_Calculator_3-way'!B15="","",'True_Odds_Calculator_3-way'!B15)</f>
        <v>3.4</v>
      </c>
      <c r="C14" s="4">
        <f>IF('True_Odds_Calculator_3-way'!C15="","",'True_Odds_Calculator_3-way'!C15)</f>
        <v>4.29</v>
      </c>
      <c r="D14" s="9">
        <f t="shared" si="13"/>
        <v>0.49382217637650133</v>
      </c>
      <c r="E14" s="9">
        <f t="shared" si="14"/>
        <v>0.28279478963231847</v>
      </c>
      <c r="F14" s="9">
        <f t="shared" si="15"/>
        <v>0.22338303399118023</v>
      </c>
      <c r="G14" s="9">
        <f t="shared" si="16"/>
        <v>1.0567221012395758</v>
      </c>
      <c r="H14" s="9">
        <f t="shared" si="17"/>
        <v>2.0250204382023886</v>
      </c>
      <c r="I14" s="9">
        <f t="shared" si="18"/>
        <v>3.5361330429749813</v>
      </c>
      <c r="J14" s="9">
        <f t="shared" si="19"/>
        <v>4.4766157130782043</v>
      </c>
      <c r="K14" s="11">
        <f t="shared" si="20"/>
        <v>0.50761421319796951</v>
      </c>
      <c r="L14" s="11">
        <f t="shared" si="21"/>
        <v>0.29411764705882354</v>
      </c>
      <c r="M14" s="11">
        <f t="shared" si="22"/>
        <v>0.23310023310023309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-0.26654862008698965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0.23177777731375818</v>
      </c>
      <c r="Q14" s="11">
        <f>2*'OddsRatio_working_3-way'!K14*'OddsRatio_working_3-way'!L14*'OddsRatio_working_3-way'!M14</f>
        <v>6.9602936130257712E-2</v>
      </c>
      <c r="R14" s="11">
        <f t="shared" si="23"/>
        <v>0</v>
      </c>
      <c r="S14" s="11">
        <f t="shared" si="24"/>
        <v>-0.86955159339454158</v>
      </c>
      <c r="T14" s="11">
        <f t="shared" si="25"/>
        <v>-0.26112660462298548</v>
      </c>
      <c r="U14" s="11">
        <f>'OddsRatio_working_3-way'!S14-'OddsRatio_working_3-way'!R14^2/3</f>
        <v>-0.86955159339454158</v>
      </c>
      <c r="V14" s="11">
        <f>'OddsRatio_working_3-way'!S14*'OddsRatio_working_3-way'!R14/3-2*'OddsRatio_working_3-way'!R14^3/27-'OddsRatio_working_3-way'!T14</f>
        <v>0.26112660462298548</v>
      </c>
      <c r="W14" s="11">
        <f>'OddsRatio_working_3-way'!V14^2+4*'OddsRatio_working_3-way'!U14^3/27</f>
        <v>-2.9218130109118112E-2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0.15604905779197059</v>
      </c>
      <c r="Y14" s="11">
        <f>IF('OddsRatio_working_3-way'!W14&gt;=0,IF('OddsRatio_working_3-way'!V14+SQRT('OddsRatio_working_3-way'!W14)&gt;0,0,PI()),ACOS('OddsRatio_working_3-way'!V14/(2*'OddsRatio_working_3-way'!X14)))</f>
        <v>0.57960120620730948</v>
      </c>
      <c r="Z14" s="11">
        <f>'OddsRatio_working_3-way'!X14^(1/3)*COS('OddsRatio_working_3-way'!Y14/3)</f>
        <v>0.528361050619788</v>
      </c>
      <c r="AA14" s="11">
        <f>'OddsRatio_working_3-way'!X14^(1/3)*COS(('OddsRatio_working_3-way'!Y14+2*PI())/3)</f>
        <v>-0.35370062634648136</v>
      </c>
      <c r="AB14" s="11">
        <f>'OddsRatio_working_3-way'!X14^(1/3)*COS(('OddsRatio_working_3-way'!Y14+4*PI())/3)</f>
        <v>-0.1746604242733068</v>
      </c>
      <c r="AC14" s="11">
        <f>'OddsRatio_working_3-way'!X14^(1/3)*SIN('OddsRatio_working_3-way'!Y14/3)</f>
        <v>0.10336890886271238</v>
      </c>
      <c r="AD14" s="11">
        <f>'OddsRatio_working_3-way'!X14^(1/3)*SIN(('OddsRatio_working_3-way'!Y14+2*PI())/3)</f>
        <v>0.40588963777561599</v>
      </c>
      <c r="AE14" s="11">
        <f>'OddsRatio_working_3-way'!X14^(1/3)*SIN(('OddsRatio_working_3-way'!Y14+4*PI())/3)</f>
        <v>-0.50925854663832837</v>
      </c>
      <c r="AF14" s="11">
        <f>-'OddsRatio_working_3-way'!U14/(3*'OddsRatio_working_3-way'!X14^(1/3))*COS(('OddsRatio_working_3-way'!Y14)/3)</f>
        <v>0.52836105061978778</v>
      </c>
      <c r="AG14" s="11">
        <f>-'OddsRatio_working_3-way'!U14/(3*'OddsRatio_working_3-way'!X14^(1/3))*COS(('OddsRatio_working_3-way'!Y14+2*PI())/3)</f>
        <v>-0.3537006263464812</v>
      </c>
      <c r="AH14" s="11">
        <f>-'OddsRatio_working_3-way'!U14/(3*'OddsRatio_working_3-way'!X14^(1/3))*COS(('OddsRatio_working_3-way'!Y14+4*PI())/3)</f>
        <v>-0.17466042427330675</v>
      </c>
      <c r="AI14" s="11">
        <f>'OddsRatio_working_3-way'!U14/(3*'OddsRatio_working_3-way'!X14^(1/3))*SIN(('OddsRatio_working_3-way'!Y14)/3)</f>
        <v>-0.10336890886271234</v>
      </c>
      <c r="AJ14" s="11">
        <f>'OddsRatio_working_3-way'!U14/(3*'OddsRatio_working_3-way'!X14^(1/3))*SIN(('OddsRatio_working_3-way'!Y14+2*PI())/3)</f>
        <v>-0.40588963777561582</v>
      </c>
      <c r="AK14" s="11">
        <f>'OddsRatio_working_3-way'!U14/(3*'OddsRatio_working_3-way'!X14^(1/3))*SIN(('OddsRatio_working_3-way'!Y14+4*PI())/3)</f>
        <v>0.50925854663832815</v>
      </c>
      <c r="AL14" s="11">
        <f>'OddsRatio_working_3-way'!Z14+'OddsRatio_working_3-way'!AF14</f>
        <v>1.0567221012395758</v>
      </c>
      <c r="AM14" s="11">
        <f>'OddsRatio_working_3-way'!AA14+'OddsRatio_working_3-way'!AG14</f>
        <v>-0.7074012526929625</v>
      </c>
      <c r="AN14" s="11">
        <f>'OddsRatio_working_3-way'!AB14+'OddsRatio_working_3-way'!AH14</f>
        <v>-0.34932084854661355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1.0567221012395758</v>
      </c>
      <c r="AS14" s="11">
        <f>IF(('OddsRatio_working_3-way'!X14=0),IF(Q14&gt;0,-Q14^(1/3),(-Q14)^(1/3)),'OddsRatio_working_3-way'!AM14-'OddsRatio_working_3-way'!R14/3)</f>
        <v>-0.7074012526929625</v>
      </c>
      <c r="AT14" s="11">
        <f>IF(('OddsRatio_working_3-way'!X14=0),IF(Q14&gt;0,-Q14^(1/3),(-Q14)^(1/3)),'OddsRatio_working_3-way'!AN14-'OddsRatio_working_3-way'!R14/3)</f>
        <v>-0.34932084854661355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3.18</v>
      </c>
      <c r="B15" s="4">
        <f>IF('True_Odds_Calculator_3-way'!B16="","",'True_Odds_Calculator_3-way'!B16)</f>
        <v>3.18</v>
      </c>
      <c r="C15" s="4">
        <f>IF('True_Odds_Calculator_3-way'!C16="","",'True_Odds_Calculator_3-way'!C16)</f>
        <v>2.48</v>
      </c>
      <c r="D15" s="9">
        <f t="shared" si="13"/>
        <v>0.304162073485232</v>
      </c>
      <c r="E15" s="9">
        <f t="shared" si="14"/>
        <v>0.304162073485232</v>
      </c>
      <c r="F15" s="9">
        <f t="shared" si="15"/>
        <v>0.391675853029536</v>
      </c>
      <c r="G15" s="9">
        <f t="shared" si="16"/>
        <v>1.0494132478549854</v>
      </c>
      <c r="H15" s="9">
        <f t="shared" si="17"/>
        <v>3.2877208803238682</v>
      </c>
      <c r="I15" s="9">
        <f t="shared" si="18"/>
        <v>3.2877208803238682</v>
      </c>
      <c r="J15" s="9">
        <f t="shared" si="19"/>
        <v>2.5531316068253784</v>
      </c>
      <c r="K15" s="11">
        <f t="shared" si="20"/>
        <v>0.31446540880503143</v>
      </c>
      <c r="L15" s="11">
        <f t="shared" si="21"/>
        <v>0.31446540880503143</v>
      </c>
      <c r="M15" s="11">
        <f t="shared" si="22"/>
        <v>0.40322580645161293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-0.28045861293257346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0.23286645204673662</v>
      </c>
      <c r="Q15" s="11">
        <f>2*'OddsRatio_working_3-way'!K15*'OddsRatio_working_3-way'!L15*'OddsRatio_working_3-way'!M15</f>
        <v>7.974878494751253E-2</v>
      </c>
      <c r="R15" s="11">
        <f t="shared" si="23"/>
        <v>0</v>
      </c>
      <c r="S15" s="11">
        <f t="shared" si="24"/>
        <v>-0.83030593930349816</v>
      </c>
      <c r="T15" s="11">
        <f t="shared" si="25"/>
        <v>-0.28435134907654042</v>
      </c>
      <c r="U15" s="11">
        <f>'OddsRatio_working_3-way'!S15-'OddsRatio_working_3-way'!R15^2/3</f>
        <v>-0.83030593930349816</v>
      </c>
      <c r="V15" s="11">
        <f>'OddsRatio_working_3-way'!S15*'OddsRatio_working_3-way'!R15/3-2*'OddsRatio_working_3-way'!R15^3/27-'OddsRatio_working_3-way'!T15</f>
        <v>0.28435134907654042</v>
      </c>
      <c r="W15" s="11">
        <f>'OddsRatio_working_3-way'!V15^2+4*'OddsRatio_working_3-way'!U15^3/27</f>
        <v>-3.9472018114374147E-3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0.14560468015579545</v>
      </c>
      <c r="Y15" s="11">
        <f>IF('OddsRatio_working_3-way'!W15&gt;=0,IF('OddsRatio_working_3-way'!V15+SQRT('OddsRatio_working_3-way'!W15)&gt;0,0,PI()),ACOS('OddsRatio_working_3-way'!V15/(2*'OddsRatio_working_3-way'!X15)))</f>
        <v>0.21745401936101749</v>
      </c>
      <c r="Z15" s="11">
        <f>'OddsRatio_working_3-way'!X15^(1/3)*COS('OddsRatio_working_3-way'!Y15/3)</f>
        <v>0.52470662392749268</v>
      </c>
      <c r="AA15" s="11">
        <f>'OddsRatio_working_3-way'!X15^(1/3)*COS(('OddsRatio_working_3-way'!Y15+2*PI())/3)</f>
        <v>-0.29534882576235505</v>
      </c>
      <c r="AB15" s="11">
        <f>'OddsRatio_working_3-way'!X15^(1/3)*COS(('OddsRatio_working_3-way'!Y15+4*PI())/3)</f>
        <v>-0.22935779816513771</v>
      </c>
      <c r="AC15" s="11">
        <f>'OddsRatio_working_3-way'!X15^(1/3)*SIN('OddsRatio_working_3-way'!Y15/3)</f>
        <v>3.8099937547353586E-2</v>
      </c>
      <c r="AD15" s="11">
        <f>'OddsRatio_working_3-way'!X15^(1/3)*SIN(('OddsRatio_working_3-way'!Y15+2*PI())/3)</f>
        <v>0.43535929708149967</v>
      </c>
      <c r="AE15" s="11">
        <f>'OddsRatio_working_3-way'!X15^(1/3)*SIN(('OddsRatio_working_3-way'!Y15+4*PI())/3)</f>
        <v>-0.47345923462885314</v>
      </c>
      <c r="AF15" s="11">
        <f>-'OddsRatio_working_3-way'!U15/(3*'OddsRatio_working_3-way'!X15^(1/3))*COS(('OddsRatio_working_3-way'!Y15)/3)</f>
        <v>0.52470662392749257</v>
      </c>
      <c r="AG15" s="11">
        <f>-'OddsRatio_working_3-way'!U15/(3*'OddsRatio_working_3-way'!X15^(1/3))*COS(('OddsRatio_working_3-way'!Y15+2*PI())/3)</f>
        <v>-0.29534882576235499</v>
      </c>
      <c r="AH15" s="11">
        <f>-'OddsRatio_working_3-way'!U15/(3*'OddsRatio_working_3-way'!X15^(1/3))*COS(('OddsRatio_working_3-way'!Y15+4*PI())/3)</f>
        <v>-0.22935779816513766</v>
      </c>
      <c r="AI15" s="11">
        <f>'OddsRatio_working_3-way'!U15/(3*'OddsRatio_working_3-way'!X15^(1/3))*SIN(('OddsRatio_working_3-way'!Y15)/3)</f>
        <v>-3.809993754735358E-2</v>
      </c>
      <c r="AJ15" s="11">
        <f>'OddsRatio_working_3-way'!U15/(3*'OddsRatio_working_3-way'!X15^(1/3))*SIN(('OddsRatio_working_3-way'!Y15+2*PI())/3)</f>
        <v>-0.43535929708149962</v>
      </c>
      <c r="AK15" s="11">
        <f>'OddsRatio_working_3-way'!U15/(3*'OddsRatio_working_3-way'!X15^(1/3))*SIN(('OddsRatio_working_3-way'!Y15+4*PI())/3)</f>
        <v>0.47345923462885303</v>
      </c>
      <c r="AL15" s="11">
        <f>'OddsRatio_working_3-way'!Z15+'OddsRatio_working_3-way'!AF15</f>
        <v>1.0494132478549854</v>
      </c>
      <c r="AM15" s="11">
        <f>'OddsRatio_working_3-way'!AA15+'OddsRatio_working_3-way'!AG15</f>
        <v>-0.59069765152470999</v>
      </c>
      <c r="AN15" s="11">
        <f>'OddsRatio_working_3-way'!AB15+'OddsRatio_working_3-way'!AH15</f>
        <v>-0.45871559633027537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1.0494132478549854</v>
      </c>
      <c r="AS15" s="11">
        <f>IF(('OddsRatio_working_3-way'!X15=0),IF(Q15&gt;0,-Q15^(1/3),(-Q15)^(1/3)),'OddsRatio_working_3-way'!AM15-'OddsRatio_working_3-way'!R15/3)</f>
        <v>-0.59069765152470999</v>
      </c>
      <c r="AT15" s="11">
        <f>IF(('OddsRatio_working_3-way'!X15=0),IF(Q15&gt;0,-Q15^(1/3),(-Q15)^(1/3)),'OddsRatio_working_3-way'!AN15-'OddsRatio_working_3-way'!R15/3)</f>
        <v>-0.45871559633027537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1.57</v>
      </c>
      <c r="B16" s="4">
        <f>IF('True_Odds_Calculator_3-way'!B17="","",'True_Odds_Calculator_3-way'!B17)</f>
        <v>4.0199999999999996</v>
      </c>
      <c r="C16" s="4">
        <f>IF('True_Odds_Calculator_3-way'!C17="","",'True_Odds_Calculator_3-way'!C17)</f>
        <v>6.54</v>
      </c>
      <c r="D16" s="9">
        <f t="shared" si="13"/>
        <v>0.62035702798483106</v>
      </c>
      <c r="E16" s="9">
        <f t="shared" si="14"/>
        <v>0.23571598340945987</v>
      </c>
      <c r="F16" s="9">
        <f t="shared" si="15"/>
        <v>0.14392698860570896</v>
      </c>
      <c r="G16" s="9">
        <f t="shared" si="16"/>
        <v>1.0736402937910845</v>
      </c>
      <c r="H16" s="9">
        <f t="shared" si="17"/>
        <v>1.6119749674609183</v>
      </c>
      <c r="I16" s="9">
        <f t="shared" si="18"/>
        <v>4.2423936872490735</v>
      </c>
      <c r="J16" s="9">
        <f t="shared" si="19"/>
        <v>6.947967227602609</v>
      </c>
      <c r="K16" s="11">
        <f t="shared" si="20"/>
        <v>0.63694267515923564</v>
      </c>
      <c r="L16" s="11">
        <f t="shared" si="21"/>
        <v>0.24875621890547267</v>
      </c>
      <c r="M16" s="11">
        <f t="shared" si="22"/>
        <v>0.1529051987767584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-0.23104049669260185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0.22119093463127112</v>
      </c>
      <c r="Q16" s="11">
        <f>2*'OddsRatio_working_3-way'!K16*'OddsRatio_working_3-way'!L16*'OddsRatio_working_3-way'!M16</f>
        <v>4.8453654902797613E-2</v>
      </c>
      <c r="R16" s="11">
        <f t="shared" si="23"/>
        <v>0</v>
      </c>
      <c r="S16" s="11">
        <f t="shared" si="24"/>
        <v>-0.95736867691019767</v>
      </c>
      <c r="T16" s="11">
        <f t="shared" si="25"/>
        <v>-0.20971931586203671</v>
      </c>
      <c r="U16" s="11">
        <f>'OddsRatio_working_3-way'!S16-'OddsRatio_working_3-way'!R16^2/3</f>
        <v>-0.95736867691019767</v>
      </c>
      <c r="V16" s="11">
        <f>'OddsRatio_working_3-way'!S16*'OddsRatio_working_3-way'!R16/3-2*'OddsRatio_working_3-way'!R16^3/27-'OddsRatio_working_3-way'!T16</f>
        <v>0.20971931586203671</v>
      </c>
      <c r="W16" s="11">
        <f>'OddsRatio_working_3-way'!V16^2+4*'OddsRatio_working_3-way'!U16^3/27</f>
        <v>-8.6014970098457516E-2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0.18027559564739914</v>
      </c>
      <c r="Y16" s="11">
        <f>IF('OddsRatio_working_3-way'!W16&gt;=0,IF('OddsRatio_working_3-way'!V16+SQRT('OddsRatio_working_3-way'!W16)&gt;0,0,PI()),ACOS('OddsRatio_working_3-way'!V16/(2*'OddsRatio_working_3-way'!X16)))</f>
        <v>0.95002460102183484</v>
      </c>
      <c r="Z16" s="11">
        <f>'OddsRatio_working_3-way'!X16^(1/3)*COS('OddsRatio_working_3-way'!Y16/3)</f>
        <v>0.53682014689554225</v>
      </c>
      <c r="AA16" s="11">
        <f>'OddsRatio_working_3-way'!X16^(1/3)*COS(('OddsRatio_working_3-way'!Y16+2*PI())/3)</f>
        <v>-0.42075923374357216</v>
      </c>
      <c r="AB16" s="11">
        <f>'OddsRatio_working_3-way'!X16^(1/3)*COS(('OddsRatio_working_3-way'!Y16+4*PI())/3)</f>
        <v>-0.11606091315197027</v>
      </c>
      <c r="AC16" s="11">
        <f>'OddsRatio_working_3-way'!X16^(1/3)*SIN('OddsRatio_working_3-way'!Y16/3)</f>
        <v>0.17591765741518842</v>
      </c>
      <c r="AD16" s="11">
        <f>'OddsRatio_working_3-way'!X16^(1/3)*SIN(('OddsRatio_working_3-way'!Y16+2*PI())/3)</f>
        <v>0.37694105576723952</v>
      </c>
      <c r="AE16" s="11">
        <f>'OddsRatio_working_3-way'!X16^(1/3)*SIN(('OddsRatio_working_3-way'!Y16+4*PI())/3)</f>
        <v>-0.55285871318242785</v>
      </c>
      <c r="AF16" s="11">
        <f>-'OddsRatio_working_3-way'!U16/(3*'OddsRatio_working_3-way'!X16^(1/3))*COS(('OddsRatio_working_3-way'!Y16)/3)</f>
        <v>0.53682014689554225</v>
      </c>
      <c r="AG16" s="11">
        <f>-'OddsRatio_working_3-way'!U16/(3*'OddsRatio_working_3-way'!X16^(1/3))*COS(('OddsRatio_working_3-way'!Y16+2*PI())/3)</f>
        <v>-0.42075923374357216</v>
      </c>
      <c r="AH16" s="11">
        <f>-'OddsRatio_working_3-way'!U16/(3*'OddsRatio_working_3-way'!X16^(1/3))*COS(('OddsRatio_working_3-way'!Y16+4*PI())/3)</f>
        <v>-0.11606091315197027</v>
      </c>
      <c r="AI16" s="11">
        <f>'OddsRatio_working_3-way'!U16/(3*'OddsRatio_working_3-way'!X16^(1/3))*SIN(('OddsRatio_working_3-way'!Y16)/3)</f>
        <v>-0.17591765741518842</v>
      </c>
      <c r="AJ16" s="11">
        <f>'OddsRatio_working_3-way'!U16/(3*'OddsRatio_working_3-way'!X16^(1/3))*SIN(('OddsRatio_working_3-way'!Y16+2*PI())/3)</f>
        <v>-0.37694105576723952</v>
      </c>
      <c r="AK16" s="11">
        <f>'OddsRatio_working_3-way'!U16/(3*'OddsRatio_working_3-way'!X16^(1/3))*SIN(('OddsRatio_working_3-way'!Y16+4*PI())/3)</f>
        <v>0.55285871318242785</v>
      </c>
      <c r="AL16" s="11">
        <f>'OddsRatio_working_3-way'!Z16+'OddsRatio_working_3-way'!AF16</f>
        <v>1.0736402937910845</v>
      </c>
      <c r="AM16" s="11">
        <f>'OddsRatio_working_3-way'!AA16+'OddsRatio_working_3-way'!AG16</f>
        <v>-0.84151846748714432</v>
      </c>
      <c r="AN16" s="11">
        <f>'OddsRatio_working_3-way'!AB16+'OddsRatio_working_3-way'!AH16</f>
        <v>-0.23212182630394054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1.0736402937910845</v>
      </c>
      <c r="AS16" s="11">
        <f>IF(('OddsRatio_working_3-way'!X16=0),IF(Q16&gt;0,-Q16^(1/3),(-Q16)^(1/3)),'OddsRatio_working_3-way'!AM16-'OddsRatio_working_3-way'!R16/3)</f>
        <v>-0.84151846748714432</v>
      </c>
      <c r="AT16" s="11">
        <f>IF(('OddsRatio_working_3-way'!X16=0),IF(Q16&gt;0,-Q16^(1/3),(-Q16)^(1/3)),'OddsRatio_working_3-way'!AN16-'OddsRatio_working_3-way'!R16/3)</f>
        <v>-0.23212182630394054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1.63</v>
      </c>
      <c r="B17" s="4">
        <f>IF('True_Odds_Calculator_3-way'!B18="","",'True_Odds_Calculator_3-way'!B18)</f>
        <v>4.01</v>
      </c>
      <c r="C17" s="4">
        <f>IF('True_Odds_Calculator_3-way'!C18="","",'True_Odds_Calculator_3-way'!C18)</f>
        <v>5.71</v>
      </c>
      <c r="D17" s="9">
        <f t="shared" si="13"/>
        <v>0.59740700910985955</v>
      </c>
      <c r="E17" s="9">
        <f t="shared" si="14"/>
        <v>0.23698099279219256</v>
      </c>
      <c r="F17" s="9">
        <f t="shared" si="15"/>
        <v>0.16561199809794808</v>
      </c>
      <c r="G17" s="9">
        <f t="shared" si="16"/>
        <v>1.0696836222738364</v>
      </c>
      <c r="H17" s="9">
        <f t="shared" si="17"/>
        <v>1.6739006820325171</v>
      </c>
      <c r="I17" s="9">
        <f t="shared" si="18"/>
        <v>4.2197477030442476</v>
      </c>
      <c r="J17" s="9">
        <f t="shared" si="19"/>
        <v>6.0382098609097694</v>
      </c>
      <c r="K17" s="11">
        <f t="shared" si="20"/>
        <v>0.61349693251533743</v>
      </c>
      <c r="L17" s="11">
        <f t="shared" si="21"/>
        <v>0.24937655860349128</v>
      </c>
      <c r="M17" s="11">
        <f t="shared" si="22"/>
        <v>0.17513134851138354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-0.2393094600642357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0.22372699540566565</v>
      </c>
      <c r="Q17" s="11">
        <f>2*'OddsRatio_working_3-way'!K17*'OddsRatio_working_3-way'!L17*'OddsRatio_working_3-way'!M17</f>
        <v>5.3587304288782202E-2</v>
      </c>
      <c r="R17" s="11">
        <f t="shared" si="23"/>
        <v>0</v>
      </c>
      <c r="S17" s="11">
        <f t="shared" si="24"/>
        <v>-0.93488571386025698</v>
      </c>
      <c r="T17" s="11">
        <f t="shared" si="25"/>
        <v>-0.22392472188269633</v>
      </c>
      <c r="U17" s="11">
        <f>'OddsRatio_working_3-way'!S17-'OddsRatio_working_3-way'!R17^2/3</f>
        <v>-0.93488571386025698</v>
      </c>
      <c r="V17" s="11">
        <f>'OddsRatio_working_3-way'!S17*'OddsRatio_working_3-way'!R17/3-2*'OddsRatio_working_3-way'!R17^3/27-'OddsRatio_working_3-way'!T17</f>
        <v>0.22392472188269633</v>
      </c>
      <c r="W17" s="11">
        <f>'OddsRatio_working_3-way'!V17^2+4*'OddsRatio_working_3-way'!U17^3/27</f>
        <v>-7.090967096441847E-2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0.17396260520199547</v>
      </c>
      <c r="Y17" s="11">
        <f>IF('OddsRatio_working_3-way'!W17&gt;=0,IF('OddsRatio_working_3-way'!V17+SQRT('OddsRatio_working_3-way'!W17)&gt;0,0,PI()),ACOS('OddsRatio_working_3-way'!V17/(2*'OddsRatio_working_3-way'!X17)))</f>
        <v>0.87160344123882794</v>
      </c>
      <c r="Z17" s="11">
        <f>'OddsRatio_working_3-way'!X17^(1/3)*COS('OddsRatio_working_3-way'!Y17/3)</f>
        <v>0.53484181113691831</v>
      </c>
      <c r="AA17" s="11">
        <f>'OddsRatio_working_3-way'!X17^(1/3)*COS(('OddsRatio_working_3-way'!Y17+2*PI())/3)</f>
        <v>-0.40591136105149955</v>
      </c>
      <c r="AB17" s="11">
        <f>'OddsRatio_working_3-way'!X17^(1/3)*COS(('OddsRatio_working_3-way'!Y17+4*PI())/3)</f>
        <v>-0.1289304500854192</v>
      </c>
      <c r="AC17" s="11">
        <f>'OddsRatio_working_3-way'!X17^(1/3)*SIN('OddsRatio_working_3-way'!Y17/3)</f>
        <v>0.15991500350665447</v>
      </c>
      <c r="AD17" s="11">
        <f>'OddsRatio_working_3-way'!X17^(1/3)*SIN(('OddsRatio_working_3-way'!Y17+2*PI())/3)</f>
        <v>0.38322909369732294</v>
      </c>
      <c r="AE17" s="11">
        <f>'OddsRatio_working_3-way'!X17^(1/3)*SIN(('OddsRatio_working_3-way'!Y17+4*PI())/3)</f>
        <v>-0.54314409720397738</v>
      </c>
      <c r="AF17" s="11">
        <f>-'OddsRatio_working_3-way'!U17/(3*'OddsRatio_working_3-way'!X17^(1/3))*COS(('OddsRatio_working_3-way'!Y17)/3)</f>
        <v>0.5348418111369182</v>
      </c>
      <c r="AG17" s="11">
        <f>-'OddsRatio_working_3-way'!U17/(3*'OddsRatio_working_3-way'!X17^(1/3))*COS(('OddsRatio_working_3-way'!Y17+2*PI())/3)</f>
        <v>-0.4059113610514995</v>
      </c>
      <c r="AH17" s="11">
        <f>-'OddsRatio_working_3-way'!U17/(3*'OddsRatio_working_3-way'!X17^(1/3))*COS(('OddsRatio_working_3-way'!Y17+4*PI())/3)</f>
        <v>-0.12893045008541917</v>
      </c>
      <c r="AI17" s="11">
        <f>'OddsRatio_working_3-way'!U17/(3*'OddsRatio_working_3-way'!X17^(1/3))*SIN(('OddsRatio_working_3-way'!Y17)/3)</f>
        <v>-0.15991500350665444</v>
      </c>
      <c r="AJ17" s="11">
        <f>'OddsRatio_working_3-way'!U17/(3*'OddsRatio_working_3-way'!X17^(1/3))*SIN(('OddsRatio_working_3-way'!Y17+2*PI())/3)</f>
        <v>-0.38322909369732289</v>
      </c>
      <c r="AK17" s="11">
        <f>'OddsRatio_working_3-way'!U17/(3*'OddsRatio_working_3-way'!X17^(1/3))*SIN(('OddsRatio_working_3-way'!Y17+4*PI())/3)</f>
        <v>0.54314409720397727</v>
      </c>
      <c r="AL17" s="11">
        <f>'OddsRatio_working_3-way'!Z17+'OddsRatio_working_3-way'!AF17</f>
        <v>1.0696836222738364</v>
      </c>
      <c r="AM17" s="11">
        <f>'OddsRatio_working_3-way'!AA17+'OddsRatio_working_3-way'!AG17</f>
        <v>-0.81182272210299899</v>
      </c>
      <c r="AN17" s="11">
        <f>'OddsRatio_working_3-way'!AB17+'OddsRatio_working_3-way'!AH17</f>
        <v>-0.2578609001708384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1.0696836222738364</v>
      </c>
      <c r="AS17" s="11">
        <f>IF(('OddsRatio_working_3-way'!X17=0),IF(Q17&gt;0,-Q17^(1/3),(-Q17)^(1/3)),'OddsRatio_working_3-way'!AM17-'OddsRatio_working_3-way'!R17/3)</f>
        <v>-0.81182272210299899</v>
      </c>
      <c r="AT17" s="11">
        <f>IF(('OddsRatio_working_3-way'!X17=0),IF(Q17&gt;0,-Q17^(1/3),(-Q17)^(1/3)),'OddsRatio_working_3-way'!AN17-'OddsRatio_working_3-way'!R17/3)</f>
        <v>-0.2578609001708384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2.5</v>
      </c>
      <c r="B18" s="4">
        <f>IF('True_Odds_Calculator_3-way'!B19="","",'True_Odds_Calculator_3-way'!B19)</f>
        <v>3.26</v>
      </c>
      <c r="C18" s="4">
        <f>IF('True_Odds_Calculator_3-way'!C19="","",'True_Odds_Calculator_3-way'!C19)</f>
        <v>3.07</v>
      </c>
      <c r="D18" s="9">
        <f t="shared" si="13"/>
        <v>0.38837427582095396</v>
      </c>
      <c r="E18" s="9">
        <f t="shared" si="14"/>
        <v>0.29649372621537051</v>
      </c>
      <c r="F18" s="9">
        <f t="shared" si="15"/>
        <v>0.3151319979636753</v>
      </c>
      <c r="G18" s="9">
        <f t="shared" si="16"/>
        <v>1.0498905519015618</v>
      </c>
      <c r="H18" s="9">
        <f t="shared" si="17"/>
        <v>2.5748358278523424</v>
      </c>
      <c r="I18" s="9">
        <f t="shared" si="18"/>
        <v>3.37275264729753</v>
      </c>
      <c r="J18" s="9">
        <f t="shared" si="19"/>
        <v>3.1732734424362334</v>
      </c>
      <c r="K18" s="11">
        <f t="shared" si="20"/>
        <v>0.4</v>
      </c>
      <c r="L18" s="11">
        <f t="shared" si="21"/>
        <v>0.30674846625766872</v>
      </c>
      <c r="M18" s="11">
        <f t="shared" si="22"/>
        <v>0.32573289902280134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-0.28046202114266294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0.23300893267520631</v>
      </c>
      <c r="Q18" s="11">
        <f>2*'OddsRatio_working_3-way'!K18*'OddsRatio_working_3-way'!L18*'OddsRatio_working_3-way'!M18</f>
        <v>7.9934453747926723E-2</v>
      </c>
      <c r="R18" s="11">
        <f t="shared" si="23"/>
        <v>0</v>
      </c>
      <c r="S18" s="11">
        <f t="shared" si="24"/>
        <v>-0.83080387043449777</v>
      </c>
      <c r="T18" s="11">
        <f t="shared" si="25"/>
        <v>-0.28500990409416743</v>
      </c>
      <c r="U18" s="11">
        <f>'OddsRatio_working_3-way'!S18-'OddsRatio_working_3-way'!R18^2/3</f>
        <v>-0.83080387043449777</v>
      </c>
      <c r="V18" s="11">
        <f>'OddsRatio_working_3-way'!S18*'OddsRatio_working_3-way'!R18/3-2*'OddsRatio_working_3-way'!R18^3/27-'OddsRatio_working_3-way'!T18</f>
        <v>0.28500990409416743</v>
      </c>
      <c r="W18" s="11">
        <f>'OddsRatio_working_3-way'!V18^2+4*'OddsRatio_working_3-way'!U18^3/27</f>
        <v>-3.7249054724639574E-3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0.14573567760180628</v>
      </c>
      <c r="Y18" s="11">
        <f>IF('OddsRatio_working_3-way'!W18&gt;=0,IF('OddsRatio_working_3-way'!V18+SQRT('OddsRatio_working_3-way'!W18)&gt;0,0,PI()),ACOS('OddsRatio_working_3-way'!V18/(2*'OddsRatio_working_3-way'!X18)))</f>
        <v>0.21095395432631037</v>
      </c>
      <c r="Z18" s="11">
        <f>'OddsRatio_working_3-way'!X18^(1/3)*COS('OddsRatio_working_3-way'!Y18/3)</f>
        <v>0.52494527595078089</v>
      </c>
      <c r="AA18" s="11">
        <f>'OddsRatio_working_3-way'!X18^(1/3)*COS(('OddsRatio_working_3-way'!Y18+2*PI())/3)</f>
        <v>-0.29449310879240631</v>
      </c>
      <c r="AB18" s="11">
        <f>'OddsRatio_working_3-way'!X18^(1/3)*COS(('OddsRatio_working_3-way'!Y18+4*PI())/3)</f>
        <v>-0.23045216715837447</v>
      </c>
      <c r="AC18" s="11">
        <f>'OddsRatio_working_3-way'!X18^(1/3)*SIN('OddsRatio_working_3-way'!Y18/3)</f>
        <v>3.6974054891565404E-2</v>
      </c>
      <c r="AD18" s="11">
        <f>'OddsRatio_working_3-way'!X18^(1/3)*SIN(('OddsRatio_working_3-way'!Y18+2*PI())/3)</f>
        <v>0.43612891712422586</v>
      </c>
      <c r="AE18" s="11">
        <f>'OddsRatio_working_3-way'!X18^(1/3)*SIN(('OddsRatio_working_3-way'!Y18+4*PI())/3)</f>
        <v>-0.47310297201579132</v>
      </c>
      <c r="AF18" s="11">
        <f>-'OddsRatio_working_3-way'!U18/(3*'OddsRatio_working_3-way'!X18^(1/3))*COS(('OddsRatio_working_3-way'!Y18)/3)</f>
        <v>0.52494527595078078</v>
      </c>
      <c r="AG18" s="11">
        <f>-'OddsRatio_working_3-way'!U18/(3*'OddsRatio_working_3-way'!X18^(1/3))*COS(('OddsRatio_working_3-way'!Y18+2*PI())/3)</f>
        <v>-0.29449310879240626</v>
      </c>
      <c r="AH18" s="11">
        <f>-'OddsRatio_working_3-way'!U18/(3*'OddsRatio_working_3-way'!X18^(1/3))*COS(('OddsRatio_working_3-way'!Y18+4*PI())/3)</f>
        <v>-0.23045216715837441</v>
      </c>
      <c r="AI18" s="11">
        <f>'OddsRatio_working_3-way'!U18/(3*'OddsRatio_working_3-way'!X18^(1/3))*SIN(('OddsRatio_working_3-way'!Y18)/3)</f>
        <v>-3.697405489156539E-2</v>
      </c>
      <c r="AJ18" s="11">
        <f>'OddsRatio_working_3-way'!U18/(3*'OddsRatio_working_3-way'!X18^(1/3))*SIN(('OddsRatio_working_3-way'!Y18+2*PI())/3)</f>
        <v>-0.4361289171242258</v>
      </c>
      <c r="AK18" s="11">
        <f>'OddsRatio_working_3-way'!U18/(3*'OddsRatio_working_3-way'!X18^(1/3))*SIN(('OddsRatio_working_3-way'!Y18+4*PI())/3)</f>
        <v>0.47310297201579121</v>
      </c>
      <c r="AL18" s="11">
        <f>'OddsRatio_working_3-way'!Z18+'OddsRatio_working_3-way'!AF18</f>
        <v>1.0498905519015618</v>
      </c>
      <c r="AM18" s="11">
        <f>'OddsRatio_working_3-way'!AA18+'OddsRatio_working_3-way'!AG18</f>
        <v>-0.58898621758481262</v>
      </c>
      <c r="AN18" s="11">
        <f>'OddsRatio_working_3-way'!AB18+'OddsRatio_working_3-way'!AH18</f>
        <v>-0.46090433431674888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1.0498905519015618</v>
      </c>
      <c r="AS18" s="11">
        <f>IF(('OddsRatio_working_3-way'!X18=0),IF(Q18&gt;0,-Q18^(1/3),(-Q18)^(1/3)),'OddsRatio_working_3-way'!AM18-'OddsRatio_working_3-way'!R18/3)</f>
        <v>-0.58898621758481262</v>
      </c>
      <c r="AT18" s="11">
        <f>IF(('OddsRatio_working_3-way'!X18=0),IF(Q18&gt;0,-Q18^(1/3),(-Q18)^(1/3)),'OddsRatio_working_3-way'!AN18-'OddsRatio_working_3-way'!R18/3)</f>
        <v>-0.46090433431674888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2.36</v>
      </c>
      <c r="B19" s="4">
        <f>IF('True_Odds_Calculator_3-way'!B20="","",'True_Odds_Calculator_3-way'!B20)</f>
        <v>3.1</v>
      </c>
      <c r="C19" s="4">
        <f>IF('True_Odds_Calculator_3-way'!C20="","",'True_Odds_Calculator_3-way'!C20)</f>
        <v>3.48</v>
      </c>
      <c r="D19" s="9">
        <f t="shared" si="13"/>
        <v>0.41136645396233718</v>
      </c>
      <c r="E19" s="9">
        <f t="shared" si="14"/>
        <v>0.31157376894412658</v>
      </c>
      <c r="F19" s="9">
        <f t="shared" si="15"/>
        <v>0.27705977709353613</v>
      </c>
      <c r="G19" s="9">
        <f t="shared" si="16"/>
        <v>1.0521489530375017</v>
      </c>
      <c r="H19" s="9">
        <f t="shared" si="17"/>
        <v>2.4309225761310023</v>
      </c>
      <c r="I19" s="9">
        <f t="shared" si="18"/>
        <v>3.2095128013787528</v>
      </c>
      <c r="J19" s="9">
        <f t="shared" si="19"/>
        <v>3.6093294035330046</v>
      </c>
      <c r="K19" s="11">
        <f t="shared" si="20"/>
        <v>0.42372881355932207</v>
      </c>
      <c r="L19" s="11">
        <f t="shared" si="21"/>
        <v>0.32258064516129031</v>
      </c>
      <c r="M19" s="11">
        <f t="shared" si="22"/>
        <v>0.28735632183908044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-0.27819988310929267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0.23331008088082805</v>
      </c>
      <c r="Q19" s="11">
        <f>2*'OddsRatio_working_3-way'!K19*'OddsRatio_working_3-way'!L19*'OddsRatio_working_3-way'!M19</f>
        <v>7.855558278815758E-2</v>
      </c>
      <c r="R19" s="11">
        <f t="shared" si="23"/>
        <v>0</v>
      </c>
      <c r="S19" s="11">
        <f t="shared" si="24"/>
        <v>-0.83864190837625419</v>
      </c>
      <c r="T19" s="11">
        <f t="shared" si="25"/>
        <v>-0.28237101292129768</v>
      </c>
      <c r="U19" s="11">
        <f>'OddsRatio_working_3-way'!S19-'OddsRatio_working_3-way'!R19^2/3</f>
        <v>-0.83864190837625419</v>
      </c>
      <c r="V19" s="11">
        <f>'OddsRatio_working_3-way'!S19*'OddsRatio_working_3-way'!R19/3-2*'OddsRatio_working_3-way'!R19^3/27-'OddsRatio_working_3-way'!T19</f>
        <v>0.28237101292129768</v>
      </c>
      <c r="W19" s="11">
        <f>'OddsRatio_working_3-way'!V19^2+4*'OddsRatio_working_3-way'!U19^3/27</f>
        <v>-7.6494017383005736E-3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0.14780290142323005</v>
      </c>
      <c r="Y19" s="11">
        <f>IF('OddsRatio_working_3-way'!W19&gt;=0,IF('OddsRatio_working_3-way'!V19+SQRT('OddsRatio_working_3-way'!W19)&gt;0,0,PI()),ACOS('OddsRatio_working_3-way'!V19/(2*'OddsRatio_working_3-way'!X19)))</f>
        <v>0.30036605923258275</v>
      </c>
      <c r="Z19" s="11">
        <f>'OddsRatio_working_3-way'!X19^(1/3)*COS('OddsRatio_working_3-way'!Y19/3)</f>
        <v>0.52607447651875083</v>
      </c>
      <c r="AA19" s="11">
        <f>'OddsRatio_working_3-way'!X19^(1/3)*COS(('OddsRatio_working_3-way'!Y19+2*PI())/3)</f>
        <v>-0.30880525067749603</v>
      </c>
      <c r="AB19" s="11">
        <f>'OddsRatio_working_3-way'!X19^(1/3)*COS(('OddsRatio_working_3-way'!Y19+4*PI())/3)</f>
        <v>-0.21726922584125491</v>
      </c>
      <c r="AC19" s="11">
        <f>'OddsRatio_working_3-way'!X19^(1/3)*SIN('OddsRatio_working_3-way'!Y19/3)</f>
        <v>5.2848348579752118E-2</v>
      </c>
      <c r="AD19" s="11">
        <f>'OddsRatio_working_3-way'!X19^(1/3)*SIN(('OddsRatio_working_3-way'!Y19+2*PI())/3)</f>
        <v>0.42916968665796229</v>
      </c>
      <c r="AE19" s="11">
        <f>'OddsRatio_working_3-way'!X19^(1/3)*SIN(('OddsRatio_working_3-way'!Y19+4*PI())/3)</f>
        <v>-0.48201803523771442</v>
      </c>
      <c r="AF19" s="11">
        <f>-'OddsRatio_working_3-way'!U19/(3*'OddsRatio_working_3-way'!X19^(1/3))*COS(('OddsRatio_working_3-way'!Y19)/3)</f>
        <v>0.52607447651875083</v>
      </c>
      <c r="AG19" s="11">
        <f>-'OddsRatio_working_3-way'!U19/(3*'OddsRatio_working_3-way'!X19^(1/3))*COS(('OddsRatio_working_3-way'!Y19+2*PI())/3)</f>
        <v>-0.30880525067749603</v>
      </c>
      <c r="AH19" s="11">
        <f>-'OddsRatio_working_3-way'!U19/(3*'OddsRatio_working_3-way'!X19^(1/3))*COS(('OddsRatio_working_3-way'!Y19+4*PI())/3)</f>
        <v>-0.21726922584125491</v>
      </c>
      <c r="AI19" s="11">
        <f>'OddsRatio_working_3-way'!U19/(3*'OddsRatio_working_3-way'!X19^(1/3))*SIN(('OddsRatio_working_3-way'!Y19)/3)</f>
        <v>-5.2848348579752118E-2</v>
      </c>
      <c r="AJ19" s="11">
        <f>'OddsRatio_working_3-way'!U19/(3*'OddsRatio_working_3-way'!X19^(1/3))*SIN(('OddsRatio_working_3-way'!Y19+2*PI())/3)</f>
        <v>-0.42916968665796229</v>
      </c>
      <c r="AK19" s="11">
        <f>'OddsRatio_working_3-way'!U19/(3*'OddsRatio_working_3-way'!X19^(1/3))*SIN(('OddsRatio_working_3-way'!Y19+4*PI())/3)</f>
        <v>0.48201803523771442</v>
      </c>
      <c r="AL19" s="11">
        <f>'OddsRatio_working_3-way'!Z19+'OddsRatio_working_3-way'!AF19</f>
        <v>1.0521489530375017</v>
      </c>
      <c r="AM19" s="11">
        <f>'OddsRatio_working_3-way'!AA19+'OddsRatio_working_3-way'!AG19</f>
        <v>-0.61761050135499207</v>
      </c>
      <c r="AN19" s="11">
        <f>'OddsRatio_working_3-way'!AB19+'OddsRatio_working_3-way'!AH19</f>
        <v>-0.43453845168250982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1.0521489530375017</v>
      </c>
      <c r="AS19" s="11">
        <f>IF(('OddsRatio_working_3-way'!X19=0),IF(Q19&gt;0,-Q19^(1/3),(-Q19)^(1/3)),'OddsRatio_working_3-way'!AM19-'OddsRatio_working_3-way'!R19/3)</f>
        <v>-0.61761050135499207</v>
      </c>
      <c r="AT19" s="11">
        <f>IF(('OddsRatio_working_3-way'!X19=0),IF(Q19&gt;0,-Q19^(1/3),(-Q19)^(1/3)),'OddsRatio_working_3-way'!AN19-'OddsRatio_working_3-way'!R19/3)</f>
        <v>-0.43453845168250982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2.5499999999999998</v>
      </c>
      <c r="B20" s="4">
        <f>IF('True_Odds_Calculator_3-way'!B21="","",'True_Odds_Calculator_3-way'!B21)</f>
        <v>3.17</v>
      </c>
      <c r="C20" s="4">
        <f>IF('True_Odds_Calculator_3-way'!C21="","",'True_Odds_Calculator_3-way'!C21)</f>
        <v>3.07</v>
      </c>
      <c r="D20" s="9">
        <f t="shared" si="13"/>
        <v>0.38033518346094586</v>
      </c>
      <c r="E20" s="9">
        <f t="shared" si="14"/>
        <v>0.30478849958862586</v>
      </c>
      <c r="F20" s="9">
        <f t="shared" si="15"/>
        <v>0.31487631695042845</v>
      </c>
      <c r="G20" s="9">
        <f t="shared" si="16"/>
        <v>1.051135340590684</v>
      </c>
      <c r="H20" s="9">
        <f t="shared" si="17"/>
        <v>2.6292597779155593</v>
      </c>
      <c r="I20" s="9">
        <f t="shared" si="18"/>
        <v>3.2809636890817848</v>
      </c>
      <c r="J20" s="9">
        <f t="shared" si="19"/>
        <v>3.1758501550227161</v>
      </c>
      <c r="K20" s="11">
        <f t="shared" si="20"/>
        <v>0.39215686274509809</v>
      </c>
      <c r="L20" s="11">
        <f t="shared" si="21"/>
        <v>0.31545741324921134</v>
      </c>
      <c r="M20" s="11">
        <f t="shared" si="22"/>
        <v>0.32573289902280134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-0.28055884136040188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0.23331397109445409</v>
      </c>
      <c r="Q20" s="11">
        <f>2*'OddsRatio_working_3-way'!K20*'OddsRatio_working_3-way'!L20*'OddsRatio_working_3-way'!M20</f>
        <v>8.0592045283058411E-2</v>
      </c>
      <c r="R20" s="11">
        <f t="shared" si="23"/>
        <v>0</v>
      </c>
      <c r="S20" s="11">
        <f t="shared" si="24"/>
        <v>-0.8316044148284113</v>
      </c>
      <c r="T20" s="11">
        <f t="shared" si="25"/>
        <v>-0.28725541099426988</v>
      </c>
      <c r="U20" s="11">
        <f>'OddsRatio_working_3-way'!S20-'OddsRatio_working_3-way'!R20^2/3</f>
        <v>-0.8316044148284113</v>
      </c>
      <c r="V20" s="11">
        <f>'OddsRatio_working_3-way'!S20*'OddsRatio_working_3-way'!R20/3-2*'OddsRatio_working_3-way'!R20^3/27-'OddsRatio_working_3-way'!T20</f>
        <v>0.28725541099426988</v>
      </c>
      <c r="W20" s="11">
        <f>'OddsRatio_working_3-way'!V20^2+4*'OddsRatio_working_3-way'!U20^3/27</f>
        <v>-2.685700392551893E-3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0.14594636989151083</v>
      </c>
      <c r="Y20" s="11">
        <f>IF('OddsRatio_working_3-way'!W20&gt;=0,IF('OddsRatio_working_3-way'!V20+SQRT('OddsRatio_working_3-way'!W20)&gt;0,0,PI()),ACOS('OddsRatio_working_3-way'!V20/(2*'OddsRatio_working_3-way'!X20)))</f>
        <v>0.17849002526623514</v>
      </c>
      <c r="Z20" s="11">
        <f>'OddsRatio_working_3-way'!X20^(1/3)*COS('OddsRatio_working_3-way'!Y20/3)</f>
        <v>0.52556767029534202</v>
      </c>
      <c r="AA20" s="11">
        <f>'OddsRatio_working_3-way'!X20^(1/3)*COS(('OddsRatio_working_3-way'!Y20+2*PI())/3)</f>
        <v>-0.28989604019166992</v>
      </c>
      <c r="AB20" s="11">
        <f>'OddsRatio_working_3-way'!X20^(1/3)*COS(('OddsRatio_working_3-way'!Y20+4*PI())/3)</f>
        <v>-0.23567163010367226</v>
      </c>
      <c r="AC20" s="11">
        <f>'OddsRatio_working_3-way'!X20^(1/3)*SIN('OddsRatio_working_3-way'!Y20/3)</f>
        <v>3.1306477760954243E-2</v>
      </c>
      <c r="AD20" s="11">
        <f>'OddsRatio_working_3-way'!X20^(1/3)*SIN(('OddsRatio_working_3-way'!Y20+2*PI())/3)</f>
        <v>0.43950171500309321</v>
      </c>
      <c r="AE20" s="11">
        <f>'OddsRatio_working_3-way'!X20^(1/3)*SIN(('OddsRatio_working_3-way'!Y20+4*PI())/3)</f>
        <v>-0.4708081927640474</v>
      </c>
      <c r="AF20" s="11">
        <f>-'OddsRatio_working_3-way'!U20/(3*'OddsRatio_working_3-way'!X20^(1/3))*COS(('OddsRatio_working_3-way'!Y20)/3)</f>
        <v>0.5255676702953419</v>
      </c>
      <c r="AG20" s="11">
        <f>-'OddsRatio_working_3-way'!U20/(3*'OddsRatio_working_3-way'!X20^(1/3))*COS(('OddsRatio_working_3-way'!Y20+2*PI())/3)</f>
        <v>-0.28989604019166981</v>
      </c>
      <c r="AH20" s="11">
        <f>-'OddsRatio_working_3-way'!U20/(3*'OddsRatio_working_3-way'!X20^(1/3))*COS(('OddsRatio_working_3-way'!Y20+4*PI())/3)</f>
        <v>-0.2356716301036722</v>
      </c>
      <c r="AI20" s="11">
        <f>'OddsRatio_working_3-way'!U20/(3*'OddsRatio_working_3-way'!X20^(1/3))*SIN(('OddsRatio_working_3-way'!Y20)/3)</f>
        <v>-3.1306477760954236E-2</v>
      </c>
      <c r="AJ20" s="11">
        <f>'OddsRatio_working_3-way'!U20/(3*'OddsRatio_working_3-way'!X20^(1/3))*SIN(('OddsRatio_working_3-way'!Y20+2*PI())/3)</f>
        <v>-0.43950171500309315</v>
      </c>
      <c r="AK20" s="11">
        <f>'OddsRatio_working_3-way'!U20/(3*'OddsRatio_working_3-way'!X20^(1/3))*SIN(('OddsRatio_working_3-way'!Y20+4*PI())/3)</f>
        <v>0.47080819276404728</v>
      </c>
      <c r="AL20" s="11">
        <f>'OddsRatio_working_3-way'!Z20+'OddsRatio_working_3-way'!AF20</f>
        <v>1.051135340590684</v>
      </c>
      <c r="AM20" s="11">
        <f>'OddsRatio_working_3-way'!AA20+'OddsRatio_working_3-way'!AG20</f>
        <v>-0.57979208038333974</v>
      </c>
      <c r="AN20" s="11">
        <f>'OddsRatio_working_3-way'!AB20+'OddsRatio_working_3-way'!AH20</f>
        <v>-0.47134326020734446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1.051135340590684</v>
      </c>
      <c r="AS20" s="11">
        <f>IF(('OddsRatio_working_3-way'!X20=0),IF(Q20&gt;0,-Q20^(1/3),(-Q20)^(1/3)),'OddsRatio_working_3-way'!AM20-'OddsRatio_working_3-way'!R20/3)</f>
        <v>-0.57979208038333974</v>
      </c>
      <c r="AT20" s="11">
        <f>IF(('OddsRatio_working_3-way'!X20=0),IF(Q20&gt;0,-Q20^(1/3),(-Q20)^(1/3)),'OddsRatio_working_3-way'!AN20-'OddsRatio_working_3-way'!R20/3)</f>
        <v>-0.47134326020734446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3.57</v>
      </c>
      <c r="B21" s="4">
        <f>IF('True_Odds_Calculator_3-way'!B22="","",'True_Odds_Calculator_3-way'!B22)</f>
        <v>3.32</v>
      </c>
      <c r="C21" s="4">
        <f>IF('True_Odds_Calculator_3-way'!C22="","",'True_Odds_Calculator_3-way'!C22)</f>
        <v>2.21</v>
      </c>
      <c r="D21" s="9">
        <f t="shared" si="13"/>
        <v>0.26981930492576617</v>
      </c>
      <c r="E21" s="9">
        <f t="shared" si="14"/>
        <v>0.29044973167253424</v>
      </c>
      <c r="F21" s="9">
        <f t="shared" si="15"/>
        <v>0.4397309634016997</v>
      </c>
      <c r="G21" s="9">
        <f t="shared" si="16"/>
        <v>1.0529898965256677</v>
      </c>
      <c r="H21" s="9">
        <f t="shared" si="17"/>
        <v>3.7061840340709655</v>
      </c>
      <c r="I21" s="9">
        <f t="shared" si="18"/>
        <v>3.4429365599395485</v>
      </c>
      <c r="J21" s="9">
        <f t="shared" si="19"/>
        <v>2.2741177747960575</v>
      </c>
      <c r="K21" s="11">
        <f t="shared" si="20"/>
        <v>0.28011204481792717</v>
      </c>
      <c r="L21" s="11">
        <f t="shared" si="21"/>
        <v>0.30120481927710846</v>
      </c>
      <c r="M21" s="11">
        <f t="shared" si="22"/>
        <v>0.45248868778280543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-0.27542788363232773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0.23287950081629993</v>
      </c>
      <c r="Q21" s="11">
        <f>2*'OddsRatio_working_3-way'!K21*'OddsRatio_working_3-way'!L21*'OddsRatio_working_3-way'!M21</f>
        <v>7.6353934693868836E-2</v>
      </c>
      <c r="R21" s="11">
        <f t="shared" si="23"/>
        <v>0</v>
      </c>
      <c r="S21" s="11">
        <f t="shared" si="24"/>
        <v>-0.84551897122795971</v>
      </c>
      <c r="T21" s="11">
        <f t="shared" si="25"/>
        <v>-0.27721933482883926</v>
      </c>
      <c r="U21" s="11">
        <f>'OddsRatio_working_3-way'!S21-'OddsRatio_working_3-way'!R21^2/3</f>
        <v>-0.84551897122795971</v>
      </c>
      <c r="V21" s="11">
        <f>'OddsRatio_working_3-way'!S21*'OddsRatio_working_3-way'!R21/3-2*'OddsRatio_working_3-way'!R21^3/27-'OddsRatio_working_3-way'!T21</f>
        <v>0.27721933482883926</v>
      </c>
      <c r="W21" s="11">
        <f>'OddsRatio_working_3-way'!V21^2+4*'OddsRatio_working_3-way'!U21^3/27</f>
        <v>-1.2699586054438911E-2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0.14962465176014864</v>
      </c>
      <c r="Y21" s="11">
        <f>IF('OddsRatio_working_3-way'!W21&gt;=0,IF('OddsRatio_working_3-way'!V21+SQRT('OddsRatio_working_3-way'!W21)&gt;0,0,PI()),ACOS('OddsRatio_working_3-way'!V21/(2*'OddsRatio_working_3-way'!X21)))</f>
        <v>0.38610584331914</v>
      </c>
      <c r="Z21" s="11">
        <f>'OddsRatio_working_3-way'!X21^(1/3)*COS('OddsRatio_working_3-way'!Y21/3)</f>
        <v>0.52649494826283383</v>
      </c>
      <c r="AA21" s="11">
        <f>'OddsRatio_working_3-way'!X21^(1/3)*COS(('OddsRatio_working_3-way'!Y21+2*PI())/3)</f>
        <v>-0.32225632852867531</v>
      </c>
      <c r="AB21" s="11">
        <f>'OddsRatio_working_3-way'!X21^(1/3)*COS(('OddsRatio_working_3-way'!Y21+4*PI())/3)</f>
        <v>-0.20423861973415844</v>
      </c>
      <c r="AC21" s="11">
        <f>'OddsRatio_working_3-way'!X21^(1/3)*SIN('OddsRatio_working_3-way'!Y21/3)</f>
        <v>6.8137555941657241E-2</v>
      </c>
      <c r="AD21" s="11">
        <f>'OddsRatio_working_3-way'!X21^(1/3)*SIN(('OddsRatio_working_3-way'!Y21+2*PI())/3)</f>
        <v>0.42188922218895925</v>
      </c>
      <c r="AE21" s="11">
        <f>'OddsRatio_working_3-way'!X21^(1/3)*SIN(('OddsRatio_working_3-way'!Y21+4*PI())/3)</f>
        <v>-0.49002677813061646</v>
      </c>
      <c r="AF21" s="11">
        <f>-'OddsRatio_working_3-way'!U21/(3*'OddsRatio_working_3-way'!X21^(1/3))*COS(('OddsRatio_working_3-way'!Y21)/3)</f>
        <v>0.52649494826283383</v>
      </c>
      <c r="AG21" s="11">
        <f>-'OddsRatio_working_3-way'!U21/(3*'OddsRatio_working_3-way'!X21^(1/3))*COS(('OddsRatio_working_3-way'!Y21+2*PI())/3)</f>
        <v>-0.32225632852867531</v>
      </c>
      <c r="AH21" s="11">
        <f>-'OddsRatio_working_3-way'!U21/(3*'OddsRatio_working_3-way'!X21^(1/3))*COS(('OddsRatio_working_3-way'!Y21+4*PI())/3)</f>
        <v>-0.20423861973415844</v>
      </c>
      <c r="AI21" s="11">
        <f>'OddsRatio_working_3-way'!U21/(3*'OddsRatio_working_3-way'!X21^(1/3))*SIN(('OddsRatio_working_3-way'!Y21)/3)</f>
        <v>-6.8137555941657241E-2</v>
      </c>
      <c r="AJ21" s="11">
        <f>'OddsRatio_working_3-way'!U21/(3*'OddsRatio_working_3-way'!X21^(1/3))*SIN(('OddsRatio_working_3-way'!Y21+2*PI())/3)</f>
        <v>-0.42188922218895925</v>
      </c>
      <c r="AK21" s="11">
        <f>'OddsRatio_working_3-way'!U21/(3*'OddsRatio_working_3-way'!X21^(1/3))*SIN(('OddsRatio_working_3-way'!Y21+4*PI())/3)</f>
        <v>0.49002677813061646</v>
      </c>
      <c r="AL21" s="11">
        <f>'OddsRatio_working_3-way'!Z21+'OddsRatio_working_3-way'!AF21</f>
        <v>1.0529898965256677</v>
      </c>
      <c r="AM21" s="11">
        <f>'OddsRatio_working_3-way'!AA21+'OddsRatio_working_3-way'!AG21</f>
        <v>-0.64451265705735061</v>
      </c>
      <c r="AN21" s="11">
        <f>'OddsRatio_working_3-way'!AB21+'OddsRatio_working_3-way'!AH21</f>
        <v>-0.40847723946831688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1.0529898965256677</v>
      </c>
      <c r="AS21" s="11">
        <f>IF(('OddsRatio_working_3-way'!X21=0),IF(Q21&gt;0,-Q21^(1/3),(-Q21)^(1/3)),'OddsRatio_working_3-way'!AM21-'OddsRatio_working_3-way'!R21/3)</f>
        <v>-0.64451265705735061</v>
      </c>
      <c r="AT21" s="11">
        <f>IF(('OddsRatio_working_3-way'!X21=0),IF(Q21&gt;0,-Q21^(1/3),(-Q21)^(1/3)),'OddsRatio_working_3-way'!AN21-'OddsRatio_working_3-way'!R21/3)</f>
        <v>-0.40847723946831688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3.15</v>
      </c>
      <c r="B22" s="4">
        <f>IF('True_Odds_Calculator_3-way'!B23="","",'True_Odds_Calculator_3-way'!B23)</f>
        <v>3.06</v>
      </c>
      <c r="C22" s="4">
        <f>IF('True_Odds_Calculator_3-way'!C23="","",'True_Odds_Calculator_3-way'!C23)</f>
        <v>2.58</v>
      </c>
      <c r="D22" s="9">
        <f t="shared" si="13"/>
        <v>0.30723374345196597</v>
      </c>
      <c r="E22" s="9">
        <f t="shared" si="14"/>
        <v>0.31640946534781889</v>
      </c>
      <c r="F22" s="9">
        <f t="shared" si="15"/>
        <v>0.37635679120021515</v>
      </c>
      <c r="G22" s="9">
        <f t="shared" si="16"/>
        <v>1.0487678205212834</v>
      </c>
      <c r="H22" s="9">
        <f t="shared" si="17"/>
        <v>3.2548508141207595</v>
      </c>
      <c r="I22" s="9">
        <f t="shared" si="18"/>
        <v>3.160461710273843</v>
      </c>
      <c r="J22" s="9">
        <f t="shared" si="19"/>
        <v>2.6570531564236282</v>
      </c>
      <c r="K22" s="11">
        <f t="shared" si="20"/>
        <v>0.31746031746031744</v>
      </c>
      <c r="L22" s="11">
        <f t="shared" si="21"/>
        <v>0.32679738562091504</v>
      </c>
      <c r="M22" s="11">
        <f t="shared" si="22"/>
        <v>0.38759689922480617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-0.28139156897326834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0.23282353423712293</v>
      </c>
      <c r="Q22" s="11">
        <f>2*'OddsRatio_working_3-way'!K22*'OddsRatio_working_3-way'!L22*'OddsRatio_working_3-way'!M22</f>
        <v>8.0422637042184081E-2</v>
      </c>
      <c r="R22" s="11">
        <f t="shared" si="23"/>
        <v>0</v>
      </c>
      <c r="S22" s="11">
        <f t="shared" si="24"/>
        <v>-0.8274005333089447</v>
      </c>
      <c r="T22" s="11">
        <f t="shared" si="25"/>
        <v>-0.28580329302554219</v>
      </c>
      <c r="U22" s="11">
        <f>'OddsRatio_working_3-way'!S22-'OddsRatio_working_3-way'!R22^2/3</f>
        <v>-0.8274005333089447</v>
      </c>
      <c r="V22" s="11">
        <f>'OddsRatio_working_3-way'!S22*'OddsRatio_working_3-way'!R22/3-2*'OddsRatio_working_3-way'!R22^3/27-'OddsRatio_working_3-way'!T22</f>
        <v>0.28580329302554219</v>
      </c>
      <c r="W22" s="11">
        <f>'OddsRatio_working_3-way'!V22^2+4*'OddsRatio_working_3-way'!U22^3/27</f>
        <v>-2.2322540098054511E-3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0.14484109941074166</v>
      </c>
      <c r="Y22" s="11">
        <f>IF('OddsRatio_working_3-way'!W22&gt;=0,IF('OddsRatio_working_3-way'!V22+SQRT('OddsRatio_working_3-way'!W22)&gt;0,0,PI()),ACOS('OddsRatio_working_3-way'!V22/(2*'OddsRatio_working_3-way'!X22)))</f>
        <v>0.1638304076194359</v>
      </c>
      <c r="Z22" s="11">
        <f>'OddsRatio_working_3-way'!X22^(1/3)*COS('OddsRatio_working_3-way'!Y22/3)</f>
        <v>0.52438391026064179</v>
      </c>
      <c r="AA22" s="11">
        <f>'OddsRatio_working_3-way'!X22^(1/3)*COS(('OddsRatio_working_3-way'!Y22+2*PI())/3)</f>
        <v>-0.28701672747682283</v>
      </c>
      <c r="AB22" s="11">
        <f>'OddsRatio_working_3-way'!X22^(1/3)*COS(('OddsRatio_working_3-way'!Y22+4*PI())/3)</f>
        <v>-0.2373671827838188</v>
      </c>
      <c r="AC22" s="11">
        <f>'OddsRatio_working_3-way'!X22^(1/3)*SIN('OddsRatio_working_3-way'!Y22/3)</f>
        <v>2.8665177993648254E-2</v>
      </c>
      <c r="AD22" s="11">
        <f>'OddsRatio_working_3-way'!X22^(1/3)*SIN(('OddsRatio_working_3-way'!Y22+2*PI())/3)</f>
        <v>0.43979719862471101</v>
      </c>
      <c r="AE22" s="11">
        <f>'OddsRatio_working_3-way'!X22^(1/3)*SIN(('OddsRatio_working_3-way'!Y22+4*PI())/3)</f>
        <v>-0.46846237661835932</v>
      </c>
      <c r="AF22" s="11">
        <f>-'OddsRatio_working_3-way'!U22/(3*'OddsRatio_working_3-way'!X22^(1/3))*COS(('OddsRatio_working_3-way'!Y22)/3)</f>
        <v>0.52438391026064157</v>
      </c>
      <c r="AG22" s="11">
        <f>-'OddsRatio_working_3-way'!U22/(3*'OddsRatio_working_3-way'!X22^(1/3))*COS(('OddsRatio_working_3-way'!Y22+2*PI())/3)</f>
        <v>-0.28701672747682272</v>
      </c>
      <c r="AH22" s="11">
        <f>-'OddsRatio_working_3-way'!U22/(3*'OddsRatio_working_3-way'!X22^(1/3))*COS(('OddsRatio_working_3-way'!Y22+4*PI())/3)</f>
        <v>-0.23736718278381869</v>
      </c>
      <c r="AI22" s="11">
        <f>'OddsRatio_working_3-way'!U22/(3*'OddsRatio_working_3-way'!X22^(1/3))*SIN(('OddsRatio_working_3-way'!Y22)/3)</f>
        <v>-2.866517799364824E-2</v>
      </c>
      <c r="AJ22" s="11">
        <f>'OddsRatio_working_3-way'!U22/(3*'OddsRatio_working_3-way'!X22^(1/3))*SIN(('OddsRatio_working_3-way'!Y22+2*PI())/3)</f>
        <v>-0.43979719862471084</v>
      </c>
      <c r="AK22" s="11">
        <f>'OddsRatio_working_3-way'!U22/(3*'OddsRatio_working_3-way'!X22^(1/3))*SIN(('OddsRatio_working_3-way'!Y22+4*PI())/3)</f>
        <v>0.4684623766183591</v>
      </c>
      <c r="AL22" s="11">
        <f>'OddsRatio_working_3-way'!Z22+'OddsRatio_working_3-way'!AF22</f>
        <v>1.0487678205212834</v>
      </c>
      <c r="AM22" s="11">
        <f>'OddsRatio_working_3-way'!AA22+'OddsRatio_working_3-way'!AG22</f>
        <v>-0.57403345495364555</v>
      </c>
      <c r="AN22" s="11">
        <f>'OddsRatio_working_3-way'!AB22+'OddsRatio_working_3-way'!AH22</f>
        <v>-0.47473436556763748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1.0487678205212834</v>
      </c>
      <c r="AS22" s="11">
        <f>IF(('OddsRatio_working_3-way'!X22=0),IF(Q22&gt;0,-Q22^(1/3),(-Q22)^(1/3)),'OddsRatio_working_3-way'!AM22-'OddsRatio_working_3-way'!R22/3)</f>
        <v>-0.57403345495364555</v>
      </c>
      <c r="AT22" s="11">
        <f>IF(('OddsRatio_working_3-way'!X22=0),IF(Q22&gt;0,-Q22^(1/3),(-Q22)^(1/3)),'OddsRatio_working_3-way'!AN22-'OddsRatio_working_3-way'!R22/3)</f>
        <v>-0.47473436556763748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2.34</v>
      </c>
      <c r="B23" s="4">
        <f>IF('True_Odds_Calculator_3-way'!B24="","",'True_Odds_Calculator_3-way'!B24)</f>
        <v>3.31</v>
      </c>
      <c r="C23" s="4">
        <f>IF('True_Odds_Calculator_3-way'!C24="","",'True_Odds_Calculator_3-way'!C24)</f>
        <v>3.28</v>
      </c>
      <c r="D23" s="9">
        <f t="shared" si="13"/>
        <v>0.41470825418292828</v>
      </c>
      <c r="E23" s="9">
        <f t="shared" si="14"/>
        <v>0.29129289188542612</v>
      </c>
      <c r="F23" s="9">
        <f t="shared" si="15"/>
        <v>0.29399885393164554</v>
      </c>
      <c r="G23" s="9">
        <f t="shared" si="16"/>
        <v>1.0532341243091028</v>
      </c>
      <c r="H23" s="9">
        <f t="shared" si="17"/>
        <v>2.4113337265741976</v>
      </c>
      <c r="I23" s="9">
        <f t="shared" si="18"/>
        <v>3.4329708271540276</v>
      </c>
      <c r="J23" s="9">
        <f t="shared" si="19"/>
        <v>3.4013738034247543</v>
      </c>
      <c r="K23" s="11">
        <f t="shared" si="20"/>
        <v>0.42735042735042739</v>
      </c>
      <c r="L23" s="11">
        <f t="shared" si="21"/>
        <v>0.30211480362537763</v>
      </c>
      <c r="M23" s="11">
        <f t="shared" si="22"/>
        <v>0.3048780487804878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-0.27780108035800322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0.23341942692027429</v>
      </c>
      <c r="Q23" s="11">
        <f>2*'OddsRatio_working_3-way'!K23*'OddsRatio_working_3-way'!L23*'OddsRatio_working_3-way'!M23</f>
        <v>7.8724933194021685E-2</v>
      </c>
      <c r="R23" s="11">
        <f t="shared" si="23"/>
        <v>0</v>
      </c>
      <c r="S23" s="11">
        <f t="shared" si="24"/>
        <v>-0.84023944982311038</v>
      </c>
      <c r="T23" s="11">
        <f t="shared" si="25"/>
        <v>-0.28338598644961566</v>
      </c>
      <c r="U23" s="11">
        <f>'OddsRatio_working_3-way'!S23-'OddsRatio_working_3-way'!R23^2/3</f>
        <v>-0.84023944982311038</v>
      </c>
      <c r="V23" s="11">
        <f>'OddsRatio_working_3-way'!S23*'OddsRatio_working_3-way'!R23/3-2*'OddsRatio_working_3-way'!R23^3/27-'OddsRatio_working_3-way'!T23</f>
        <v>0.28338598644961566</v>
      </c>
      <c r="W23" s="11">
        <f>'OddsRatio_working_3-way'!V23^2+4*'OddsRatio_working_3-way'!U23^3/27</f>
        <v>-7.5754955560609211E-3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0.14822543040254824</v>
      </c>
      <c r="Y23" s="11">
        <f>IF('OddsRatio_working_3-way'!W23&gt;=0,IF('OddsRatio_working_3-way'!V23+SQRT('OddsRatio_working_3-way'!W23)&gt;0,0,PI()),ACOS('OddsRatio_working_3-way'!V23/(2*'OddsRatio_working_3-way'!X23)))</f>
        <v>0.29798835018681369</v>
      </c>
      <c r="Z23" s="11">
        <f>'OddsRatio_working_3-way'!X23^(1/3)*COS('OddsRatio_working_3-way'!Y23/3)</f>
        <v>0.5266170621545514</v>
      </c>
      <c r="AA23" s="11">
        <f>'OddsRatio_working_3-way'!X23^(1/3)*COS(('OddsRatio_working_3-way'!Y23+2*PI())/3)</f>
        <v>-0.30875866684780645</v>
      </c>
      <c r="AB23" s="11">
        <f>'OddsRatio_working_3-way'!X23^(1/3)*COS(('OddsRatio_working_3-way'!Y23+4*PI())/3)</f>
        <v>-0.21785839530674514</v>
      </c>
      <c r="AC23" s="11">
        <f>'OddsRatio_working_3-way'!X23^(1/3)*SIN('OddsRatio_working_3-way'!Y23/3)</f>
        <v>5.2481296243642034E-2</v>
      </c>
      <c r="AD23" s="11">
        <f>'OddsRatio_working_3-way'!X23^(1/3)*SIN(('OddsRatio_working_3-way'!Y23+2*PI())/3)</f>
        <v>0.42982310577034916</v>
      </c>
      <c r="AE23" s="11">
        <f>'OddsRatio_working_3-way'!X23^(1/3)*SIN(('OddsRatio_working_3-way'!Y23+4*PI())/3)</f>
        <v>-0.482304402013991</v>
      </c>
      <c r="AF23" s="11">
        <f>-'OddsRatio_working_3-way'!U23/(3*'OddsRatio_working_3-way'!X23^(1/3))*COS(('OddsRatio_working_3-way'!Y23)/3)</f>
        <v>0.5266170621545514</v>
      </c>
      <c r="AG23" s="11">
        <f>-'OddsRatio_working_3-way'!U23/(3*'OddsRatio_working_3-way'!X23^(1/3))*COS(('OddsRatio_working_3-way'!Y23+2*PI())/3)</f>
        <v>-0.30875866684780645</v>
      </c>
      <c r="AH23" s="11">
        <f>-'OddsRatio_working_3-way'!U23/(3*'OddsRatio_working_3-way'!X23^(1/3))*COS(('OddsRatio_working_3-way'!Y23+4*PI())/3)</f>
        <v>-0.21785839530674514</v>
      </c>
      <c r="AI23" s="11">
        <f>'OddsRatio_working_3-way'!U23/(3*'OddsRatio_working_3-way'!X23^(1/3))*SIN(('OddsRatio_working_3-way'!Y23)/3)</f>
        <v>-5.2481296243642034E-2</v>
      </c>
      <c r="AJ23" s="11">
        <f>'OddsRatio_working_3-way'!U23/(3*'OddsRatio_working_3-way'!X23^(1/3))*SIN(('OddsRatio_working_3-way'!Y23+2*PI())/3)</f>
        <v>-0.42982310577034916</v>
      </c>
      <c r="AK23" s="11">
        <f>'OddsRatio_working_3-way'!U23/(3*'OddsRatio_working_3-way'!X23^(1/3))*SIN(('OddsRatio_working_3-way'!Y23+4*PI())/3)</f>
        <v>0.482304402013991</v>
      </c>
      <c r="AL23" s="11">
        <f>'OddsRatio_working_3-way'!Z23+'OddsRatio_working_3-way'!AF23</f>
        <v>1.0532341243091028</v>
      </c>
      <c r="AM23" s="11">
        <f>'OddsRatio_working_3-way'!AA23+'OddsRatio_working_3-way'!AG23</f>
        <v>-0.6175173336956129</v>
      </c>
      <c r="AN23" s="11">
        <f>'OddsRatio_working_3-way'!AB23+'OddsRatio_working_3-way'!AH23</f>
        <v>-0.43571679061349028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1.0532341243091028</v>
      </c>
      <c r="AS23" s="11">
        <f>IF(('OddsRatio_working_3-way'!X23=0),IF(Q23&gt;0,-Q23^(1/3),(-Q23)^(1/3)),'OddsRatio_working_3-way'!AM23-'OddsRatio_working_3-way'!R23/3)</f>
        <v>-0.6175173336956129</v>
      </c>
      <c r="AT23" s="11">
        <f>IF(('OddsRatio_working_3-way'!X23=0),IF(Q23&gt;0,-Q23^(1/3),(-Q23)^(1/3)),'OddsRatio_working_3-way'!AN23-'OddsRatio_working_3-way'!R23/3)</f>
        <v>-0.43571679061349028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2.16</v>
      </c>
      <c r="B24" s="4">
        <f>IF('True_Odds_Calculator_3-way'!B25="","",'True_Odds_Calculator_3-way'!B25)</f>
        <v>3.42</v>
      </c>
      <c r="C24" s="4">
        <f>IF('True_Odds_Calculator_3-way'!C25="","",'True_Odds_Calculator_3-way'!C25)</f>
        <v>3.6</v>
      </c>
      <c r="D24" s="9">
        <f t="shared" si="13"/>
        <v>0.4503359375814997</v>
      </c>
      <c r="E24" s="9">
        <f t="shared" si="14"/>
        <v>0.28198005639192708</v>
      </c>
      <c r="F24" s="9">
        <f t="shared" si="15"/>
        <v>0.26768400602657294</v>
      </c>
      <c r="G24" s="9">
        <f t="shared" si="16"/>
        <v>1.0522107833896019</v>
      </c>
      <c r="H24" s="9">
        <f t="shared" si="17"/>
        <v>2.2205645087319388</v>
      </c>
      <c r="I24" s="9">
        <f t="shared" si="18"/>
        <v>3.5463500958028371</v>
      </c>
      <c r="J24" s="9">
        <f t="shared" si="19"/>
        <v>3.7357480368129661</v>
      </c>
      <c r="K24" s="11">
        <f t="shared" si="20"/>
        <v>0.46296296296296291</v>
      </c>
      <c r="L24" s="11">
        <f t="shared" si="21"/>
        <v>0.29239766081871343</v>
      </c>
      <c r="M24" s="11">
        <f t="shared" si="22"/>
        <v>0.27777777777777779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-0.27445070151372941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0.23238394339758861</v>
      </c>
      <c r="Q24" s="11">
        <f>2*'OddsRatio_working_3-way'!K24*'OddsRatio_working_3-way'!L24*'OddsRatio_working_3-way'!M24</f>
        <v>7.5205159675595018E-2</v>
      </c>
      <c r="R24" s="11">
        <f t="shared" si="23"/>
        <v>0</v>
      </c>
      <c r="S24" s="11">
        <f t="shared" si="24"/>
        <v>-0.84672380910625433</v>
      </c>
      <c r="T24" s="11">
        <f t="shared" si="25"/>
        <v>-0.27402065019619881</v>
      </c>
      <c r="U24" s="11">
        <f>'OddsRatio_working_3-way'!S24-'OddsRatio_working_3-way'!R24^2/3</f>
        <v>-0.84672380910625433</v>
      </c>
      <c r="V24" s="11">
        <f>'OddsRatio_working_3-way'!S24*'OddsRatio_working_3-way'!R24/3-2*'OddsRatio_working_3-way'!R24^3/27-'OddsRatio_working_3-way'!T24</f>
        <v>0.27402065019619881</v>
      </c>
      <c r="W24" s="11">
        <f>'OddsRatio_working_3-way'!V24^2+4*'OddsRatio_working_3-way'!U24^3/27</f>
        <v>-1.4846193089951776E-2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0.1499445812824686</v>
      </c>
      <c r="Y24" s="11">
        <f>IF('OddsRatio_working_3-way'!W24&gt;=0,IF('OddsRatio_working_3-way'!V24+SQRT('OddsRatio_working_3-way'!W24)&gt;0,0,PI()),ACOS('OddsRatio_working_3-way'!V24/(2*'OddsRatio_working_3-way'!X24)))</f>
        <v>0.41840106353830731</v>
      </c>
      <c r="Z24" s="11">
        <f>'OddsRatio_working_3-way'!X24^(1/3)*COS('OddsRatio_working_3-way'!Y24/3)</f>
        <v>0.52610539169480097</v>
      </c>
      <c r="AA24" s="11">
        <f>'OddsRatio_working_3-way'!X24^(1/3)*COS(('OddsRatio_working_3-way'!Y24+2*PI())/3)</f>
        <v>-0.32701197897978573</v>
      </c>
      <c r="AB24" s="11">
        <f>'OddsRatio_working_3-way'!X24^(1/3)*COS(('OddsRatio_working_3-way'!Y24+4*PI())/3)</f>
        <v>-0.19909341271501493</v>
      </c>
      <c r="AC24" s="11">
        <f>'OddsRatio_working_3-way'!X24^(1/3)*SIN('OddsRatio_working_3-way'!Y24/3)</f>
        <v>7.3853818667316315E-2</v>
      </c>
      <c r="AD24" s="11">
        <f>'OddsRatio_working_3-way'!X24^(1/3)*SIN(('OddsRatio_working_3-way'!Y24+2*PI())/3)</f>
        <v>0.41869372494200213</v>
      </c>
      <c r="AE24" s="11">
        <f>'OddsRatio_working_3-way'!X24^(1/3)*SIN(('OddsRatio_working_3-way'!Y24+4*PI())/3)</f>
        <v>-0.49254754360931852</v>
      </c>
      <c r="AF24" s="11">
        <f>-'OddsRatio_working_3-way'!U24/(3*'OddsRatio_working_3-way'!X24^(1/3))*COS(('OddsRatio_working_3-way'!Y24)/3)</f>
        <v>0.52610539169480097</v>
      </c>
      <c r="AG24" s="11">
        <f>-'OddsRatio_working_3-way'!U24/(3*'OddsRatio_working_3-way'!X24^(1/3))*COS(('OddsRatio_working_3-way'!Y24+2*PI())/3)</f>
        <v>-0.32701197897978573</v>
      </c>
      <c r="AH24" s="11">
        <f>-'OddsRatio_working_3-way'!U24/(3*'OddsRatio_working_3-way'!X24^(1/3))*COS(('OddsRatio_working_3-way'!Y24+4*PI())/3)</f>
        <v>-0.19909341271501493</v>
      </c>
      <c r="AI24" s="11">
        <f>'OddsRatio_working_3-way'!U24/(3*'OddsRatio_working_3-way'!X24^(1/3))*SIN(('OddsRatio_working_3-way'!Y24)/3)</f>
        <v>-7.3853818667316315E-2</v>
      </c>
      <c r="AJ24" s="11">
        <f>'OddsRatio_working_3-way'!U24/(3*'OddsRatio_working_3-way'!X24^(1/3))*SIN(('OddsRatio_working_3-way'!Y24+2*PI())/3)</f>
        <v>-0.41869372494200213</v>
      </c>
      <c r="AK24" s="11">
        <f>'OddsRatio_working_3-way'!U24/(3*'OddsRatio_working_3-way'!X24^(1/3))*SIN(('OddsRatio_working_3-way'!Y24+4*PI())/3)</f>
        <v>0.49254754360931852</v>
      </c>
      <c r="AL24" s="11">
        <f>'OddsRatio_working_3-way'!Z24+'OddsRatio_working_3-way'!AF24</f>
        <v>1.0522107833896019</v>
      </c>
      <c r="AM24" s="11">
        <f>'OddsRatio_working_3-way'!AA24+'OddsRatio_working_3-way'!AG24</f>
        <v>-0.65402395795957147</v>
      </c>
      <c r="AN24" s="11">
        <f>'OddsRatio_working_3-way'!AB24+'OddsRatio_working_3-way'!AH24</f>
        <v>-0.39818682543002987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1.0522107833896019</v>
      </c>
      <c r="AS24" s="11">
        <f>IF(('OddsRatio_working_3-way'!X24=0),IF(Q24&gt;0,-Q24^(1/3),(-Q24)^(1/3)),'OddsRatio_working_3-way'!AM24-'OddsRatio_working_3-way'!R24/3)</f>
        <v>-0.65402395795957147</v>
      </c>
      <c r="AT24" s="11">
        <f>IF(('OddsRatio_working_3-way'!X24=0),IF(Q24&gt;0,-Q24^(1/3),(-Q24)^(1/3)),'OddsRatio_working_3-way'!AN24-'OddsRatio_working_3-way'!R24/3)</f>
        <v>-0.39818682543002987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2.02</v>
      </c>
      <c r="B25" s="4">
        <f>IF('True_Odds_Calculator_3-way'!B26="","",'True_Odds_Calculator_3-way'!B26)</f>
        <v>3.39</v>
      </c>
      <c r="C25" s="4">
        <f>IF('True_Odds_Calculator_3-way'!C26="","",'True_Odds_Calculator_3-way'!C26)</f>
        <v>4.07</v>
      </c>
      <c r="D25" s="9">
        <f t="shared" si="13"/>
        <v>0.48105738635508466</v>
      </c>
      <c r="E25" s="9">
        <f t="shared" si="14"/>
        <v>0.28347331967555783</v>
      </c>
      <c r="F25" s="9">
        <f t="shared" si="15"/>
        <v>0.23546929396935751</v>
      </c>
      <c r="G25" s="9">
        <f t="shared" si="16"/>
        <v>1.0576020298413846</v>
      </c>
      <c r="H25" s="9">
        <f t="shared" si="17"/>
        <v>2.0787540704382126</v>
      </c>
      <c r="I25" s="9">
        <f t="shared" si="18"/>
        <v>3.5276688513209091</v>
      </c>
      <c r="J25" s="9">
        <f t="shared" si="19"/>
        <v>4.2468382316130517</v>
      </c>
      <c r="K25" s="11">
        <f t="shared" si="20"/>
        <v>0.49504950495049505</v>
      </c>
      <c r="L25" s="11">
        <f t="shared" si="21"/>
        <v>0.29498525073746312</v>
      </c>
      <c r="M25" s="11">
        <f t="shared" si="22"/>
        <v>0.24570024570024568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-0.26852886197493231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0.232503518230321</v>
      </c>
      <c r="Q25" s="11">
        <f>2*'OddsRatio_working_3-way'!K25*'OddsRatio_working_3-way'!L25*'OddsRatio_working_3-way'!M25</f>
        <v>7.1760345132815123E-2</v>
      </c>
      <c r="R25" s="11">
        <f t="shared" si="23"/>
        <v>0</v>
      </c>
      <c r="S25" s="11">
        <f t="shared" si="24"/>
        <v>-0.86584181871677413</v>
      </c>
      <c r="T25" s="11">
        <f t="shared" si="25"/>
        <v>-0.26723512923357223</v>
      </c>
      <c r="U25" s="11">
        <f>'OddsRatio_working_3-way'!S25-'OddsRatio_working_3-way'!R25^2/3</f>
        <v>-0.86584181871677413</v>
      </c>
      <c r="V25" s="11">
        <f>'OddsRatio_working_3-way'!S25*'OddsRatio_working_3-way'!R25/3-2*'OddsRatio_working_3-way'!R25^3/27-'OddsRatio_working_3-way'!T25</f>
        <v>0.26723512923357223</v>
      </c>
      <c r="W25" s="11">
        <f>'OddsRatio_working_3-way'!V25^2+4*'OddsRatio_working_3-way'!U25^3/27</f>
        <v>-2.4749248517456454E-2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0.15505149371574956</v>
      </c>
      <c r="Y25" s="11">
        <f>IF('OddsRatio_working_3-way'!W25&gt;=0,IF('OddsRatio_working_3-way'!V25+SQRT('OddsRatio_working_3-way'!W25)&gt;0,0,PI()),ACOS('OddsRatio_working_3-way'!V25/(2*'OddsRatio_working_3-way'!X25)))</f>
        <v>0.5320626226348959</v>
      </c>
      <c r="Z25" s="11">
        <f>'OddsRatio_working_3-way'!X25^(1/3)*COS('OddsRatio_working_3-way'!Y25/3)</f>
        <v>0.52880101492069231</v>
      </c>
      <c r="AA25" s="11">
        <f>'OddsRatio_working_3-way'!X25^(1/3)*COS(('OddsRatio_working_3-way'!Y25+2*PI())/3)</f>
        <v>-0.34648320748494238</v>
      </c>
      <c r="AB25" s="11">
        <f>'OddsRatio_working_3-way'!X25^(1/3)*COS(('OddsRatio_working_3-way'!Y25+4*PI())/3)</f>
        <v>-0.18231780743575005</v>
      </c>
      <c r="AC25" s="11">
        <f>'OddsRatio_working_3-way'!X25^(1/3)*SIN('OddsRatio_working_3-way'!Y25/3)</f>
        <v>9.4780937910023899E-2</v>
      </c>
      <c r="AD25" s="11">
        <f>'OddsRatio_working_3-way'!X25^(1/3)*SIN(('OddsRatio_working_3-way'!Y25+2*PI())/3)</f>
        <v>0.41056464351330157</v>
      </c>
      <c r="AE25" s="11">
        <f>'OddsRatio_working_3-way'!X25^(1/3)*SIN(('OddsRatio_working_3-way'!Y25+4*PI())/3)</f>
        <v>-0.50534558142332542</v>
      </c>
      <c r="AF25" s="11">
        <f>-'OddsRatio_working_3-way'!U25/(3*'OddsRatio_working_3-way'!X25^(1/3))*COS(('OddsRatio_working_3-way'!Y25)/3)</f>
        <v>0.52880101492069231</v>
      </c>
      <c r="AG25" s="11">
        <f>-'OddsRatio_working_3-way'!U25/(3*'OddsRatio_working_3-way'!X25^(1/3))*COS(('OddsRatio_working_3-way'!Y25+2*PI())/3)</f>
        <v>-0.34648320748494238</v>
      </c>
      <c r="AH25" s="11">
        <f>-'OddsRatio_working_3-way'!U25/(3*'OddsRatio_working_3-way'!X25^(1/3))*COS(('OddsRatio_working_3-way'!Y25+4*PI())/3)</f>
        <v>-0.18231780743575005</v>
      </c>
      <c r="AI25" s="11">
        <f>'OddsRatio_working_3-way'!U25/(3*'OddsRatio_working_3-way'!X25^(1/3))*SIN(('OddsRatio_working_3-way'!Y25)/3)</f>
        <v>-9.4780937910023899E-2</v>
      </c>
      <c r="AJ25" s="11">
        <f>'OddsRatio_working_3-way'!U25/(3*'OddsRatio_working_3-way'!X25^(1/3))*SIN(('OddsRatio_working_3-way'!Y25+2*PI())/3)</f>
        <v>-0.41056464351330157</v>
      </c>
      <c r="AK25" s="11">
        <f>'OddsRatio_working_3-way'!U25/(3*'OddsRatio_working_3-way'!X25^(1/3))*SIN(('OddsRatio_working_3-way'!Y25+4*PI())/3)</f>
        <v>0.50534558142332542</v>
      </c>
      <c r="AL25" s="11">
        <f>'OddsRatio_working_3-way'!Z25+'OddsRatio_working_3-way'!AF25</f>
        <v>1.0576020298413846</v>
      </c>
      <c r="AM25" s="11">
        <f>'OddsRatio_working_3-way'!AA25+'OddsRatio_working_3-way'!AG25</f>
        <v>-0.69296641496988476</v>
      </c>
      <c r="AN25" s="11">
        <f>'OddsRatio_working_3-way'!AB25+'OddsRatio_working_3-way'!AH25</f>
        <v>-0.36463561487150009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1.0576020298413846</v>
      </c>
      <c r="AS25" s="11">
        <f>IF(('OddsRatio_working_3-way'!X25=0),IF(Q25&gt;0,-Q25^(1/3),(-Q25)^(1/3)),'OddsRatio_working_3-way'!AM25-'OddsRatio_working_3-way'!R25/3)</f>
        <v>-0.69296641496988476</v>
      </c>
      <c r="AT25" s="11">
        <f>IF(('OddsRatio_working_3-way'!X25=0),IF(Q25&gt;0,-Q25^(1/3),(-Q25)^(1/3)),'OddsRatio_working_3-way'!AN25-'OddsRatio_working_3-way'!R25/3)</f>
        <v>-0.36463561487150009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4.32</v>
      </c>
      <c r="B26" s="4">
        <f>IF('True_Odds_Calculator_3-way'!B27="","",'True_Odds_Calculator_3-way'!B27)</f>
        <v>3.55</v>
      </c>
      <c r="C26" s="4">
        <f>IF('True_Odds_Calculator_3-way'!C27="","",'True_Odds_Calculator_3-way'!C27)</f>
        <v>1.88</v>
      </c>
      <c r="D26" s="9">
        <f t="shared" si="13"/>
        <v>0.21885761351538957</v>
      </c>
      <c r="E26" s="9">
        <f t="shared" si="14"/>
        <v>0.26728042464533514</v>
      </c>
      <c r="F26" s="9">
        <f t="shared" si="15"/>
        <v>0.51386196183927524</v>
      </c>
      <c r="G26" s="9">
        <f t="shared" si="16"/>
        <v>1.0750544501127974</v>
      </c>
      <c r="H26" s="9">
        <f t="shared" si="17"/>
        <v>4.5691807743744874</v>
      </c>
      <c r="I26" s="9">
        <f t="shared" si="18"/>
        <v>3.741388847787634</v>
      </c>
      <c r="J26" s="9">
        <f t="shared" si="19"/>
        <v>1.9460479160992619</v>
      </c>
      <c r="K26" s="11">
        <f t="shared" si="20"/>
        <v>0.23148148148148145</v>
      </c>
      <c r="L26" s="11">
        <f t="shared" si="21"/>
        <v>0.28169014084507044</v>
      </c>
      <c r="M26" s="11">
        <f t="shared" si="22"/>
        <v>0.53191489361702127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-0.25839909432957087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0.23411747078213968</v>
      </c>
      <c r="Q26" s="11">
        <f>2*'OddsRatio_working_3-way'!K26*'OddsRatio_working_3-way'!L26*'OddsRatio_working_3-way'!M26</f>
        <v>6.9368139491004344E-2</v>
      </c>
      <c r="R26" s="11">
        <f t="shared" si="23"/>
        <v>0</v>
      </c>
      <c r="S26" s="11">
        <f t="shared" si="24"/>
        <v>-0.90603053926937693</v>
      </c>
      <c r="T26" s="11">
        <f t="shared" si="25"/>
        <v>-0.2684534931168524</v>
      </c>
      <c r="U26" s="11">
        <f>'OddsRatio_working_3-way'!S26-'OddsRatio_working_3-way'!R26^2/3</f>
        <v>-0.90603053926937693</v>
      </c>
      <c r="V26" s="11">
        <f>'OddsRatio_working_3-way'!S26*'OddsRatio_working_3-way'!R26/3-2*'OddsRatio_working_3-way'!R26^3/27-'OddsRatio_working_3-way'!T26</f>
        <v>0.2684534931168524</v>
      </c>
      <c r="W26" s="11">
        <f>'OddsRatio_working_3-way'!V26^2+4*'OddsRatio_working_3-way'!U26^3/27</f>
        <v>-3.8118295623007156E-2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0.16597106192771005</v>
      </c>
      <c r="Y26" s="11">
        <f>IF('OddsRatio_working_3-way'!W26&gt;=0,IF('OddsRatio_working_3-way'!V26+SQRT('OddsRatio_working_3-way'!W26)&gt;0,0,PI()),ACOS('OddsRatio_working_3-way'!V26/(2*'OddsRatio_working_3-way'!X26)))</f>
        <v>0.62879669793801174</v>
      </c>
      <c r="Z26" s="11">
        <f>'OddsRatio_working_3-way'!X26^(1/3)*COS('OddsRatio_working_3-way'!Y26/3)</f>
        <v>0.53752722505639872</v>
      </c>
      <c r="AA26" s="11">
        <f>'OddsRatio_working_3-way'!X26^(1/3)*COS(('OddsRatio_working_3-way'!Y26+2*PI())/3)</f>
        <v>-0.36778884446289356</v>
      </c>
      <c r="AB26" s="11">
        <f>'OddsRatio_working_3-way'!X26^(1/3)*COS(('OddsRatio_working_3-way'!Y26+4*PI())/3)</f>
        <v>-0.16973838059350554</v>
      </c>
      <c r="AC26" s="11">
        <f>'OddsRatio_working_3-way'!X26^(1/3)*SIN('OddsRatio_working_3-way'!Y26/3)</f>
        <v>0.11434448862812169</v>
      </c>
      <c r="AD26" s="11">
        <f>'OddsRatio_working_3-way'!X26^(1/3)*SIN(('OddsRatio_working_3-way'!Y26+2*PI())/3)</f>
        <v>0.40833998781053576</v>
      </c>
      <c r="AE26" s="11">
        <f>'OddsRatio_working_3-way'!X26^(1/3)*SIN(('OddsRatio_working_3-way'!Y26+4*PI())/3)</f>
        <v>-0.52268447643865723</v>
      </c>
      <c r="AF26" s="11">
        <f>-'OddsRatio_working_3-way'!U26/(3*'OddsRatio_working_3-way'!X26^(1/3))*COS(('OddsRatio_working_3-way'!Y26)/3)</f>
        <v>0.53752722505639872</v>
      </c>
      <c r="AG26" s="11">
        <f>-'OddsRatio_working_3-way'!U26/(3*'OddsRatio_working_3-way'!X26^(1/3))*COS(('OddsRatio_working_3-way'!Y26+2*PI())/3)</f>
        <v>-0.36778884446289356</v>
      </c>
      <c r="AH26" s="11">
        <f>-'OddsRatio_working_3-way'!U26/(3*'OddsRatio_working_3-way'!X26^(1/3))*COS(('OddsRatio_working_3-way'!Y26+4*PI())/3)</f>
        <v>-0.16973838059350554</v>
      </c>
      <c r="AI26" s="11">
        <f>'OddsRatio_working_3-way'!U26/(3*'OddsRatio_working_3-way'!X26^(1/3))*SIN(('OddsRatio_working_3-way'!Y26)/3)</f>
        <v>-0.11434448862812169</v>
      </c>
      <c r="AJ26" s="11">
        <f>'OddsRatio_working_3-way'!U26/(3*'OddsRatio_working_3-way'!X26^(1/3))*SIN(('OddsRatio_working_3-way'!Y26+2*PI())/3)</f>
        <v>-0.40833998781053576</v>
      </c>
      <c r="AK26" s="11">
        <f>'OddsRatio_working_3-way'!U26/(3*'OddsRatio_working_3-way'!X26^(1/3))*SIN(('OddsRatio_working_3-way'!Y26+4*PI())/3)</f>
        <v>0.52268447643865723</v>
      </c>
      <c r="AL26" s="11">
        <f>'OddsRatio_working_3-way'!Z26+'OddsRatio_working_3-way'!AF26</f>
        <v>1.0750544501127974</v>
      </c>
      <c r="AM26" s="11">
        <f>'OddsRatio_working_3-way'!AA26+'OddsRatio_working_3-way'!AG26</f>
        <v>-0.73557768892578712</v>
      </c>
      <c r="AN26" s="11">
        <f>'OddsRatio_working_3-way'!AB26+'OddsRatio_working_3-way'!AH26</f>
        <v>-0.33947676118701109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1.0750544501127974</v>
      </c>
      <c r="AS26" s="11">
        <f>IF(('OddsRatio_working_3-way'!X26=0),IF(Q26&gt;0,-Q26^(1/3),(-Q26)^(1/3)),'OddsRatio_working_3-way'!AM26-'OddsRatio_working_3-way'!R26/3)</f>
        <v>-0.73557768892578712</v>
      </c>
      <c r="AT26" s="11">
        <f>IF(('OddsRatio_working_3-way'!X26=0),IF(Q26&gt;0,-Q26^(1/3),(-Q26)^(1/3)),'OddsRatio_working_3-way'!AN26-'OddsRatio_working_3-way'!R26/3)</f>
        <v>-0.33947676118701109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2.2000000000000002</v>
      </c>
      <c r="B27" s="4">
        <f>IF('True_Odds_Calculator_3-way'!B28="","",'True_Odds_Calculator_3-way'!B28)</f>
        <v>3.28</v>
      </c>
      <c r="C27" s="4">
        <f>IF('True_Odds_Calculator_3-way'!C28="","",'True_Odds_Calculator_3-way'!C28)</f>
        <v>3.5</v>
      </c>
      <c r="D27" s="9">
        <f t="shared" si="13"/>
        <v>0.43757529048016813</v>
      </c>
      <c r="E27" s="9">
        <f t="shared" si="14"/>
        <v>0.29051948647079784</v>
      </c>
      <c r="F27" s="9">
        <f t="shared" si="15"/>
        <v>0.27190522304903381</v>
      </c>
      <c r="G27" s="9">
        <f t="shared" si="16"/>
        <v>1.0711008325421774</v>
      </c>
      <c r="H27" s="9">
        <f t="shared" si="17"/>
        <v>2.2853209990506129</v>
      </c>
      <c r="I27" s="9">
        <f t="shared" si="18"/>
        <v>3.4421098981961649</v>
      </c>
      <c r="J27" s="9">
        <f t="shared" si="19"/>
        <v>3.6777520813554427</v>
      </c>
      <c r="K27" s="11">
        <f t="shared" si="20"/>
        <v>0.45454545454545453</v>
      </c>
      <c r="L27" s="11">
        <f t="shared" si="21"/>
        <v>0.3048780487804878</v>
      </c>
      <c r="M27" s="11">
        <f t="shared" si="22"/>
        <v>0.2857142857142857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-0.27082673424136827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0.23677541970224902</v>
      </c>
      <c r="Q27" s="11">
        <f>2*'OddsRatio_working_3-way'!K27*'OddsRatio_working_3-way'!L27*'OddsRatio_working_3-way'!M27</f>
        <v>7.9189103579347483E-2</v>
      </c>
      <c r="R27" s="11">
        <f t="shared" si="23"/>
        <v>0</v>
      </c>
      <c r="S27" s="11">
        <f t="shared" si="24"/>
        <v>-0.87426900584795375</v>
      </c>
      <c r="T27" s="11">
        <f t="shared" si="25"/>
        <v>-0.2923976608187136</v>
      </c>
      <c r="U27" s="11">
        <f>'OddsRatio_working_3-way'!S27-'OddsRatio_working_3-way'!R27^2/3</f>
        <v>-0.87426900584795375</v>
      </c>
      <c r="V27" s="11">
        <f>'OddsRatio_working_3-way'!S27*'OddsRatio_working_3-way'!R27/3-2*'OddsRatio_working_3-way'!R27^3/27-'OddsRatio_working_3-way'!T27</f>
        <v>0.2923976608187136</v>
      </c>
      <c r="W27" s="11">
        <f>'OddsRatio_working_3-way'!V27^2+4*'OddsRatio_working_3-way'!U27^3/27</f>
        <v>-1.3502759813165607E-2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0.15732065333691972</v>
      </c>
      <c r="Y27" s="11">
        <f>IF('OddsRatio_working_3-way'!W27&gt;=0,IF('OddsRatio_working_3-way'!V27+SQRT('OddsRatio_working_3-way'!W27)&gt;0,0,PI()),ACOS('OddsRatio_working_3-way'!V27/(2*'OddsRatio_working_3-way'!X27)))</f>
        <v>0.37827050913540727</v>
      </c>
      <c r="Z27" s="11">
        <f>'OddsRatio_working_3-way'!X27^(1/3)*COS('OddsRatio_working_3-way'!Y27/3)</f>
        <v>0.53555041627108868</v>
      </c>
      <c r="AA27" s="11">
        <f>'OddsRatio_working_3-way'!X27^(1/3)*COS(('OddsRatio_working_3-way'!Y27+2*PI())/3)</f>
        <v>-0.32656776876940496</v>
      </c>
      <c r="AB27" s="11">
        <f>'OddsRatio_working_3-way'!X27^(1/3)*COS(('OddsRatio_working_3-way'!Y27+4*PI())/3)</f>
        <v>-0.20898264750168338</v>
      </c>
      <c r="AC27" s="11">
        <f>'OddsRatio_working_3-way'!X27^(1/3)*SIN('OddsRatio_working_3-way'!Y27/3)</f>
        <v>6.7887801416613769E-2</v>
      </c>
      <c r="AD27" s="11">
        <f>'OddsRatio_working_3-way'!X27^(1/3)*SIN(('OddsRatio_working_3-way'!Y27+2*PI())/3)</f>
        <v>0.42985636478978695</v>
      </c>
      <c r="AE27" s="11">
        <f>'OddsRatio_working_3-way'!X27^(1/3)*SIN(('OddsRatio_working_3-way'!Y27+4*PI())/3)</f>
        <v>-0.49774416620640077</v>
      </c>
      <c r="AF27" s="11">
        <f>-'OddsRatio_working_3-way'!U27/(3*'OddsRatio_working_3-way'!X27^(1/3))*COS(('OddsRatio_working_3-way'!Y27)/3)</f>
        <v>0.53555041627108868</v>
      </c>
      <c r="AG27" s="11">
        <f>-'OddsRatio_working_3-way'!U27/(3*'OddsRatio_working_3-way'!X27^(1/3))*COS(('OddsRatio_working_3-way'!Y27+2*PI())/3)</f>
        <v>-0.32656776876940496</v>
      </c>
      <c r="AH27" s="11">
        <f>-'OddsRatio_working_3-way'!U27/(3*'OddsRatio_working_3-way'!X27^(1/3))*COS(('OddsRatio_working_3-way'!Y27+4*PI())/3)</f>
        <v>-0.20898264750168338</v>
      </c>
      <c r="AI27" s="11">
        <f>'OddsRatio_working_3-way'!U27/(3*'OddsRatio_working_3-way'!X27^(1/3))*SIN(('OddsRatio_working_3-way'!Y27)/3)</f>
        <v>-6.7887801416613769E-2</v>
      </c>
      <c r="AJ27" s="11">
        <f>'OddsRatio_working_3-way'!U27/(3*'OddsRatio_working_3-way'!X27^(1/3))*SIN(('OddsRatio_working_3-way'!Y27+2*PI())/3)</f>
        <v>-0.42985636478978695</v>
      </c>
      <c r="AK27" s="11">
        <f>'OddsRatio_working_3-way'!U27/(3*'OddsRatio_working_3-way'!X27^(1/3))*SIN(('OddsRatio_working_3-way'!Y27+4*PI())/3)</f>
        <v>0.49774416620640077</v>
      </c>
      <c r="AL27" s="11">
        <f>'OddsRatio_working_3-way'!Z27+'OddsRatio_working_3-way'!AF27</f>
        <v>1.0711008325421774</v>
      </c>
      <c r="AM27" s="11">
        <f>'OddsRatio_working_3-way'!AA27+'OddsRatio_working_3-way'!AG27</f>
        <v>-0.65313553753880993</v>
      </c>
      <c r="AN27" s="11">
        <f>'OddsRatio_working_3-way'!AB27+'OddsRatio_working_3-way'!AH27</f>
        <v>-0.41796529500336677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1.0711008325421774</v>
      </c>
      <c r="AS27" s="11">
        <f>IF(('OddsRatio_working_3-way'!X27=0),IF(Q27&gt;0,-Q27^(1/3),(-Q27)^(1/3)),'OddsRatio_working_3-way'!AM27-'OddsRatio_working_3-way'!R27/3)</f>
        <v>-0.65313553753880993</v>
      </c>
      <c r="AT27" s="11">
        <f>IF(('OddsRatio_working_3-way'!X27=0),IF(Q27&gt;0,-Q27^(1/3),(-Q27)^(1/3)),'OddsRatio_working_3-way'!AN27-'OddsRatio_working_3-way'!R27/3)</f>
        <v>-0.41796529500336677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2.63</v>
      </c>
      <c r="B28" s="4">
        <f>IF('True_Odds_Calculator_3-way'!B29="","",'True_Odds_Calculator_3-way'!B29)</f>
        <v>3.32</v>
      </c>
      <c r="C28" s="4">
        <f>IF('True_Odds_Calculator_3-way'!C29="","",'True_Odds_Calculator_3-way'!C29)</f>
        <v>2.76</v>
      </c>
      <c r="D28" s="9">
        <f t="shared" si="13"/>
        <v>0.36497258382195097</v>
      </c>
      <c r="E28" s="9">
        <f t="shared" si="14"/>
        <v>0.28764831861310464</v>
      </c>
      <c r="F28" s="9">
        <f t="shared" si="15"/>
        <v>0.34737909756494434</v>
      </c>
      <c r="G28" s="9">
        <f t="shared" si="16"/>
        <v>1.0674428413462169</v>
      </c>
      <c r="H28" s="9">
        <f t="shared" si="17"/>
        <v>2.7399318313943333</v>
      </c>
      <c r="I28" s="9">
        <f t="shared" si="18"/>
        <v>3.4764673919232223</v>
      </c>
      <c r="J28" s="9">
        <f t="shared" si="19"/>
        <v>2.8786994007693418</v>
      </c>
      <c r="K28" s="11">
        <f t="shared" si="20"/>
        <v>0.38022813688212931</v>
      </c>
      <c r="L28" s="11">
        <f t="shared" si="21"/>
        <v>0.30120481927710846</v>
      </c>
      <c r="M28" s="11">
        <f t="shared" si="22"/>
        <v>0.3623188405797102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-0.27617562330658374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0.23693716841244966</v>
      </c>
      <c r="Q28" s="11">
        <f>2*'OddsRatio_working_3-way'!K28*'OddsRatio_working_3-way'!L28*'OddsRatio_working_3-way'!M28</f>
        <v>8.2990251633082199E-2</v>
      </c>
      <c r="R28" s="11">
        <f t="shared" si="23"/>
        <v>0</v>
      </c>
      <c r="S28" s="11">
        <f t="shared" si="24"/>
        <v>-0.85792209165913491</v>
      </c>
      <c r="T28" s="11">
        <f t="shared" si="25"/>
        <v>-0.30049810565994223</v>
      </c>
      <c r="U28" s="11">
        <f>'OddsRatio_working_3-way'!S28-'OddsRatio_working_3-way'!R28^2/3</f>
        <v>-0.85792209165913491</v>
      </c>
      <c r="V28" s="11">
        <f>'OddsRatio_working_3-way'!S28*'OddsRatio_working_3-way'!R28/3-2*'OddsRatio_working_3-way'!R28^3/27-'OddsRatio_working_3-way'!T28</f>
        <v>0.30049810565994223</v>
      </c>
      <c r="W28" s="11">
        <f>'OddsRatio_working_3-way'!V28^2+4*'OddsRatio_working_3-way'!U28^3/27</f>
        <v>-3.2500244467011247E-3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0.15292901617410193</v>
      </c>
      <c r="Y28" s="11">
        <f>IF('OddsRatio_working_3-way'!W28&gt;=0,IF('OddsRatio_working_3-way'!V28+SQRT('OddsRatio_working_3-way'!W28)&gt;0,0,PI()),ACOS('OddsRatio_working_3-way'!V28/(2*'OddsRatio_working_3-way'!X28)))</f>
        <v>0.18748682218125379</v>
      </c>
      <c r="Z28" s="11">
        <f>'OddsRatio_working_3-way'!X28^(1/3)*COS('OddsRatio_working_3-way'!Y28/3)</f>
        <v>0.53372142067310857</v>
      </c>
      <c r="AA28" s="11">
        <f>'OddsRatio_working_3-way'!X28^(1/3)*COS(('OddsRatio_working_3-way'!Y28+2*PI())/3)</f>
        <v>-0.29578486548052929</v>
      </c>
      <c r="AB28" s="11">
        <f>'OddsRatio_working_3-way'!X28^(1/3)*COS(('OddsRatio_working_3-way'!Y28+4*PI())/3)</f>
        <v>-0.23793655519257945</v>
      </c>
      <c r="AC28" s="11">
        <f>'OddsRatio_working_3-way'!X28^(1/3)*SIN('OddsRatio_working_3-way'!Y28/3)</f>
        <v>3.3398737516912934E-2</v>
      </c>
      <c r="AD28" s="11">
        <f>'OddsRatio_working_3-way'!X28^(1/3)*SIN(('OddsRatio_working_3-way'!Y28+2*PI())/3)</f>
        <v>0.44551694008837667</v>
      </c>
      <c r="AE28" s="11">
        <f>'OddsRatio_working_3-way'!X28^(1/3)*SIN(('OddsRatio_working_3-way'!Y28+4*PI())/3)</f>
        <v>-0.47891567760528952</v>
      </c>
      <c r="AF28" s="11">
        <f>-'OddsRatio_working_3-way'!U28/(3*'OddsRatio_working_3-way'!X28^(1/3))*COS(('OddsRatio_working_3-way'!Y28)/3)</f>
        <v>0.53372142067310846</v>
      </c>
      <c r="AG28" s="11">
        <f>-'OddsRatio_working_3-way'!U28/(3*'OddsRatio_working_3-way'!X28^(1/3))*COS(('OddsRatio_working_3-way'!Y28+2*PI())/3)</f>
        <v>-0.29578486548052924</v>
      </c>
      <c r="AH28" s="11">
        <f>-'OddsRatio_working_3-way'!U28/(3*'OddsRatio_working_3-way'!X28^(1/3))*COS(('OddsRatio_working_3-way'!Y28+4*PI())/3)</f>
        <v>-0.23793655519257939</v>
      </c>
      <c r="AI28" s="11">
        <f>'OddsRatio_working_3-way'!U28/(3*'OddsRatio_working_3-way'!X28^(1/3))*SIN(('OddsRatio_working_3-way'!Y28)/3)</f>
        <v>-3.3398737516912927E-2</v>
      </c>
      <c r="AJ28" s="11">
        <f>'OddsRatio_working_3-way'!U28/(3*'OddsRatio_working_3-way'!X28^(1/3))*SIN(('OddsRatio_working_3-way'!Y28+2*PI())/3)</f>
        <v>-0.44551694008837656</v>
      </c>
      <c r="AK28" s="11">
        <f>'OddsRatio_working_3-way'!U28/(3*'OddsRatio_working_3-way'!X28^(1/3))*SIN(('OddsRatio_working_3-way'!Y28+4*PI())/3)</f>
        <v>0.47891567760528941</v>
      </c>
      <c r="AL28" s="11">
        <f>'OddsRatio_working_3-way'!Z28+'OddsRatio_working_3-way'!AF28</f>
        <v>1.0674428413462169</v>
      </c>
      <c r="AM28" s="11">
        <f>'OddsRatio_working_3-way'!AA28+'OddsRatio_working_3-way'!AG28</f>
        <v>-0.59156973096105858</v>
      </c>
      <c r="AN28" s="11">
        <f>'OddsRatio_working_3-way'!AB28+'OddsRatio_working_3-way'!AH28</f>
        <v>-0.47587311038515884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1.0674428413462169</v>
      </c>
      <c r="AS28" s="11">
        <f>IF(('OddsRatio_working_3-way'!X28=0),IF(Q28&gt;0,-Q28^(1/3),(-Q28)^(1/3)),'OddsRatio_working_3-way'!AM28-'OddsRatio_working_3-way'!R28/3)</f>
        <v>-0.59156973096105858</v>
      </c>
      <c r="AT28" s="11">
        <f>IF(('OddsRatio_working_3-way'!X28=0),IF(Q28&gt;0,-Q28^(1/3),(-Q28)^(1/3)),'OddsRatio_working_3-way'!AN28-'OddsRatio_working_3-way'!R28/3)</f>
        <v>-0.47587311038515884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1.76</v>
      </c>
      <c r="B29" s="4">
        <f>IF('True_Odds_Calculator_3-way'!B30="","",'True_Odds_Calculator_3-way'!B30)</f>
        <v>3.6</v>
      </c>
      <c r="C29" s="4">
        <f>IF('True_Odds_Calculator_3-way'!C30="","",'True_Odds_Calculator_3-way'!C30)</f>
        <v>4.92</v>
      </c>
      <c r="D29" s="9">
        <f t="shared" si="13"/>
        <v>0.54800826365849153</v>
      </c>
      <c r="E29" s="9">
        <f t="shared" si="14"/>
        <v>0.26166708073410361</v>
      </c>
      <c r="F29" s="9">
        <f t="shared" si="15"/>
        <v>0.1903246556074048</v>
      </c>
      <c r="G29" s="9">
        <f t="shared" si="16"/>
        <v>1.0852500013412714</v>
      </c>
      <c r="H29" s="9">
        <f t="shared" si="17"/>
        <v>1.8247900010193665</v>
      </c>
      <c r="I29" s="9">
        <f t="shared" si="18"/>
        <v>3.8216500034873051</v>
      </c>
      <c r="J29" s="9">
        <f t="shared" si="19"/>
        <v>5.2541800052577834</v>
      </c>
      <c r="K29" s="11">
        <f t="shared" si="20"/>
        <v>0.56818181818181823</v>
      </c>
      <c r="L29" s="11">
        <f t="shared" si="21"/>
        <v>0.27777777777777779</v>
      </c>
      <c r="M29" s="11">
        <f t="shared" si="22"/>
        <v>0.2032520325203252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-0.24848074238318141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0.23353453231502017</v>
      </c>
      <c r="Q29" s="11">
        <f>2*'OddsRatio_working_3-way'!K29*'OddsRatio_working_3-way'!L29*'OddsRatio_working_3-way'!M29</f>
        <v>6.4157838548082449E-2</v>
      </c>
      <c r="R29" s="11">
        <f t="shared" si="23"/>
        <v>0</v>
      </c>
      <c r="S29" s="11">
        <f t="shared" si="24"/>
        <v>-0.9398496240601506</v>
      </c>
      <c r="T29" s="11">
        <f t="shared" si="25"/>
        <v>-0.25820044617037097</v>
      </c>
      <c r="U29" s="11">
        <f>'OddsRatio_working_3-way'!S29-'OddsRatio_working_3-way'!R29^2/3</f>
        <v>-0.9398496240601506</v>
      </c>
      <c r="V29" s="11">
        <f>'OddsRatio_working_3-way'!S29*'OddsRatio_working_3-way'!R29/3-2*'OddsRatio_working_3-way'!R29^3/27-'OddsRatio_working_3-way'!T29</f>
        <v>0.25820044617037097</v>
      </c>
      <c r="W29" s="11">
        <f>'OddsRatio_working_3-way'!V29^2+4*'OddsRatio_working_3-way'!U29^3/27</f>
        <v>-5.6322966223153276E-2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0.17534996195161542</v>
      </c>
      <c r="Y29" s="11">
        <f>IF('OddsRatio_working_3-way'!W29&gt;=0,IF('OddsRatio_working_3-way'!V29+SQRT('OddsRatio_working_3-way'!W29)&gt;0,0,PI()),ACOS('OddsRatio_working_3-way'!V29/(2*'OddsRatio_working_3-way'!X29)))</f>
        <v>0.7432943220311824</v>
      </c>
      <c r="Z29" s="11">
        <f>'OddsRatio_working_3-way'!X29^(1/3)*COS('OddsRatio_working_3-way'!Y29/3)</f>
        <v>0.54262500067063568</v>
      </c>
      <c r="AA29" s="11">
        <f>'OddsRatio_working_3-way'!X29^(1/3)*COS(('OddsRatio_working_3-way'!Y29+2*PI())/3)</f>
        <v>-0.39018633051013857</v>
      </c>
      <c r="AB29" s="11">
        <f>'OddsRatio_working_3-way'!X29^(1/3)*COS(('OddsRatio_working_3-way'!Y29+4*PI())/3)</f>
        <v>-0.15243867016049722</v>
      </c>
      <c r="AC29" s="11">
        <f>'OddsRatio_working_3-way'!X29^(1/3)*SIN('OddsRatio_working_3-way'!Y29/3)</f>
        <v>0.13726367570206913</v>
      </c>
      <c r="AD29" s="11">
        <f>'OddsRatio_working_3-way'!X29^(1/3)*SIN(('OddsRatio_working_3-way'!Y29+2*PI())/3)</f>
        <v>0.40129519745828396</v>
      </c>
      <c r="AE29" s="11">
        <f>'OddsRatio_working_3-way'!X29^(1/3)*SIN(('OddsRatio_working_3-way'!Y29+4*PI())/3)</f>
        <v>-0.53855887316035311</v>
      </c>
      <c r="AF29" s="11">
        <f>-'OddsRatio_working_3-way'!U29/(3*'OddsRatio_working_3-way'!X29^(1/3))*COS(('OddsRatio_working_3-way'!Y29)/3)</f>
        <v>0.54262500067063568</v>
      </c>
      <c r="AG29" s="11">
        <f>-'OddsRatio_working_3-way'!U29/(3*'OddsRatio_working_3-way'!X29^(1/3))*COS(('OddsRatio_working_3-way'!Y29+2*PI())/3)</f>
        <v>-0.39018633051013857</v>
      </c>
      <c r="AH29" s="11">
        <f>-'OddsRatio_working_3-way'!U29/(3*'OddsRatio_working_3-way'!X29^(1/3))*COS(('OddsRatio_working_3-way'!Y29+4*PI())/3)</f>
        <v>-0.15243867016049722</v>
      </c>
      <c r="AI29" s="11">
        <f>'OddsRatio_working_3-way'!U29/(3*'OddsRatio_working_3-way'!X29^(1/3))*SIN(('OddsRatio_working_3-way'!Y29)/3)</f>
        <v>-0.13726367570206913</v>
      </c>
      <c r="AJ29" s="11">
        <f>'OddsRatio_working_3-way'!U29/(3*'OddsRatio_working_3-way'!X29^(1/3))*SIN(('OddsRatio_working_3-way'!Y29+2*PI())/3)</f>
        <v>-0.40129519745828396</v>
      </c>
      <c r="AK29" s="11">
        <f>'OddsRatio_working_3-way'!U29/(3*'OddsRatio_working_3-way'!X29^(1/3))*SIN(('OddsRatio_working_3-way'!Y29+4*PI())/3)</f>
        <v>0.53855887316035311</v>
      </c>
      <c r="AL29" s="11">
        <f>'OddsRatio_working_3-way'!Z29+'OddsRatio_working_3-way'!AF29</f>
        <v>1.0852500013412714</v>
      </c>
      <c r="AM29" s="11">
        <f>'OddsRatio_working_3-way'!AA29+'OddsRatio_working_3-way'!AG29</f>
        <v>-0.78037266102027714</v>
      </c>
      <c r="AN29" s="11">
        <f>'OddsRatio_working_3-way'!AB29+'OddsRatio_working_3-way'!AH29</f>
        <v>-0.30487734032099445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1.0852500013412714</v>
      </c>
      <c r="AS29" s="11">
        <f>IF(('OddsRatio_working_3-way'!X29=0),IF(Q29&gt;0,-Q29^(1/3),(-Q29)^(1/3)),'OddsRatio_working_3-way'!AM29-'OddsRatio_working_3-way'!R29/3)</f>
        <v>-0.78037266102027714</v>
      </c>
      <c r="AT29" s="11">
        <f>IF(('OddsRatio_working_3-way'!X29=0),IF(Q29&gt;0,-Q29^(1/3),(-Q29)^(1/3)),'OddsRatio_working_3-way'!AN29-'OddsRatio_working_3-way'!R29/3)</f>
        <v>-0.30487734032099445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1.81</v>
      </c>
      <c r="B30" s="4">
        <f>IF('True_Odds_Calculator_3-way'!B31="","",'True_Odds_Calculator_3-way'!B31)</f>
        <v>3.34</v>
      </c>
      <c r="C30" s="4">
        <f>IF('True_Odds_Calculator_3-way'!C31="","",'True_Odds_Calculator_3-way'!C31)</f>
        <v>5.48</v>
      </c>
      <c r="D30" s="9">
        <f t="shared" si="13"/>
        <v>0.53832574970308555</v>
      </c>
      <c r="E30" s="9">
        <f t="shared" si="14"/>
        <v>0.28755928428283123</v>
      </c>
      <c r="F30" s="9">
        <f t="shared" si="15"/>
        <v>0.17411496601408374</v>
      </c>
      <c r="G30" s="9">
        <f t="shared" si="16"/>
        <v>1.0587793925099653</v>
      </c>
      <c r="H30" s="9">
        <f t="shared" si="17"/>
        <v>1.8576113079330714</v>
      </c>
      <c r="I30" s="9">
        <f t="shared" si="18"/>
        <v>3.4775437784733181</v>
      </c>
      <c r="J30" s="9">
        <f t="shared" si="19"/>
        <v>5.7433316784446458</v>
      </c>
      <c r="K30" s="11">
        <f t="shared" si="20"/>
        <v>0.5524861878453039</v>
      </c>
      <c r="L30" s="11">
        <f t="shared" si="21"/>
        <v>0.29940119760479045</v>
      </c>
      <c r="M30" s="11">
        <f t="shared" si="22"/>
        <v>0.18248175182481752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-0.2563145677029216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0.23031325742272762</v>
      </c>
      <c r="Q30" s="11">
        <f>2*'OddsRatio_working_3-way'!K30*'OddsRatio_working_3-way'!L30*'OddsRatio_working_3-way'!M30</f>
        <v>6.0370447555105546E-2</v>
      </c>
      <c r="R30" s="11">
        <f t="shared" si="23"/>
        <v>0</v>
      </c>
      <c r="S30" s="11">
        <f t="shared" si="24"/>
        <v>-0.89855703281629118</v>
      </c>
      <c r="T30" s="11">
        <f t="shared" si="25"/>
        <v>-0.23553264294005016</v>
      </c>
      <c r="U30" s="11">
        <f>'OddsRatio_working_3-way'!S30-'OddsRatio_working_3-way'!R30^2/3</f>
        <v>-0.89855703281629118</v>
      </c>
      <c r="V30" s="11">
        <f>'OddsRatio_working_3-way'!S30*'OddsRatio_working_3-way'!R30/3-2*'OddsRatio_working_3-way'!R30^3/27-'OddsRatio_working_3-way'!T30</f>
        <v>0.23553264294005016</v>
      </c>
      <c r="W30" s="11">
        <f>'OddsRatio_working_3-way'!V30^2+4*'OddsRatio_working_3-way'!U30^3/27</f>
        <v>-5.2005738340148766E-2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0.16392175285061614</v>
      </c>
      <c r="Y30" s="11">
        <f>IF('OddsRatio_working_3-way'!W30&gt;=0,IF('OddsRatio_working_3-way'!V30+SQRT('OddsRatio_working_3-way'!W30)&gt;0,0,PI()),ACOS('OddsRatio_working_3-way'!V30/(2*'OddsRatio_working_3-way'!X30)))</f>
        <v>0.76925354802184442</v>
      </c>
      <c r="Z30" s="11">
        <f>'OddsRatio_working_3-way'!X30^(1/3)*COS('OddsRatio_working_3-way'!Y30/3)</f>
        <v>0.52938969625498278</v>
      </c>
      <c r="AA30" s="11">
        <f>'OddsRatio_working_3-way'!X30^(1/3)*COS(('OddsRatio_working_3-way'!Y30+2*PI())/3)</f>
        <v>-0.38489954990061515</v>
      </c>
      <c r="AB30" s="11">
        <f>'OddsRatio_working_3-way'!X30^(1/3)*COS(('OddsRatio_working_3-way'!Y30+4*PI())/3)</f>
        <v>-0.14449014635436805</v>
      </c>
      <c r="AC30" s="11">
        <f>'OddsRatio_working_3-way'!X30^(1/3)*SIN('OddsRatio_working_3-way'!Y30/3)</f>
        <v>0.13880043385314333</v>
      </c>
      <c r="AD30" s="11">
        <f>'OddsRatio_working_3-way'!X30^(1/3)*SIN(('OddsRatio_working_3-way'!Y30+2*PI())/3)</f>
        <v>0.38906470853197112</v>
      </c>
      <c r="AE30" s="11">
        <f>'OddsRatio_working_3-way'!X30^(1/3)*SIN(('OddsRatio_working_3-way'!Y30+4*PI())/3)</f>
        <v>-0.52786514238511439</v>
      </c>
      <c r="AF30" s="11">
        <f>-'OddsRatio_working_3-way'!U30/(3*'OddsRatio_working_3-way'!X30^(1/3))*COS(('OddsRatio_working_3-way'!Y30)/3)</f>
        <v>0.52938969625498256</v>
      </c>
      <c r="AG30" s="11">
        <f>-'OddsRatio_working_3-way'!U30/(3*'OddsRatio_working_3-way'!X30^(1/3))*COS(('OddsRatio_working_3-way'!Y30+2*PI())/3)</f>
        <v>-0.38489954990061498</v>
      </c>
      <c r="AH30" s="11">
        <f>-'OddsRatio_working_3-way'!U30/(3*'OddsRatio_working_3-way'!X30^(1/3))*COS(('OddsRatio_working_3-way'!Y30+4*PI())/3)</f>
        <v>-0.14449014635436797</v>
      </c>
      <c r="AI30" s="11">
        <f>'OddsRatio_working_3-way'!U30/(3*'OddsRatio_working_3-way'!X30^(1/3))*SIN(('OddsRatio_working_3-way'!Y30)/3)</f>
        <v>-0.13880043385314328</v>
      </c>
      <c r="AJ30" s="11">
        <f>'OddsRatio_working_3-way'!U30/(3*'OddsRatio_working_3-way'!X30^(1/3))*SIN(('OddsRatio_working_3-way'!Y30+2*PI())/3)</f>
        <v>-0.389064708531971</v>
      </c>
      <c r="AK30" s="11">
        <f>'OddsRatio_working_3-way'!U30/(3*'OddsRatio_working_3-way'!X30^(1/3))*SIN(('OddsRatio_working_3-way'!Y30+4*PI())/3)</f>
        <v>0.52786514238511417</v>
      </c>
      <c r="AL30" s="11">
        <f>'OddsRatio_working_3-way'!Z30+'OddsRatio_working_3-way'!AF30</f>
        <v>1.0587793925099653</v>
      </c>
      <c r="AM30" s="11">
        <f>'OddsRatio_working_3-way'!AA30+'OddsRatio_working_3-way'!AG30</f>
        <v>-0.76979909980123007</v>
      </c>
      <c r="AN30" s="11">
        <f>'OddsRatio_working_3-way'!AB30+'OddsRatio_working_3-way'!AH30</f>
        <v>-0.28898029270873604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1.0587793925099653</v>
      </c>
      <c r="AS30" s="11">
        <f>IF(('OddsRatio_working_3-way'!X30=0),IF(Q30&gt;0,-Q30^(1/3),(-Q30)^(1/3)),'OddsRatio_working_3-way'!AM30-'OddsRatio_working_3-way'!R30/3)</f>
        <v>-0.76979909980123007</v>
      </c>
      <c r="AT30" s="11">
        <f>IF(('OddsRatio_working_3-way'!X30=0),IF(Q30&gt;0,-Q30^(1/3),(-Q30)^(1/3)),'OddsRatio_working_3-way'!AN30-'OddsRatio_working_3-way'!R30/3)</f>
        <v>-0.28898029270873604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2.23</v>
      </c>
      <c r="B31" s="4">
        <f>IF('True_Odds_Calculator_3-way'!B32="","",'True_Odds_Calculator_3-way'!B32)</f>
        <v>3.06</v>
      </c>
      <c r="C31" s="4">
        <f>IF('True_Odds_Calculator_3-way'!C32="","",'True_Odds_Calculator_3-way'!C32)</f>
        <v>3.87</v>
      </c>
      <c r="D31" s="9">
        <f t="shared" si="13"/>
        <v>0.43574739739892654</v>
      </c>
      <c r="E31" s="9">
        <f t="shared" si="14"/>
        <v>0.31558613817681064</v>
      </c>
      <c r="F31" s="9">
        <f t="shared" si="15"/>
        <v>0.24866646442426291</v>
      </c>
      <c r="G31" s="9">
        <f t="shared" si="16"/>
        <v>1.0527703804372426</v>
      </c>
      <c r="H31" s="9">
        <f t="shared" si="17"/>
        <v>2.2949075679378081</v>
      </c>
      <c r="I31" s="9">
        <f t="shared" si="18"/>
        <v>3.1687069837007193</v>
      </c>
      <c r="J31" s="9">
        <f t="shared" si="19"/>
        <v>4.0214509918548869</v>
      </c>
      <c r="K31" s="11">
        <f t="shared" si="20"/>
        <v>0.44843049327354262</v>
      </c>
      <c r="L31" s="11">
        <f t="shared" si="21"/>
        <v>0.32679738562091504</v>
      </c>
      <c r="M31" s="11">
        <f t="shared" si="22"/>
        <v>0.25839793281653745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-0.27537022155242785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0.23326171138513302</v>
      </c>
      <c r="Q31" s="11">
        <f>2*'OddsRatio_working_3-way'!K31*'OddsRatio_working_3-way'!L31*'OddsRatio_working_3-way'!M31</f>
        <v>7.5734321878289948E-2</v>
      </c>
      <c r="R31" s="11">
        <f t="shared" si="23"/>
        <v>0</v>
      </c>
      <c r="S31" s="11">
        <f t="shared" si="24"/>
        <v>-0.84708400955664787</v>
      </c>
      <c r="T31" s="11">
        <f t="shared" si="25"/>
        <v>-0.27502727583008046</v>
      </c>
      <c r="U31" s="11">
        <f>'OddsRatio_working_3-way'!S31-'OddsRatio_working_3-way'!R31^2/3</f>
        <v>-0.84708400955664787</v>
      </c>
      <c r="V31" s="11">
        <f>'OddsRatio_working_3-way'!S31*'OddsRatio_working_3-way'!R31/3-2*'OddsRatio_working_3-way'!R31^3/27-'OddsRatio_working_3-way'!T31</f>
        <v>0.27502727583008046</v>
      </c>
      <c r="W31" s="11">
        <f>'OddsRatio_working_3-way'!V31^2+4*'OddsRatio_working_3-way'!U31^3/27</f>
        <v>-1.4408330670972885E-2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0.15004027219507438</v>
      </c>
      <c r="Y31" s="11">
        <f>IF('OddsRatio_working_3-way'!W31&gt;=0,IF('OddsRatio_working_3-way'!V31+SQRT('OddsRatio_working_3-way'!W31)&gt;0,0,PI()),ACOS('OddsRatio_working_3-way'!V31/(2*'OddsRatio_working_3-way'!X31)))</f>
        <v>0.4115258937129076</v>
      </c>
      <c r="Z31" s="11">
        <f>'OddsRatio_working_3-way'!X31^(1/3)*COS('OddsRatio_working_3-way'!Y31/3)</f>
        <v>0.52638519021862129</v>
      </c>
      <c r="AA31" s="11">
        <f>'OddsRatio_working_3-way'!X31^(1/3)*COS(('OddsRatio_working_3-way'!Y31+2*PI())/3)</f>
        <v>-0.32612093552951688</v>
      </c>
      <c r="AB31" s="11">
        <f>'OddsRatio_working_3-way'!X31^(1/3)*COS(('OddsRatio_working_3-way'!Y31+4*PI())/3)</f>
        <v>-0.20026425468910436</v>
      </c>
      <c r="AC31" s="11">
        <f>'OddsRatio_working_3-way'!X31^(1/3)*SIN('OddsRatio_working_3-way'!Y31/3)</f>
        <v>7.2663388562524994E-2</v>
      </c>
      <c r="AD31" s="11">
        <f>'OddsRatio_working_3-way'!X31^(1/3)*SIN(('OddsRatio_working_3-way'!Y31+2*PI())/3)</f>
        <v>0.41953125262396762</v>
      </c>
      <c r="AE31" s="11">
        <f>'OddsRatio_working_3-way'!X31^(1/3)*SIN(('OddsRatio_working_3-way'!Y31+4*PI())/3)</f>
        <v>-0.49219464118649259</v>
      </c>
      <c r="AF31" s="11">
        <f>-'OddsRatio_working_3-way'!U31/(3*'OddsRatio_working_3-way'!X31^(1/3))*COS(('OddsRatio_working_3-way'!Y31)/3)</f>
        <v>0.52638519021862129</v>
      </c>
      <c r="AG31" s="11">
        <f>-'OddsRatio_working_3-way'!U31/(3*'OddsRatio_working_3-way'!X31^(1/3))*COS(('OddsRatio_working_3-way'!Y31+2*PI())/3)</f>
        <v>-0.32612093552951688</v>
      </c>
      <c r="AH31" s="11">
        <f>-'OddsRatio_working_3-way'!U31/(3*'OddsRatio_working_3-way'!X31^(1/3))*COS(('OddsRatio_working_3-way'!Y31+4*PI())/3)</f>
        <v>-0.20026425468910436</v>
      </c>
      <c r="AI31" s="11">
        <f>'OddsRatio_working_3-way'!U31/(3*'OddsRatio_working_3-way'!X31^(1/3))*SIN(('OddsRatio_working_3-way'!Y31)/3)</f>
        <v>-7.2663388562524994E-2</v>
      </c>
      <c r="AJ31" s="11">
        <f>'OddsRatio_working_3-way'!U31/(3*'OddsRatio_working_3-way'!X31^(1/3))*SIN(('OddsRatio_working_3-way'!Y31+2*PI())/3)</f>
        <v>-0.41953125262396762</v>
      </c>
      <c r="AK31" s="11">
        <f>'OddsRatio_working_3-way'!U31/(3*'OddsRatio_working_3-way'!X31^(1/3))*SIN(('OddsRatio_working_3-way'!Y31+4*PI())/3)</f>
        <v>0.49219464118649259</v>
      </c>
      <c r="AL31" s="11">
        <f>'OddsRatio_working_3-way'!Z31+'OddsRatio_working_3-way'!AF31</f>
        <v>1.0527703804372426</v>
      </c>
      <c r="AM31" s="11">
        <f>'OddsRatio_working_3-way'!AA31+'OddsRatio_working_3-way'!AG31</f>
        <v>-0.65224187105903375</v>
      </c>
      <c r="AN31" s="11">
        <f>'OddsRatio_working_3-way'!AB31+'OddsRatio_working_3-way'!AH31</f>
        <v>-0.40052850937820872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1.0527703804372426</v>
      </c>
      <c r="AS31" s="11">
        <f>IF(('OddsRatio_working_3-way'!X31=0),IF(Q31&gt;0,-Q31^(1/3),(-Q31)^(1/3)),'OddsRatio_working_3-way'!AM31-'OddsRatio_working_3-way'!R31/3)</f>
        <v>-0.65224187105903375</v>
      </c>
      <c r="AT31" s="11">
        <f>IF(('OddsRatio_working_3-way'!X31=0),IF(Q31&gt;0,-Q31^(1/3),(-Q31)^(1/3)),'OddsRatio_working_3-way'!AN31-'OddsRatio_working_3-way'!R31/3)</f>
        <v>-0.40052850937820872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3.68</v>
      </c>
      <c r="B32" s="4">
        <f>IF('True_Odds_Calculator_3-way'!B33="","",'True_Odds_Calculator_3-way'!B33)</f>
        <v>3.24</v>
      </c>
      <c r="C32" s="4">
        <f>IF('True_Odds_Calculator_3-way'!C33="","",'True_Odds_Calculator_3-way'!C33)</f>
        <v>2.21</v>
      </c>
      <c r="D32" s="9">
        <f t="shared" si="13"/>
        <v>0.26190802557584614</v>
      </c>
      <c r="E32" s="9">
        <f t="shared" si="14"/>
        <v>0.29802213287823631</v>
      </c>
      <c r="F32" s="9">
        <f t="shared" si="15"/>
        <v>0.44006984154591777</v>
      </c>
      <c r="G32" s="9">
        <f t="shared" si="16"/>
        <v>1.0515426266064747</v>
      </c>
      <c r="H32" s="9">
        <f t="shared" si="17"/>
        <v>3.8181342393053521</v>
      </c>
      <c r="I32" s="9">
        <f t="shared" si="18"/>
        <v>3.355455483598504</v>
      </c>
      <c r="J32" s="9">
        <f t="shared" si="19"/>
        <v>2.272366578193834</v>
      </c>
      <c r="K32" s="11">
        <f t="shared" si="20"/>
        <v>0.27173913043478259</v>
      </c>
      <c r="L32" s="11">
        <f t="shared" si="21"/>
        <v>0.30864197530864196</v>
      </c>
      <c r="M32" s="11">
        <f t="shared" si="22"/>
        <v>0.45248868778280543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-0.27566592101971488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0.2326351697621945</v>
      </c>
      <c r="Q32" s="11">
        <f>2*'OddsRatio_working_3-way'!K32*'OddsRatio_working_3-way'!L32*'OddsRatio_working_3-way'!M32</f>
        <v>7.5900544783750232E-2</v>
      </c>
      <c r="R32" s="11">
        <f t="shared" si="23"/>
        <v>0</v>
      </c>
      <c r="S32" s="11">
        <f t="shared" si="24"/>
        <v>-0.8439025357275014</v>
      </c>
      <c r="T32" s="11">
        <f t="shared" si="25"/>
        <v>-0.27533524819820593</v>
      </c>
      <c r="U32" s="11">
        <f>'OddsRatio_working_3-way'!S32-'OddsRatio_working_3-way'!R32^2/3</f>
        <v>-0.8439025357275014</v>
      </c>
      <c r="V32" s="11">
        <f>'OddsRatio_working_3-way'!S32*'OddsRatio_working_3-way'!R32/3-2*'OddsRatio_working_3-way'!R32^3/27-'OddsRatio_working_3-way'!T32</f>
        <v>0.27533524819820593</v>
      </c>
      <c r="W32" s="11">
        <f>'OddsRatio_working_3-way'!V32^2+4*'OddsRatio_working_3-way'!U32^3/27</f>
        <v>-1.3228030895368434E-2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0.14919578562725566</v>
      </c>
      <c r="Y32" s="11">
        <f>IF('OddsRatio_working_3-way'!W32&gt;=0,IF('OddsRatio_working_3-way'!V32+SQRT('OddsRatio_working_3-way'!W32)&gt;0,0,PI()),ACOS('OddsRatio_working_3-way'!V32/(2*'OddsRatio_working_3-way'!X32)))</f>
        <v>0.39568872292785517</v>
      </c>
      <c r="Z32" s="11">
        <f>'OddsRatio_working_3-way'!X32^(1/3)*COS('OddsRatio_working_3-way'!Y32/3)</f>
        <v>0.52577131330323745</v>
      </c>
      <c r="AA32" s="11">
        <f>'OddsRatio_working_3-way'!X32^(1/3)*COS(('OddsRatio_working_3-way'!Y32+2*PI())/3)</f>
        <v>-0.32329284589608764</v>
      </c>
      <c r="AB32" s="11">
        <f>'OddsRatio_working_3-way'!X32^(1/3)*COS(('OddsRatio_working_3-way'!Y32+4*PI())/3)</f>
        <v>-0.20247846740715017</v>
      </c>
      <c r="AC32" s="11">
        <f>'OddsRatio_working_3-way'!X32^(1/3)*SIN('OddsRatio_working_3-way'!Y32/3)</f>
        <v>6.9752213942565602E-2</v>
      </c>
      <c r="AD32" s="11">
        <f>'OddsRatio_working_3-way'!X32^(1/3)*SIN(('OddsRatio_working_3-way'!Y32+2*PI())/3)</f>
        <v>0.42045520693042804</v>
      </c>
      <c r="AE32" s="11">
        <f>'OddsRatio_working_3-way'!X32^(1/3)*SIN(('OddsRatio_working_3-way'!Y32+4*PI())/3)</f>
        <v>-0.49020742087299346</v>
      </c>
      <c r="AF32" s="11">
        <f>-'OddsRatio_working_3-way'!U32/(3*'OddsRatio_working_3-way'!X32^(1/3))*COS(('OddsRatio_working_3-way'!Y32)/3)</f>
        <v>0.52577131330323734</v>
      </c>
      <c r="AG32" s="11">
        <f>-'OddsRatio_working_3-way'!U32/(3*'OddsRatio_working_3-way'!X32^(1/3))*COS(('OddsRatio_working_3-way'!Y32+2*PI())/3)</f>
        <v>-0.32329284589608759</v>
      </c>
      <c r="AH32" s="11">
        <f>-'OddsRatio_working_3-way'!U32/(3*'OddsRatio_working_3-way'!X32^(1/3))*COS(('OddsRatio_working_3-way'!Y32+4*PI())/3)</f>
        <v>-0.20247846740715011</v>
      </c>
      <c r="AI32" s="11">
        <f>'OddsRatio_working_3-way'!U32/(3*'OddsRatio_working_3-way'!X32^(1/3))*SIN(('OddsRatio_working_3-way'!Y32)/3)</f>
        <v>-6.9752213942565588E-2</v>
      </c>
      <c r="AJ32" s="11">
        <f>'OddsRatio_working_3-way'!U32/(3*'OddsRatio_working_3-way'!X32^(1/3))*SIN(('OddsRatio_working_3-way'!Y32+2*PI())/3)</f>
        <v>-0.42045520693042793</v>
      </c>
      <c r="AK32" s="11">
        <f>'OddsRatio_working_3-way'!U32/(3*'OddsRatio_working_3-way'!X32^(1/3))*SIN(('OddsRatio_working_3-way'!Y32+4*PI())/3)</f>
        <v>0.49020742087299335</v>
      </c>
      <c r="AL32" s="11">
        <f>'OddsRatio_working_3-way'!Z32+'OddsRatio_working_3-way'!AF32</f>
        <v>1.0515426266064747</v>
      </c>
      <c r="AM32" s="11">
        <f>'OddsRatio_working_3-way'!AA32+'OddsRatio_working_3-way'!AG32</f>
        <v>-0.64658569179217529</v>
      </c>
      <c r="AN32" s="11">
        <f>'OddsRatio_working_3-way'!AB32+'OddsRatio_working_3-way'!AH32</f>
        <v>-0.40495693481430028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1.0515426266064747</v>
      </c>
      <c r="AS32" s="11">
        <f>IF(('OddsRatio_working_3-way'!X32=0),IF(Q32&gt;0,-Q32^(1/3),(-Q32)^(1/3)),'OddsRatio_working_3-way'!AM32-'OddsRatio_working_3-way'!R32/3)</f>
        <v>-0.64658569179217529</v>
      </c>
      <c r="AT32" s="11">
        <f>IF(('OddsRatio_working_3-way'!X32=0),IF(Q32&gt;0,-Q32^(1/3),(-Q32)^(1/3)),'OddsRatio_working_3-way'!AN32-'OddsRatio_working_3-way'!R32/3)</f>
        <v>-0.40495693481430028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3.27</v>
      </c>
      <c r="B33" s="4">
        <f>IF('True_Odds_Calculator_3-way'!B34="","",'True_Odds_Calculator_3-way'!B34)</f>
        <v>3.24</v>
      </c>
      <c r="C33" s="4">
        <f>IF('True_Odds_Calculator_3-way'!C34="","",'True_Odds_Calculator_3-way'!C34)</f>
        <v>2.39</v>
      </c>
      <c r="D33" s="9">
        <f t="shared" si="13"/>
        <v>0.29540404505171469</v>
      </c>
      <c r="E33" s="9">
        <f t="shared" si="14"/>
        <v>0.29818065585291892</v>
      </c>
      <c r="F33" s="9">
        <f t="shared" si="15"/>
        <v>0.40641529909536644</v>
      </c>
      <c r="G33" s="9">
        <f t="shared" si="16"/>
        <v>1.0507462541871366</v>
      </c>
      <c r="H33" s="9">
        <f t="shared" si="17"/>
        <v>3.3851939970047997</v>
      </c>
      <c r="I33" s="9">
        <f t="shared" si="18"/>
        <v>3.3536716093791865</v>
      </c>
      <c r="J33" s="9">
        <f t="shared" si="19"/>
        <v>2.4605372933201202</v>
      </c>
      <c r="K33" s="11">
        <f t="shared" si="20"/>
        <v>0.3058103975535168</v>
      </c>
      <c r="L33" s="11">
        <f t="shared" si="21"/>
        <v>0.30864197530864196</v>
      </c>
      <c r="M33" s="11">
        <f t="shared" si="22"/>
        <v>0.41841004184100417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-0.27912453460630338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0.2330029115096014</v>
      </c>
      <c r="Q33" s="11">
        <f>2*'OddsRatio_working_3-way'!K33*'OddsRatio_working_3-way'!L33*'OddsRatio_working_3-way'!M33</f>
        <v>7.8984037799864862E-2</v>
      </c>
      <c r="R33" s="11">
        <f t="shared" si="23"/>
        <v>0</v>
      </c>
      <c r="S33" s="11">
        <f t="shared" si="24"/>
        <v>-0.83476327811256323</v>
      </c>
      <c r="T33" s="11">
        <f t="shared" si="25"/>
        <v>-0.28297060275002134</v>
      </c>
      <c r="U33" s="11">
        <f>'OddsRatio_working_3-way'!S33-'OddsRatio_working_3-way'!R33^2/3</f>
        <v>-0.83476327811256323</v>
      </c>
      <c r="V33" s="11">
        <f>'OddsRatio_working_3-way'!S33*'OddsRatio_working_3-way'!R33/3-2*'OddsRatio_working_3-way'!R33^3/27-'OddsRatio_working_3-way'!T33</f>
        <v>0.28297060275002134</v>
      </c>
      <c r="W33" s="11">
        <f>'OddsRatio_working_3-way'!V33^2+4*'OddsRatio_working_3-way'!U33^3/27</f>
        <v>-6.1036187357557808E-3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0.1467787286670536</v>
      </c>
      <c r="Y33" s="11">
        <f>IF('OddsRatio_working_3-way'!W33&gt;=0,IF('OddsRatio_working_3-way'!V33+SQRT('OddsRatio_working_3-way'!W33)&gt;0,0,PI()),ACOS('OddsRatio_working_3-way'!V33/(2*'OddsRatio_working_3-way'!X33)))</f>
        <v>0.26938029798771623</v>
      </c>
      <c r="Z33" s="11">
        <f>'OddsRatio_working_3-way'!X33^(1/3)*COS('OddsRatio_working_3-way'!Y33/3)</f>
        <v>0.52537312709356832</v>
      </c>
      <c r="AA33" s="11">
        <f>'OddsRatio_working_3-way'!X33^(1/3)*COS(('OddsRatio_working_3-way'!Y33+2*PI())/3)</f>
        <v>-0.30365151837508575</v>
      </c>
      <c r="AB33" s="11">
        <f>'OddsRatio_working_3-way'!X33^(1/3)*COS(('OddsRatio_working_3-way'!Y33+4*PI())/3)</f>
        <v>-0.22172160871848257</v>
      </c>
      <c r="AC33" s="11">
        <f>'OddsRatio_working_3-way'!X33^(1/3)*SIN('OddsRatio_working_3-way'!Y33/3)</f>
        <v>4.7302255394921527E-2</v>
      </c>
      <c r="AD33" s="11">
        <f>'OddsRatio_working_3-way'!X33^(1/3)*SIN(('OddsRatio_working_3-way'!Y33+2*PI())/3)</f>
        <v>0.43133534683124003</v>
      </c>
      <c r="AE33" s="11">
        <f>'OddsRatio_working_3-way'!X33^(1/3)*SIN(('OddsRatio_working_3-way'!Y33+4*PI())/3)</f>
        <v>-0.47863760222616153</v>
      </c>
      <c r="AF33" s="11">
        <f>-'OddsRatio_working_3-way'!U33/(3*'OddsRatio_working_3-way'!X33^(1/3))*COS(('OddsRatio_working_3-way'!Y33)/3)</f>
        <v>0.52537312709356832</v>
      </c>
      <c r="AG33" s="11">
        <f>-'OddsRatio_working_3-way'!U33/(3*'OddsRatio_working_3-way'!X33^(1/3))*COS(('OddsRatio_working_3-way'!Y33+2*PI())/3)</f>
        <v>-0.30365151837508575</v>
      </c>
      <c r="AH33" s="11">
        <f>-'OddsRatio_working_3-way'!U33/(3*'OddsRatio_working_3-way'!X33^(1/3))*COS(('OddsRatio_working_3-way'!Y33+4*PI())/3)</f>
        <v>-0.22172160871848257</v>
      </c>
      <c r="AI33" s="11">
        <f>'OddsRatio_working_3-way'!U33/(3*'OddsRatio_working_3-way'!X33^(1/3))*SIN(('OddsRatio_working_3-way'!Y33)/3)</f>
        <v>-4.7302255394921527E-2</v>
      </c>
      <c r="AJ33" s="11">
        <f>'OddsRatio_working_3-way'!U33/(3*'OddsRatio_working_3-way'!X33^(1/3))*SIN(('OddsRatio_working_3-way'!Y33+2*PI())/3)</f>
        <v>-0.43133534683124003</v>
      </c>
      <c r="AK33" s="11">
        <f>'OddsRatio_working_3-way'!U33/(3*'OddsRatio_working_3-way'!X33^(1/3))*SIN(('OddsRatio_working_3-way'!Y33+4*PI())/3)</f>
        <v>0.47863760222616153</v>
      </c>
      <c r="AL33" s="11">
        <f>'OddsRatio_working_3-way'!Z33+'OddsRatio_working_3-way'!AF33</f>
        <v>1.0507462541871366</v>
      </c>
      <c r="AM33" s="11">
        <f>'OddsRatio_working_3-way'!AA33+'OddsRatio_working_3-way'!AG33</f>
        <v>-0.6073030367501715</v>
      </c>
      <c r="AN33" s="11">
        <f>'OddsRatio_working_3-way'!AB33+'OddsRatio_working_3-way'!AH33</f>
        <v>-0.44344321743696513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1.0507462541871366</v>
      </c>
      <c r="AS33" s="11">
        <f>IF(('OddsRatio_working_3-way'!X33=0),IF(Q33&gt;0,-Q33^(1/3),(-Q33)^(1/3)),'OddsRatio_working_3-way'!AM33-'OddsRatio_working_3-way'!R33/3)</f>
        <v>-0.6073030367501715</v>
      </c>
      <c r="AT33" s="11">
        <f>IF(('OddsRatio_working_3-way'!X33=0),IF(Q33&gt;0,-Q33^(1/3),(-Q33)^(1/3)),'OddsRatio_working_3-way'!AN33-'OddsRatio_working_3-way'!R33/3)</f>
        <v>-0.44344321743696513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3.51</v>
      </c>
      <c r="B34" s="4">
        <f>IF('True_Odds_Calculator_3-way'!B35="","",'True_Odds_Calculator_3-way'!B35)</f>
        <v>3.11</v>
      </c>
      <c r="C34" s="4">
        <f>IF('True_Odds_Calculator_3-way'!C35="","",'True_Odds_Calculator_3-way'!C35)</f>
        <v>2.34</v>
      </c>
      <c r="D34" s="9">
        <f t="shared" si="13"/>
        <v>0.27460559617933233</v>
      </c>
      <c r="E34" s="9">
        <f t="shared" si="14"/>
        <v>0.31049956364676184</v>
      </c>
      <c r="F34" s="9">
        <f t="shared" si="15"/>
        <v>0.41489484017390571</v>
      </c>
      <c r="G34" s="9">
        <f t="shared" si="16"/>
        <v>1.0524248541588075</v>
      </c>
      <c r="H34" s="9">
        <f t="shared" si="17"/>
        <v>3.6415863839386065</v>
      </c>
      <c r="I34" s="9">
        <f t="shared" si="18"/>
        <v>3.2206164422750834</v>
      </c>
      <c r="J34" s="9">
        <f t="shared" si="19"/>
        <v>2.410249304572802</v>
      </c>
      <c r="K34" s="11">
        <f t="shared" si="20"/>
        <v>0.28490028490028491</v>
      </c>
      <c r="L34" s="11">
        <f t="shared" si="21"/>
        <v>0.32154340836012862</v>
      </c>
      <c r="M34" s="11">
        <f t="shared" si="22"/>
        <v>0.42735042735042739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-0.27782902334253079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0.23332587160327839</v>
      </c>
      <c r="Q34" s="11">
        <f>2*'OddsRatio_working_3-way'!K34*'OddsRatio_working_3-way'!L34*'OddsRatio_working_3-way'!M34</f>
        <v>7.8297272350093428E-2</v>
      </c>
      <c r="R34" s="11">
        <f t="shared" si="23"/>
        <v>0</v>
      </c>
      <c r="S34" s="11">
        <f t="shared" si="24"/>
        <v>-0.83981820472231516</v>
      </c>
      <c r="T34" s="11">
        <f t="shared" si="25"/>
        <v>-0.28181818950413262</v>
      </c>
      <c r="U34" s="11">
        <f>'OddsRatio_working_3-way'!S34-'OddsRatio_working_3-way'!R34^2/3</f>
        <v>-0.83981820472231516</v>
      </c>
      <c r="V34" s="11">
        <f>'OddsRatio_working_3-way'!S34*'OddsRatio_working_3-way'!R34/3-2*'OddsRatio_working_3-way'!R34^3/27-'OddsRatio_working_3-way'!T34</f>
        <v>0.28181818950413262</v>
      </c>
      <c r="W34" s="11">
        <f>'OddsRatio_working_3-way'!V34^2+4*'OddsRatio_working_3-way'!U34^3/27</f>
        <v>-8.3295094031292927E-3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0.14811397751268826</v>
      </c>
      <c r="Y34" s="11">
        <f>IF('OddsRatio_working_3-way'!W34&gt;=0,IF('OddsRatio_working_3-way'!V34+SQRT('OddsRatio_working_3-way'!W34)&gt;0,0,PI()),ACOS('OddsRatio_working_3-way'!V34/(2*'OddsRatio_working_3-way'!X34)))</f>
        <v>0.31318924526513281</v>
      </c>
      <c r="Z34" s="11">
        <f>'OddsRatio_working_3-way'!X34^(1/3)*COS('OddsRatio_working_3-way'!Y34/3)</f>
        <v>0.52621242707940374</v>
      </c>
      <c r="AA34" s="11">
        <f>'OddsRatio_working_3-way'!X34^(1/3)*COS(('OddsRatio_working_3-way'!Y34+2*PI())/3)</f>
        <v>-0.31085464148221331</v>
      </c>
      <c r="AB34" s="11">
        <f>'OddsRatio_working_3-way'!X34^(1/3)*COS(('OddsRatio_working_3-way'!Y34+4*PI())/3)</f>
        <v>-0.21535778559719074</v>
      </c>
      <c r="AC34" s="11">
        <f>'OddsRatio_working_3-way'!X34^(1/3)*SIN('OddsRatio_working_3-way'!Y34/3)</f>
        <v>5.513513545198085E-2</v>
      </c>
      <c r="AD34" s="11">
        <f>'OddsRatio_working_3-way'!X34^(1/3)*SIN(('OddsRatio_working_3-way'!Y34+2*PI())/3)</f>
        <v>0.42814576191183962</v>
      </c>
      <c r="AE34" s="11">
        <f>'OddsRatio_working_3-way'!X34^(1/3)*SIN(('OddsRatio_working_3-way'!Y34+4*PI())/3)</f>
        <v>-0.48328089736382035</v>
      </c>
      <c r="AF34" s="11">
        <f>-'OddsRatio_working_3-way'!U34/(3*'OddsRatio_working_3-way'!X34^(1/3))*COS(('OddsRatio_working_3-way'!Y34)/3)</f>
        <v>0.52621242707940385</v>
      </c>
      <c r="AG34" s="11">
        <f>-'OddsRatio_working_3-way'!U34/(3*'OddsRatio_working_3-way'!X34^(1/3))*COS(('OddsRatio_working_3-way'!Y34+2*PI())/3)</f>
        <v>-0.31085464148221337</v>
      </c>
      <c r="AH34" s="11">
        <f>-'OddsRatio_working_3-way'!U34/(3*'OddsRatio_working_3-way'!X34^(1/3))*COS(('OddsRatio_working_3-way'!Y34+4*PI())/3)</f>
        <v>-0.21535778559719079</v>
      </c>
      <c r="AI34" s="11">
        <f>'OddsRatio_working_3-way'!U34/(3*'OddsRatio_working_3-way'!X34^(1/3))*SIN(('OddsRatio_working_3-way'!Y34)/3)</f>
        <v>-5.5135135451980864E-2</v>
      </c>
      <c r="AJ34" s="11">
        <f>'OddsRatio_working_3-way'!U34/(3*'OddsRatio_working_3-way'!X34^(1/3))*SIN(('OddsRatio_working_3-way'!Y34+2*PI())/3)</f>
        <v>-0.42814576191183973</v>
      </c>
      <c r="AK34" s="11">
        <f>'OddsRatio_working_3-way'!U34/(3*'OddsRatio_working_3-way'!X34^(1/3))*SIN(('OddsRatio_working_3-way'!Y34+4*PI())/3)</f>
        <v>0.48328089736382046</v>
      </c>
      <c r="AL34" s="11">
        <f>'OddsRatio_working_3-way'!Z34+'OddsRatio_working_3-way'!AF34</f>
        <v>1.0524248541588075</v>
      </c>
      <c r="AM34" s="11">
        <f>'OddsRatio_working_3-way'!AA34+'OddsRatio_working_3-way'!AG34</f>
        <v>-0.62170928296442662</v>
      </c>
      <c r="AN34" s="11">
        <f>'OddsRatio_working_3-way'!AB34+'OddsRatio_working_3-way'!AH34</f>
        <v>-0.43071557119438153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1.0524248541588075</v>
      </c>
      <c r="AS34" s="11">
        <f>IF(('OddsRatio_working_3-way'!X34=0),IF(Q34&gt;0,-Q34^(1/3),(-Q34)^(1/3)),'OddsRatio_working_3-way'!AM34-'OddsRatio_working_3-way'!R34/3)</f>
        <v>-0.62170928296442662</v>
      </c>
      <c r="AT34" s="11">
        <f>IF(('OddsRatio_working_3-way'!X34=0),IF(Q34&gt;0,-Q34^(1/3),(-Q34)^(1/3)),'OddsRatio_working_3-way'!AN34-'OddsRatio_working_3-way'!R34/3)</f>
        <v>-0.43071557119438153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2.08</v>
      </c>
      <c r="B35" s="4">
        <f>IF('True_Odds_Calculator_3-way'!B36="","",'True_Odds_Calculator_3-way'!B36)</f>
        <v>3.16</v>
      </c>
      <c r="C35" s="4">
        <f>IF('True_Odds_Calculator_3-way'!C36="","",'True_Odds_Calculator_3-way'!C36)</f>
        <v>4.2300000000000004</v>
      </c>
      <c r="D35" s="9">
        <f t="shared" si="13"/>
        <v>0.46769902063295815</v>
      </c>
      <c r="E35" s="9">
        <f t="shared" si="14"/>
        <v>0.30522660164725202</v>
      </c>
      <c r="F35" s="9">
        <f t="shared" si="15"/>
        <v>0.22707437771978969</v>
      </c>
      <c r="G35" s="9">
        <f t="shared" si="16"/>
        <v>1.0538214865720272</v>
      </c>
      <c r="H35" s="9">
        <f t="shared" si="17"/>
        <v>2.1381272054977898</v>
      </c>
      <c r="I35" s="9">
        <f t="shared" si="18"/>
        <v>3.2762544109955796</v>
      </c>
      <c r="J35" s="9">
        <f t="shared" si="19"/>
        <v>4.4038434016276478</v>
      </c>
      <c r="K35" s="11">
        <f t="shared" si="20"/>
        <v>0.48076923076923073</v>
      </c>
      <c r="L35" s="11">
        <f t="shared" si="21"/>
        <v>0.31645569620253161</v>
      </c>
      <c r="M35" s="11">
        <f t="shared" si="22"/>
        <v>0.23640661938534277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-0.27101245105554295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0.23270916921603696</v>
      </c>
      <c r="Q35" s="11">
        <f>2*'OddsRatio_working_3-way'!K35*'OddsRatio_working_3-way'!L35*'OddsRatio_working_3-way'!M35</f>
        <v>7.1934828196611109E-2</v>
      </c>
      <c r="R35" s="11">
        <f t="shared" si="23"/>
        <v>0</v>
      </c>
      <c r="S35" s="11">
        <f t="shared" si="24"/>
        <v>-0.85866597017841118</v>
      </c>
      <c r="T35" s="11">
        <f t="shared" si="25"/>
        <v>-0.2654299753256294</v>
      </c>
      <c r="U35" s="11">
        <f>'OddsRatio_working_3-way'!S35-'OddsRatio_working_3-way'!R35^2/3</f>
        <v>-0.85866597017841118</v>
      </c>
      <c r="V35" s="11">
        <f>'OddsRatio_working_3-way'!S35*'OddsRatio_working_3-way'!R35/3-2*'OddsRatio_working_3-way'!R35^3/27-'OddsRatio_working_3-way'!T35</f>
        <v>0.2654299753256294</v>
      </c>
      <c r="W35" s="11">
        <f>'OddsRatio_working_3-way'!V35^2+4*'OddsRatio_working_3-way'!U35^3/27</f>
        <v>-2.3339616156788243E-2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0.15312795952907529</v>
      </c>
      <c r="Y35" s="11">
        <f>IF('OddsRatio_working_3-way'!W35&gt;=0,IF('OddsRatio_working_3-way'!V35+SQRT('OddsRatio_working_3-way'!W35)&gt;0,0,PI()),ACOS('OddsRatio_working_3-way'!V35/(2*'OddsRatio_working_3-way'!X35)))</f>
        <v>0.5222612886321929</v>
      </c>
      <c r="Z35" s="11">
        <f>'OddsRatio_working_3-way'!X35^(1/3)*COS('OddsRatio_working_3-way'!Y35/3)</f>
        <v>0.52691074328601362</v>
      </c>
      <c r="AA35" s="11">
        <f>'OddsRatio_working_3-way'!X35^(1/3)*COS(('OddsRatio_working_3-way'!Y35+2*PI())/3)</f>
        <v>-0.34370681400972264</v>
      </c>
      <c r="AB35" s="11">
        <f>'OddsRatio_working_3-way'!X35^(1/3)*COS(('OddsRatio_working_3-way'!Y35+4*PI())/3)</f>
        <v>-0.18320392927629106</v>
      </c>
      <c r="AC35" s="11">
        <f>'OddsRatio_working_3-way'!X35^(1/3)*SIN('OddsRatio_working_3-way'!Y35/3)</f>
        <v>9.2666383706558345E-2</v>
      </c>
      <c r="AD35" s="11">
        <f>'OddsRatio_working_3-way'!X35^(1/3)*SIN(('OddsRatio_working_3-way'!Y35+2*PI())/3)</f>
        <v>0.40998489735934951</v>
      </c>
      <c r="AE35" s="11">
        <f>'OddsRatio_working_3-way'!X35^(1/3)*SIN(('OddsRatio_working_3-way'!Y35+4*PI())/3)</f>
        <v>-0.50265128106590773</v>
      </c>
      <c r="AF35" s="11">
        <f>-'OddsRatio_working_3-way'!U35/(3*'OddsRatio_working_3-way'!X35^(1/3))*COS(('OddsRatio_working_3-way'!Y35)/3)</f>
        <v>0.52691074328601362</v>
      </c>
      <c r="AG35" s="11">
        <f>-'OddsRatio_working_3-way'!U35/(3*'OddsRatio_working_3-way'!X35^(1/3))*COS(('OddsRatio_working_3-way'!Y35+2*PI())/3)</f>
        <v>-0.34370681400972264</v>
      </c>
      <c r="AH35" s="11">
        <f>-'OddsRatio_working_3-way'!U35/(3*'OddsRatio_working_3-way'!X35^(1/3))*COS(('OddsRatio_working_3-way'!Y35+4*PI())/3)</f>
        <v>-0.18320392927629106</v>
      </c>
      <c r="AI35" s="11">
        <f>'OddsRatio_working_3-way'!U35/(3*'OddsRatio_working_3-way'!X35^(1/3))*SIN(('OddsRatio_working_3-way'!Y35)/3)</f>
        <v>-9.2666383706558345E-2</v>
      </c>
      <c r="AJ35" s="11">
        <f>'OddsRatio_working_3-way'!U35/(3*'OddsRatio_working_3-way'!X35^(1/3))*SIN(('OddsRatio_working_3-way'!Y35+2*PI())/3)</f>
        <v>-0.40998489735934951</v>
      </c>
      <c r="AK35" s="11">
        <f>'OddsRatio_working_3-way'!U35/(3*'OddsRatio_working_3-way'!X35^(1/3))*SIN(('OddsRatio_working_3-way'!Y35+4*PI())/3)</f>
        <v>0.50265128106590773</v>
      </c>
      <c r="AL35" s="11">
        <f>'OddsRatio_working_3-way'!Z35+'OddsRatio_working_3-way'!AF35</f>
        <v>1.0538214865720272</v>
      </c>
      <c r="AM35" s="11">
        <f>'OddsRatio_working_3-way'!AA35+'OddsRatio_working_3-way'!AG35</f>
        <v>-0.68741362801944528</v>
      </c>
      <c r="AN35" s="11">
        <f>'OddsRatio_working_3-way'!AB35+'OddsRatio_working_3-way'!AH35</f>
        <v>-0.36640785855258212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1.0538214865720272</v>
      </c>
      <c r="AS35" s="11">
        <f>IF(('OddsRatio_working_3-way'!X35=0),IF(Q35&gt;0,-Q35^(1/3),(-Q35)^(1/3)),'OddsRatio_working_3-way'!AM35-'OddsRatio_working_3-way'!R35/3)</f>
        <v>-0.68741362801944528</v>
      </c>
      <c r="AT35" s="11">
        <f>IF(('OddsRatio_working_3-way'!X35=0),IF(Q35&gt;0,-Q35^(1/3),(-Q35)^(1/3)),'OddsRatio_working_3-way'!AN35-'OddsRatio_working_3-way'!R35/3)</f>
        <v>-0.36640785855258212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4.3099999999999996</v>
      </c>
      <c r="B36" s="4">
        <f>IF('True_Odds_Calculator_3-way'!B37="","",'True_Odds_Calculator_3-way'!B37)</f>
        <v>2.97</v>
      </c>
      <c r="C36" s="4">
        <f>IF('True_Odds_Calculator_3-way'!C37="","",'True_Odds_Calculator_3-way'!C37)</f>
        <v>2.15</v>
      </c>
      <c r="D36" s="9">
        <f t="shared" si="13"/>
        <v>0.22280774737071629</v>
      </c>
      <c r="E36" s="9">
        <f t="shared" si="14"/>
        <v>0.325092953060866</v>
      </c>
      <c r="F36" s="9">
        <f t="shared" si="15"/>
        <v>0.45209929956841777</v>
      </c>
      <c r="G36" s="9">
        <f t="shared" si="16"/>
        <v>1.0538290860756712</v>
      </c>
      <c r="H36" s="9">
        <f t="shared" si="17"/>
        <v>4.4881742749104712</v>
      </c>
      <c r="I36" s="9">
        <f t="shared" si="18"/>
        <v>3.076043299569073</v>
      </c>
      <c r="J36" s="9">
        <f t="shared" si="19"/>
        <v>2.2119034489870217</v>
      </c>
      <c r="K36" s="11">
        <f t="shared" si="20"/>
        <v>0.23201856148491881</v>
      </c>
      <c r="L36" s="11">
        <f t="shared" si="21"/>
        <v>0.33670033670033667</v>
      </c>
      <c r="M36" s="11">
        <f t="shared" si="22"/>
        <v>0.46511627906976744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-0.2724707460584006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0.23363547887370256</v>
      </c>
      <c r="Q36" s="11">
        <f>2*'OddsRatio_working_3-way'!K36*'OddsRatio_working_3-way'!L36*'OddsRatio_working_3-way'!M36</f>
        <v>7.2670444439720872E-2</v>
      </c>
      <c r="R36" s="11">
        <f t="shared" si="23"/>
        <v>0</v>
      </c>
      <c r="S36" s="11">
        <f t="shared" si="24"/>
        <v>-0.85746995687979577</v>
      </c>
      <c r="T36" s="11">
        <f t="shared" si="25"/>
        <v>-0.26670916232653064</v>
      </c>
      <c r="U36" s="11">
        <f>'OddsRatio_working_3-way'!S36-'OddsRatio_working_3-way'!R36^2/3</f>
        <v>-0.85746995687979577</v>
      </c>
      <c r="V36" s="11">
        <f>'OddsRatio_working_3-way'!S36*'OddsRatio_working_3-way'!R36/3-2*'OddsRatio_working_3-way'!R36^3/27-'OddsRatio_working_3-way'!T36</f>
        <v>0.26670916232653064</v>
      </c>
      <c r="W36" s="11">
        <f>'OddsRatio_working_3-way'!V36^2+4*'OddsRatio_working_3-way'!U36^3/27</f>
        <v>-2.2267532214741995E-2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0.15280813908596433</v>
      </c>
      <c r="Y36" s="11">
        <f>IF('OddsRatio_working_3-way'!W36&gt;=0,IF('OddsRatio_working_3-way'!V36+SQRT('OddsRatio_working_3-way'!W36)&gt;0,0,PI()),ACOS('OddsRatio_working_3-way'!V36/(2*'OddsRatio_working_3-way'!X36)))</f>
        <v>0.51010566316160855</v>
      </c>
      <c r="Z36" s="11">
        <f>'OddsRatio_working_3-way'!X36^(1/3)*COS('OddsRatio_working_3-way'!Y36/3)</f>
        <v>0.52691454303783558</v>
      </c>
      <c r="AA36" s="11">
        <f>'OddsRatio_working_3-way'!X36^(1/3)*COS(('OddsRatio_working_3-way'!Y36+2*PI())/3)</f>
        <v>-0.34180449528192458</v>
      </c>
      <c r="AB36" s="11">
        <f>'OddsRatio_working_3-way'!X36^(1/3)*COS(('OddsRatio_working_3-way'!Y36+4*PI())/3)</f>
        <v>-0.18511004775591108</v>
      </c>
      <c r="AC36" s="11">
        <f>'OddsRatio_working_3-way'!X36^(1/3)*SIN('OddsRatio_working_3-way'!Y36/3)</f>
        <v>9.0467581459663604E-2</v>
      </c>
      <c r="AD36" s="11">
        <f>'OddsRatio_working_3-way'!X36^(1/3)*SIN(('OddsRatio_working_3-way'!Y36+2*PI())/3)</f>
        <v>0.41108758916440269</v>
      </c>
      <c r="AE36" s="11">
        <f>'OddsRatio_working_3-way'!X36^(1/3)*SIN(('OddsRatio_working_3-way'!Y36+4*PI())/3)</f>
        <v>-0.50155517062406629</v>
      </c>
      <c r="AF36" s="11">
        <f>-'OddsRatio_working_3-way'!U36/(3*'OddsRatio_working_3-way'!X36^(1/3))*COS(('OddsRatio_working_3-way'!Y36)/3)</f>
        <v>0.52691454303783558</v>
      </c>
      <c r="AG36" s="11">
        <f>-'OddsRatio_working_3-way'!U36/(3*'OddsRatio_working_3-way'!X36^(1/3))*COS(('OddsRatio_working_3-way'!Y36+2*PI())/3)</f>
        <v>-0.34180449528192458</v>
      </c>
      <c r="AH36" s="11">
        <f>-'OddsRatio_working_3-way'!U36/(3*'OddsRatio_working_3-way'!X36^(1/3))*COS(('OddsRatio_working_3-way'!Y36+4*PI())/3)</f>
        <v>-0.18511004775591108</v>
      </c>
      <c r="AI36" s="11">
        <f>'OddsRatio_working_3-way'!U36/(3*'OddsRatio_working_3-way'!X36^(1/3))*SIN(('OddsRatio_working_3-way'!Y36)/3)</f>
        <v>-9.0467581459663604E-2</v>
      </c>
      <c r="AJ36" s="11">
        <f>'OddsRatio_working_3-way'!U36/(3*'OddsRatio_working_3-way'!X36^(1/3))*SIN(('OddsRatio_working_3-way'!Y36+2*PI())/3)</f>
        <v>-0.41108758916440269</v>
      </c>
      <c r="AK36" s="11">
        <f>'OddsRatio_working_3-way'!U36/(3*'OddsRatio_working_3-way'!X36^(1/3))*SIN(('OddsRatio_working_3-way'!Y36+4*PI())/3)</f>
        <v>0.50155517062406629</v>
      </c>
      <c r="AL36" s="11">
        <f>'OddsRatio_working_3-way'!Z36+'OddsRatio_working_3-way'!AF36</f>
        <v>1.0538290860756712</v>
      </c>
      <c r="AM36" s="11">
        <f>'OddsRatio_working_3-way'!AA36+'OddsRatio_working_3-way'!AG36</f>
        <v>-0.68360899056384916</v>
      </c>
      <c r="AN36" s="11">
        <f>'OddsRatio_working_3-way'!AB36+'OddsRatio_working_3-way'!AH36</f>
        <v>-0.37022009551182217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1.0538290860756712</v>
      </c>
      <c r="AS36" s="11">
        <f>IF(('OddsRatio_working_3-way'!X36=0),IF(Q36&gt;0,-Q36^(1/3),(-Q36)^(1/3)),'OddsRatio_working_3-way'!AM36-'OddsRatio_working_3-way'!R36/3)</f>
        <v>-0.68360899056384916</v>
      </c>
      <c r="AT36" s="11">
        <f>IF(('OddsRatio_working_3-way'!X36=0),IF(Q36&gt;0,-Q36^(1/3),(-Q36)^(1/3)),'OddsRatio_working_3-way'!AN36-'OddsRatio_working_3-way'!R36/3)</f>
        <v>-0.37022009551182217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3.19</v>
      </c>
      <c r="B37" s="4">
        <f>IF('True_Odds_Calculator_3-way'!B38="","",'True_Odds_Calculator_3-way'!B38)</f>
        <v>2.92</v>
      </c>
      <c r="C37" s="4">
        <f>IF('True_Odds_Calculator_3-way'!C38="","",'True_Odds_Calculator_3-way'!C38)</f>
        <v>2.65</v>
      </c>
      <c r="D37" s="9">
        <f t="shared" si="13"/>
        <v>0.30288357393220516</v>
      </c>
      <c r="E37" s="9">
        <f t="shared" si="14"/>
        <v>0.33136283828887036</v>
      </c>
      <c r="F37" s="9">
        <f t="shared" si="15"/>
        <v>0.36575358777892453</v>
      </c>
      <c r="G37" s="9">
        <f t="shared" si="16"/>
        <v>1.0509582894776992</v>
      </c>
      <c r="H37" s="9">
        <f t="shared" si="17"/>
        <v>3.301598653956161</v>
      </c>
      <c r="I37" s="9">
        <f t="shared" si="18"/>
        <v>3.0178399157971825</v>
      </c>
      <c r="J37" s="9">
        <f t="shared" si="19"/>
        <v>2.7340811776382035</v>
      </c>
      <c r="K37" s="11">
        <f t="shared" si="20"/>
        <v>0.31347962382445144</v>
      </c>
      <c r="L37" s="11">
        <f t="shared" si="21"/>
        <v>0.34246575342465752</v>
      </c>
      <c r="M37" s="11">
        <f t="shared" si="22"/>
        <v>0.37735849056603776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-0.28106701366297981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0.23334745841675375</v>
      </c>
      <c r="Q37" s="11">
        <f>2*'OddsRatio_working_3-way'!K37*'OddsRatio_working_3-way'!L37*'OddsRatio_working_3-way'!M37</f>
        <v>8.1023423061372821E-2</v>
      </c>
      <c r="R37" s="11">
        <f t="shared" si="23"/>
        <v>0</v>
      </c>
      <c r="S37" s="11">
        <f t="shared" si="24"/>
        <v>-0.83022000830220033</v>
      </c>
      <c r="T37" s="11">
        <f t="shared" si="25"/>
        <v>-0.28827083621604171</v>
      </c>
      <c r="U37" s="11">
        <f>'OddsRatio_working_3-way'!S37-'OddsRatio_working_3-way'!R37^2/3</f>
        <v>-0.83022000830220033</v>
      </c>
      <c r="V37" s="11">
        <f>'OddsRatio_working_3-way'!S37*'OddsRatio_working_3-way'!R37/3-2*'OddsRatio_working_3-way'!R37^3/27-'OddsRatio_working_3-way'!T37</f>
        <v>0.28827083621604171</v>
      </c>
      <c r="W37" s="11">
        <f>'OddsRatio_working_3-way'!V37^2+4*'OddsRatio_working_3-way'!U37^3/27</f>
        <v>-1.6764896826970271E-3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0.14558207710377072</v>
      </c>
      <c r="Y37" s="11">
        <f>IF('OddsRatio_working_3-way'!W37&gt;=0,IF('OddsRatio_working_3-way'!V37+SQRT('OddsRatio_working_3-way'!W37)&gt;0,0,PI()),ACOS('OddsRatio_working_3-way'!V37/(2*'OddsRatio_working_3-way'!X37)))</f>
        <v>0.14109265945589566</v>
      </c>
      <c r="Z37" s="11">
        <f>'OddsRatio_working_3-way'!X37^(1/3)*COS('OddsRatio_working_3-way'!Y37/3)</f>
        <v>0.5254791447388496</v>
      </c>
      <c r="AA37" s="11">
        <f>'OddsRatio_working_3-way'!X37^(1/3)*COS(('OddsRatio_working_3-way'!Y37+2*PI())/3)</f>
        <v>-0.28415810193952767</v>
      </c>
      <c r="AB37" s="11">
        <f>'OddsRatio_working_3-way'!X37^(1/3)*COS(('OddsRatio_working_3-way'!Y37+4*PI())/3)</f>
        <v>-0.24132104279932209</v>
      </c>
      <c r="AC37" s="11">
        <f>'OddsRatio_working_3-way'!X37^(1/3)*SIN('OddsRatio_working_3-way'!Y37/3)</f>
        <v>2.4731987625889622E-2</v>
      </c>
      <c r="AD37" s="11">
        <f>'OddsRatio_working_3-way'!X37^(1/3)*SIN(('OddsRatio_working_3-way'!Y37+2*PI())/3)</f>
        <v>0.44271229468981893</v>
      </c>
      <c r="AE37" s="11">
        <f>'OddsRatio_working_3-way'!X37^(1/3)*SIN(('OddsRatio_working_3-way'!Y37+4*PI())/3)</f>
        <v>-0.46744428231570856</v>
      </c>
      <c r="AF37" s="11">
        <f>-'OddsRatio_working_3-way'!U37/(3*'OddsRatio_working_3-way'!X37^(1/3))*COS(('OddsRatio_working_3-way'!Y37)/3)</f>
        <v>0.52547914473884971</v>
      </c>
      <c r="AG37" s="11">
        <f>-'OddsRatio_working_3-way'!U37/(3*'OddsRatio_working_3-way'!X37^(1/3))*COS(('OddsRatio_working_3-way'!Y37+2*PI())/3)</f>
        <v>-0.28415810193952773</v>
      </c>
      <c r="AH37" s="11">
        <f>-'OddsRatio_working_3-way'!U37/(3*'OddsRatio_working_3-way'!X37^(1/3))*COS(('OddsRatio_working_3-way'!Y37+4*PI())/3)</f>
        <v>-0.24132104279932215</v>
      </c>
      <c r="AI37" s="11">
        <f>'OddsRatio_working_3-way'!U37/(3*'OddsRatio_working_3-way'!X37^(1/3))*SIN(('OddsRatio_working_3-way'!Y37)/3)</f>
        <v>-2.4731987625889625E-2</v>
      </c>
      <c r="AJ37" s="11">
        <f>'OddsRatio_working_3-way'!U37/(3*'OddsRatio_working_3-way'!X37^(1/3))*SIN(('OddsRatio_working_3-way'!Y37+2*PI())/3)</f>
        <v>-0.44271229468981904</v>
      </c>
      <c r="AK37" s="11">
        <f>'OddsRatio_working_3-way'!U37/(3*'OddsRatio_working_3-way'!X37^(1/3))*SIN(('OddsRatio_working_3-way'!Y37+4*PI())/3)</f>
        <v>0.46744428231570867</v>
      </c>
      <c r="AL37" s="11">
        <f>'OddsRatio_working_3-way'!Z37+'OddsRatio_working_3-way'!AF37</f>
        <v>1.0509582894776992</v>
      </c>
      <c r="AM37" s="11">
        <f>'OddsRatio_working_3-way'!AA37+'OddsRatio_working_3-way'!AG37</f>
        <v>-0.56831620387905546</v>
      </c>
      <c r="AN37" s="11">
        <f>'OddsRatio_working_3-way'!AB37+'OddsRatio_working_3-way'!AH37</f>
        <v>-0.48264208559864424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1.0509582894776992</v>
      </c>
      <c r="AS37" s="11">
        <f>IF(('OddsRatio_working_3-way'!X37=0),IF(Q37&gt;0,-Q37^(1/3),(-Q37)^(1/3)),'OddsRatio_working_3-way'!AM37-'OddsRatio_working_3-way'!R37/3)</f>
        <v>-0.56831620387905546</v>
      </c>
      <c r="AT37" s="11">
        <f>IF(('OddsRatio_working_3-way'!X37=0),IF(Q37&gt;0,-Q37^(1/3),(-Q37)^(1/3)),'OddsRatio_working_3-way'!AN37-'OddsRatio_working_3-way'!R37/3)</f>
        <v>-0.48264208559864424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1.54</v>
      </c>
      <c r="B38" s="4">
        <f>IF('True_Odds_Calculator_3-way'!B39="","",'True_Odds_Calculator_3-way'!B39)</f>
        <v>4.07</v>
      </c>
      <c r="C38" s="4">
        <f>IF('True_Odds_Calculator_3-way'!C39="","",'True_Odds_Calculator_3-way'!C39)</f>
        <v>7.08</v>
      </c>
      <c r="D38" s="9">
        <f t="shared" si="13"/>
        <v>0.63361513262667257</v>
      </c>
      <c r="E38" s="9">
        <f t="shared" si="14"/>
        <v>0.2332399231461991</v>
      </c>
      <c r="F38" s="9">
        <f t="shared" si="15"/>
        <v>0.13314494422712844</v>
      </c>
      <c r="G38" s="9">
        <f t="shared" si="16"/>
        <v>1.0708243225238114</v>
      </c>
      <c r="H38" s="9">
        <f t="shared" si="17"/>
        <v>1.5782451341628581</v>
      </c>
      <c r="I38" s="9">
        <f t="shared" si="18"/>
        <v>4.2874306701481011</v>
      </c>
      <c r="J38" s="9">
        <f t="shared" si="19"/>
        <v>7.5106118809447731</v>
      </c>
      <c r="K38" s="11">
        <f t="shared" si="20"/>
        <v>0.64935064935064934</v>
      </c>
      <c r="L38" s="11">
        <f t="shared" si="21"/>
        <v>0.24570024570024568</v>
      </c>
      <c r="M38" s="11">
        <f t="shared" si="22"/>
        <v>0.14124293785310735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-0.22713670787630735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0.21836115826870833</v>
      </c>
      <c r="Q38" s="11">
        <f>2*'OddsRatio_working_3-way'!K38*'OddsRatio_working_3-way'!L38*'OddsRatio_working_3-way'!M38</f>
        <v>4.5069382511601308E-2</v>
      </c>
      <c r="R38" s="11">
        <f t="shared" si="23"/>
        <v>0</v>
      </c>
      <c r="S38" s="11">
        <f t="shared" si="24"/>
        <v>-0.96136445892146172</v>
      </c>
      <c r="T38" s="11">
        <f t="shared" si="25"/>
        <v>-0.19842403692909427</v>
      </c>
      <c r="U38" s="11">
        <f>'OddsRatio_working_3-way'!S38-'OddsRatio_working_3-way'!R38^2/3</f>
        <v>-0.96136445892146172</v>
      </c>
      <c r="V38" s="11">
        <f>'OddsRatio_working_3-way'!S38*'OddsRatio_working_3-way'!R38/3-2*'OddsRatio_working_3-way'!R38^3/27-'OddsRatio_working_3-way'!T38</f>
        <v>0.19842403692909427</v>
      </c>
      <c r="W38" s="11">
        <f>'OddsRatio_working_3-way'!V38^2+4*'OddsRatio_working_3-way'!U38^3/27</f>
        <v>-9.2259578665206399E-2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0.18140540034439781</v>
      </c>
      <c r="Y38" s="11">
        <f>IF('OddsRatio_working_3-way'!W38&gt;=0,IF('OddsRatio_working_3-way'!V38+SQRT('OddsRatio_working_3-way'!W38)&gt;0,0,PI()),ACOS('OddsRatio_working_3-way'!V38/(2*'OddsRatio_working_3-way'!X38)))</f>
        <v>0.99213016333835224</v>
      </c>
      <c r="Z38" s="11">
        <f>'OddsRatio_working_3-way'!X38^(1/3)*COS('OddsRatio_working_3-way'!Y38/3)</f>
        <v>0.53541216126190572</v>
      </c>
      <c r="AA38" s="11">
        <f>'OddsRatio_working_3-way'!X38^(1/3)*COS(('OddsRatio_working_3-way'!Y38+2*PI())/3)</f>
        <v>-0.42689614913400603</v>
      </c>
      <c r="AB38" s="11">
        <f>'OddsRatio_working_3-way'!X38^(1/3)*COS(('OddsRatio_working_3-way'!Y38+4*PI())/3)</f>
        <v>-0.1085160121278998</v>
      </c>
      <c r="AC38" s="11">
        <f>'OddsRatio_working_3-way'!X38^(1/3)*SIN('OddsRatio_working_3-way'!Y38/3)</f>
        <v>0.18381685780510543</v>
      </c>
      <c r="AD38" s="11">
        <f>'OddsRatio_working_3-way'!X38^(1/3)*SIN(('OddsRatio_working_3-way'!Y38+2*PI())/3)</f>
        <v>0.37177210424538815</v>
      </c>
      <c r="AE38" s="11">
        <f>'OddsRatio_working_3-way'!X38^(1/3)*SIN(('OddsRatio_working_3-way'!Y38+4*PI())/3)</f>
        <v>-0.55558896205049357</v>
      </c>
      <c r="AF38" s="11">
        <f>-'OddsRatio_working_3-way'!U38/(3*'OddsRatio_working_3-way'!X38^(1/3))*COS(('OddsRatio_working_3-way'!Y38)/3)</f>
        <v>0.53541216126190572</v>
      </c>
      <c r="AG38" s="11">
        <f>-'OddsRatio_working_3-way'!U38/(3*'OddsRatio_working_3-way'!X38^(1/3))*COS(('OddsRatio_working_3-way'!Y38+2*PI())/3)</f>
        <v>-0.42689614913400603</v>
      </c>
      <c r="AH38" s="11">
        <f>-'OddsRatio_working_3-way'!U38/(3*'OddsRatio_working_3-way'!X38^(1/3))*COS(('OddsRatio_working_3-way'!Y38+4*PI())/3)</f>
        <v>-0.1085160121278998</v>
      </c>
      <c r="AI38" s="11">
        <f>'OddsRatio_working_3-way'!U38/(3*'OddsRatio_working_3-way'!X38^(1/3))*SIN(('OddsRatio_working_3-way'!Y38)/3)</f>
        <v>-0.18381685780510543</v>
      </c>
      <c r="AJ38" s="11">
        <f>'OddsRatio_working_3-way'!U38/(3*'OddsRatio_working_3-way'!X38^(1/3))*SIN(('OddsRatio_working_3-way'!Y38+2*PI())/3)</f>
        <v>-0.37177210424538815</v>
      </c>
      <c r="AK38" s="11">
        <f>'OddsRatio_working_3-way'!U38/(3*'OddsRatio_working_3-way'!X38^(1/3))*SIN(('OddsRatio_working_3-way'!Y38+4*PI())/3)</f>
        <v>0.55558896205049357</v>
      </c>
      <c r="AL38" s="11">
        <f>'OddsRatio_working_3-way'!Z38+'OddsRatio_working_3-way'!AF38</f>
        <v>1.0708243225238114</v>
      </c>
      <c r="AM38" s="11">
        <f>'OddsRatio_working_3-way'!AA38+'OddsRatio_working_3-way'!AG38</f>
        <v>-0.85379229826801206</v>
      </c>
      <c r="AN38" s="11">
        <f>'OddsRatio_working_3-way'!AB38+'OddsRatio_working_3-way'!AH38</f>
        <v>-0.21703202425579959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1.0708243225238114</v>
      </c>
      <c r="AS38" s="11">
        <f>IF(('OddsRatio_working_3-way'!X38=0),IF(Q38&gt;0,-Q38^(1/3),(-Q38)^(1/3)),'OddsRatio_working_3-way'!AM38-'OddsRatio_working_3-way'!R38/3)</f>
        <v>-0.85379229826801206</v>
      </c>
      <c r="AT38" s="11">
        <f>IF(('OddsRatio_working_3-way'!X38=0),IF(Q38&gt;0,-Q38^(1/3),(-Q38)^(1/3)),'OddsRatio_working_3-way'!AN38-'OddsRatio_working_3-way'!R38/3)</f>
        <v>-0.21703202425579959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</v>
      </c>
      <c r="B39" s="4">
        <f>IF('True_Odds_Calculator_3-way'!B40="","",'True_Odds_Calculator_3-way'!B40)</f>
        <v>3.05</v>
      </c>
      <c r="C39" s="4">
        <f>IF('True_Odds_Calculator_3-way'!C40="","",'True_Odds_Calculator_3-way'!C40)</f>
        <v>2.87</v>
      </c>
      <c r="D39" s="9">
        <f t="shared" si="13"/>
        <v>0.3457938862451474</v>
      </c>
      <c r="E39" s="9">
        <f t="shared" si="14"/>
        <v>0.31699142407338804</v>
      </c>
      <c r="F39" s="9">
        <f t="shared" si="15"/>
        <v>0.33721468968146445</v>
      </c>
      <c r="G39" s="9">
        <f t="shared" si="16"/>
        <v>1.0510534032902337</v>
      </c>
      <c r="H39" s="9">
        <f t="shared" si="17"/>
        <v>2.8918961259224205</v>
      </c>
      <c r="I39" s="9">
        <f t="shared" si="18"/>
        <v>3.1546594767449787</v>
      </c>
      <c r="J39" s="9">
        <f t="shared" si="19"/>
        <v>2.9654698641527379</v>
      </c>
      <c r="K39" s="11">
        <f t="shared" si="20"/>
        <v>0.35714285714285715</v>
      </c>
      <c r="L39" s="11">
        <f t="shared" si="21"/>
        <v>0.32786885245901642</v>
      </c>
      <c r="M39" s="11">
        <f t="shared" si="22"/>
        <v>0.34843205574912889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-0.28153228504516559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0.23337603734016601</v>
      </c>
      <c r="Q39" s="11">
        <f>2*'OddsRatio_working_3-way'!K39*'OddsRatio_working_3-way'!L39*'OddsRatio_working_3-way'!M39</f>
        <v>8.1600013056002091E-2</v>
      </c>
      <c r="R39" s="11">
        <f t="shared" si="23"/>
        <v>0</v>
      </c>
      <c r="S39" s="11">
        <f t="shared" si="24"/>
        <v>-0.8289494659652481</v>
      </c>
      <c r="T39" s="11">
        <f t="shared" si="25"/>
        <v>-0.28984247061721957</v>
      </c>
      <c r="U39" s="11">
        <f>'OddsRatio_working_3-way'!S39-'OddsRatio_working_3-way'!R39^2/3</f>
        <v>-0.8289494659652481</v>
      </c>
      <c r="V39" s="11">
        <f>'OddsRatio_working_3-way'!S39*'OddsRatio_working_3-way'!R39/3-2*'OddsRatio_working_3-way'!R39^3/27-'OddsRatio_working_3-way'!T39</f>
        <v>0.28984247061721957</v>
      </c>
      <c r="W39" s="11">
        <f>'OddsRatio_working_3-way'!V39^2+4*'OddsRatio_working_3-way'!U39^3/27</f>
        <v>-3.7928417749344412E-4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0.14524801371360233</v>
      </c>
      <c r="Y39" s="11">
        <f>IF('OddsRatio_working_3-way'!W39&gt;=0,IF('OddsRatio_working_3-way'!V39+SQRT('OddsRatio_working_3-way'!W39)&gt;0,0,PI()),ACOS('OddsRatio_working_3-way'!V39/(2*'OddsRatio_working_3-way'!X39)))</f>
        <v>6.7091581231729647E-2</v>
      </c>
      <c r="Z39" s="11">
        <f>'OddsRatio_working_3-way'!X39^(1/3)*COS('OddsRatio_working_3-way'!Y39/3)</f>
        <v>0.52552670164511683</v>
      </c>
      <c r="AA39" s="11">
        <f>'OddsRatio_working_3-way'!X39^(1/3)*COS(('OddsRatio_working_3-way'!Y39+2*PI())/3)</f>
        <v>-0.27294327640260413</v>
      </c>
      <c r="AB39" s="11">
        <f>'OddsRatio_working_3-way'!X39^(1/3)*COS(('OddsRatio_working_3-way'!Y39+4*PI())/3)</f>
        <v>-0.25258342524251282</v>
      </c>
      <c r="AC39" s="11">
        <f>'OddsRatio_working_3-way'!X39^(1/3)*SIN('OddsRatio_working_3-way'!Y39/3)</f>
        <v>1.1754765547939409E-2</v>
      </c>
      <c r="AD39" s="11">
        <f>'OddsRatio_working_3-way'!X39^(1/3)*SIN(('OddsRatio_working_3-way'!Y39+2*PI())/3)</f>
        <v>0.44924209121774678</v>
      </c>
      <c r="AE39" s="11">
        <f>'OddsRatio_working_3-way'!X39^(1/3)*SIN(('OddsRatio_working_3-way'!Y39+4*PI())/3)</f>
        <v>-0.46099685676568625</v>
      </c>
      <c r="AF39" s="11">
        <f>-'OddsRatio_working_3-way'!U39/(3*'OddsRatio_working_3-way'!X39^(1/3))*COS(('OddsRatio_working_3-way'!Y39)/3)</f>
        <v>0.52552670164511683</v>
      </c>
      <c r="AG39" s="11">
        <f>-'OddsRatio_working_3-way'!U39/(3*'OddsRatio_working_3-way'!X39^(1/3))*COS(('OddsRatio_working_3-way'!Y39+2*PI())/3)</f>
        <v>-0.27294327640260413</v>
      </c>
      <c r="AH39" s="11">
        <f>-'OddsRatio_working_3-way'!U39/(3*'OddsRatio_working_3-way'!X39^(1/3))*COS(('OddsRatio_working_3-way'!Y39+4*PI())/3)</f>
        <v>-0.25258342524251282</v>
      </c>
      <c r="AI39" s="11">
        <f>'OddsRatio_working_3-way'!U39/(3*'OddsRatio_working_3-way'!X39^(1/3))*SIN(('OddsRatio_working_3-way'!Y39)/3)</f>
        <v>-1.1754765547939409E-2</v>
      </c>
      <c r="AJ39" s="11">
        <f>'OddsRatio_working_3-way'!U39/(3*'OddsRatio_working_3-way'!X39^(1/3))*SIN(('OddsRatio_working_3-way'!Y39+2*PI())/3)</f>
        <v>-0.44924209121774678</v>
      </c>
      <c r="AK39" s="11">
        <f>'OddsRatio_working_3-way'!U39/(3*'OddsRatio_working_3-way'!X39^(1/3))*SIN(('OddsRatio_working_3-way'!Y39+4*PI())/3)</f>
        <v>0.46099685676568625</v>
      </c>
      <c r="AL39" s="11">
        <f>'OddsRatio_working_3-way'!Z39+'OddsRatio_working_3-way'!AF39</f>
        <v>1.0510534032902337</v>
      </c>
      <c r="AM39" s="11">
        <f>'OddsRatio_working_3-way'!AA39+'OddsRatio_working_3-way'!AG39</f>
        <v>-0.54588655280520826</v>
      </c>
      <c r="AN39" s="11">
        <f>'OddsRatio_working_3-way'!AB39+'OddsRatio_working_3-way'!AH39</f>
        <v>-0.50516685048502563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1.0510534032902337</v>
      </c>
      <c r="AS39" s="11">
        <f>IF(('OddsRatio_working_3-way'!X39=0),IF(Q39&gt;0,-Q39^(1/3),(-Q39)^(1/3)),'OddsRatio_working_3-way'!AM39-'OddsRatio_working_3-way'!R39/3)</f>
        <v>-0.54588655280520826</v>
      </c>
      <c r="AT39" s="11">
        <f>IF(('OddsRatio_working_3-way'!X39=0),IF(Q39&gt;0,-Q39^(1/3),(-Q39)^(1/3)),'OddsRatio_working_3-way'!AN39-'OddsRatio_working_3-way'!R39/3)</f>
        <v>-0.50516685048502563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2.2000000000000002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3.81</v>
      </c>
      <c r="D40" s="9">
        <f t="shared" si="13"/>
        <v>0.44407327332257579</v>
      </c>
      <c r="E40" s="9">
        <f t="shared" si="14"/>
        <v>0.30157005011965449</v>
      </c>
      <c r="F40" s="9">
        <f t="shared" si="15"/>
        <v>0.25435667655776945</v>
      </c>
      <c r="G40" s="9">
        <f t="shared" si="16"/>
        <v>1.0432338536497889</v>
      </c>
      <c r="H40" s="9">
        <f t="shared" si="17"/>
        <v>2.2518806243797469</v>
      </c>
      <c r="I40" s="9">
        <f t="shared" si="18"/>
        <v>3.3159791551025317</v>
      </c>
      <c r="J40" s="9">
        <f t="shared" si="19"/>
        <v>3.9314871287559074</v>
      </c>
      <c r="K40" s="11">
        <f t="shared" si="20"/>
        <v>0.45454545454545453</v>
      </c>
      <c r="L40" s="11">
        <f t="shared" si="21"/>
        <v>0.3105590062111801</v>
      </c>
      <c r="M40" s="11">
        <f t="shared" si="22"/>
        <v>0.26246719160104987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-0.27735564674968982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0.2308258898467731</v>
      </c>
      <c r="Q40" s="11">
        <f>2*'OddsRatio_working_3-way'!K40*'OddsRatio_working_3-way'!L40*'OddsRatio_working_3-way'!M40</f>
        <v>7.4101409260601311E-2</v>
      </c>
      <c r="R40" s="11">
        <f t="shared" si="23"/>
        <v>0</v>
      </c>
      <c r="S40" s="11">
        <f t="shared" si="24"/>
        <v>-0.83223793188206019</v>
      </c>
      <c r="T40" s="11">
        <f t="shared" si="25"/>
        <v>-0.26717108567642378</v>
      </c>
      <c r="U40" s="11">
        <f>'OddsRatio_working_3-way'!S40-'OddsRatio_working_3-way'!R40^2/3</f>
        <v>-0.83223793188206019</v>
      </c>
      <c r="V40" s="11">
        <f>'OddsRatio_working_3-way'!S40*'OddsRatio_working_3-way'!R40/3-2*'OddsRatio_working_3-way'!R40^3/27-'OddsRatio_working_3-way'!T40</f>
        <v>0.26717108567642378</v>
      </c>
      <c r="W40" s="11">
        <f>'OddsRatio_working_3-way'!V40^2+4*'OddsRatio_working_3-way'!U40^3/27</f>
        <v>-1.401585035527457E-2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0.14611317477968366</v>
      </c>
      <c r="Y40" s="11">
        <f>IF('OddsRatio_working_3-way'!W40&gt;=0,IF('OddsRatio_working_3-way'!V40+SQRT('OddsRatio_working_3-way'!W40)&gt;0,0,PI()),ACOS('OddsRatio_working_3-way'!V40/(2*'OddsRatio_working_3-way'!X40)))</f>
        <v>0.41711688444714046</v>
      </c>
      <c r="Z40" s="11">
        <f>'OddsRatio_working_3-way'!X40^(1/3)*COS('OddsRatio_working_3-way'!Y40/3)</f>
        <v>0.52161692682489447</v>
      </c>
      <c r="AA40" s="11">
        <f>'OddsRatio_working_3-way'!X40^(1/3)*COS(('OddsRatio_working_3-way'!Y40+2*PI())/3)</f>
        <v>-0.32402491070134215</v>
      </c>
      <c r="AB40" s="11">
        <f>'OddsRatio_working_3-way'!X40^(1/3)*COS(('OddsRatio_working_3-way'!Y40+4*PI())/3)</f>
        <v>-0.19759201612355234</v>
      </c>
      <c r="AC40" s="11">
        <f>'OddsRatio_working_3-way'!X40^(1/3)*SIN('OddsRatio_working_3-way'!Y40/3)</f>
        <v>7.2996065718910735E-2</v>
      </c>
      <c r="AD40" s="11">
        <f>'OddsRatio_working_3-way'!X40^(1/3)*SIN(('OddsRatio_working_3-way'!Y40+2*PI())/3)</f>
        <v>0.41523547681487188</v>
      </c>
      <c r="AE40" s="11">
        <f>'OddsRatio_working_3-way'!X40^(1/3)*SIN(('OddsRatio_working_3-way'!Y40+4*PI())/3)</f>
        <v>-0.48823154253378248</v>
      </c>
      <c r="AF40" s="11">
        <f>-'OddsRatio_working_3-way'!U40/(3*'OddsRatio_working_3-way'!X40^(1/3))*COS(('OddsRatio_working_3-way'!Y40)/3)</f>
        <v>0.52161692682489436</v>
      </c>
      <c r="AG40" s="11">
        <f>-'OddsRatio_working_3-way'!U40/(3*'OddsRatio_working_3-way'!X40^(1/3))*COS(('OddsRatio_working_3-way'!Y40+2*PI())/3)</f>
        <v>-0.32402491070134209</v>
      </c>
      <c r="AH40" s="11">
        <f>-'OddsRatio_working_3-way'!U40/(3*'OddsRatio_working_3-way'!X40^(1/3))*COS(('OddsRatio_working_3-way'!Y40+4*PI())/3)</f>
        <v>-0.19759201612355232</v>
      </c>
      <c r="AI40" s="11">
        <f>'OddsRatio_working_3-way'!U40/(3*'OddsRatio_working_3-way'!X40^(1/3))*SIN(('OddsRatio_working_3-way'!Y40)/3)</f>
        <v>-7.2996065718910721E-2</v>
      </c>
      <c r="AJ40" s="11">
        <f>'OddsRatio_working_3-way'!U40/(3*'OddsRatio_working_3-way'!X40^(1/3))*SIN(('OddsRatio_working_3-way'!Y40+2*PI())/3)</f>
        <v>-0.41523547681487177</v>
      </c>
      <c r="AK40" s="11">
        <f>'OddsRatio_working_3-way'!U40/(3*'OddsRatio_working_3-way'!X40^(1/3))*SIN(('OddsRatio_working_3-way'!Y40+4*PI())/3)</f>
        <v>0.48823154253378237</v>
      </c>
      <c r="AL40" s="11">
        <f>'OddsRatio_working_3-way'!Z40+'OddsRatio_working_3-way'!AF40</f>
        <v>1.0432338536497889</v>
      </c>
      <c r="AM40" s="11">
        <f>'OddsRatio_working_3-way'!AA40+'OddsRatio_working_3-way'!AG40</f>
        <v>-0.64804982140268419</v>
      </c>
      <c r="AN40" s="11">
        <f>'OddsRatio_working_3-way'!AB40+'OddsRatio_working_3-way'!AH40</f>
        <v>-0.39518403224710463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1.0432338536497889</v>
      </c>
      <c r="AS40" s="11">
        <f>IF(('OddsRatio_working_3-way'!X40=0),IF(Q40&gt;0,-Q40^(1/3),(-Q40)^(1/3)),'OddsRatio_working_3-way'!AM40-'OddsRatio_working_3-way'!R40/3)</f>
        <v>-0.64804982140268419</v>
      </c>
      <c r="AT40" s="11">
        <f>IF(('OddsRatio_working_3-way'!X40=0),IF(Q40&gt;0,-Q40^(1/3),(-Q40)^(1/3)),'OddsRatio_working_3-way'!AN40-'OddsRatio_working_3-way'!R40/3)</f>
        <v>-0.39518403224710463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1.8</v>
      </c>
      <c r="B41" s="4">
        <f>IF('True_Odds_Calculator_3-way'!B42="","",'True_Odds_Calculator_3-way'!B42)</f>
        <v>3.47</v>
      </c>
      <c r="C41" s="4">
        <f>IF('True_Odds_Calculator_3-way'!C42="","",'True_Odds_Calculator_3-way'!C42)</f>
        <v>5.38</v>
      </c>
      <c r="D41" s="9">
        <f t="shared" si="13"/>
        <v>0.54332753818571433</v>
      </c>
      <c r="E41" s="9">
        <f t="shared" si="14"/>
        <v>0.27815824050976085</v>
      </c>
      <c r="F41" s="9">
        <f t="shared" si="15"/>
        <v>0.17851422130452504</v>
      </c>
      <c r="G41" s="9">
        <f t="shared" si="16"/>
        <v>1.0506380353442317</v>
      </c>
      <c r="H41" s="9">
        <f t="shared" si="17"/>
        <v>1.8405104282753857</v>
      </c>
      <c r="I41" s="9">
        <f t="shared" si="18"/>
        <v>3.5950759473002529</v>
      </c>
      <c r="J41" s="9">
        <f t="shared" si="19"/>
        <v>5.6017945948077337</v>
      </c>
      <c r="K41" s="11">
        <f t="shared" si="20"/>
        <v>0.55555555555555558</v>
      </c>
      <c r="L41" s="11">
        <f t="shared" si="21"/>
        <v>0.28818443804034583</v>
      </c>
      <c r="M41" s="11">
        <f t="shared" si="22"/>
        <v>0.18587360594795541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-0.25755903852815265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0.22765499287573787</v>
      </c>
      <c r="Q41" s="11">
        <f>2*'OddsRatio_working_3-way'!K41*'OddsRatio_working_3-way'!L41*'OddsRatio_working_3-way'!M41</f>
        <v>5.9517645196271354E-2</v>
      </c>
      <c r="R41" s="11">
        <f t="shared" si="23"/>
        <v>0</v>
      </c>
      <c r="S41" s="11">
        <f t="shared" si="24"/>
        <v>-0.88389440408185826</v>
      </c>
      <c r="T41" s="11">
        <f t="shared" si="25"/>
        <v>-0.23108350433512642</v>
      </c>
      <c r="U41" s="11">
        <f>'OddsRatio_working_3-way'!S41-'OddsRatio_working_3-way'!R41^2/3</f>
        <v>-0.88389440408185826</v>
      </c>
      <c r="V41" s="11">
        <f>'OddsRatio_working_3-way'!S41*'OddsRatio_working_3-way'!R41/3-2*'OddsRatio_working_3-way'!R41^3/27-'OddsRatio_working_3-way'!T41</f>
        <v>0.23108350433512642</v>
      </c>
      <c r="W41" s="11">
        <f>'OddsRatio_working_3-way'!V41^2+4*'OddsRatio_working_3-way'!U41^3/27</f>
        <v>-4.8905536672867379E-2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0.15992585989191191</v>
      </c>
      <c r="Y41" s="11">
        <f>IF('OddsRatio_working_3-way'!W41&gt;=0,IF('OddsRatio_working_3-way'!V41+SQRT('OddsRatio_working_3-way'!W41)&gt;0,0,PI()),ACOS('OddsRatio_working_3-way'!V41/(2*'OddsRatio_working_3-way'!X41)))</f>
        <v>0.76342714291185121</v>
      </c>
      <c r="Z41" s="11">
        <f>'OddsRatio_working_3-way'!X41^(1/3)*COS('OddsRatio_working_3-way'!Y41/3)</f>
        <v>0.52531901767211597</v>
      </c>
      <c r="AA41" s="11">
        <f>'OddsRatio_working_3-way'!X41^(1/3)*COS(('OddsRatio_working_3-way'!Y41+2*PI())/3)</f>
        <v>-0.38099609774442106</v>
      </c>
      <c r="AB41" s="11">
        <f>'OddsRatio_working_3-way'!X41^(1/3)*COS(('OddsRatio_working_3-way'!Y41+4*PI())/3)</f>
        <v>-0.14432291992769508</v>
      </c>
      <c r="AC41" s="11">
        <f>'OddsRatio_working_3-way'!X41^(1/3)*SIN('OddsRatio_working_3-way'!Y41/3)</f>
        <v>0.13664332292245107</v>
      </c>
      <c r="AD41" s="11">
        <f>'OddsRatio_working_3-way'!X41^(1/3)*SIN(('OddsRatio_working_3-way'!Y41+2*PI())/3)</f>
        <v>0.38661795293391338</v>
      </c>
      <c r="AE41" s="11">
        <f>'OddsRatio_working_3-way'!X41^(1/3)*SIN(('OddsRatio_working_3-way'!Y41+4*PI())/3)</f>
        <v>-0.52326127585636439</v>
      </c>
      <c r="AF41" s="11">
        <f>-'OddsRatio_working_3-way'!U41/(3*'OddsRatio_working_3-way'!X41^(1/3))*COS(('OddsRatio_working_3-way'!Y41)/3)</f>
        <v>0.52531901767211586</v>
      </c>
      <c r="AG41" s="11">
        <f>-'OddsRatio_working_3-way'!U41/(3*'OddsRatio_working_3-way'!X41^(1/3))*COS(('OddsRatio_working_3-way'!Y41+2*PI())/3)</f>
        <v>-0.38099609774442095</v>
      </c>
      <c r="AH41" s="11">
        <f>-'OddsRatio_working_3-way'!U41/(3*'OddsRatio_working_3-way'!X41^(1/3))*COS(('OddsRatio_working_3-way'!Y41+4*PI())/3)</f>
        <v>-0.14432291992769505</v>
      </c>
      <c r="AI41" s="11">
        <f>'OddsRatio_working_3-way'!U41/(3*'OddsRatio_working_3-way'!X41^(1/3))*SIN(('OddsRatio_working_3-way'!Y41)/3)</f>
        <v>-0.13664332292245104</v>
      </c>
      <c r="AJ41" s="11">
        <f>'OddsRatio_working_3-way'!U41/(3*'OddsRatio_working_3-way'!X41^(1/3))*SIN(('OddsRatio_working_3-way'!Y41+2*PI())/3)</f>
        <v>-0.38661795293391332</v>
      </c>
      <c r="AK41" s="11">
        <f>'OddsRatio_working_3-way'!U41/(3*'OddsRatio_working_3-way'!X41^(1/3))*SIN(('OddsRatio_working_3-way'!Y41+4*PI())/3)</f>
        <v>0.52326127585636428</v>
      </c>
      <c r="AL41" s="11">
        <f>'OddsRatio_working_3-way'!Z41+'OddsRatio_working_3-way'!AF41</f>
        <v>1.0506380353442317</v>
      </c>
      <c r="AM41" s="11">
        <f>'OddsRatio_working_3-way'!AA41+'OddsRatio_working_3-way'!AG41</f>
        <v>-0.76199219548884201</v>
      </c>
      <c r="AN41" s="11">
        <f>'OddsRatio_working_3-way'!AB41+'OddsRatio_working_3-way'!AH41</f>
        <v>-0.28864583985539016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1.0506380353442317</v>
      </c>
      <c r="AS41" s="11">
        <f>IF(('OddsRatio_working_3-way'!X41=0),IF(Q41&gt;0,-Q41^(1/3),(-Q41)^(1/3)),'OddsRatio_working_3-way'!AM41-'OddsRatio_working_3-way'!R41/3)</f>
        <v>-0.76199219548884201</v>
      </c>
      <c r="AT41" s="11">
        <f>IF(('OddsRatio_working_3-way'!X41=0),IF(Q41&gt;0,-Q41^(1/3),(-Q41)^(1/3)),'OddsRatio_working_3-way'!AN41-'OddsRatio_working_3-way'!R41/3)</f>
        <v>-0.28864583985539016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3.06</v>
      </c>
      <c r="B42" s="4">
        <f>IF('True_Odds_Calculator_3-way'!B43="","",'True_Odds_Calculator_3-way'!B43)</f>
        <v>3.37</v>
      </c>
      <c r="C42" s="4">
        <f>IF('True_Odds_Calculator_3-way'!C43="","",'True_Odds_Calculator_3-way'!C43)</f>
        <v>2.48</v>
      </c>
      <c r="D42" s="9">
        <f t="shared" si="13"/>
        <v>0.31800823722830485</v>
      </c>
      <c r="E42" s="9">
        <f t="shared" si="14"/>
        <v>0.28840888305736079</v>
      </c>
      <c r="F42" s="9">
        <f t="shared" si="15"/>
        <v>0.39358287971433426</v>
      </c>
      <c r="G42" s="9">
        <f t="shared" si="16"/>
        <v>1.0410546764323398</v>
      </c>
      <c r="H42" s="9">
        <f t="shared" si="17"/>
        <v>3.1445726334506197</v>
      </c>
      <c r="I42" s="9">
        <f t="shared" si="18"/>
        <v>3.467299583144646</v>
      </c>
      <c r="J42" s="9">
        <f t="shared" si="19"/>
        <v>2.5407609211198627</v>
      </c>
      <c r="K42" s="11">
        <f t="shared" si="20"/>
        <v>0.32679738562091504</v>
      </c>
      <c r="L42" s="11">
        <f t="shared" si="21"/>
        <v>0.29673590504451036</v>
      </c>
      <c r="M42" s="11">
        <f t="shared" si="22"/>
        <v>0.40322580645161293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-0.28253631307984084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0.23109176665784531</v>
      </c>
      <c r="Q42" s="11">
        <f>2*'OddsRatio_working_3-way'!K42*'OddsRatio_working_3-way'!L42*'OddsRatio_working_3-way'!M42</f>
        <v>7.8203643539033932E-2</v>
      </c>
      <c r="R42" s="11">
        <f t="shared" si="23"/>
        <v>0</v>
      </c>
      <c r="S42" s="11">
        <f t="shared" si="24"/>
        <v>-0.81791881595248961</v>
      </c>
      <c r="T42" s="11">
        <f t="shared" si="25"/>
        <v>-0.27679147747969185</v>
      </c>
      <c r="U42" s="11">
        <f>'OddsRatio_working_3-way'!S42-'OddsRatio_working_3-way'!R42^2/3</f>
        <v>-0.81791881595248961</v>
      </c>
      <c r="V42" s="11">
        <f>'OddsRatio_working_3-way'!S42*'OddsRatio_working_3-way'!R42/3-2*'OddsRatio_working_3-way'!R42^3/27-'OddsRatio_working_3-way'!T42</f>
        <v>0.27679147747969185</v>
      </c>
      <c r="W42" s="11">
        <f>'OddsRatio_working_3-way'!V42^2+4*'OddsRatio_working_3-way'!U42^3/27</f>
        <v>-4.4502530449189864E-3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0.14235850435635181</v>
      </c>
      <c r="Y42" s="11">
        <f>IF('OddsRatio_working_3-way'!W42&gt;=0,IF('OddsRatio_working_3-way'!V42+SQRT('OddsRatio_working_3-way'!W42)&gt;0,0,PI()),ACOS('OddsRatio_working_3-way'!V42/(2*'OddsRatio_working_3-way'!X42)))</f>
        <v>0.23650215427925581</v>
      </c>
      <c r="Z42" s="11">
        <f>'OddsRatio_working_3-way'!X42^(1/3)*COS('OddsRatio_working_3-way'!Y42/3)</f>
        <v>0.52052733821616992</v>
      </c>
      <c r="AA42" s="11">
        <f>'OddsRatio_working_3-way'!X42^(1/3)*COS(('OddsRatio_working_3-way'!Y42+2*PI())/3)</f>
        <v>-0.29587506637517091</v>
      </c>
      <c r="AB42" s="11">
        <f>'OddsRatio_working_3-way'!X42^(1/3)*COS(('OddsRatio_working_3-way'!Y42+4*PI())/3)</f>
        <v>-0.2246522718409989</v>
      </c>
      <c r="AC42" s="11">
        <f>'OddsRatio_working_3-way'!X42^(1/3)*SIN('OddsRatio_working_3-way'!Y42/3)</f>
        <v>4.1120499596741591E-2</v>
      </c>
      <c r="AD42" s="11">
        <f>'OddsRatio_working_3-way'!X42^(1/3)*SIN(('OddsRatio_working_3-way'!Y42+2*PI())/3)</f>
        <v>0.43022964846112682</v>
      </c>
      <c r="AE42" s="11">
        <f>'OddsRatio_working_3-way'!X42^(1/3)*SIN(('OddsRatio_working_3-way'!Y42+4*PI())/3)</f>
        <v>-0.47135014805786846</v>
      </c>
      <c r="AF42" s="11">
        <f>-'OddsRatio_working_3-way'!U42/(3*'OddsRatio_working_3-way'!X42^(1/3))*COS(('OddsRatio_working_3-way'!Y42)/3)</f>
        <v>0.52052733821616981</v>
      </c>
      <c r="AG42" s="11">
        <f>-'OddsRatio_working_3-way'!U42/(3*'OddsRatio_working_3-way'!X42^(1/3))*COS(('OddsRatio_working_3-way'!Y42+2*PI())/3)</f>
        <v>-0.29587506637517086</v>
      </c>
      <c r="AH42" s="11">
        <f>-'OddsRatio_working_3-way'!U42/(3*'OddsRatio_working_3-way'!X42^(1/3))*COS(('OddsRatio_working_3-way'!Y42+4*PI())/3)</f>
        <v>-0.22465227184099884</v>
      </c>
      <c r="AI42" s="11">
        <f>'OddsRatio_working_3-way'!U42/(3*'OddsRatio_working_3-way'!X42^(1/3))*SIN(('OddsRatio_working_3-way'!Y42)/3)</f>
        <v>-4.1120499596741585E-2</v>
      </c>
      <c r="AJ42" s="11">
        <f>'OddsRatio_working_3-way'!U42/(3*'OddsRatio_working_3-way'!X42^(1/3))*SIN(('OddsRatio_working_3-way'!Y42+2*PI())/3)</f>
        <v>-0.43022964846112677</v>
      </c>
      <c r="AK42" s="11">
        <f>'OddsRatio_working_3-way'!U42/(3*'OddsRatio_working_3-way'!X42^(1/3))*SIN(('OddsRatio_working_3-way'!Y42+4*PI())/3)</f>
        <v>0.47135014805786835</v>
      </c>
      <c r="AL42" s="11">
        <f>'OddsRatio_working_3-way'!Z42+'OddsRatio_working_3-way'!AF42</f>
        <v>1.0410546764323398</v>
      </c>
      <c r="AM42" s="11">
        <f>'OddsRatio_working_3-way'!AA42+'OddsRatio_working_3-way'!AG42</f>
        <v>-0.59175013275034183</v>
      </c>
      <c r="AN42" s="11">
        <f>'OddsRatio_working_3-way'!AB42+'OddsRatio_working_3-way'!AH42</f>
        <v>-0.44930454368199774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1.0410546764323398</v>
      </c>
      <c r="AS42" s="11">
        <f>IF(('OddsRatio_working_3-way'!X42=0),IF(Q42&gt;0,-Q42^(1/3),(-Q42)^(1/3)),'OddsRatio_working_3-way'!AM42-'OddsRatio_working_3-way'!R42/3)</f>
        <v>-0.59175013275034183</v>
      </c>
      <c r="AT42" s="11">
        <f>IF(('OddsRatio_working_3-way'!X42=0),IF(Q42&gt;0,-Q42^(1/3),(-Q42)^(1/3)),'OddsRatio_working_3-way'!AN42-'OddsRatio_working_3-way'!R42/3)</f>
        <v>-0.44930454368199774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5.44</v>
      </c>
      <c r="B43" s="4">
        <f>IF('True_Odds_Calculator_3-way'!B44="","",'True_Odds_Calculator_3-way'!B44)</f>
        <v>3.6</v>
      </c>
      <c r="C43" s="4">
        <f>IF('True_Odds_Calculator_3-way'!C44="","",'True_Odds_Calculator_3-way'!C44)</f>
        <v>1.76</v>
      </c>
      <c r="D43" s="9">
        <f t="shared" si="13"/>
        <v>0.17639713835769352</v>
      </c>
      <c r="E43" s="9">
        <f t="shared" si="14"/>
        <v>0.26780111181722865</v>
      </c>
      <c r="F43" s="9">
        <f t="shared" si="15"/>
        <v>0.55580174982507802</v>
      </c>
      <c r="G43" s="9">
        <f t="shared" si="16"/>
        <v>1.0515824788120101</v>
      </c>
      <c r="H43" s="9">
        <f t="shared" si="17"/>
        <v>5.6690262059253254</v>
      </c>
      <c r="I43" s="9">
        <f t="shared" si="18"/>
        <v>3.734114444911226</v>
      </c>
      <c r="J43" s="9">
        <f t="shared" si="19"/>
        <v>1.7992026838971271</v>
      </c>
      <c r="K43" s="11">
        <f t="shared" si="20"/>
        <v>0.18382352941176469</v>
      </c>
      <c r="L43" s="11">
        <f t="shared" si="21"/>
        <v>0.27777777777777779</v>
      </c>
      <c r="M43" s="11">
        <f t="shared" si="22"/>
        <v>0.56818181818181823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-0.25453988413547246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0.22629790552584672</v>
      </c>
      <c r="Q43" s="11">
        <f>2*'OddsRatio_working_3-way'!K43*'OddsRatio_working_3-way'!L43*'OddsRatio_working_3-way'!M43</f>
        <v>5.8025103980986335E-2</v>
      </c>
      <c r="R43" s="11">
        <f t="shared" si="23"/>
        <v>0</v>
      </c>
      <c r="S43" s="11">
        <f t="shared" si="24"/>
        <v>-0.88904694167852039</v>
      </c>
      <c r="T43" s="11">
        <f t="shared" si="25"/>
        <v>-0.22796075427654366</v>
      </c>
      <c r="U43" s="11">
        <f>'OddsRatio_working_3-way'!S43-'OddsRatio_working_3-way'!R43^2/3</f>
        <v>-0.88904694167852039</v>
      </c>
      <c r="V43" s="11">
        <f>'OddsRatio_working_3-way'!S43*'OddsRatio_working_3-way'!R43/3-2*'OddsRatio_working_3-way'!R43^3/27-'OddsRatio_working_3-way'!T43</f>
        <v>0.22796075427654366</v>
      </c>
      <c r="W43" s="11">
        <f>'OddsRatio_working_3-way'!V43^2+4*'OddsRatio_working_3-way'!U43^3/27</f>
        <v>-5.2138586637050635E-2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0.16132629367789164</v>
      </c>
      <c r="Y43" s="11">
        <f>IF('OddsRatio_working_3-way'!W43&gt;=0,IF('OddsRatio_working_3-way'!V43+SQRT('OddsRatio_working_3-way'!W43)&gt;0,0,PI()),ACOS('OddsRatio_working_3-way'!V43/(2*'OddsRatio_working_3-way'!X43)))</f>
        <v>0.78622656614330688</v>
      </c>
      <c r="Z43" s="11">
        <f>'OddsRatio_working_3-way'!X43^(1/3)*COS('OddsRatio_working_3-way'!Y43/3)</f>
        <v>0.52579123940600503</v>
      </c>
      <c r="AA43" s="11">
        <f>'OddsRatio_working_3-way'!X43^(1/3)*COS(('OddsRatio_working_3-way'!Y43+2*PI())/3)</f>
        <v>-0.38504067626507915</v>
      </c>
      <c r="AB43" s="11">
        <f>'OddsRatio_working_3-way'!X43^(1/3)*COS(('OddsRatio_working_3-way'!Y43+4*PI())/3)</f>
        <v>-0.14075056314092563</v>
      </c>
      <c r="AC43" s="11">
        <f>'OddsRatio_working_3-way'!X43^(1/3)*SIN('OddsRatio_working_3-way'!Y43/3)</f>
        <v>0.14104096257259413</v>
      </c>
      <c r="AD43" s="11">
        <f>'OddsRatio_working_3-way'!X43^(1/3)*SIN(('OddsRatio_working_3-way'!Y43+2*PI())/3)</f>
        <v>0.38482808912660904</v>
      </c>
      <c r="AE43" s="11">
        <f>'OddsRatio_working_3-way'!X43^(1/3)*SIN(('OddsRatio_working_3-way'!Y43+4*PI())/3)</f>
        <v>-0.52586905169920306</v>
      </c>
      <c r="AF43" s="11">
        <f>-'OddsRatio_working_3-way'!U43/(3*'OddsRatio_working_3-way'!X43^(1/3))*COS(('OddsRatio_working_3-way'!Y43)/3)</f>
        <v>0.52579123940600503</v>
      </c>
      <c r="AG43" s="11">
        <f>-'OddsRatio_working_3-way'!U43/(3*'OddsRatio_working_3-way'!X43^(1/3))*COS(('OddsRatio_working_3-way'!Y43+2*PI())/3)</f>
        <v>-0.38504067626507915</v>
      </c>
      <c r="AH43" s="11">
        <f>-'OddsRatio_working_3-way'!U43/(3*'OddsRatio_working_3-way'!X43^(1/3))*COS(('OddsRatio_working_3-way'!Y43+4*PI())/3)</f>
        <v>-0.14075056314092563</v>
      </c>
      <c r="AI43" s="11">
        <f>'OddsRatio_working_3-way'!U43/(3*'OddsRatio_working_3-way'!X43^(1/3))*SIN(('OddsRatio_working_3-way'!Y43)/3)</f>
        <v>-0.14104096257259413</v>
      </c>
      <c r="AJ43" s="11">
        <f>'OddsRatio_working_3-way'!U43/(3*'OddsRatio_working_3-way'!X43^(1/3))*SIN(('OddsRatio_working_3-way'!Y43+2*PI())/3)</f>
        <v>-0.38482808912660904</v>
      </c>
      <c r="AK43" s="11">
        <f>'OddsRatio_working_3-way'!U43/(3*'OddsRatio_working_3-way'!X43^(1/3))*SIN(('OddsRatio_working_3-way'!Y43+4*PI())/3)</f>
        <v>0.52586905169920306</v>
      </c>
      <c r="AL43" s="11">
        <f>'OddsRatio_working_3-way'!Z43+'OddsRatio_working_3-way'!AF43</f>
        <v>1.0515824788120101</v>
      </c>
      <c r="AM43" s="11">
        <f>'OddsRatio_working_3-way'!AA43+'OddsRatio_working_3-way'!AG43</f>
        <v>-0.7700813525301583</v>
      </c>
      <c r="AN43" s="11">
        <f>'OddsRatio_working_3-way'!AB43+'OddsRatio_working_3-way'!AH43</f>
        <v>-0.28150112628185125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1.0515824788120101</v>
      </c>
      <c r="AS43" s="11">
        <f>IF(('OddsRatio_working_3-way'!X43=0),IF(Q43&gt;0,-Q43^(1/3),(-Q43)^(1/3)),'OddsRatio_working_3-way'!AM43-'OddsRatio_working_3-way'!R43/3)</f>
        <v>-0.7700813525301583</v>
      </c>
      <c r="AT43" s="11">
        <f>IF(('OddsRatio_working_3-way'!X43=0),IF(Q43&gt;0,-Q43^(1/3),(-Q43)^(1/3)),'OddsRatio_working_3-way'!AN43-'OddsRatio_working_3-way'!R43/3)</f>
        <v>-0.28150112628185125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3.34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2.4</v>
      </c>
      <c r="D44" s="9">
        <f t="shared" si="13"/>
        <v>0.29074379234467163</v>
      </c>
      <c r="E44" s="9">
        <f t="shared" si="14"/>
        <v>0.30266993282967536</v>
      </c>
      <c r="F44" s="9">
        <f t="shared" si="15"/>
        <v>0.40658627482565318</v>
      </c>
      <c r="G44" s="9">
        <f t="shared" si="16"/>
        <v>1.0425018570409486</v>
      </c>
      <c r="H44" s="9">
        <f t="shared" si="17"/>
        <v>3.4394543454758191</v>
      </c>
      <c r="I44" s="9">
        <f t="shared" si="18"/>
        <v>3.3039291040604968</v>
      </c>
      <c r="J44" s="9">
        <f t="shared" si="19"/>
        <v>2.4595025998573279</v>
      </c>
      <c r="K44" s="11">
        <f t="shared" si="20"/>
        <v>0.29940119760479045</v>
      </c>
      <c r="L44" s="11">
        <f t="shared" si="21"/>
        <v>0.3115264797507788</v>
      </c>
      <c r="M44" s="11">
        <f t="shared" si="22"/>
        <v>0.41666666666666669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-0.28136717219766083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0.23123534861740691</v>
      </c>
      <c r="Q44" s="11">
        <f>2*'OddsRatio_working_3-way'!K44*'OddsRatio_working_3-way'!L44*'OddsRatio_working_3-way'!M44</f>
        <v>7.7726167602489724E-2</v>
      </c>
      <c r="R44" s="11">
        <f t="shared" si="23"/>
        <v>0</v>
      </c>
      <c r="S44" s="11">
        <f t="shared" si="24"/>
        <v>-0.8218277449046677</v>
      </c>
      <c r="T44" s="11">
        <f t="shared" si="25"/>
        <v>-0.27624462013602274</v>
      </c>
      <c r="U44" s="11">
        <f>'OddsRatio_working_3-way'!S44-'OddsRatio_working_3-way'!R44^2/3</f>
        <v>-0.8218277449046677</v>
      </c>
      <c r="V44" s="11">
        <f>'OddsRatio_working_3-way'!S44*'OddsRatio_working_3-way'!R44/3-2*'OddsRatio_working_3-way'!R44^3/27-'OddsRatio_working_3-way'!T44</f>
        <v>0.27624462013602274</v>
      </c>
      <c r="W44" s="11">
        <f>'OddsRatio_working_3-way'!V44^2+4*'OddsRatio_working_3-way'!U44^3/27</f>
        <v>-5.9204877911027548E-3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0.14338024440730865</v>
      </c>
      <c r="Y44" s="11">
        <f>IF('OddsRatio_working_3-way'!W44&gt;=0,IF('OddsRatio_working_3-way'!V44+SQRT('OddsRatio_working_3-way'!W44)&gt;0,0,PI()),ACOS('OddsRatio_working_3-way'!V44/(2*'OddsRatio_working_3-way'!X44)))</f>
        <v>0.27165275259544264</v>
      </c>
      <c r="Z44" s="11">
        <f>'OddsRatio_working_3-way'!X44^(1/3)*COS('OddsRatio_working_3-way'!Y44/3)</f>
        <v>0.52125092852047439</v>
      </c>
      <c r="AA44" s="11">
        <f>'OddsRatio_working_3-way'!X44^(1/3)*COS(('OddsRatio_working_3-way'!Y44+2*PI())/3)</f>
        <v>-0.30161373530909302</v>
      </c>
      <c r="AB44" s="11">
        <f>'OddsRatio_working_3-way'!X44^(1/3)*COS(('OddsRatio_working_3-way'!Y44+4*PI())/3)</f>
        <v>-0.21963719321138142</v>
      </c>
      <c r="AC44" s="11">
        <f>'OddsRatio_working_3-way'!X44^(1/3)*SIN('OddsRatio_working_3-way'!Y44/3)</f>
        <v>4.7329178647348556E-2</v>
      </c>
      <c r="AD44" s="11">
        <f>'OddsRatio_working_3-way'!X44^(1/3)*SIN(('OddsRatio_working_3-way'!Y44+2*PI())/3)</f>
        <v>0.42775195652128306</v>
      </c>
      <c r="AE44" s="11">
        <f>'OddsRatio_working_3-way'!X44^(1/3)*SIN(('OddsRatio_working_3-way'!Y44+4*PI())/3)</f>
        <v>-0.4750811351686316</v>
      </c>
      <c r="AF44" s="11">
        <f>-'OddsRatio_working_3-way'!U44/(3*'OddsRatio_working_3-way'!X44^(1/3))*COS(('OddsRatio_working_3-way'!Y44)/3)</f>
        <v>0.52125092852047428</v>
      </c>
      <c r="AG44" s="11">
        <f>-'OddsRatio_working_3-way'!U44/(3*'OddsRatio_working_3-way'!X44^(1/3))*COS(('OddsRatio_working_3-way'!Y44+2*PI())/3)</f>
        <v>-0.30161373530909297</v>
      </c>
      <c r="AH44" s="11">
        <f>-'OddsRatio_working_3-way'!U44/(3*'OddsRatio_working_3-way'!X44^(1/3))*COS(('OddsRatio_working_3-way'!Y44+4*PI())/3)</f>
        <v>-0.21963719321138137</v>
      </c>
      <c r="AI44" s="11">
        <f>'OddsRatio_working_3-way'!U44/(3*'OddsRatio_working_3-way'!X44^(1/3))*SIN(('OddsRatio_working_3-way'!Y44)/3)</f>
        <v>-4.7329178647348542E-2</v>
      </c>
      <c r="AJ44" s="11">
        <f>'OddsRatio_working_3-way'!U44/(3*'OddsRatio_working_3-way'!X44^(1/3))*SIN(('OddsRatio_working_3-way'!Y44+2*PI())/3)</f>
        <v>-0.42775195652128301</v>
      </c>
      <c r="AK44" s="11">
        <f>'OddsRatio_working_3-way'!U44/(3*'OddsRatio_working_3-way'!X44^(1/3))*SIN(('OddsRatio_working_3-way'!Y44+4*PI())/3)</f>
        <v>0.47508113516863149</v>
      </c>
      <c r="AL44" s="11">
        <f>'OddsRatio_working_3-way'!Z44+'OddsRatio_working_3-way'!AF44</f>
        <v>1.0425018570409486</v>
      </c>
      <c r="AM44" s="11">
        <f>'OddsRatio_working_3-way'!AA44+'OddsRatio_working_3-way'!AG44</f>
        <v>-0.60322747061818593</v>
      </c>
      <c r="AN44" s="11">
        <f>'OddsRatio_working_3-way'!AB44+'OddsRatio_working_3-way'!AH44</f>
        <v>-0.43927438642276279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1.0425018570409486</v>
      </c>
      <c r="AS44" s="11">
        <f>IF(('OddsRatio_working_3-way'!X44=0),IF(Q44&gt;0,-Q44^(1/3),(-Q44)^(1/3)),'OddsRatio_working_3-way'!AM44-'OddsRatio_working_3-way'!R44/3)</f>
        <v>-0.60322747061818593</v>
      </c>
      <c r="AT44" s="11">
        <f>IF(('OddsRatio_working_3-way'!X44=0),IF(Q44&gt;0,-Q44^(1/3),(-Q44)^(1/3)),'OddsRatio_working_3-way'!AN44-'OddsRatio_working_3-way'!R44/3)</f>
        <v>-0.43927438642276279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3.1</v>
      </c>
      <c r="B45" s="4">
        <f>IF('True_Odds_Calculator_3-way'!B46="","",'True_Odds_Calculator_3-way'!B46)</f>
        <v>3.35</v>
      </c>
      <c r="C45" s="4">
        <f>IF('True_Odds_Calculator_3-way'!C46="","",'True_Odds_Calculator_3-way'!C46)</f>
        <v>2.46</v>
      </c>
      <c r="D45" s="9">
        <f t="shared" si="13"/>
        <v>0.31357884351725024</v>
      </c>
      <c r="E45" s="9">
        <f t="shared" si="14"/>
        <v>0.28988996219546981</v>
      </c>
      <c r="F45" s="9">
        <f t="shared" si="15"/>
        <v>0.39653119428728012</v>
      </c>
      <c r="G45" s="9">
        <f t="shared" si="16"/>
        <v>1.0423764999782481</v>
      </c>
      <c r="H45" s="9">
        <f t="shared" si="17"/>
        <v>3.1889906499543206</v>
      </c>
      <c r="I45" s="9">
        <f t="shared" si="18"/>
        <v>3.4495847749488835</v>
      </c>
      <c r="J45" s="9">
        <f t="shared" si="19"/>
        <v>2.5218696899682422</v>
      </c>
      <c r="K45" s="11">
        <f t="shared" si="20"/>
        <v>0.32258064516129031</v>
      </c>
      <c r="L45" s="11">
        <f t="shared" si="21"/>
        <v>0.29850746268656714</v>
      </c>
      <c r="M45" s="11">
        <f t="shared" si="22"/>
        <v>0.4065040650406504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-0.28203201146118351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0.23133741207416886</v>
      </c>
      <c r="Q45" s="11">
        <f>2*'OddsRatio_working_3-way'!K45*'OddsRatio_working_3-way'!L45*'OddsRatio_working_3-way'!M45</f>
        <v>7.8286772275522457E-2</v>
      </c>
      <c r="R45" s="11">
        <f t="shared" si="23"/>
        <v>0</v>
      </c>
      <c r="S45" s="11">
        <f t="shared" si="24"/>
        <v>-0.82025232127243175</v>
      </c>
      <c r="T45" s="11">
        <f t="shared" si="25"/>
        <v>-0.27758115779100906</v>
      </c>
      <c r="U45" s="11">
        <f>'OddsRatio_working_3-way'!S45-'OddsRatio_working_3-way'!R45^2/3</f>
        <v>-0.82025232127243175</v>
      </c>
      <c r="V45" s="11">
        <f>'OddsRatio_working_3-way'!S45*'OddsRatio_working_3-way'!R45/3-2*'OddsRatio_working_3-way'!R45^3/27-'OddsRatio_working_3-way'!T45</f>
        <v>0.27758115779100906</v>
      </c>
      <c r="W45" s="11">
        <f>'OddsRatio_working_3-way'!V45^2+4*'OddsRatio_working_3-way'!U45^3/27</f>
        <v>-4.7082770031412896E-3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0.14296815743701319</v>
      </c>
      <c r="Y45" s="11">
        <f>IF('OddsRatio_working_3-way'!W45&gt;=0,IF('OddsRatio_working_3-way'!V45+SQRT('OddsRatio_working_3-way'!W45)&gt;0,0,PI()),ACOS('OddsRatio_working_3-way'!V45/(2*'OddsRatio_working_3-way'!X45)))</f>
        <v>0.24233764344261854</v>
      </c>
      <c r="Z45" s="11">
        <f>'OddsRatio_working_3-way'!X45^(1/3)*COS('OddsRatio_working_3-way'!Y45/3)</f>
        <v>0.52118824998912416</v>
      </c>
      <c r="AA45" s="11">
        <f>'OddsRatio_working_3-way'!X45^(1/3)*COS(('OddsRatio_working_3-way'!Y45+2*PI())/3)</f>
        <v>-0.29713432714320431</v>
      </c>
      <c r="AB45" s="11">
        <f>'OddsRatio_working_3-way'!X45^(1/3)*COS(('OddsRatio_working_3-way'!Y45+4*PI())/3)</f>
        <v>-0.22405392284591952</v>
      </c>
      <c r="AC45" s="11">
        <f>'OddsRatio_working_3-way'!X45^(1/3)*SIN('OddsRatio_working_3-way'!Y45/3)</f>
        <v>4.2192991093524042E-2</v>
      </c>
      <c r="AD45" s="11">
        <f>'OddsRatio_working_3-way'!X45^(1/3)*SIN(('OddsRatio_working_3-way'!Y45+2*PI())/3)</f>
        <v>0.43026576909777431</v>
      </c>
      <c r="AE45" s="11">
        <f>'OddsRatio_working_3-way'!X45^(1/3)*SIN(('OddsRatio_working_3-way'!Y45+4*PI())/3)</f>
        <v>-0.47245876019129829</v>
      </c>
      <c r="AF45" s="11">
        <f>-'OddsRatio_working_3-way'!U45/(3*'OddsRatio_working_3-way'!X45^(1/3))*COS(('OddsRatio_working_3-way'!Y45)/3)</f>
        <v>0.52118824998912405</v>
      </c>
      <c r="AG45" s="11">
        <f>-'OddsRatio_working_3-way'!U45/(3*'OddsRatio_working_3-way'!X45^(1/3))*COS(('OddsRatio_working_3-way'!Y45+2*PI())/3)</f>
        <v>-0.29713432714320426</v>
      </c>
      <c r="AH45" s="11">
        <f>-'OddsRatio_working_3-way'!U45/(3*'OddsRatio_working_3-way'!X45^(1/3))*COS(('OddsRatio_working_3-way'!Y45+4*PI())/3)</f>
        <v>-0.22405392284591949</v>
      </c>
      <c r="AI45" s="11">
        <f>'OddsRatio_working_3-way'!U45/(3*'OddsRatio_working_3-way'!X45^(1/3))*SIN(('OddsRatio_working_3-way'!Y45)/3)</f>
        <v>-4.2192991093524028E-2</v>
      </c>
      <c r="AJ45" s="11">
        <f>'OddsRatio_working_3-way'!U45/(3*'OddsRatio_working_3-way'!X45^(1/3))*SIN(('OddsRatio_working_3-way'!Y45+2*PI())/3)</f>
        <v>-0.4302657690977742</v>
      </c>
      <c r="AK45" s="11">
        <f>'OddsRatio_working_3-way'!U45/(3*'OddsRatio_working_3-way'!X45^(1/3))*SIN(('OddsRatio_working_3-way'!Y45+4*PI())/3)</f>
        <v>0.47245876019129818</v>
      </c>
      <c r="AL45" s="11">
        <f>'OddsRatio_working_3-way'!Z45+'OddsRatio_working_3-way'!AF45</f>
        <v>1.0423764999782481</v>
      </c>
      <c r="AM45" s="11">
        <f>'OddsRatio_working_3-way'!AA45+'OddsRatio_working_3-way'!AG45</f>
        <v>-0.59426865428640863</v>
      </c>
      <c r="AN45" s="11">
        <f>'OddsRatio_working_3-way'!AB45+'OddsRatio_working_3-way'!AH45</f>
        <v>-0.44810784569183904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1.0423764999782481</v>
      </c>
      <c r="AS45" s="11">
        <f>IF(('OddsRatio_working_3-way'!X45=0),IF(Q45&gt;0,-Q45^(1/3),(-Q45)^(1/3)),'OddsRatio_working_3-way'!AM45-'OddsRatio_working_3-way'!R45/3)</f>
        <v>-0.59426865428640863</v>
      </c>
      <c r="AT45" s="11">
        <f>IF(('OddsRatio_working_3-way'!X45=0),IF(Q45&gt;0,-Q45^(1/3),(-Q45)^(1/3)),'OddsRatio_working_3-way'!AN45-'OddsRatio_working_3-way'!R45/3)</f>
        <v>-0.44810784569183904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4.1399999999999997</v>
      </c>
      <c r="B46" s="4">
        <f>IF('True_Odds_Calculator_3-way'!B47="","",'True_Odds_Calculator_3-way'!B47)</f>
        <v>3.34</v>
      </c>
      <c r="C46" s="4">
        <f>IF('True_Odds_Calculator_3-way'!C47="","",'True_Odds_Calculator_3-way'!C47)</f>
        <v>2.0499999999999998</v>
      </c>
      <c r="D46" s="9">
        <f t="shared" si="13"/>
        <v>0.23339356585747634</v>
      </c>
      <c r="E46" s="9">
        <f t="shared" si="14"/>
        <v>0.29004293698334255</v>
      </c>
      <c r="F46" s="9">
        <f t="shared" si="15"/>
        <v>0.47656349715918123</v>
      </c>
      <c r="G46" s="9">
        <f t="shared" si="16"/>
        <v>1.0460535858456277</v>
      </c>
      <c r="H46" s="9">
        <f t="shared" si="17"/>
        <v>4.2846082595552701</v>
      </c>
      <c r="I46" s="9">
        <f t="shared" si="18"/>
        <v>3.4477653908787684</v>
      </c>
      <c r="J46" s="9">
        <f t="shared" si="19"/>
        <v>2.0983562651379088</v>
      </c>
      <c r="K46" s="11">
        <f t="shared" si="20"/>
        <v>0.24154589371980678</v>
      </c>
      <c r="L46" s="11">
        <f t="shared" si="21"/>
        <v>0.29940119760479045</v>
      </c>
      <c r="M46" s="11">
        <f t="shared" si="22"/>
        <v>0.48780487804878053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-0.27216616607717758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0.23036288681033129</v>
      </c>
      <c r="Q46" s="11">
        <f>2*'OddsRatio_working_3-way'!K46*'OddsRatio_working_3-way'!L46*'OddsRatio_working_3-way'!M46</f>
        <v>7.0555248640223986E-2</v>
      </c>
      <c r="R46" s="11">
        <f t="shared" si="23"/>
        <v>0</v>
      </c>
      <c r="S46" s="11">
        <f t="shared" si="24"/>
        <v>-0.84640530500403111</v>
      </c>
      <c r="T46" s="11">
        <f t="shared" si="25"/>
        <v>-0.25923592802573697</v>
      </c>
      <c r="U46" s="11">
        <f>'OddsRatio_working_3-way'!S46-'OddsRatio_working_3-way'!R46^2/3</f>
        <v>-0.84640530500403111</v>
      </c>
      <c r="V46" s="11">
        <f>'OddsRatio_working_3-way'!S46*'OddsRatio_working_3-way'!R46/3-2*'OddsRatio_working_3-way'!R46^3/27-'OddsRatio_working_3-way'!T46</f>
        <v>0.25923592802573697</v>
      </c>
      <c r="W46" s="11">
        <f>'OddsRatio_working_3-way'!V46^2+4*'OddsRatio_working_3-way'!U46^3/27</f>
        <v>-2.2628793297387956E-2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0.14985998438271725</v>
      </c>
      <c r="Y46" s="11">
        <f>IF('OddsRatio_working_3-way'!W46&gt;=0,IF('OddsRatio_working_3-way'!V46+SQRT('OddsRatio_working_3-way'!W46)&gt;0,0,PI()),ACOS('OddsRatio_working_3-way'!V46/(2*'OddsRatio_working_3-way'!X46)))</f>
        <v>0.52579119132119789</v>
      </c>
      <c r="Z46" s="11">
        <f>'OddsRatio_working_3-way'!X46^(1/3)*COS('OddsRatio_working_3-way'!Y46/3)</f>
        <v>0.52302679292281384</v>
      </c>
      <c r="AA46" s="11">
        <f>'OddsRatio_working_3-way'!X46^(1/3)*COS(('OddsRatio_working_3-way'!Y46+2*PI())/3)</f>
        <v>-0.34172285141944025</v>
      </c>
      <c r="AB46" s="11">
        <f>'OddsRatio_working_3-way'!X46^(1/3)*COS(('OddsRatio_working_3-way'!Y46+4*PI())/3)</f>
        <v>-0.18130394150337401</v>
      </c>
      <c r="AC46" s="11">
        <f>'OddsRatio_working_3-way'!X46^(1/3)*SIN('OddsRatio_working_3-way'!Y46/3)</f>
        <v>9.2617900823147414E-2</v>
      </c>
      <c r="AD46" s="11">
        <f>'OddsRatio_working_3-way'!X46^(1/3)*SIN(('OddsRatio_working_3-way'!Y46+2*PI())/3)</f>
        <v>0.4066455391194862</v>
      </c>
      <c r="AE46" s="11">
        <f>'OddsRatio_working_3-way'!X46^(1/3)*SIN(('OddsRatio_working_3-way'!Y46+4*PI())/3)</f>
        <v>-0.49926343994263345</v>
      </c>
      <c r="AF46" s="11">
        <f>-'OddsRatio_working_3-way'!U46/(3*'OddsRatio_working_3-way'!X46^(1/3))*COS(('OddsRatio_working_3-way'!Y46)/3)</f>
        <v>0.52302679292281384</v>
      </c>
      <c r="AG46" s="11">
        <f>-'OddsRatio_working_3-way'!U46/(3*'OddsRatio_working_3-way'!X46^(1/3))*COS(('OddsRatio_working_3-way'!Y46+2*PI())/3)</f>
        <v>-0.34172285141944025</v>
      </c>
      <c r="AH46" s="11">
        <f>-'OddsRatio_working_3-way'!U46/(3*'OddsRatio_working_3-way'!X46^(1/3))*COS(('OddsRatio_working_3-way'!Y46+4*PI())/3)</f>
        <v>-0.18130394150337401</v>
      </c>
      <c r="AI46" s="11">
        <f>'OddsRatio_working_3-way'!U46/(3*'OddsRatio_working_3-way'!X46^(1/3))*SIN(('OddsRatio_working_3-way'!Y46)/3)</f>
        <v>-9.2617900823147414E-2</v>
      </c>
      <c r="AJ46" s="11">
        <f>'OddsRatio_working_3-way'!U46/(3*'OddsRatio_working_3-way'!X46^(1/3))*SIN(('OddsRatio_working_3-way'!Y46+2*PI())/3)</f>
        <v>-0.4066455391194862</v>
      </c>
      <c r="AK46" s="11">
        <f>'OddsRatio_working_3-way'!U46/(3*'OddsRatio_working_3-way'!X46^(1/3))*SIN(('OddsRatio_working_3-way'!Y46+4*PI())/3)</f>
        <v>0.49926343994263345</v>
      </c>
      <c r="AL46" s="11">
        <f>'OddsRatio_working_3-way'!Z46+'OddsRatio_working_3-way'!AF46</f>
        <v>1.0460535858456277</v>
      </c>
      <c r="AM46" s="11">
        <f>'OddsRatio_working_3-way'!AA46+'OddsRatio_working_3-way'!AG46</f>
        <v>-0.68344570283888051</v>
      </c>
      <c r="AN46" s="11">
        <f>'OddsRatio_working_3-way'!AB46+'OddsRatio_working_3-way'!AH46</f>
        <v>-0.36260788300674801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1.0460535858456277</v>
      </c>
      <c r="AS46" s="11">
        <f>IF(('OddsRatio_working_3-way'!X46=0),IF(Q46&gt;0,-Q46^(1/3),(-Q46)^(1/3)),'OddsRatio_working_3-way'!AM46-'OddsRatio_working_3-way'!R46/3)</f>
        <v>-0.68344570283888051</v>
      </c>
      <c r="AT46" s="11">
        <f>IF(('OddsRatio_working_3-way'!X46=0),IF(Q46&gt;0,-Q46^(1/3),(-Q46)^(1/3)),'OddsRatio_working_3-way'!AN46-'OddsRatio_working_3-way'!R46/3)</f>
        <v>-0.36260788300674801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4.04</v>
      </c>
      <c r="B47" s="4">
        <f>IF('True_Odds_Calculator_3-way'!B48="","",'True_Odds_Calculator_3-way'!B48)</f>
        <v>3.18</v>
      </c>
      <c r="C47" s="4">
        <f>IF('True_Odds_Calculator_3-way'!C48="","",'True_Odds_Calculator_3-way'!C48)</f>
        <v>1.99</v>
      </c>
      <c r="D47" s="9">
        <f t="shared" si="13"/>
        <v>0.22931173364220439</v>
      </c>
      <c r="E47" s="9">
        <f t="shared" si="14"/>
        <v>0.29324638130392239</v>
      </c>
      <c r="F47" s="9">
        <f t="shared" si="15"/>
        <v>0.47744188505387331</v>
      </c>
      <c r="G47" s="9">
        <f t="shared" si="16"/>
        <v>1.1055512644936936</v>
      </c>
      <c r="H47" s="9">
        <f t="shared" si="17"/>
        <v>4.3608758440608284</v>
      </c>
      <c r="I47" s="9">
        <f t="shared" si="18"/>
        <v>3.4101017565962519</v>
      </c>
      <c r="J47" s="9">
        <f t="shared" si="19"/>
        <v>2.0944957518487568</v>
      </c>
      <c r="K47" s="11">
        <f t="shared" si="20"/>
        <v>0.24752475247524752</v>
      </c>
      <c r="L47" s="11">
        <f t="shared" si="21"/>
        <v>0.31446540880503143</v>
      </c>
      <c r="M47" s="11">
        <f t="shared" si="22"/>
        <v>0.50251256281407031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-0.25662780556997589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0.24290141159749806</v>
      </c>
      <c r="Q47" s="11">
        <f>2*'OddsRatio_working_3-way'!K47*'OddsRatio_working_3-way'!L47*'OddsRatio_working_3-way'!M47</f>
        <v>7.8229118066827058E-2</v>
      </c>
      <c r="R47" s="11">
        <f t="shared" si="23"/>
        <v>0</v>
      </c>
      <c r="S47" s="11">
        <f t="shared" si="24"/>
        <v>-0.94651244458101025</v>
      </c>
      <c r="T47" s="11">
        <f t="shared" si="25"/>
        <v>-0.30483492579098553</v>
      </c>
      <c r="U47" s="11">
        <f>'OddsRatio_working_3-way'!S47-'OddsRatio_working_3-way'!R47^2/3</f>
        <v>-0.94651244458101025</v>
      </c>
      <c r="V47" s="11">
        <f>'OddsRatio_working_3-way'!S47*'OddsRatio_working_3-way'!R47/3-2*'OddsRatio_working_3-way'!R47^3/27-'OddsRatio_working_3-way'!T47</f>
        <v>0.30483492579098553</v>
      </c>
      <c r="W47" s="11">
        <f>'OddsRatio_working_3-way'!V47^2+4*'OddsRatio_working_3-way'!U47^3/27</f>
        <v>-3.2700418529971881E-2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0.17721791000909554</v>
      </c>
      <c r="Y47" s="11">
        <f>IF('OddsRatio_working_3-way'!W47&gt;=0,IF('OddsRatio_working_3-way'!V47+SQRT('OddsRatio_working_3-way'!W47)&gt;0,0,PI()),ACOS('OddsRatio_working_3-way'!V47/(2*'OddsRatio_working_3-way'!X47)))</f>
        <v>0.5354153984232044</v>
      </c>
      <c r="Z47" s="11">
        <f>'OddsRatio_working_3-way'!X47^(1/3)*COS('OddsRatio_working_3-way'!Y47/3)</f>
        <v>0.55277563224684678</v>
      </c>
      <c r="AA47" s="11">
        <f>'OddsRatio_working_3-way'!X47^(1/3)*COS(('OddsRatio_working_3-way'!Y47+2*PI())/3)</f>
        <v>-0.36274426603208187</v>
      </c>
      <c r="AB47" s="11">
        <f>'OddsRatio_working_3-way'!X47^(1/3)*COS(('OddsRatio_working_3-way'!Y47+4*PI())/3)</f>
        <v>-0.19003136621476507</v>
      </c>
      <c r="AC47" s="11">
        <f>'OddsRatio_working_3-way'!X47^(1/3)*SIN('OddsRatio_working_3-way'!Y47/3)</f>
        <v>9.9715839202048961E-2</v>
      </c>
      <c r="AD47" s="11">
        <f>'OddsRatio_working_3-way'!X47^(1/3)*SIN(('OddsRatio_working_3-way'!Y47+2*PI())/3)</f>
        <v>0.42885982051774946</v>
      </c>
      <c r="AE47" s="11">
        <f>'OddsRatio_working_3-way'!X47^(1/3)*SIN(('OddsRatio_working_3-way'!Y47+4*PI())/3)</f>
        <v>-0.52857565971979825</v>
      </c>
      <c r="AF47" s="11">
        <f>-'OddsRatio_working_3-way'!U47/(3*'OddsRatio_working_3-way'!X47^(1/3))*COS(('OddsRatio_working_3-way'!Y47)/3)</f>
        <v>0.55277563224684678</v>
      </c>
      <c r="AG47" s="11">
        <f>-'OddsRatio_working_3-way'!U47/(3*'OddsRatio_working_3-way'!X47^(1/3))*COS(('OddsRatio_working_3-way'!Y47+2*PI())/3)</f>
        <v>-0.36274426603208187</v>
      </c>
      <c r="AH47" s="11">
        <f>-'OddsRatio_working_3-way'!U47/(3*'OddsRatio_working_3-way'!X47^(1/3))*COS(('OddsRatio_working_3-way'!Y47+4*PI())/3)</f>
        <v>-0.19003136621476507</v>
      </c>
      <c r="AI47" s="11">
        <f>'OddsRatio_working_3-way'!U47/(3*'OddsRatio_working_3-way'!X47^(1/3))*SIN(('OddsRatio_working_3-way'!Y47)/3)</f>
        <v>-9.9715839202048961E-2</v>
      </c>
      <c r="AJ47" s="11">
        <f>'OddsRatio_working_3-way'!U47/(3*'OddsRatio_working_3-way'!X47^(1/3))*SIN(('OddsRatio_working_3-way'!Y47+2*PI())/3)</f>
        <v>-0.42885982051774946</v>
      </c>
      <c r="AK47" s="11">
        <f>'OddsRatio_working_3-way'!U47/(3*'OddsRatio_working_3-way'!X47^(1/3))*SIN(('OddsRatio_working_3-way'!Y47+4*PI())/3)</f>
        <v>0.52857565971979825</v>
      </c>
      <c r="AL47" s="11">
        <f>'OddsRatio_working_3-way'!Z47+'OddsRatio_working_3-way'!AF47</f>
        <v>1.1055512644936936</v>
      </c>
      <c r="AM47" s="11">
        <f>'OddsRatio_working_3-way'!AA47+'OddsRatio_working_3-way'!AG47</f>
        <v>-0.72548853206416375</v>
      </c>
      <c r="AN47" s="11">
        <f>'OddsRatio_working_3-way'!AB47+'OddsRatio_working_3-way'!AH47</f>
        <v>-0.38006273242953015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1.1055512644936936</v>
      </c>
      <c r="AS47" s="11">
        <f>IF(('OddsRatio_working_3-way'!X47=0),IF(Q47&gt;0,-Q47^(1/3),(-Q47)^(1/3)),'OddsRatio_working_3-way'!AM47-'OddsRatio_working_3-way'!R47/3)</f>
        <v>-0.72548853206416375</v>
      </c>
      <c r="AT47" s="11">
        <f>IF(('OddsRatio_working_3-way'!X47=0),IF(Q47&gt;0,-Q47^(1/3),(-Q47)^(1/3)),'OddsRatio_working_3-way'!AN47-'OddsRatio_working_3-way'!R47/3)</f>
        <v>-0.38006273242953015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4.25</v>
      </c>
      <c r="B48" s="4">
        <f>IF('True_Odds_Calculator_3-way'!B49="","",'True_Odds_Calculator_3-way'!B49)</f>
        <v>3.88</v>
      </c>
      <c r="C48" s="4">
        <f>IF('True_Odds_Calculator_3-way'!C49="","",'True_Odds_Calculator_3-way'!C49)</f>
        <v>1.88</v>
      </c>
      <c r="D48" s="9">
        <f t="shared" si="13"/>
        <v>0.22809522748402128</v>
      </c>
      <c r="E48" s="9">
        <f t="shared" si="14"/>
        <v>0.25007107040868537</v>
      </c>
      <c r="F48" s="9">
        <f t="shared" si="15"/>
        <v>0.52183370210729318</v>
      </c>
      <c r="G48" s="9">
        <f t="shared" si="16"/>
        <v>1.0412719432754702</v>
      </c>
      <c r="H48" s="9">
        <f t="shared" si="17"/>
        <v>4.3841338156452787</v>
      </c>
      <c r="I48" s="9">
        <f t="shared" si="18"/>
        <v>3.9988631966333537</v>
      </c>
      <c r="J48" s="9">
        <f t="shared" si="19"/>
        <v>1.9163193100824139</v>
      </c>
      <c r="K48" s="11">
        <f t="shared" si="20"/>
        <v>0.23529411764705882</v>
      </c>
      <c r="L48" s="11">
        <f t="shared" si="21"/>
        <v>0.25773195876288663</v>
      </c>
      <c r="M48" s="11">
        <f t="shared" si="22"/>
        <v>0.53191489361702127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-0.265692940918416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0.22612027921499811</v>
      </c>
      <c r="Q48" s="11">
        <f>2*'OddsRatio_working_3-way'!K48*'OddsRatio_working_3-way'!L48*'OddsRatio_working_3-way'!M48</f>
        <v>6.451363173038463E-2</v>
      </c>
      <c r="R48" s="11">
        <f t="shared" si="23"/>
        <v>0</v>
      </c>
      <c r="S48" s="11">
        <f t="shared" si="24"/>
        <v>-0.85105866355866366</v>
      </c>
      <c r="T48" s="11">
        <f t="shared" si="25"/>
        <v>-0.24281274281274287</v>
      </c>
      <c r="U48" s="11">
        <f>'OddsRatio_working_3-way'!S48-'OddsRatio_working_3-way'!R48^2/3</f>
        <v>-0.85105866355866366</v>
      </c>
      <c r="V48" s="11">
        <f>'OddsRatio_working_3-way'!S48*'OddsRatio_working_3-way'!R48/3-2*'OddsRatio_working_3-way'!R48^3/27-'OddsRatio_working_3-way'!T48</f>
        <v>0.24281274281274287</v>
      </c>
      <c r="W48" s="11">
        <f>'OddsRatio_working_3-way'!V48^2+4*'OddsRatio_working_3-way'!U48^3/27</f>
        <v>-3.2363825618074687E-2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0.15109752950521885</v>
      </c>
      <c r="Y48" s="11">
        <f>IF('OddsRatio_working_3-way'!W48&gt;=0,IF('OddsRatio_working_3-way'!V48+SQRT('OddsRatio_working_3-way'!W48)&gt;0,0,PI()),ACOS('OddsRatio_working_3-way'!V48/(2*'OddsRatio_working_3-way'!X48)))</f>
        <v>0.63765036541402309</v>
      </c>
      <c r="Z48" s="11">
        <f>'OddsRatio_working_3-way'!X48^(1/3)*COS('OddsRatio_working_3-way'!Y48/3)</f>
        <v>0.52063597163773512</v>
      </c>
      <c r="AA48" s="11">
        <f>'OddsRatio_working_3-way'!X48^(1/3)*COS(('OddsRatio_working_3-way'!Y48+2*PI())/3)</f>
        <v>-0.35762319979679169</v>
      </c>
      <c r="AB48" s="11">
        <f>'OddsRatio_working_3-way'!X48^(1/3)*COS(('OddsRatio_working_3-way'!Y48+4*PI())/3)</f>
        <v>-0.16301277184094329</v>
      </c>
      <c r="AC48" s="11">
        <f>'OddsRatio_working_3-way'!X48^(1/3)*SIN('OddsRatio_working_3-way'!Y48/3)</f>
        <v>0.11235838296741728</v>
      </c>
      <c r="AD48" s="11">
        <f>'OddsRatio_working_3-way'!X48^(1/3)*SIN(('OddsRatio_working_3-way'!Y48+2*PI())/3)</f>
        <v>0.39470478607856441</v>
      </c>
      <c r="AE48" s="11">
        <f>'OddsRatio_working_3-way'!X48^(1/3)*SIN(('OddsRatio_working_3-way'!Y48+4*PI())/3)</f>
        <v>-0.5070631690459817</v>
      </c>
      <c r="AF48" s="11">
        <f>-'OddsRatio_working_3-way'!U48/(3*'OddsRatio_working_3-way'!X48^(1/3))*COS(('OddsRatio_working_3-way'!Y48)/3)</f>
        <v>0.52063597163773501</v>
      </c>
      <c r="AG48" s="11">
        <f>-'OddsRatio_working_3-way'!U48/(3*'OddsRatio_working_3-way'!X48^(1/3))*COS(('OddsRatio_working_3-way'!Y48+2*PI())/3)</f>
        <v>-0.35762319979679158</v>
      </c>
      <c r="AH48" s="11">
        <f>-'OddsRatio_working_3-way'!U48/(3*'OddsRatio_working_3-way'!X48^(1/3))*COS(('OddsRatio_working_3-way'!Y48+4*PI())/3)</f>
        <v>-0.16301277184094326</v>
      </c>
      <c r="AI48" s="11">
        <f>'OddsRatio_working_3-way'!U48/(3*'OddsRatio_working_3-way'!X48^(1/3))*SIN(('OddsRatio_working_3-way'!Y48)/3)</f>
        <v>-0.11235838296741725</v>
      </c>
      <c r="AJ48" s="11">
        <f>'OddsRatio_working_3-way'!U48/(3*'OddsRatio_working_3-way'!X48^(1/3))*SIN(('OddsRatio_working_3-way'!Y48+2*PI())/3)</f>
        <v>-0.39470478607856435</v>
      </c>
      <c r="AK48" s="11">
        <f>'OddsRatio_working_3-way'!U48/(3*'OddsRatio_working_3-way'!X48^(1/3))*SIN(('OddsRatio_working_3-way'!Y48+4*PI())/3)</f>
        <v>0.50706316904598159</v>
      </c>
      <c r="AL48" s="11">
        <f>'OddsRatio_working_3-way'!Z48+'OddsRatio_working_3-way'!AF48</f>
        <v>1.0412719432754702</v>
      </c>
      <c r="AM48" s="11">
        <f>'OddsRatio_working_3-way'!AA48+'OddsRatio_working_3-way'!AG48</f>
        <v>-0.71524639959358327</v>
      </c>
      <c r="AN48" s="11">
        <f>'OddsRatio_working_3-way'!AB48+'OddsRatio_working_3-way'!AH48</f>
        <v>-0.32602554368188652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1.0412719432754702</v>
      </c>
      <c r="AS48" s="11">
        <f>IF(('OddsRatio_working_3-way'!X48=0),IF(Q48&gt;0,-Q48^(1/3),(-Q48)^(1/3)),'OddsRatio_working_3-way'!AM48-'OddsRatio_working_3-way'!R48/3)</f>
        <v>-0.71524639959358327</v>
      </c>
      <c r="AT48" s="11">
        <f>IF(('OddsRatio_working_3-way'!X48=0),IF(Q48&gt;0,-Q48^(1/3),(-Q48)^(1/3)),'OddsRatio_working_3-way'!AN48-'OddsRatio_working_3-way'!R48/3)</f>
        <v>-0.32602554368188652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3.38</v>
      </c>
      <c r="B49" s="4">
        <f>IF('True_Odds_Calculator_3-way'!B50="","",'True_Odds_Calculator_3-way'!B50)</f>
        <v>3.37</v>
      </c>
      <c r="C49" s="4">
        <f>IF('True_Odds_Calculator_3-way'!C50="","",'True_Odds_Calculator_3-way'!C50)</f>
        <v>2.33</v>
      </c>
      <c r="D49" s="9">
        <f t="shared" si="13"/>
        <v>0.28901563542409459</v>
      </c>
      <c r="E49" s="9">
        <f t="shared" si="14"/>
        <v>0.28988160723216261</v>
      </c>
      <c r="F49" s="9">
        <f t="shared" si="15"/>
        <v>0.42110275734374281</v>
      </c>
      <c r="G49" s="9">
        <f t="shared" si="16"/>
        <v>1.0336220248224417</v>
      </c>
      <c r="H49" s="9">
        <f t="shared" si="17"/>
        <v>3.4600204190774111</v>
      </c>
      <c r="I49" s="9">
        <f t="shared" si="18"/>
        <v>3.4496841988291873</v>
      </c>
      <c r="J49" s="9">
        <f t="shared" si="19"/>
        <v>2.3747172930138474</v>
      </c>
      <c r="K49" s="11">
        <f t="shared" si="20"/>
        <v>0.29585798816568049</v>
      </c>
      <c r="L49" s="11">
        <f t="shared" si="21"/>
        <v>0.29673590504451036</v>
      </c>
      <c r="M49" s="11">
        <f t="shared" si="22"/>
        <v>0.42918454935622319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-0.28266655232395899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0.22908732288780542</v>
      </c>
      <c r="Q49" s="11">
        <f>2*'OddsRatio_working_3-way'!K49*'OddsRatio_working_3-way'!L49*'OddsRatio_working_3-way'!M49</f>
        <v>7.5357672002567586E-2</v>
      </c>
      <c r="R49" s="11">
        <f t="shared" si="23"/>
        <v>0</v>
      </c>
      <c r="S49" s="11">
        <f t="shared" si="24"/>
        <v>-0.81045076258351434</v>
      </c>
      <c r="T49" s="11">
        <f t="shared" si="25"/>
        <v>-0.26659564558668242</v>
      </c>
      <c r="U49" s="11">
        <f>'OddsRatio_working_3-way'!S49-'OddsRatio_working_3-way'!R49^2/3</f>
        <v>-0.81045076258351434</v>
      </c>
      <c r="V49" s="11">
        <f>'OddsRatio_working_3-way'!S49*'OddsRatio_working_3-way'!R49/3-2*'OddsRatio_working_3-way'!R49^3/27-'OddsRatio_working_3-way'!T49</f>
        <v>0.26659564558668242</v>
      </c>
      <c r="W49" s="11">
        <f>'OddsRatio_working_3-way'!V49^2+4*'OddsRatio_working_3-way'!U49^3/27</f>
        <v>-7.7902772844279516E-3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0.14041324325914556</v>
      </c>
      <c r="Y49" s="11">
        <f>IF('OddsRatio_working_3-way'!W49&gt;=0,IF('OddsRatio_working_3-way'!V49+SQRT('OddsRatio_working_3-way'!W49)&gt;0,0,PI()),ACOS('OddsRatio_working_3-way'!V49/(2*'OddsRatio_working_3-way'!X49)))</f>
        <v>0.31971463102111874</v>
      </c>
      <c r="Z49" s="11">
        <f>'OddsRatio_working_3-way'!X49^(1/3)*COS('OddsRatio_working_3-way'!Y49/3)</f>
        <v>0.51681101241122085</v>
      </c>
      <c r="AA49" s="11">
        <f>'OddsRatio_working_3-way'!X49^(1/3)*COS(('OddsRatio_working_3-way'!Y49+2*PI())/3)</f>
        <v>-0.30628529039210484</v>
      </c>
      <c r="AB49" s="11">
        <f>'OddsRatio_working_3-way'!X49^(1/3)*COS(('OddsRatio_working_3-way'!Y49+4*PI())/3)</f>
        <v>-0.2105257220191161</v>
      </c>
      <c r="AC49" s="11">
        <f>'OddsRatio_working_3-way'!X49^(1/3)*SIN('OddsRatio_working_3-way'!Y49/3)</f>
        <v>5.5286812577627388E-2</v>
      </c>
      <c r="AD49" s="11">
        <f>'OddsRatio_working_3-way'!X49^(1/3)*SIN(('OddsRatio_working_3-way'!Y49+2*PI())/3)</f>
        <v>0.41992805941485833</v>
      </c>
      <c r="AE49" s="11">
        <f>'OddsRatio_working_3-way'!X49^(1/3)*SIN(('OddsRatio_working_3-way'!Y49+4*PI())/3)</f>
        <v>-0.47521487199248574</v>
      </c>
      <c r="AF49" s="11">
        <f>-'OddsRatio_working_3-way'!U49/(3*'OddsRatio_working_3-way'!X49^(1/3))*COS(('OddsRatio_working_3-way'!Y49)/3)</f>
        <v>0.51681101241122085</v>
      </c>
      <c r="AG49" s="11">
        <f>-'OddsRatio_working_3-way'!U49/(3*'OddsRatio_working_3-way'!X49^(1/3))*COS(('OddsRatio_working_3-way'!Y49+2*PI())/3)</f>
        <v>-0.30628529039210484</v>
      </c>
      <c r="AH49" s="11">
        <f>-'OddsRatio_working_3-way'!U49/(3*'OddsRatio_working_3-way'!X49^(1/3))*COS(('OddsRatio_working_3-way'!Y49+4*PI())/3)</f>
        <v>-0.2105257220191161</v>
      </c>
      <c r="AI49" s="11">
        <f>'OddsRatio_working_3-way'!U49/(3*'OddsRatio_working_3-way'!X49^(1/3))*SIN(('OddsRatio_working_3-way'!Y49)/3)</f>
        <v>-5.5286812577627388E-2</v>
      </c>
      <c r="AJ49" s="11">
        <f>'OddsRatio_working_3-way'!U49/(3*'OddsRatio_working_3-way'!X49^(1/3))*SIN(('OddsRatio_working_3-way'!Y49+2*PI())/3)</f>
        <v>-0.41992805941485833</v>
      </c>
      <c r="AK49" s="11">
        <f>'OddsRatio_working_3-way'!U49/(3*'OddsRatio_working_3-way'!X49^(1/3))*SIN(('OddsRatio_working_3-way'!Y49+4*PI())/3)</f>
        <v>0.47521487199248574</v>
      </c>
      <c r="AL49" s="11">
        <f>'OddsRatio_working_3-way'!Z49+'OddsRatio_working_3-way'!AF49</f>
        <v>1.0336220248224417</v>
      </c>
      <c r="AM49" s="11">
        <f>'OddsRatio_working_3-way'!AA49+'OddsRatio_working_3-way'!AG49</f>
        <v>-0.61257058078420967</v>
      </c>
      <c r="AN49" s="11">
        <f>'OddsRatio_working_3-way'!AB49+'OddsRatio_working_3-way'!AH49</f>
        <v>-0.42105144403823219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1.0336220248224417</v>
      </c>
      <c r="AS49" s="11">
        <f>IF(('OddsRatio_working_3-way'!X49=0),IF(Q49&gt;0,-Q49^(1/3),(-Q49)^(1/3)),'OddsRatio_working_3-way'!AM49-'OddsRatio_working_3-way'!R49/3)</f>
        <v>-0.61257058078420967</v>
      </c>
      <c r="AT49" s="11">
        <f>IF(('OddsRatio_working_3-way'!X49=0),IF(Q49&gt;0,-Q49^(1/3),(-Q49)^(1/3)),'OddsRatio_working_3-way'!AN49-'OddsRatio_working_3-way'!R49/3)</f>
        <v>-0.42105144403823219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3.78</v>
      </c>
      <c r="B50" s="4">
        <f>IF('True_Odds_Calculator_3-way'!B51="","",'True_Odds_Calculator_3-way'!B51)</f>
        <v>4.12</v>
      </c>
      <c r="C50" s="4">
        <f>IF('True_Odds_Calculator_3-way'!C51="","",'True_Odds_Calculator_3-way'!C51)</f>
        <v>1.93</v>
      </c>
      <c r="D50" s="9">
        <f t="shared" si="13"/>
        <v>0.25671058586661211</v>
      </c>
      <c r="E50" s="9">
        <f t="shared" si="14"/>
        <v>0.23531872544436278</v>
      </c>
      <c r="F50" s="9">
        <f t="shared" si="15"/>
        <v>0.50797068868902517</v>
      </c>
      <c r="G50" s="9">
        <f t="shared" si="16"/>
        <v>1.0415242205581015</v>
      </c>
      <c r="H50" s="9">
        <f t="shared" si="17"/>
        <v>3.8954373331515209</v>
      </c>
      <c r="I50" s="9">
        <f t="shared" si="18"/>
        <v>4.2495555681412762</v>
      </c>
      <c r="J50" s="9">
        <f t="shared" si="19"/>
        <v>1.9686175251190339</v>
      </c>
      <c r="K50" s="11">
        <f t="shared" si="20"/>
        <v>0.26455026455026459</v>
      </c>
      <c r="L50" s="11">
        <f t="shared" si="21"/>
        <v>0.24271844660194175</v>
      </c>
      <c r="M50" s="11">
        <f t="shared" si="22"/>
        <v>0.5181347150259068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-0.26837126520209176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0.22723455743225357</v>
      </c>
      <c r="Q50" s="11">
        <f>2*'OddsRatio_working_3-way'!K50*'OddsRatio_working_3-way'!L50*'OddsRatio_working_3-way'!M50</f>
        <v>6.654013394795126E-2</v>
      </c>
      <c r="R50" s="11">
        <f t="shared" si="23"/>
        <v>0</v>
      </c>
      <c r="S50" s="11">
        <f t="shared" si="24"/>
        <v>-0.84671716720916079</v>
      </c>
      <c r="T50" s="11">
        <f t="shared" si="25"/>
        <v>-0.24794060533211149</v>
      </c>
      <c r="U50" s="11">
        <f>'OddsRatio_working_3-way'!S50-'OddsRatio_working_3-way'!R50^2/3</f>
        <v>-0.84671716720916079</v>
      </c>
      <c r="V50" s="11">
        <f>'OddsRatio_working_3-way'!S50*'OddsRatio_working_3-way'!R50/3-2*'OddsRatio_working_3-way'!R50^3/27-'OddsRatio_working_3-way'!T50</f>
        <v>0.24794060533211149</v>
      </c>
      <c r="W50" s="11">
        <f>'OddsRatio_working_3-way'!V50^2+4*'OddsRatio_working_3-way'!U50^3/27</f>
        <v>-2.8456849690388239E-2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0.14994281698604481</v>
      </c>
      <c r="Y50" s="11">
        <f>IF('OddsRatio_working_3-way'!W50&gt;=0,IF('OddsRatio_working_3-way'!V50+SQRT('OddsRatio_working_3-way'!W50)&gt;0,0,PI()),ACOS('OddsRatio_working_3-way'!V50/(2*'OddsRatio_working_3-way'!X50)))</f>
        <v>0.59743026270400745</v>
      </c>
      <c r="Z50" s="11">
        <f>'OddsRatio_working_3-way'!X50^(1/3)*COS('OddsRatio_working_3-way'!Y50/3)</f>
        <v>0.52076211027905073</v>
      </c>
      <c r="AA50" s="11">
        <f>'OddsRatio_working_3-way'!X50^(1/3)*COS(('OddsRatio_working_3-way'!Y50+2*PI())/3)</f>
        <v>-0.35139979043931197</v>
      </c>
      <c r="AB50" s="11">
        <f>'OddsRatio_working_3-way'!X50^(1/3)*COS(('OddsRatio_working_3-way'!Y50+4*PI())/3)</f>
        <v>-0.16936231983973868</v>
      </c>
      <c r="AC50" s="11">
        <f>'OddsRatio_working_3-way'!X50^(1/3)*SIN('OddsRatio_working_3-way'!Y50/3)</f>
        <v>0.10509938265326225</v>
      </c>
      <c r="AD50" s="11">
        <f>'OddsRatio_working_3-way'!X50^(1/3)*SIN(('OddsRatio_working_3-way'!Y50+2*PI())/3)</f>
        <v>0.39844352550342016</v>
      </c>
      <c r="AE50" s="11">
        <f>'OddsRatio_working_3-way'!X50^(1/3)*SIN(('OddsRatio_working_3-way'!Y50+4*PI())/3)</f>
        <v>-0.50354290815668235</v>
      </c>
      <c r="AF50" s="11">
        <f>-'OddsRatio_working_3-way'!U50/(3*'OddsRatio_working_3-way'!X50^(1/3))*COS(('OddsRatio_working_3-way'!Y50)/3)</f>
        <v>0.52076211027905062</v>
      </c>
      <c r="AG50" s="11">
        <f>-'OddsRatio_working_3-way'!U50/(3*'OddsRatio_working_3-way'!X50^(1/3))*COS(('OddsRatio_working_3-way'!Y50+2*PI())/3)</f>
        <v>-0.35139979043931185</v>
      </c>
      <c r="AH50" s="11">
        <f>-'OddsRatio_working_3-way'!U50/(3*'OddsRatio_working_3-way'!X50^(1/3))*COS(('OddsRatio_working_3-way'!Y50+4*PI())/3)</f>
        <v>-0.16936231983973862</v>
      </c>
      <c r="AI50" s="11">
        <f>'OddsRatio_working_3-way'!U50/(3*'OddsRatio_working_3-way'!X50^(1/3))*SIN(('OddsRatio_working_3-way'!Y50)/3)</f>
        <v>-0.10509938265326224</v>
      </c>
      <c r="AJ50" s="11">
        <f>'OddsRatio_working_3-way'!U50/(3*'OddsRatio_working_3-way'!X50^(1/3))*SIN(('OddsRatio_working_3-way'!Y50+2*PI())/3)</f>
        <v>-0.3984435255034201</v>
      </c>
      <c r="AK50" s="11">
        <f>'OddsRatio_working_3-way'!U50/(3*'OddsRatio_working_3-way'!X50^(1/3))*SIN(('OddsRatio_working_3-way'!Y50+4*PI())/3)</f>
        <v>0.50354290815668223</v>
      </c>
      <c r="AL50" s="11">
        <f>'OddsRatio_working_3-way'!Z50+'OddsRatio_working_3-way'!AF50</f>
        <v>1.0415242205581015</v>
      </c>
      <c r="AM50" s="11">
        <f>'OddsRatio_working_3-way'!AA50+'OddsRatio_working_3-way'!AG50</f>
        <v>-0.70279958087862382</v>
      </c>
      <c r="AN50" s="11">
        <f>'OddsRatio_working_3-way'!AB50+'OddsRatio_working_3-way'!AH50</f>
        <v>-0.3387246396794773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1.0415242205581015</v>
      </c>
      <c r="AS50" s="11">
        <f>IF(('OddsRatio_working_3-way'!X50=0),IF(Q50&gt;0,-Q50^(1/3),(-Q50)^(1/3)),'OddsRatio_working_3-way'!AM50-'OddsRatio_working_3-way'!R50/3)</f>
        <v>-0.70279958087862382</v>
      </c>
      <c r="AT50" s="11">
        <f>IF(('OddsRatio_working_3-way'!X50=0),IF(Q50&gt;0,-Q50^(1/3),(-Q50)^(1/3)),'OddsRatio_working_3-way'!AN50-'OddsRatio_working_3-way'!R50/3)</f>
        <v>-0.3387246396794773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3.68</v>
      </c>
      <c r="B51" s="4">
        <f>IF('True_Odds_Calculator_3-way'!B52="","",'True_Odds_Calculator_3-way'!B52)</f>
        <v>3.18</v>
      </c>
      <c r="C51" s="4">
        <f>IF('True_Odds_Calculator_3-way'!C52="","",'True_Odds_Calculator_3-way'!C52)</f>
        <v>2.2599999999999998</v>
      </c>
      <c r="D51" s="9">
        <f t="shared" si="13"/>
        <v>0.26317007010528193</v>
      </c>
      <c r="E51" s="9">
        <f t="shared" si="14"/>
        <v>0.3051134945014447</v>
      </c>
      <c r="F51" s="9">
        <f t="shared" si="15"/>
        <v>0.43171643539327348</v>
      </c>
      <c r="G51" s="9">
        <f t="shared" si="16"/>
        <v>1.0447105208259533</v>
      </c>
      <c r="H51" s="9">
        <f t="shared" si="17"/>
        <v>3.7998241958135557</v>
      </c>
      <c r="I51" s="9">
        <f t="shared" si="18"/>
        <v>3.2774689354005777</v>
      </c>
      <c r="J51" s="9">
        <f t="shared" si="19"/>
        <v>2.3163352562407007</v>
      </c>
      <c r="K51" s="11">
        <f t="shared" si="20"/>
        <v>0.27173913043478259</v>
      </c>
      <c r="L51" s="11">
        <f t="shared" si="21"/>
        <v>0.31446540880503143</v>
      </c>
      <c r="M51" s="11">
        <f t="shared" si="22"/>
        <v>0.44247787610619471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-0.27834181506675282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0.23140249878400254</v>
      </c>
      <c r="Q51" s="11">
        <f>2*'OddsRatio_working_3-way'!K51*'OddsRatio_working_3-way'!L51*'OddsRatio_working_3-way'!M51</f>
        <v>7.5621731628759001E-2</v>
      </c>
      <c r="R51" s="11">
        <f t="shared" si="23"/>
        <v>0</v>
      </c>
      <c r="S51" s="11">
        <f t="shared" si="24"/>
        <v>-0.83136088887150084</v>
      </c>
      <c r="T51" s="11">
        <f t="shared" si="25"/>
        <v>-0.27168656499068655</v>
      </c>
      <c r="U51" s="11">
        <f>'OddsRatio_working_3-way'!S51-'OddsRatio_working_3-way'!R51^2/3</f>
        <v>-0.83136088887150084</v>
      </c>
      <c r="V51" s="11">
        <f>'OddsRatio_working_3-way'!S51*'OddsRatio_working_3-way'!R51/3-2*'OddsRatio_working_3-way'!R51^3/27-'OddsRatio_working_3-way'!T51</f>
        <v>0.27168656499068655</v>
      </c>
      <c r="W51" s="11">
        <f>'OddsRatio_working_3-way'!V51^2+4*'OddsRatio_working_3-way'!U51^3/27</f>
        <v>-1.1312953081670837E-2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0.14588226646692651</v>
      </c>
      <c r="Y51" s="11">
        <f>IF('OddsRatio_working_3-way'!W51&gt;=0,IF('OddsRatio_working_3-way'!V51+SQRT('OddsRatio_working_3-way'!W51)&gt;0,0,PI()),ACOS('OddsRatio_working_3-way'!V51/(2*'OddsRatio_working_3-way'!X51)))</f>
        <v>0.37314805266472106</v>
      </c>
      <c r="Z51" s="11">
        <f>'OddsRatio_working_3-way'!X51^(1/3)*COS('OddsRatio_working_3-way'!Y51/3)</f>
        <v>0.52235526041297664</v>
      </c>
      <c r="AA51" s="11">
        <f>'OddsRatio_working_3-way'!X51^(1/3)*COS(('OddsRatio_working_3-way'!Y51+2*PI())/3)</f>
        <v>-0.31773696769415455</v>
      </c>
      <c r="AB51" s="11">
        <f>'OddsRatio_working_3-way'!X51^(1/3)*COS(('OddsRatio_working_3-way'!Y51+4*PI())/3)</f>
        <v>-0.20461829271882204</v>
      </c>
      <c r="AC51" s="11">
        <f>'OddsRatio_working_3-way'!X51^(1/3)*SIN('OddsRatio_working_3-way'!Y51/3)</f>
        <v>6.5309097447381961E-2</v>
      </c>
      <c r="AD51" s="11">
        <f>'OddsRatio_working_3-way'!X51^(1/3)*SIN(('OddsRatio_working_3-way'!Y51+2*PI())/3)</f>
        <v>0.41971837659438277</v>
      </c>
      <c r="AE51" s="11">
        <f>'OddsRatio_working_3-way'!X51^(1/3)*SIN(('OddsRatio_working_3-way'!Y51+4*PI())/3)</f>
        <v>-0.48502747404176472</v>
      </c>
      <c r="AF51" s="11">
        <f>-'OddsRatio_working_3-way'!U51/(3*'OddsRatio_working_3-way'!X51^(1/3))*COS(('OddsRatio_working_3-way'!Y51)/3)</f>
        <v>0.52235526041297653</v>
      </c>
      <c r="AG51" s="11">
        <f>-'OddsRatio_working_3-way'!U51/(3*'OddsRatio_working_3-way'!X51^(1/3))*COS(('OddsRatio_working_3-way'!Y51+2*PI())/3)</f>
        <v>-0.31773696769415444</v>
      </c>
      <c r="AH51" s="11">
        <f>-'OddsRatio_working_3-way'!U51/(3*'OddsRatio_working_3-way'!X51^(1/3))*COS(('OddsRatio_working_3-way'!Y51+4*PI())/3)</f>
        <v>-0.20461829271882201</v>
      </c>
      <c r="AI51" s="11">
        <f>'OddsRatio_working_3-way'!U51/(3*'OddsRatio_working_3-way'!X51^(1/3))*SIN(('OddsRatio_working_3-way'!Y51)/3)</f>
        <v>-6.5309097447381947E-2</v>
      </c>
      <c r="AJ51" s="11">
        <f>'OddsRatio_working_3-way'!U51/(3*'OddsRatio_working_3-way'!X51^(1/3))*SIN(('OddsRatio_working_3-way'!Y51+2*PI())/3)</f>
        <v>-0.41971837659438266</v>
      </c>
      <c r="AK51" s="11">
        <f>'OddsRatio_working_3-way'!U51/(3*'OddsRatio_working_3-way'!X51^(1/3))*SIN(('OddsRatio_working_3-way'!Y51+4*PI())/3)</f>
        <v>0.48502747404176461</v>
      </c>
      <c r="AL51" s="11">
        <f>'OddsRatio_working_3-way'!Z51+'OddsRatio_working_3-way'!AF51</f>
        <v>1.0447105208259533</v>
      </c>
      <c r="AM51" s="11">
        <f>'OddsRatio_working_3-way'!AA51+'OddsRatio_working_3-way'!AG51</f>
        <v>-0.63547393538830899</v>
      </c>
      <c r="AN51" s="11">
        <f>'OddsRatio_working_3-way'!AB51+'OddsRatio_working_3-way'!AH51</f>
        <v>-0.40923658543764407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1.0447105208259533</v>
      </c>
      <c r="AS51" s="11">
        <f>IF(('OddsRatio_working_3-way'!X51=0),IF(Q51&gt;0,-Q51^(1/3),(-Q51)^(1/3)),'OddsRatio_working_3-way'!AM51-'OddsRatio_working_3-way'!R51/3)</f>
        <v>-0.63547393538830899</v>
      </c>
      <c r="AT51" s="11">
        <f>IF(('OddsRatio_working_3-way'!X51=0),IF(Q51&gt;0,-Q51^(1/3),(-Q51)^(1/3)),'OddsRatio_working_3-way'!AN51-'OddsRatio_working_3-way'!R51/3)</f>
        <v>-0.40923658543764407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2.5299999999999998</v>
      </c>
      <c r="B52" s="4">
        <f>IF('True_Odds_Calculator_3-way'!B53="","",'True_Odds_Calculator_3-way'!B53)</f>
        <v>3.15</v>
      </c>
      <c r="C52" s="4">
        <f>IF('True_Odds_Calculator_3-way'!C53="","",'True_Odds_Calculator_3-way'!C53)</f>
        <v>3.18</v>
      </c>
      <c r="D52" s="9">
        <f t="shared" si="13"/>
        <v>0.38555778484452496</v>
      </c>
      <c r="E52" s="9">
        <f t="shared" si="14"/>
        <v>0.30869573903160147</v>
      </c>
      <c r="F52" s="9">
        <f t="shared" si="15"/>
        <v>0.30574647612387351</v>
      </c>
      <c r="G52" s="9">
        <f t="shared" si="16"/>
        <v>1.0415980038317956</v>
      </c>
      <c r="H52" s="9">
        <f t="shared" si="17"/>
        <v>2.5936449458626467</v>
      </c>
      <c r="I52" s="9">
        <f t="shared" si="18"/>
        <v>3.2394357082383607</v>
      </c>
      <c r="J52" s="9">
        <f t="shared" si="19"/>
        <v>3.2706836483533137</v>
      </c>
      <c r="K52" s="11">
        <f t="shared" si="20"/>
        <v>0.39525691699604748</v>
      </c>
      <c r="L52" s="11">
        <f t="shared" si="21"/>
        <v>0.31746031746031744</v>
      </c>
      <c r="M52" s="11">
        <f t="shared" si="22"/>
        <v>0.31446540880503143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-0.28296204752316312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0.23122746666635099</v>
      </c>
      <c r="Q52" s="11">
        <f>2*'OddsRatio_working_3-way'!K52*'OddsRatio_working_3-way'!L52*'OddsRatio_working_3-way'!M52</f>
        <v>7.8917224118208534E-2</v>
      </c>
      <c r="R52" s="11">
        <f t="shared" si="23"/>
        <v>0</v>
      </c>
      <c r="S52" s="11">
        <f t="shared" si="24"/>
        <v>-0.81716777458440903</v>
      </c>
      <c r="T52" s="11">
        <f t="shared" si="25"/>
        <v>-0.27889685139399628</v>
      </c>
      <c r="U52" s="11">
        <f>'OddsRatio_working_3-way'!S52-'OddsRatio_working_3-way'!R52^2/3</f>
        <v>-0.81716777458440903</v>
      </c>
      <c r="V52" s="11">
        <f>'OddsRatio_working_3-way'!S52*'OddsRatio_working_3-way'!R52/3-2*'OddsRatio_working_3-way'!R52^3/27-'OddsRatio_working_3-way'!T52</f>
        <v>0.27889685139399628</v>
      </c>
      <c r="W52" s="11">
        <f>'OddsRatio_working_3-way'!V52^2+4*'OddsRatio_working_3-way'!U52^3/27</f>
        <v>-3.0572196254708556E-3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0.14216247161518727</v>
      </c>
      <c r="Y52" s="11">
        <f>IF('OddsRatio_working_3-way'!W52&gt;=0,IF('OddsRatio_working_3-way'!V52+SQRT('OddsRatio_working_3-way'!W52)&gt;0,0,PI()),ACOS('OddsRatio_working_3-way'!V52/(2*'OddsRatio_working_3-way'!X52)))</f>
        <v>0.19571516294376301</v>
      </c>
      <c r="Z52" s="11">
        <f>'OddsRatio_working_3-way'!X52^(1/3)*COS('OddsRatio_working_3-way'!Y52/3)</f>
        <v>0.52079900191589779</v>
      </c>
      <c r="AA52" s="11">
        <f>'OddsRatio_working_3-way'!X52^(1/3)*COS(('OddsRatio_working_3-way'!Y52+2*PI())/3)</f>
        <v>-0.28986547028963416</v>
      </c>
      <c r="AB52" s="11">
        <f>'OddsRatio_working_3-way'!X52^(1/3)*COS(('OddsRatio_working_3-way'!Y52+4*PI())/3)</f>
        <v>-0.23093353162626346</v>
      </c>
      <c r="AC52" s="11">
        <f>'OddsRatio_working_3-way'!X52^(1/3)*SIN('OddsRatio_working_3-way'!Y52/3)</f>
        <v>3.4024370651163552E-2</v>
      </c>
      <c r="AD52" s="11">
        <f>'OddsRatio_working_3-way'!X52^(1/3)*SIN(('OddsRatio_working_3-way'!Y52+2*PI())/3)</f>
        <v>0.43401298059916621</v>
      </c>
      <c r="AE52" s="11">
        <f>'OddsRatio_working_3-way'!X52^(1/3)*SIN(('OddsRatio_working_3-way'!Y52+4*PI())/3)</f>
        <v>-0.4680373512503298</v>
      </c>
      <c r="AF52" s="11">
        <f>-'OddsRatio_working_3-way'!U52/(3*'OddsRatio_working_3-way'!X52^(1/3))*COS(('OddsRatio_working_3-way'!Y52)/3)</f>
        <v>0.52079900191589779</v>
      </c>
      <c r="AG52" s="11">
        <f>-'OddsRatio_working_3-way'!U52/(3*'OddsRatio_working_3-way'!X52^(1/3))*COS(('OddsRatio_working_3-way'!Y52+2*PI())/3)</f>
        <v>-0.28986547028963416</v>
      </c>
      <c r="AH52" s="11">
        <f>-'OddsRatio_working_3-way'!U52/(3*'OddsRatio_working_3-way'!X52^(1/3))*COS(('OddsRatio_working_3-way'!Y52+4*PI())/3)</f>
        <v>-0.23093353162626346</v>
      </c>
      <c r="AI52" s="11">
        <f>'OddsRatio_working_3-way'!U52/(3*'OddsRatio_working_3-way'!X52^(1/3))*SIN(('OddsRatio_working_3-way'!Y52)/3)</f>
        <v>-3.4024370651163552E-2</v>
      </c>
      <c r="AJ52" s="11">
        <f>'OddsRatio_working_3-way'!U52/(3*'OddsRatio_working_3-way'!X52^(1/3))*SIN(('OddsRatio_working_3-way'!Y52+2*PI())/3)</f>
        <v>-0.43401298059916621</v>
      </c>
      <c r="AK52" s="11">
        <f>'OddsRatio_working_3-way'!U52/(3*'OddsRatio_working_3-way'!X52^(1/3))*SIN(('OddsRatio_working_3-way'!Y52+4*PI())/3)</f>
        <v>0.4680373512503298</v>
      </c>
      <c r="AL52" s="11">
        <f>'OddsRatio_working_3-way'!Z52+'OddsRatio_working_3-way'!AF52</f>
        <v>1.0415980038317956</v>
      </c>
      <c r="AM52" s="11">
        <f>'OddsRatio_working_3-way'!AA52+'OddsRatio_working_3-way'!AG52</f>
        <v>-0.57973094057926833</v>
      </c>
      <c r="AN52" s="11">
        <f>'OddsRatio_working_3-way'!AB52+'OddsRatio_working_3-way'!AH52</f>
        <v>-0.46186706325252691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1.0415980038317956</v>
      </c>
      <c r="AS52" s="11">
        <f>IF(('OddsRatio_working_3-way'!X52=0),IF(Q52&gt;0,-Q52^(1/3),(-Q52)^(1/3)),'OddsRatio_working_3-way'!AM52-'OddsRatio_working_3-way'!R52/3)</f>
        <v>-0.57973094057926833</v>
      </c>
      <c r="AT52" s="11">
        <f>IF(('OddsRatio_working_3-way'!X52=0),IF(Q52&gt;0,-Q52^(1/3),(-Q52)^(1/3)),'OddsRatio_working_3-way'!AN52-'OddsRatio_working_3-way'!R52/3)</f>
        <v>-0.46186706325252691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1.61</v>
      </c>
      <c r="B53" s="4">
        <f>IF('True_Odds_Calculator_3-way'!B54="","",'True_Odds_Calculator_3-way'!B54)</f>
        <v>3.99</v>
      </c>
      <c r="C53" s="4">
        <f>IF('True_Odds_Calculator_3-way'!C54="","",'True_Odds_Calculator_3-way'!C54)</f>
        <v>6.29</v>
      </c>
      <c r="D53" s="9">
        <f t="shared" si="13"/>
        <v>0.60796286892182316</v>
      </c>
      <c r="E53" s="9">
        <f t="shared" si="14"/>
        <v>0.24034071567684404</v>
      </c>
      <c r="F53" s="9">
        <f t="shared" si="15"/>
        <v>0.15169641540133277</v>
      </c>
      <c r="G53" s="9">
        <f t="shared" si="16"/>
        <v>1.0571103175747987</v>
      </c>
      <c r="H53" s="9">
        <f t="shared" si="17"/>
        <v>1.6448372937206273</v>
      </c>
      <c r="I53" s="9">
        <f t="shared" si="18"/>
        <v>4.160759849548648</v>
      </c>
      <c r="J53" s="9">
        <f t="shared" si="19"/>
        <v>6.5921135799706851</v>
      </c>
      <c r="K53" s="11">
        <f t="shared" si="20"/>
        <v>0.6211180124223602</v>
      </c>
      <c r="L53" s="11">
        <f t="shared" si="21"/>
        <v>0.25062656641604009</v>
      </c>
      <c r="M53" s="11">
        <f t="shared" si="22"/>
        <v>0.1589825119236884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-0.23878512998371471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0.22001502685309388</v>
      </c>
      <c r="Q53" s="11">
        <f>2*'OddsRatio_working_3-way'!K53*'OddsRatio_working_3-way'!L53*'OddsRatio_working_3-way'!M53</f>
        <v>4.9497193892709526E-2</v>
      </c>
      <c r="R53" s="11">
        <f t="shared" si="23"/>
        <v>0</v>
      </c>
      <c r="S53" s="11">
        <f t="shared" si="24"/>
        <v>-0.92139333327874751</v>
      </c>
      <c r="T53" s="11">
        <f t="shared" si="25"/>
        <v>-0.20728758903908825</v>
      </c>
      <c r="U53" s="11">
        <f>'OddsRatio_working_3-way'!S53-'OddsRatio_working_3-way'!R53^2/3</f>
        <v>-0.92139333327874751</v>
      </c>
      <c r="V53" s="11">
        <f>'OddsRatio_working_3-way'!S53*'OddsRatio_working_3-way'!R53/3-2*'OddsRatio_working_3-way'!R53^3/27-'OddsRatio_working_3-way'!T53</f>
        <v>0.20728758903908825</v>
      </c>
      <c r="W53" s="11">
        <f>'OddsRatio_working_3-way'!V53^2+4*'OddsRatio_working_3-way'!U53^3/27</f>
        <v>-7.2917975840529253E-2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0.1702102526363844</v>
      </c>
      <c r="Y53" s="11">
        <f>IF('OddsRatio_working_3-way'!W53&gt;=0,IF('OddsRatio_working_3-way'!V53+SQRT('OddsRatio_working_3-way'!W53)&gt;0,0,PI()),ACOS('OddsRatio_working_3-way'!V53/(2*'OddsRatio_working_3-way'!X53)))</f>
        <v>0.91610265233902533</v>
      </c>
      <c r="Z53" s="11">
        <f>'OddsRatio_working_3-way'!X53^(1/3)*COS('OddsRatio_working_3-way'!Y53/3)</f>
        <v>0.52855515878739945</v>
      </c>
      <c r="AA53" s="11">
        <f>'OddsRatio_working_3-way'!X53^(1/3)*COS(('OddsRatio_working_3-way'!Y53+2*PI())/3)</f>
        <v>-0.40857039421518421</v>
      </c>
      <c r="AB53" s="11">
        <f>'OddsRatio_working_3-way'!X53^(1/3)*COS(('OddsRatio_working_3-way'!Y53+4*PI())/3)</f>
        <v>-0.11998476457221514</v>
      </c>
      <c r="AC53" s="11">
        <f>'OddsRatio_working_3-way'!X53^(1/3)*SIN('OddsRatio_working_3-way'!Y53/3)</f>
        <v>0.16661499095862584</v>
      </c>
      <c r="AD53" s="11">
        <f>'OddsRatio_working_3-way'!X53^(1/3)*SIN(('OddsRatio_working_3-way'!Y53+2*PI())/3)</f>
        <v>0.37443469933189277</v>
      </c>
      <c r="AE53" s="11">
        <f>'OddsRatio_working_3-way'!X53^(1/3)*SIN(('OddsRatio_working_3-way'!Y53+4*PI())/3)</f>
        <v>-0.54104969029051853</v>
      </c>
      <c r="AF53" s="11">
        <f>-'OddsRatio_working_3-way'!U53/(3*'OddsRatio_working_3-way'!X53^(1/3))*COS(('OddsRatio_working_3-way'!Y53)/3)</f>
        <v>0.52855515878739923</v>
      </c>
      <c r="AG53" s="11">
        <f>-'OddsRatio_working_3-way'!U53/(3*'OddsRatio_working_3-way'!X53^(1/3))*COS(('OddsRatio_working_3-way'!Y53+2*PI())/3)</f>
        <v>-0.40857039421518404</v>
      </c>
      <c r="AH53" s="11">
        <f>-'OddsRatio_working_3-way'!U53/(3*'OddsRatio_working_3-way'!X53^(1/3))*COS(('OddsRatio_working_3-way'!Y53+4*PI())/3)</f>
        <v>-0.1199847645722151</v>
      </c>
      <c r="AI53" s="11">
        <f>'OddsRatio_working_3-way'!U53/(3*'OddsRatio_working_3-way'!X53^(1/3))*SIN(('OddsRatio_working_3-way'!Y53)/3)</f>
        <v>-0.16661499095862578</v>
      </c>
      <c r="AJ53" s="11">
        <f>'OddsRatio_working_3-way'!U53/(3*'OddsRatio_working_3-way'!X53^(1/3))*SIN(('OddsRatio_working_3-way'!Y53+2*PI())/3)</f>
        <v>-0.37443469933189266</v>
      </c>
      <c r="AK53" s="11">
        <f>'OddsRatio_working_3-way'!U53/(3*'OddsRatio_working_3-way'!X53^(1/3))*SIN(('OddsRatio_working_3-way'!Y53+4*PI())/3)</f>
        <v>0.5410496902905183</v>
      </c>
      <c r="AL53" s="11">
        <f>'OddsRatio_working_3-way'!Z53+'OddsRatio_working_3-way'!AF53</f>
        <v>1.0571103175747987</v>
      </c>
      <c r="AM53" s="11">
        <f>'OddsRatio_working_3-way'!AA53+'OddsRatio_working_3-way'!AG53</f>
        <v>-0.8171407884303683</v>
      </c>
      <c r="AN53" s="11">
        <f>'OddsRatio_working_3-way'!AB53+'OddsRatio_working_3-way'!AH53</f>
        <v>-0.23996952914443026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1.0571103175747987</v>
      </c>
      <c r="AS53" s="11">
        <f>IF(('OddsRatio_working_3-way'!X53=0),IF(Q53&gt;0,-Q53^(1/3),(-Q53)^(1/3)),'OddsRatio_working_3-way'!AM53-'OddsRatio_working_3-way'!R53/3)</f>
        <v>-0.8171407884303683</v>
      </c>
      <c r="AT53" s="11">
        <f>IF(('OddsRatio_working_3-way'!X53=0),IF(Q53&gt;0,-Q53^(1/3),(-Q53)^(1/3)),'OddsRatio_working_3-way'!AN53-'OddsRatio_working_3-way'!R53/3)</f>
        <v>-0.23996952914443026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2.33</v>
      </c>
      <c r="B54" s="4">
        <f>IF('True_Odds_Calculator_3-way'!B55="","",'True_Odds_Calculator_3-way'!B55)</f>
        <v>3.09</v>
      </c>
      <c r="C54" s="4">
        <f>IF('True_Odds_Calculator_3-way'!C55="","",'True_Odds_Calculator_3-way'!C55)</f>
        <v>3.63</v>
      </c>
      <c r="D54" s="9">
        <f t="shared" si="13"/>
        <v>0.41870188019156857</v>
      </c>
      <c r="E54" s="9">
        <f t="shared" si="14"/>
        <v>0.31430055388860145</v>
      </c>
      <c r="F54" s="9">
        <f t="shared" si="15"/>
        <v>0.26699756591982998</v>
      </c>
      <c r="G54" s="9">
        <f t="shared" si="16"/>
        <v>1.0438602647188744</v>
      </c>
      <c r="H54" s="9">
        <f t="shared" si="17"/>
        <v>2.3883341520761032</v>
      </c>
      <c r="I54" s="9">
        <f t="shared" si="18"/>
        <v>3.1816679532624468</v>
      </c>
      <c r="J54" s="9">
        <f t="shared" si="19"/>
        <v>3.7453524962106397</v>
      </c>
      <c r="K54" s="11">
        <f t="shared" si="20"/>
        <v>0.42918454935622319</v>
      </c>
      <c r="L54" s="11">
        <f t="shared" si="21"/>
        <v>0.3236245954692557</v>
      </c>
      <c r="M54" s="11">
        <f t="shared" si="22"/>
        <v>0.27548209366391185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-0.27972588083426031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0.23149112694510421</v>
      </c>
      <c r="Q54" s="11">
        <f>2*'OddsRatio_working_3-way'!K54*'OddsRatio_working_3-way'!L54*'OddsRatio_working_3-way'!M54</f>
        <v>7.6525992378546848E-2</v>
      </c>
      <c r="R54" s="11">
        <f t="shared" si="23"/>
        <v>0</v>
      </c>
      <c r="S54" s="11">
        <f t="shared" si="24"/>
        <v>-0.82756420769755101</v>
      </c>
      <c r="T54" s="11">
        <f t="shared" si="25"/>
        <v>-0.27357494469340532</v>
      </c>
      <c r="U54" s="11">
        <f>'OddsRatio_working_3-way'!S54-'OddsRatio_working_3-way'!R54^2/3</f>
        <v>-0.82756420769755101</v>
      </c>
      <c r="V54" s="11">
        <f>'OddsRatio_working_3-way'!S54*'OddsRatio_working_3-way'!R54/3-2*'OddsRatio_working_3-way'!R54^3/27-'OddsRatio_working_3-way'!T54</f>
        <v>0.27357494469340532</v>
      </c>
      <c r="W54" s="11">
        <f>'OddsRatio_working_3-way'!V54^2+4*'OddsRatio_working_3-way'!U54^3/27</f>
        <v>-9.1223358547081052E-3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0.14488407971435982</v>
      </c>
      <c r="Y54" s="11">
        <f>IF('OddsRatio_working_3-way'!W54&gt;=0,IF('OddsRatio_working_3-way'!V54+SQRT('OddsRatio_working_3-way'!W54)&gt;0,0,PI()),ACOS('OddsRatio_working_3-way'!V54/(2*'OddsRatio_working_3-way'!X54)))</f>
        <v>0.33589205859119908</v>
      </c>
      <c r="Z54" s="11">
        <f>'OddsRatio_working_3-way'!X54^(1/3)*COS('OddsRatio_working_3-way'!Y54/3)</f>
        <v>0.52193013235943719</v>
      </c>
      <c r="AA54" s="11">
        <f>'OddsRatio_working_3-way'!X54^(1/3)*COS(('OddsRatio_working_3-way'!Y54+2*PI())/3)</f>
        <v>-0.31178587516415934</v>
      </c>
      <c r="AB54" s="11">
        <f>'OddsRatio_working_3-way'!X54^(1/3)*COS(('OddsRatio_working_3-way'!Y54+4*PI())/3)</f>
        <v>-0.21014425719527796</v>
      </c>
      <c r="AC54" s="11">
        <f>'OddsRatio_working_3-way'!X54^(1/3)*SIN('OddsRatio_working_3-way'!Y54/3)</f>
        <v>5.8682815495202836E-2</v>
      </c>
      <c r="AD54" s="11">
        <f>'OddsRatio_working_3-way'!X54^(1/3)*SIN(('OddsRatio_working_3-way'!Y54+2*PI())/3)</f>
        <v>0.42266334587624571</v>
      </c>
      <c r="AE54" s="11">
        <f>'OddsRatio_working_3-way'!X54^(1/3)*SIN(('OddsRatio_working_3-way'!Y54+4*PI())/3)</f>
        <v>-0.48134616137144848</v>
      </c>
      <c r="AF54" s="11">
        <f>-'OddsRatio_working_3-way'!U54/(3*'OddsRatio_working_3-way'!X54^(1/3))*COS(('OddsRatio_working_3-way'!Y54)/3)</f>
        <v>0.52193013235943719</v>
      </c>
      <c r="AG54" s="11">
        <f>-'OddsRatio_working_3-way'!U54/(3*'OddsRatio_working_3-way'!X54^(1/3))*COS(('OddsRatio_working_3-way'!Y54+2*PI())/3)</f>
        <v>-0.31178587516415934</v>
      </c>
      <c r="AH54" s="11">
        <f>-'OddsRatio_working_3-way'!U54/(3*'OddsRatio_working_3-way'!X54^(1/3))*COS(('OddsRatio_working_3-way'!Y54+4*PI())/3)</f>
        <v>-0.21014425719527796</v>
      </c>
      <c r="AI54" s="11">
        <f>'OddsRatio_working_3-way'!U54/(3*'OddsRatio_working_3-way'!X54^(1/3))*SIN(('OddsRatio_working_3-way'!Y54)/3)</f>
        <v>-5.8682815495202836E-2</v>
      </c>
      <c r="AJ54" s="11">
        <f>'OddsRatio_working_3-way'!U54/(3*'OddsRatio_working_3-way'!X54^(1/3))*SIN(('OddsRatio_working_3-way'!Y54+2*PI())/3)</f>
        <v>-0.42266334587624571</v>
      </c>
      <c r="AK54" s="11">
        <f>'OddsRatio_working_3-way'!U54/(3*'OddsRatio_working_3-way'!X54^(1/3))*SIN(('OddsRatio_working_3-way'!Y54+4*PI())/3)</f>
        <v>0.48134616137144848</v>
      </c>
      <c r="AL54" s="11">
        <f>'OddsRatio_working_3-way'!Z54+'OddsRatio_working_3-way'!AF54</f>
        <v>1.0438602647188744</v>
      </c>
      <c r="AM54" s="11">
        <f>'OddsRatio_working_3-way'!AA54+'OddsRatio_working_3-way'!AG54</f>
        <v>-0.62357175032831869</v>
      </c>
      <c r="AN54" s="11">
        <f>'OddsRatio_working_3-way'!AB54+'OddsRatio_working_3-way'!AH54</f>
        <v>-0.42028851439055592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1.0438602647188744</v>
      </c>
      <c r="AS54" s="11">
        <f>IF(('OddsRatio_working_3-way'!X54=0),IF(Q54&gt;0,-Q54^(1/3),(-Q54)^(1/3)),'OddsRatio_working_3-way'!AM54-'OddsRatio_working_3-way'!R54/3)</f>
        <v>-0.62357175032831869</v>
      </c>
      <c r="AT54" s="11">
        <f>IF(('OddsRatio_working_3-way'!X54=0),IF(Q54&gt;0,-Q54^(1/3),(-Q54)^(1/3)),'OddsRatio_working_3-way'!AN54-'OddsRatio_working_3-way'!R54/3)</f>
        <v>-0.42028851439055592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2.4900000000000002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3.34</v>
      </c>
      <c r="D55" s="9">
        <f t="shared" si="13"/>
        <v>0.39161095798079676</v>
      </c>
      <c r="E55" s="9">
        <f t="shared" si="14"/>
        <v>0.31767537222986297</v>
      </c>
      <c r="F55" s="9">
        <f t="shared" si="15"/>
        <v>0.29071366978934038</v>
      </c>
      <c r="G55" s="9">
        <f t="shared" si="16"/>
        <v>1.042654157092052</v>
      </c>
      <c r="H55" s="9">
        <f t="shared" si="17"/>
        <v>2.5535546940671576</v>
      </c>
      <c r="I55" s="9">
        <f t="shared" si="18"/>
        <v>3.1478675636096267</v>
      </c>
      <c r="J55" s="9">
        <f t="shared" si="19"/>
        <v>3.4398107275954009</v>
      </c>
      <c r="K55" s="11">
        <f t="shared" si="20"/>
        <v>0.40160642570281119</v>
      </c>
      <c r="L55" s="11">
        <f t="shared" si="21"/>
        <v>0.32679738562091504</v>
      </c>
      <c r="M55" s="11">
        <f t="shared" si="22"/>
        <v>0.29940119760479045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-0.28222930467908969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0.23144513398590638</v>
      </c>
      <c r="Q55" s="11">
        <f>2*'OddsRatio_working_3-way'!K55*'OddsRatio_working_3-way'!L55*'OddsRatio_working_3-way'!M55</f>
        <v>7.8589179621699978E-2</v>
      </c>
      <c r="R55" s="11">
        <f t="shared" si="23"/>
        <v>0</v>
      </c>
      <c r="S55" s="11">
        <f t="shared" si="24"/>
        <v>-0.82006060373167944</v>
      </c>
      <c r="T55" s="11">
        <f t="shared" si="25"/>
        <v>-0.27845860907697101</v>
      </c>
      <c r="U55" s="11">
        <f>'OddsRatio_working_3-way'!S55-'OddsRatio_working_3-way'!R55^2/3</f>
        <v>-0.82006060373167944</v>
      </c>
      <c r="V55" s="11">
        <f>'OddsRatio_working_3-way'!S55*'OddsRatio_working_3-way'!R55/3-2*'OddsRatio_working_3-way'!R55^3/27-'OddsRatio_working_3-way'!T55</f>
        <v>0.27845860907697101</v>
      </c>
      <c r="W55" s="11">
        <f>'OddsRatio_working_3-way'!V55^2+4*'OddsRatio_working_3-way'!U55^3/27</f>
        <v>-4.1630636061607967E-3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0.14291803645380291</v>
      </c>
      <c r="Y55" s="11">
        <f>IF('OddsRatio_working_3-way'!W55&gt;=0,IF('OddsRatio_working_3-way'!V55+SQRT('OddsRatio_working_3-way'!W55)&gt;0,0,PI()),ACOS('OddsRatio_working_3-way'!V55/(2*'OddsRatio_working_3-way'!X55)))</f>
        <v>0.22769242120562549</v>
      </c>
      <c r="Z55" s="11">
        <f>'OddsRatio_working_3-way'!X55^(1/3)*COS('OddsRatio_working_3-way'!Y55/3)</f>
        <v>0.521327078546026</v>
      </c>
      <c r="AA55" s="11">
        <f>'OddsRatio_working_3-way'!X55^(1/3)*COS(('OddsRatio_working_3-way'!Y55+2*PI())/3)</f>
        <v>-0.29499586826361723</v>
      </c>
      <c r="AB55" s="11">
        <f>'OddsRatio_working_3-way'!X55^(1/3)*COS(('OddsRatio_working_3-way'!Y55+4*PI())/3)</f>
        <v>-0.22633121028240893</v>
      </c>
      <c r="AC55" s="11">
        <f>'OddsRatio_working_3-way'!X55^(1/3)*SIN('OddsRatio_working_3-way'!Y55/3)</f>
        <v>3.9643558769264252E-2</v>
      </c>
      <c r="AD55" s="11">
        <f>'OddsRatio_working_3-way'!X55^(1/3)*SIN(('OddsRatio_working_3-way'!Y55+2*PI())/3)</f>
        <v>0.43166071431695185</v>
      </c>
      <c r="AE55" s="11">
        <f>'OddsRatio_working_3-way'!X55^(1/3)*SIN(('OddsRatio_working_3-way'!Y55+4*PI())/3)</f>
        <v>-0.47130427308621603</v>
      </c>
      <c r="AF55" s="11">
        <f>-'OddsRatio_working_3-way'!U55/(3*'OddsRatio_working_3-way'!X55^(1/3))*COS(('OddsRatio_working_3-way'!Y55)/3)</f>
        <v>0.521327078546026</v>
      </c>
      <c r="AG55" s="11">
        <f>-'OddsRatio_working_3-way'!U55/(3*'OddsRatio_working_3-way'!X55^(1/3))*COS(('OddsRatio_working_3-way'!Y55+2*PI())/3)</f>
        <v>-0.29499586826361723</v>
      </c>
      <c r="AH55" s="11">
        <f>-'OddsRatio_working_3-way'!U55/(3*'OddsRatio_working_3-way'!X55^(1/3))*COS(('OddsRatio_working_3-way'!Y55+4*PI())/3)</f>
        <v>-0.22633121028240893</v>
      </c>
      <c r="AI55" s="11">
        <f>'OddsRatio_working_3-way'!U55/(3*'OddsRatio_working_3-way'!X55^(1/3))*SIN(('OddsRatio_working_3-way'!Y55)/3)</f>
        <v>-3.9643558769264252E-2</v>
      </c>
      <c r="AJ55" s="11">
        <f>'OddsRatio_working_3-way'!U55/(3*'OddsRatio_working_3-way'!X55^(1/3))*SIN(('OddsRatio_working_3-way'!Y55+2*PI())/3)</f>
        <v>-0.43166071431695185</v>
      </c>
      <c r="AK55" s="11">
        <f>'OddsRatio_working_3-way'!U55/(3*'OddsRatio_working_3-way'!X55^(1/3))*SIN(('OddsRatio_working_3-way'!Y55+4*PI())/3)</f>
        <v>0.47130427308621603</v>
      </c>
      <c r="AL55" s="11">
        <f>'OddsRatio_working_3-way'!Z55+'OddsRatio_working_3-way'!AF55</f>
        <v>1.042654157092052</v>
      </c>
      <c r="AM55" s="11">
        <f>'OddsRatio_working_3-way'!AA55+'OddsRatio_working_3-way'!AG55</f>
        <v>-0.58999173652723447</v>
      </c>
      <c r="AN55" s="11">
        <f>'OddsRatio_working_3-way'!AB55+'OddsRatio_working_3-way'!AH55</f>
        <v>-0.45266242056481787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1.042654157092052</v>
      </c>
      <c r="AS55" s="11">
        <f>IF(('OddsRatio_working_3-way'!X55=0),IF(Q55&gt;0,-Q55^(1/3),(-Q55)^(1/3)),'OddsRatio_working_3-way'!AM55-'OddsRatio_working_3-way'!R55/3)</f>
        <v>-0.58999173652723447</v>
      </c>
      <c r="AT55" s="11">
        <f>IF(('OddsRatio_working_3-way'!X55=0),IF(Q55&gt;0,-Q55^(1/3),(-Q55)^(1/3)),'OddsRatio_working_3-way'!AN55-'OddsRatio_working_3-way'!R55/3)</f>
        <v>-0.45266242056481787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1.98</v>
      </c>
      <c r="B56" s="4">
        <f>IF('True_Odds_Calculator_3-way'!B57="","",'True_Odds_Calculator_3-way'!B57)</f>
        <v>3.54</v>
      </c>
      <c r="C56" s="4">
        <f>IF('True_Odds_Calculator_3-way'!C57="","",'True_Odds_Calculator_3-way'!C57)</f>
        <v>4.13</v>
      </c>
      <c r="D56" s="9">
        <f t="shared" si="13"/>
        <v>0.49331315798657455</v>
      </c>
      <c r="E56" s="9">
        <f t="shared" si="14"/>
        <v>0.2730672731771579</v>
      </c>
      <c r="F56" s="9">
        <f t="shared" si="15"/>
        <v>0.23361956883626747</v>
      </c>
      <c r="G56" s="9">
        <f t="shared" si="16"/>
        <v>1.0480713547553271</v>
      </c>
      <c r="H56" s="9">
        <f t="shared" si="17"/>
        <v>2.0271099276602205</v>
      </c>
      <c r="I56" s="9">
        <f t="shared" si="18"/>
        <v>3.6621012410785303</v>
      </c>
      <c r="J56" s="9">
        <f t="shared" si="19"/>
        <v>4.2804633403841743</v>
      </c>
      <c r="K56" s="11">
        <f t="shared" si="20"/>
        <v>0.50505050505050508</v>
      </c>
      <c r="L56" s="11">
        <f t="shared" si="21"/>
        <v>0.2824858757062147</v>
      </c>
      <c r="M56" s="11">
        <f t="shared" si="22"/>
        <v>0.24213075060532688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-0.2691445722184016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0.22972229234797467</v>
      </c>
      <c r="Q56" s="11">
        <f>2*'OddsRatio_working_3-way'!K56*'OddsRatio_working_3-way'!L56*'OddsRatio_working_3-way'!M56</f>
        <v>6.9089411232473572E-2</v>
      </c>
      <c r="R56" s="11">
        <f t="shared" si="23"/>
        <v>0</v>
      </c>
      <c r="S56" s="11">
        <f t="shared" si="24"/>
        <v>-0.8535274943667186</v>
      </c>
      <c r="T56" s="11">
        <f t="shared" si="25"/>
        <v>-0.25669999830578</v>
      </c>
      <c r="U56" s="11">
        <f>'OddsRatio_working_3-way'!S56-'OddsRatio_working_3-way'!R56^2/3</f>
        <v>-0.8535274943667186</v>
      </c>
      <c r="V56" s="11">
        <f>'OddsRatio_working_3-way'!S56*'OddsRatio_working_3-way'!R56/3-2*'OddsRatio_working_3-way'!R56^3/27-'OddsRatio_working_3-way'!T56</f>
        <v>0.25669999830578</v>
      </c>
      <c r="W56" s="11">
        <f>'OddsRatio_working_3-way'!V56^2+4*'OddsRatio_working_3-way'!U56^3/27</f>
        <v>-2.622401726023213E-2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0.15175548292435728</v>
      </c>
      <c r="Y56" s="11">
        <f>IF('OddsRatio_working_3-way'!W56&gt;=0,IF('OddsRatio_working_3-way'!V56+SQRT('OddsRatio_working_3-way'!W56)&gt;0,0,PI()),ACOS('OddsRatio_working_3-way'!V56/(2*'OddsRatio_working_3-way'!X56)))</f>
        <v>0.56279254643525878</v>
      </c>
      <c r="Z56" s="11">
        <f>'OddsRatio_working_3-way'!X56^(1/3)*COS('OddsRatio_working_3-way'!Y56/3)</f>
        <v>0.52403567737766354</v>
      </c>
      <c r="AA56" s="11">
        <f>'OddsRatio_working_3-way'!X56^(1/3)*COS(('OddsRatio_working_3-way'!Y56+2*PI())/3)</f>
        <v>-0.34816788348382716</v>
      </c>
      <c r="AB56" s="11">
        <f>'OddsRatio_working_3-way'!X56^(1/3)*COS(('OddsRatio_working_3-way'!Y56+4*PI())/3)</f>
        <v>-0.17586779389383664</v>
      </c>
      <c r="AC56" s="11">
        <f>'OddsRatio_working_3-way'!X56^(1/3)*SIN('OddsRatio_working_3-way'!Y56/3)</f>
        <v>9.9477503106177922E-2</v>
      </c>
      <c r="AD56" s="11">
        <f>'OddsRatio_working_3-way'!X56^(1/3)*SIN(('OddsRatio_working_3-way'!Y56+2*PI())/3)</f>
        <v>0.40408945754535391</v>
      </c>
      <c r="AE56" s="11">
        <f>'OddsRatio_working_3-way'!X56^(1/3)*SIN(('OddsRatio_working_3-way'!Y56+4*PI())/3)</f>
        <v>-0.50356696065153161</v>
      </c>
      <c r="AF56" s="11">
        <f>-'OddsRatio_working_3-way'!U56/(3*'OddsRatio_working_3-way'!X56^(1/3))*COS(('OddsRatio_working_3-way'!Y56)/3)</f>
        <v>0.52403567737766343</v>
      </c>
      <c r="AG56" s="11">
        <f>-'OddsRatio_working_3-way'!U56/(3*'OddsRatio_working_3-way'!X56^(1/3))*COS(('OddsRatio_working_3-way'!Y56+2*PI())/3)</f>
        <v>-0.3481678834838271</v>
      </c>
      <c r="AH56" s="11">
        <f>-'OddsRatio_working_3-way'!U56/(3*'OddsRatio_working_3-way'!X56^(1/3))*COS(('OddsRatio_working_3-way'!Y56+4*PI())/3)</f>
        <v>-0.17586779389383661</v>
      </c>
      <c r="AI56" s="11">
        <f>'OddsRatio_working_3-way'!U56/(3*'OddsRatio_working_3-way'!X56^(1/3))*SIN(('OddsRatio_working_3-way'!Y56)/3)</f>
        <v>-9.9477503106177895E-2</v>
      </c>
      <c r="AJ56" s="11">
        <f>'OddsRatio_working_3-way'!U56/(3*'OddsRatio_working_3-way'!X56^(1/3))*SIN(('OddsRatio_working_3-way'!Y56+2*PI())/3)</f>
        <v>-0.40408945754535386</v>
      </c>
      <c r="AK56" s="11">
        <f>'OddsRatio_working_3-way'!U56/(3*'OddsRatio_working_3-way'!X56^(1/3))*SIN(('OddsRatio_working_3-way'!Y56+4*PI())/3)</f>
        <v>0.5035669606515315</v>
      </c>
      <c r="AL56" s="11">
        <f>'OddsRatio_working_3-way'!Z56+'OddsRatio_working_3-way'!AF56</f>
        <v>1.0480713547553271</v>
      </c>
      <c r="AM56" s="11">
        <f>'OddsRatio_working_3-way'!AA56+'OddsRatio_working_3-way'!AG56</f>
        <v>-0.6963357669676542</v>
      </c>
      <c r="AN56" s="11">
        <f>'OddsRatio_working_3-way'!AB56+'OddsRatio_working_3-way'!AH56</f>
        <v>-0.35173558778767322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1.0480713547553271</v>
      </c>
      <c r="AS56" s="11">
        <f>IF(('OddsRatio_working_3-way'!X56=0),IF(Q56&gt;0,-Q56^(1/3),(-Q56)^(1/3)),'OddsRatio_working_3-way'!AM56-'OddsRatio_working_3-way'!R56/3)</f>
        <v>-0.6963357669676542</v>
      </c>
      <c r="AT56" s="11">
        <f>IF(('OddsRatio_working_3-way'!X56=0),IF(Q56&gt;0,-Q56^(1/3),(-Q56)^(1/3)),'OddsRatio_working_3-way'!AN56-'OddsRatio_working_3-way'!R56/3)</f>
        <v>-0.35173558778767322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3.75</v>
      </c>
      <c r="B57" s="4">
        <f>IF('True_Odds_Calculator_3-way'!B58="","",'True_Odds_Calculator_3-way'!B58)</f>
        <v>3.55</v>
      </c>
      <c r="C57" s="4">
        <f>IF('True_Odds_Calculator_3-way'!C58="","",'True_Odds_Calculator_3-way'!C58)</f>
        <v>2.08</v>
      </c>
      <c r="D57" s="9">
        <f t="shared" si="13"/>
        <v>0.25790504785937646</v>
      </c>
      <c r="E57" s="9">
        <f t="shared" si="14"/>
        <v>0.27261841126753916</v>
      </c>
      <c r="F57" s="9">
        <f t="shared" si="15"/>
        <v>0.46947654087308399</v>
      </c>
      <c r="G57" s="9">
        <f t="shared" si="16"/>
        <v>1.0463258168426997</v>
      </c>
      <c r="H57" s="9">
        <f t="shared" si="17"/>
        <v>3.8773959963174245</v>
      </c>
      <c r="I57" s="9">
        <f t="shared" si="18"/>
        <v>3.6681308329488846</v>
      </c>
      <c r="J57" s="9">
        <f t="shared" si="19"/>
        <v>2.1300318821901159</v>
      </c>
      <c r="K57" s="11">
        <f t="shared" si="20"/>
        <v>0.26666666666666666</v>
      </c>
      <c r="L57" s="11">
        <f t="shared" si="21"/>
        <v>0.28169014084507044</v>
      </c>
      <c r="M57" s="11">
        <f t="shared" si="22"/>
        <v>0.48076923076923073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-0.27351029252437686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0.23040808956301911</v>
      </c>
      <c r="Q57" s="11">
        <f>2*'OddsRatio_working_3-way'!K57*'OddsRatio_working_3-way'!L57*'OddsRatio_working_3-way'!M57</f>
        <v>7.2228241242325741E-2</v>
      </c>
      <c r="R57" s="11">
        <f t="shared" si="23"/>
        <v>0</v>
      </c>
      <c r="S57" s="11">
        <f t="shared" si="24"/>
        <v>-0.8424110384894703</v>
      </c>
      <c r="T57" s="11">
        <f t="shared" si="25"/>
        <v>-0.26407869545124463</v>
      </c>
      <c r="U57" s="11">
        <f>'OddsRatio_working_3-way'!S57-'OddsRatio_working_3-way'!R57^2/3</f>
        <v>-0.8424110384894703</v>
      </c>
      <c r="V57" s="11">
        <f>'OddsRatio_working_3-way'!S57*'OddsRatio_working_3-way'!R57/3-2*'OddsRatio_working_3-way'!R57^3/27-'OddsRatio_working_3-way'!T57</f>
        <v>0.26407869545124463</v>
      </c>
      <c r="W57" s="11">
        <f>'OddsRatio_working_3-way'!V57^2+4*'OddsRatio_working_3-way'!U57^3/27</f>
        <v>-1.8828716581918523E-2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0.14880043176445232</v>
      </c>
      <c r="Y57" s="11">
        <f>IF('OddsRatio_working_3-way'!W57&gt;=0,IF('OddsRatio_working_3-way'!V57+SQRT('OddsRatio_working_3-way'!W57)&gt;0,0,PI()),ACOS('OddsRatio_working_3-way'!V57/(2*'OddsRatio_working_3-way'!X57)))</f>
        <v>0.47921177511321655</v>
      </c>
      <c r="Z57" s="11">
        <f>'OddsRatio_working_3-way'!X57^(1/3)*COS('OddsRatio_working_3-way'!Y57/3)</f>
        <v>0.52316290842134983</v>
      </c>
      <c r="AA57" s="11">
        <f>'OddsRatio_working_3-way'!X57^(1/3)*COS(('OddsRatio_working_3-way'!Y57+2*PI())/3)</f>
        <v>-0.33457589277590666</v>
      </c>
      <c r="AB57" s="11">
        <f>'OddsRatio_working_3-way'!X57^(1/3)*COS(('OddsRatio_working_3-way'!Y57+4*PI())/3)</f>
        <v>-0.18858701564544308</v>
      </c>
      <c r="AC57" s="11">
        <f>'OddsRatio_working_3-way'!X57^(1/3)*SIN('OddsRatio_working_3-way'!Y57/3)</f>
        <v>8.4286717509964318E-2</v>
      </c>
      <c r="AD57" s="11">
        <f>'OddsRatio_working_3-way'!X57^(1/3)*SIN(('OddsRatio_working_3-way'!Y57+2*PI())/3)</f>
        <v>0.41092901025565864</v>
      </c>
      <c r="AE57" s="11">
        <f>'OddsRatio_working_3-way'!X57^(1/3)*SIN(('OddsRatio_working_3-way'!Y57+4*PI())/3)</f>
        <v>-0.49521572776562289</v>
      </c>
      <c r="AF57" s="11">
        <f>-'OddsRatio_working_3-way'!U57/(3*'OddsRatio_working_3-way'!X57^(1/3))*COS(('OddsRatio_working_3-way'!Y57)/3)</f>
        <v>0.52316290842134971</v>
      </c>
      <c r="AG57" s="11">
        <f>-'OddsRatio_working_3-way'!U57/(3*'OddsRatio_working_3-way'!X57^(1/3))*COS(('OddsRatio_working_3-way'!Y57+2*PI())/3)</f>
        <v>-0.33457589277590655</v>
      </c>
      <c r="AH57" s="11">
        <f>-'OddsRatio_working_3-way'!U57/(3*'OddsRatio_working_3-way'!X57^(1/3))*COS(('OddsRatio_working_3-way'!Y57+4*PI())/3)</f>
        <v>-0.18858701564544303</v>
      </c>
      <c r="AI57" s="11">
        <f>'OddsRatio_working_3-way'!U57/(3*'OddsRatio_working_3-way'!X57^(1/3))*SIN(('OddsRatio_working_3-way'!Y57)/3)</f>
        <v>-8.428671750996429E-2</v>
      </c>
      <c r="AJ57" s="11">
        <f>'OddsRatio_working_3-way'!U57/(3*'OddsRatio_working_3-way'!X57^(1/3))*SIN(('OddsRatio_working_3-way'!Y57+2*PI())/3)</f>
        <v>-0.41092901025565859</v>
      </c>
      <c r="AK57" s="11">
        <f>'OddsRatio_working_3-way'!U57/(3*'OddsRatio_working_3-way'!X57^(1/3))*SIN(('OddsRatio_working_3-way'!Y57+4*PI())/3)</f>
        <v>0.49521572776562284</v>
      </c>
      <c r="AL57" s="11">
        <f>'OddsRatio_working_3-way'!Z57+'OddsRatio_working_3-way'!AF57</f>
        <v>1.0463258168426997</v>
      </c>
      <c r="AM57" s="11">
        <f>'OddsRatio_working_3-way'!AA57+'OddsRatio_working_3-way'!AG57</f>
        <v>-0.66915178555181321</v>
      </c>
      <c r="AN57" s="11">
        <f>'OddsRatio_working_3-way'!AB57+'OddsRatio_working_3-way'!AH57</f>
        <v>-0.37717403129088611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1.0463258168426997</v>
      </c>
      <c r="AS57" s="11">
        <f>IF(('OddsRatio_working_3-way'!X57=0),IF(Q57&gt;0,-Q57^(1/3),(-Q57)^(1/3)),'OddsRatio_working_3-way'!AM57-'OddsRatio_working_3-way'!R57/3)</f>
        <v>-0.66915178555181321</v>
      </c>
      <c r="AT57" s="11">
        <f>IF(('OddsRatio_working_3-way'!X57=0),IF(Q57&gt;0,-Q57^(1/3),(-Q57)^(1/3)),'OddsRatio_working_3-way'!AN57-'OddsRatio_working_3-way'!R57/3)</f>
        <v>-0.37717403129088611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3.13</v>
      </c>
      <c r="B58" s="4">
        <f>IF('True_Odds_Calculator_3-way'!B59="","",'True_Odds_Calculator_3-way'!B59)</f>
        <v>2.97</v>
      </c>
      <c r="C58" s="4">
        <f>IF('True_Odds_Calculator_3-way'!C59="","",'True_Odds_Calculator_3-way'!C59)</f>
        <v>2.69</v>
      </c>
      <c r="D58" s="9">
        <f t="shared" si="13"/>
        <v>0.31049012983296825</v>
      </c>
      <c r="E58" s="9">
        <f t="shared" si="14"/>
        <v>0.32745013747832852</v>
      </c>
      <c r="F58" s="9">
        <f t="shared" si="15"/>
        <v>0.36205973268870312</v>
      </c>
      <c r="G58" s="9">
        <f t="shared" si="16"/>
        <v>1.0425888714825633</v>
      </c>
      <c r="H58" s="9">
        <f t="shared" si="17"/>
        <v>3.2207142962578601</v>
      </c>
      <c r="I58" s="9">
        <f t="shared" si="18"/>
        <v>3.0539000768206503</v>
      </c>
      <c r="J58" s="9">
        <f t="shared" si="19"/>
        <v>2.7619751928055316</v>
      </c>
      <c r="K58" s="11">
        <f t="shared" si="20"/>
        <v>0.31948881789137379</v>
      </c>
      <c r="L58" s="11">
        <f t="shared" si="21"/>
        <v>0.33670033670033667</v>
      </c>
      <c r="M58" s="11">
        <f t="shared" si="22"/>
        <v>0.37174721189591081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-0.28358252645341253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0.23153971631945908</v>
      </c>
      <c r="Q58" s="11">
        <f>2*'OddsRatio_working_3-way'!K58*'OddsRatio_working_3-way'!L58*'OddsRatio_working_3-way'!M58</f>
        <v>7.9979176621574805E-2</v>
      </c>
      <c r="R58" s="11">
        <f t="shared" si="23"/>
        <v>0</v>
      </c>
      <c r="S58" s="11">
        <f t="shared" si="24"/>
        <v>-0.81648089963503745</v>
      </c>
      <c r="T58" s="11">
        <f t="shared" si="25"/>
        <v>-0.28203139883766404</v>
      </c>
      <c r="U58" s="11">
        <f>'OddsRatio_working_3-way'!S58-'OddsRatio_working_3-way'!R58^2/3</f>
        <v>-0.81648089963503745</v>
      </c>
      <c r="V58" s="11">
        <f>'OddsRatio_working_3-way'!S58*'OddsRatio_working_3-way'!R58/3-2*'OddsRatio_working_3-way'!R58^3/27-'OddsRatio_working_3-way'!T58</f>
        <v>0.28203139883766404</v>
      </c>
      <c r="W58" s="11">
        <f>'OddsRatio_working_3-way'!V58^2+4*'OddsRatio_working_3-way'!U58^3/27</f>
        <v>-1.0952814724516646E-3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0.14198326609391437</v>
      </c>
      <c r="Y58" s="11">
        <f>IF('OddsRatio_working_3-way'!W58&gt;=0,IF('OddsRatio_working_3-way'!V58+SQRT('OddsRatio_working_3-way'!W58)&gt;0,0,PI()),ACOS('OddsRatio_working_3-way'!V58/(2*'OddsRatio_working_3-way'!X58)))</f>
        <v>0.11681101750363143</v>
      </c>
      <c r="Z58" s="11">
        <f>'OddsRatio_working_3-way'!X58^(1/3)*COS('OddsRatio_working_3-way'!Y58/3)</f>
        <v>0.52129443574128165</v>
      </c>
      <c r="AA58" s="11">
        <f>'OddsRatio_working_3-way'!X58^(1/3)*COS(('OddsRatio_working_3-way'!Y58+2*PI())/3)</f>
        <v>-0.27823438244152715</v>
      </c>
      <c r="AB58" s="11">
        <f>'OddsRatio_working_3-way'!X58^(1/3)*COS(('OddsRatio_working_3-way'!Y58+4*PI())/3)</f>
        <v>-0.2430600532997545</v>
      </c>
      <c r="AC58" s="11">
        <f>'OddsRatio_working_3-way'!X58^(1/3)*SIN('OddsRatio_working_3-way'!Y58/3)</f>
        <v>2.0307908398566929E-2</v>
      </c>
      <c r="AD58" s="11">
        <f>'OddsRatio_working_3-way'!X58^(1/3)*SIN(('OddsRatio_working_3-way'!Y58+2*PI())/3)</f>
        <v>0.44130027000414096</v>
      </c>
      <c r="AE58" s="11">
        <f>'OddsRatio_working_3-way'!X58^(1/3)*SIN(('OddsRatio_working_3-way'!Y58+4*PI())/3)</f>
        <v>-0.46160817840270796</v>
      </c>
      <c r="AF58" s="11">
        <f>-'OddsRatio_working_3-way'!U58/(3*'OddsRatio_working_3-way'!X58^(1/3))*COS(('OddsRatio_working_3-way'!Y58)/3)</f>
        <v>0.52129443574128176</v>
      </c>
      <c r="AG58" s="11">
        <f>-'OddsRatio_working_3-way'!U58/(3*'OddsRatio_working_3-way'!X58^(1/3))*COS(('OddsRatio_working_3-way'!Y58+2*PI())/3)</f>
        <v>-0.27823438244152726</v>
      </c>
      <c r="AH58" s="11">
        <f>-'OddsRatio_working_3-way'!U58/(3*'OddsRatio_working_3-way'!X58^(1/3))*COS(('OddsRatio_working_3-way'!Y58+4*PI())/3)</f>
        <v>-0.24306005329975455</v>
      </c>
      <c r="AI58" s="11">
        <f>'OddsRatio_working_3-way'!U58/(3*'OddsRatio_working_3-way'!X58^(1/3))*SIN(('OddsRatio_working_3-way'!Y58)/3)</f>
        <v>-2.0307908398566932E-2</v>
      </c>
      <c r="AJ58" s="11">
        <f>'OddsRatio_working_3-way'!U58/(3*'OddsRatio_working_3-way'!X58^(1/3))*SIN(('OddsRatio_working_3-way'!Y58+2*PI())/3)</f>
        <v>-0.44130027000414107</v>
      </c>
      <c r="AK58" s="11">
        <f>'OddsRatio_working_3-way'!U58/(3*'OddsRatio_working_3-way'!X58^(1/3))*SIN(('OddsRatio_working_3-way'!Y58+4*PI())/3)</f>
        <v>0.46160817840270807</v>
      </c>
      <c r="AL58" s="11">
        <f>'OddsRatio_working_3-way'!Z58+'OddsRatio_working_3-way'!AF58</f>
        <v>1.0425888714825633</v>
      </c>
      <c r="AM58" s="11">
        <f>'OddsRatio_working_3-way'!AA58+'OddsRatio_working_3-way'!AG58</f>
        <v>-0.55646876488305441</v>
      </c>
      <c r="AN58" s="11">
        <f>'OddsRatio_working_3-way'!AB58+'OddsRatio_working_3-way'!AH58</f>
        <v>-0.48612010659950905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1.0425888714825633</v>
      </c>
      <c r="AS58" s="11">
        <f>IF(('OddsRatio_working_3-way'!X58=0),IF(Q58&gt;0,-Q58^(1/3),(-Q58)^(1/3)),'OddsRatio_working_3-way'!AM58-'OddsRatio_working_3-way'!R58/3)</f>
        <v>-0.55646876488305441</v>
      </c>
      <c r="AT58" s="11">
        <f>IF(('OddsRatio_working_3-way'!X58=0),IF(Q58&gt;0,-Q58^(1/3),(-Q58)^(1/3)),'OddsRatio_working_3-way'!AN58-'OddsRatio_working_3-way'!R58/3)</f>
        <v>-0.48612010659950905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1.4</v>
      </c>
      <c r="B59" s="4">
        <f>IF('True_Odds_Calculator_3-way'!B60="","",'True_Odds_Calculator_3-way'!B60)</f>
        <v>4.5199999999999996</v>
      </c>
      <c r="C59" s="4">
        <f>IF('True_Odds_Calculator_3-way'!C60="","",'True_Odds_Calculator_3-way'!C60)</f>
        <v>10.33</v>
      </c>
      <c r="D59" s="9">
        <f t="shared" si="13"/>
        <v>0.69976191375121488</v>
      </c>
      <c r="E59" s="9">
        <f t="shared" si="14"/>
        <v>0.20939313038225416</v>
      </c>
      <c r="F59" s="9">
        <f t="shared" si="15"/>
        <v>9.0844955866531157E-2</v>
      </c>
      <c r="G59" s="9">
        <f t="shared" si="16"/>
        <v>1.0726437104846791</v>
      </c>
      <c r="H59" s="9">
        <f t="shared" si="17"/>
        <v>1.4290574841938715</v>
      </c>
      <c r="I59" s="9">
        <f t="shared" si="18"/>
        <v>4.7757058609060694</v>
      </c>
      <c r="J59" s="9">
        <f t="shared" si="19"/>
        <v>11.007765818822056</v>
      </c>
      <c r="K59" s="11">
        <f t="shared" si="20"/>
        <v>0.7142857142857143</v>
      </c>
      <c r="L59" s="11">
        <f t="shared" si="21"/>
        <v>0.22123893805309736</v>
      </c>
      <c r="M59" s="11">
        <f t="shared" si="22"/>
        <v>9.6805421103581799E-2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-0.20096364840173153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0.20269782389735444</v>
      </c>
      <c r="Q59" s="11">
        <f>2*'OddsRatio_working_3-way'!K59*'OddsRatio_working_3-way'!L59*'OddsRatio_working_3-way'!M59</f>
        <v>3.0595897946770482E-2</v>
      </c>
      <c r="R59" s="11">
        <f t="shared" si="23"/>
        <v>0</v>
      </c>
      <c r="S59" s="11">
        <f t="shared" si="24"/>
        <v>-1.0086292994251191</v>
      </c>
      <c r="T59" s="11">
        <f t="shared" si="25"/>
        <v>-0.15224593198869724</v>
      </c>
      <c r="U59" s="11">
        <f>'OddsRatio_working_3-way'!S59-'OddsRatio_working_3-way'!R59^2/3</f>
        <v>-1.0086292994251191</v>
      </c>
      <c r="V59" s="11">
        <f>'OddsRatio_working_3-way'!S59*'OddsRatio_working_3-way'!R59/3-2*'OddsRatio_working_3-way'!R59^3/27-'OddsRatio_working_3-way'!T59</f>
        <v>0.15224593198869724</v>
      </c>
      <c r="W59" s="11">
        <f>'OddsRatio_working_3-way'!V59^2+4*'OddsRatio_working_3-way'!U59^3/27</f>
        <v>-0.12883775919736593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0.19494652023341746</v>
      </c>
      <c r="Y59" s="11">
        <f>IF('OddsRatio_working_3-way'!W59&gt;=0,IF('OddsRatio_working_3-way'!V59+SQRT('OddsRatio_working_3-way'!W59)&gt;0,0,PI()),ACOS('OddsRatio_working_3-way'!V59/(2*'OddsRatio_working_3-way'!X59)))</f>
        <v>1.1696420129277505</v>
      </c>
      <c r="Z59" s="11">
        <f>'OddsRatio_working_3-way'!X59^(1/3)*COS('OddsRatio_working_3-way'!Y59/3)</f>
        <v>0.53632185524233966</v>
      </c>
      <c r="AA59" s="11">
        <f>'OddsRatio_working_3-way'!X59^(1/3)*COS(('OddsRatio_working_3-way'!Y59+2*PI())/3)</f>
        <v>-0.45901814008205905</v>
      </c>
      <c r="AB59" s="11">
        <f>'OddsRatio_working_3-way'!X59^(1/3)*COS(('OddsRatio_working_3-way'!Y59+4*PI())/3)</f>
        <v>-7.7303715160280673E-2</v>
      </c>
      <c r="AC59" s="11">
        <f>'OddsRatio_working_3-way'!X59^(1/3)*SIN('OddsRatio_working_3-way'!Y59/3)</f>
        <v>0.22038292598215189</v>
      </c>
      <c r="AD59" s="11">
        <f>'OddsRatio_working_3-way'!X59^(1/3)*SIN(('OddsRatio_working_3-way'!Y59+2*PI())/3)</f>
        <v>0.35427688825359038</v>
      </c>
      <c r="AE59" s="11">
        <f>'OddsRatio_working_3-way'!X59^(1/3)*SIN(('OddsRatio_working_3-way'!Y59+4*PI())/3)</f>
        <v>-0.57465981423574242</v>
      </c>
      <c r="AF59" s="11">
        <f>-'OddsRatio_working_3-way'!U59/(3*'OddsRatio_working_3-way'!X59^(1/3))*COS(('OddsRatio_working_3-way'!Y59)/3)</f>
        <v>0.53632185524233944</v>
      </c>
      <c r="AG59" s="11">
        <f>-'OddsRatio_working_3-way'!U59/(3*'OddsRatio_working_3-way'!X59^(1/3))*COS(('OddsRatio_working_3-way'!Y59+2*PI())/3)</f>
        <v>-0.45901814008205888</v>
      </c>
      <c r="AH59" s="11">
        <f>-'OddsRatio_working_3-way'!U59/(3*'OddsRatio_working_3-way'!X59^(1/3))*COS(('OddsRatio_working_3-way'!Y59+4*PI())/3)</f>
        <v>-7.7303715160280645E-2</v>
      </c>
      <c r="AI59" s="11">
        <f>'OddsRatio_working_3-way'!U59/(3*'OddsRatio_working_3-way'!X59^(1/3))*SIN(('OddsRatio_working_3-way'!Y59)/3)</f>
        <v>-0.22038292598215181</v>
      </c>
      <c r="AJ59" s="11">
        <f>'OddsRatio_working_3-way'!U59/(3*'OddsRatio_working_3-way'!X59^(1/3))*SIN(('OddsRatio_working_3-way'!Y59+2*PI())/3)</f>
        <v>-0.35427688825359027</v>
      </c>
      <c r="AK59" s="11">
        <f>'OddsRatio_working_3-way'!U59/(3*'OddsRatio_working_3-way'!X59^(1/3))*SIN(('OddsRatio_working_3-way'!Y59+4*PI())/3)</f>
        <v>0.57465981423574219</v>
      </c>
      <c r="AL59" s="11">
        <f>'OddsRatio_working_3-way'!Z59+'OddsRatio_working_3-way'!AF59</f>
        <v>1.0726437104846791</v>
      </c>
      <c r="AM59" s="11">
        <f>'OddsRatio_working_3-way'!AA59+'OddsRatio_working_3-way'!AG59</f>
        <v>-0.91803628016411798</v>
      </c>
      <c r="AN59" s="11">
        <f>'OddsRatio_working_3-way'!AB59+'OddsRatio_working_3-way'!AH59</f>
        <v>-0.15460743032056132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1.0726437104846791</v>
      </c>
      <c r="AS59" s="11">
        <f>IF(('OddsRatio_working_3-way'!X59=0),IF(Q59&gt;0,-Q59^(1/3),(-Q59)^(1/3)),'OddsRatio_working_3-way'!AM59-'OddsRatio_working_3-way'!R59/3)</f>
        <v>-0.91803628016411798</v>
      </c>
      <c r="AT59" s="11">
        <f>IF(('OddsRatio_working_3-way'!X59=0),IF(Q59&gt;0,-Q59^(1/3),(-Q59)^(1/3)),'OddsRatio_working_3-way'!AN59-'OddsRatio_working_3-way'!R59/3)</f>
        <v>-0.15460743032056132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1.94</v>
      </c>
      <c r="B60" s="4">
        <f>IF('True_Odds_Calculator_3-way'!B61="","",'True_Odds_Calculator_3-way'!B61)</f>
        <v>3.34</v>
      </c>
      <c r="C60" s="4">
        <f>IF('True_Odds_Calculator_3-way'!C61="","",'True_Odds_Calculator_3-way'!C61)</f>
        <v>4.66</v>
      </c>
      <c r="D60" s="9">
        <f t="shared" si="13"/>
        <v>0.50366546805285395</v>
      </c>
      <c r="E60" s="9">
        <f t="shared" si="14"/>
        <v>0.28959245647944187</v>
      </c>
      <c r="F60" s="9">
        <f t="shared" si="15"/>
        <v>0.20674207546770404</v>
      </c>
      <c r="G60" s="9">
        <f t="shared" si="16"/>
        <v>1.0483455646850726</v>
      </c>
      <c r="H60" s="9">
        <f t="shared" si="17"/>
        <v>1.9854448308039681</v>
      </c>
      <c r="I60" s="9">
        <f t="shared" si="18"/>
        <v>3.4531286213630703</v>
      </c>
      <c r="J60" s="9">
        <f t="shared" si="19"/>
        <v>4.836944766747366</v>
      </c>
      <c r="K60" s="11">
        <f t="shared" si="20"/>
        <v>0.51546391752577325</v>
      </c>
      <c r="L60" s="11">
        <f t="shared" si="21"/>
        <v>0.29940119760479045</v>
      </c>
      <c r="M60" s="11">
        <f t="shared" si="22"/>
        <v>0.21459227467811159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-0.26661874693160448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0.22983986453887495</v>
      </c>
      <c r="Q60" s="11">
        <f>2*'OddsRatio_working_3-way'!K60*'OddsRatio_working_3-way'!L60*'OddsRatio_working_3-way'!M60</f>
        <v>6.6236272201404905E-2</v>
      </c>
      <c r="R60" s="11">
        <f t="shared" si="23"/>
        <v>0</v>
      </c>
      <c r="S60" s="11">
        <f t="shared" si="24"/>
        <v>-0.86205440234041608</v>
      </c>
      <c r="T60" s="11">
        <f t="shared" si="25"/>
        <v>-0.24843066349867907</v>
      </c>
      <c r="U60" s="11">
        <f>'OddsRatio_working_3-way'!S60-'OddsRatio_working_3-way'!R60^2/3</f>
        <v>-0.86205440234041608</v>
      </c>
      <c r="V60" s="11">
        <f>'OddsRatio_working_3-way'!S60*'OddsRatio_working_3-way'!R60/3-2*'OddsRatio_working_3-way'!R60^3/27-'OddsRatio_working_3-way'!T60</f>
        <v>0.24843066349867907</v>
      </c>
      <c r="W60" s="11">
        <f>'OddsRatio_working_3-way'!V60^2+4*'OddsRatio_working_3-way'!U60^3/27</f>
        <v>-3.3189643307920291E-2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0.15403525397966061</v>
      </c>
      <c r="Y60" s="11">
        <f>IF('OddsRatio_working_3-way'!W60&gt;=0,IF('OddsRatio_working_3-way'!V60+SQRT('OddsRatio_working_3-way'!W60)&gt;0,0,PI()),ACOS('OddsRatio_working_3-way'!V60/(2*'OddsRatio_working_3-way'!X60)))</f>
        <v>0.63274297926194156</v>
      </c>
      <c r="Z60" s="11">
        <f>'OddsRatio_working_3-way'!X60^(1/3)*COS('OddsRatio_working_3-way'!Y60/3)</f>
        <v>0.52417278234253628</v>
      </c>
      <c r="AA60" s="11">
        <f>'OddsRatio_working_3-way'!X60^(1/3)*COS(('OddsRatio_working_3-way'!Y60+2*PI())/3)</f>
        <v>-0.35927574899179832</v>
      </c>
      <c r="AB60" s="11">
        <f>'OddsRatio_working_3-way'!X60^(1/3)*COS(('OddsRatio_working_3-way'!Y60+4*PI())/3)</f>
        <v>-0.16489703335073791</v>
      </c>
      <c r="AC60" s="11">
        <f>'OddsRatio_working_3-way'!X60^(1/3)*SIN('OddsRatio_working_3-way'!Y60/3)</f>
        <v>0.11222460380009996</v>
      </c>
      <c r="AD60" s="11">
        <f>'OddsRatio_working_3-way'!X60^(1/3)*SIN(('OddsRatio_working_3-way'!Y60+2*PI())/3)</f>
        <v>0.39783464358095777</v>
      </c>
      <c r="AE60" s="11">
        <f>'OddsRatio_working_3-way'!X60^(1/3)*SIN(('OddsRatio_working_3-way'!Y60+4*PI())/3)</f>
        <v>-0.51005924738105768</v>
      </c>
      <c r="AF60" s="11">
        <f>-'OddsRatio_working_3-way'!U60/(3*'OddsRatio_working_3-way'!X60^(1/3))*COS(('OddsRatio_working_3-way'!Y60)/3)</f>
        <v>0.52417278234253628</v>
      </c>
      <c r="AG60" s="11">
        <f>-'OddsRatio_working_3-way'!U60/(3*'OddsRatio_working_3-way'!X60^(1/3))*COS(('OddsRatio_working_3-way'!Y60+2*PI())/3)</f>
        <v>-0.35927574899179832</v>
      </c>
      <c r="AH60" s="11">
        <f>-'OddsRatio_working_3-way'!U60/(3*'OddsRatio_working_3-way'!X60^(1/3))*COS(('OddsRatio_working_3-way'!Y60+4*PI())/3)</f>
        <v>-0.16489703335073791</v>
      </c>
      <c r="AI60" s="11">
        <f>'OddsRatio_working_3-way'!U60/(3*'OddsRatio_working_3-way'!X60^(1/3))*SIN(('OddsRatio_working_3-way'!Y60)/3)</f>
        <v>-0.11222460380009996</v>
      </c>
      <c r="AJ60" s="11">
        <f>'OddsRatio_working_3-way'!U60/(3*'OddsRatio_working_3-way'!X60^(1/3))*SIN(('OddsRatio_working_3-way'!Y60+2*PI())/3)</f>
        <v>-0.39783464358095777</v>
      </c>
      <c r="AK60" s="11">
        <f>'OddsRatio_working_3-way'!U60/(3*'OddsRatio_working_3-way'!X60^(1/3))*SIN(('OddsRatio_working_3-way'!Y60+4*PI())/3)</f>
        <v>0.51005924738105768</v>
      </c>
      <c r="AL60" s="11">
        <f>'OddsRatio_working_3-way'!Z60+'OddsRatio_working_3-way'!AF60</f>
        <v>1.0483455646850726</v>
      </c>
      <c r="AM60" s="11">
        <f>'OddsRatio_working_3-way'!AA60+'OddsRatio_working_3-way'!AG60</f>
        <v>-0.71855149798359663</v>
      </c>
      <c r="AN60" s="11">
        <f>'OddsRatio_working_3-way'!AB60+'OddsRatio_working_3-way'!AH60</f>
        <v>-0.32979406670147582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1.0483455646850726</v>
      </c>
      <c r="AS60" s="11">
        <f>IF(('OddsRatio_working_3-way'!X60=0),IF(Q60&gt;0,-Q60^(1/3),(-Q60)^(1/3)),'OddsRatio_working_3-way'!AM60-'OddsRatio_working_3-way'!R60/3)</f>
        <v>-0.71855149798359663</v>
      </c>
      <c r="AT60" s="11">
        <f>IF(('OddsRatio_working_3-way'!X60=0),IF(Q60&gt;0,-Q60^(1/3),(-Q60)^(1/3)),'OddsRatio_working_3-way'!AN60-'OddsRatio_working_3-way'!R60/3)</f>
        <v>-0.32979406670147582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5.99</v>
      </c>
      <c r="B61" s="4">
        <f>IF('True_Odds_Calculator_3-way'!B62="","",'True_Odds_Calculator_3-way'!B62)</f>
        <v>4.2300000000000004</v>
      </c>
      <c r="C61" s="4">
        <f>IF('True_Odds_Calculator_3-way'!C62="","",'True_Odds_Calculator_3-way'!C62)</f>
        <v>1.51</v>
      </c>
      <c r="D61" s="9">
        <f t="shared" si="13"/>
        <v>0.15061077636836331</v>
      </c>
      <c r="E61" s="9">
        <f t="shared" si="14"/>
        <v>0.21503051616957272</v>
      </c>
      <c r="F61" s="9">
        <f t="shared" si="15"/>
        <v>0.63435870746206402</v>
      </c>
      <c r="G61" s="9">
        <f t="shared" si="16"/>
        <v>1.1301866001446395</v>
      </c>
      <c r="H61" s="9">
        <f t="shared" si="17"/>
        <v>6.6396311347217507</v>
      </c>
      <c r="I61" s="9">
        <f t="shared" si="18"/>
        <v>4.6505027184671857</v>
      </c>
      <c r="J61" s="9">
        <f t="shared" si="19"/>
        <v>1.5763951660737661</v>
      </c>
      <c r="K61" s="11">
        <f t="shared" si="20"/>
        <v>0.1669449081803005</v>
      </c>
      <c r="L61" s="11">
        <f t="shared" si="21"/>
        <v>0.23640661938534277</v>
      </c>
      <c r="M61" s="11">
        <f t="shared" si="22"/>
        <v>0.66225165562913912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-0.21484690757512437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0.22817607571493798</v>
      </c>
      <c r="Q61" s="11">
        <f>2*'OddsRatio_working_3-way'!K61*'OddsRatio_working_3-way'!L61*'OddsRatio_working_3-way'!M61</f>
        <v>5.2274015054968606E-2</v>
      </c>
      <c r="R61" s="11">
        <f t="shared" si="23"/>
        <v>0</v>
      </c>
      <c r="S61" s="11">
        <f t="shared" si="24"/>
        <v>-1.0620403071668736</v>
      </c>
      <c r="T61" s="11">
        <f t="shared" si="25"/>
        <v>-0.24330820324556093</v>
      </c>
      <c r="U61" s="11">
        <f>'OddsRatio_working_3-way'!S61-'OddsRatio_working_3-way'!R61^2/3</f>
        <v>-1.0620403071668736</v>
      </c>
      <c r="V61" s="11">
        <f>'OddsRatio_working_3-way'!S61*'OddsRatio_working_3-way'!R61/3-2*'OddsRatio_working_3-way'!R61^3/27-'OddsRatio_working_3-way'!T61</f>
        <v>0.24330820324556093</v>
      </c>
      <c r="W61" s="11">
        <f>'OddsRatio_working_3-way'!V61^2+4*'OddsRatio_working_3-way'!U61^3/27</f>
        <v>-0.11826877953196538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0.21063455396643055</v>
      </c>
      <c r="Y61" s="11">
        <f>IF('OddsRatio_working_3-way'!W61&gt;=0,IF('OddsRatio_working_3-way'!V61+SQRT('OddsRatio_working_3-way'!W61)&gt;0,0,PI()),ACOS('OddsRatio_working_3-way'!V61/(2*'OddsRatio_working_3-way'!X61)))</f>
        <v>0.95505967784390733</v>
      </c>
      <c r="Z61" s="11">
        <f>'OddsRatio_working_3-way'!X61^(1/3)*COS('OddsRatio_working_3-way'!Y61/3)</f>
        <v>0.56509330007231973</v>
      </c>
      <c r="AA61" s="11">
        <f>'OddsRatio_working_3-way'!X61^(1/3)*COS(('OddsRatio_working_3-way'!Y61+2*PI())/3)</f>
        <v>-0.44382978136659351</v>
      </c>
      <c r="AB61" s="11">
        <f>'OddsRatio_working_3-way'!X61^(1/3)*COS(('OddsRatio_working_3-way'!Y61+4*PI())/3)</f>
        <v>-0.12126351870572602</v>
      </c>
      <c r="AC61" s="11">
        <f>'OddsRatio_working_3-way'!X61^(1/3)*SIN('OddsRatio_working_3-way'!Y61/3)</f>
        <v>0.18623371857874332</v>
      </c>
      <c r="AD61" s="11">
        <f>'OddsRatio_working_3-way'!X61^(1/3)*SIN(('OddsRatio_working_3-way'!Y61+2*PI())/3)</f>
        <v>0.39626829408163994</v>
      </c>
      <c r="AE61" s="11">
        <f>'OddsRatio_working_3-way'!X61^(1/3)*SIN(('OddsRatio_working_3-way'!Y61+4*PI())/3)</f>
        <v>-0.58250201266038326</v>
      </c>
      <c r="AF61" s="11">
        <f>-'OddsRatio_working_3-way'!U61/(3*'OddsRatio_working_3-way'!X61^(1/3))*COS(('OddsRatio_working_3-way'!Y61)/3)</f>
        <v>0.56509330007231962</v>
      </c>
      <c r="AG61" s="11">
        <f>-'OddsRatio_working_3-way'!U61/(3*'OddsRatio_working_3-way'!X61^(1/3))*COS(('OddsRatio_working_3-way'!Y61+2*PI())/3)</f>
        <v>-0.44382978136659346</v>
      </c>
      <c r="AH61" s="11">
        <f>-'OddsRatio_working_3-way'!U61/(3*'OddsRatio_working_3-way'!X61^(1/3))*COS(('OddsRatio_working_3-way'!Y61+4*PI())/3)</f>
        <v>-0.12126351870572599</v>
      </c>
      <c r="AI61" s="11">
        <f>'OddsRatio_working_3-way'!U61/(3*'OddsRatio_working_3-way'!X61^(1/3))*SIN(('OddsRatio_working_3-way'!Y61)/3)</f>
        <v>-0.18623371857874327</v>
      </c>
      <c r="AJ61" s="11">
        <f>'OddsRatio_working_3-way'!U61/(3*'OddsRatio_working_3-way'!X61^(1/3))*SIN(('OddsRatio_working_3-way'!Y61+2*PI())/3)</f>
        <v>-0.39626829408163988</v>
      </c>
      <c r="AK61" s="11">
        <f>'OddsRatio_working_3-way'!U61/(3*'OddsRatio_working_3-way'!X61^(1/3))*SIN(('OddsRatio_working_3-way'!Y61+4*PI())/3)</f>
        <v>0.58250201266038315</v>
      </c>
      <c r="AL61" s="11">
        <f>'OddsRatio_working_3-way'!Z61+'OddsRatio_working_3-way'!AF61</f>
        <v>1.1301866001446395</v>
      </c>
      <c r="AM61" s="11">
        <f>'OddsRatio_working_3-way'!AA61+'OddsRatio_working_3-way'!AG61</f>
        <v>-0.88765956273318691</v>
      </c>
      <c r="AN61" s="11">
        <f>'OddsRatio_working_3-way'!AB61+'OddsRatio_working_3-way'!AH61</f>
        <v>-0.24252703741145201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1.1301866001446395</v>
      </c>
      <c r="AS61" s="11">
        <f>IF(('OddsRatio_working_3-way'!X61=0),IF(Q61&gt;0,-Q61^(1/3),(-Q61)^(1/3)),'OddsRatio_working_3-way'!AM61-'OddsRatio_working_3-way'!R61/3)</f>
        <v>-0.88765956273318691</v>
      </c>
      <c r="AT61" s="11">
        <f>IF(('OddsRatio_working_3-way'!X61=0),IF(Q61&gt;0,-Q61^(1/3),(-Q61)^(1/3)),'OddsRatio_working_3-way'!AN61-'OddsRatio_working_3-way'!R61/3)</f>
        <v>-0.24252703741145201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2.4</v>
      </c>
      <c r="B62" s="4">
        <f>IF('True_Odds_Calculator_3-way'!B63="","",'True_Odds_Calculator_3-way'!B63)</f>
        <v>3.38</v>
      </c>
      <c r="C62" s="4">
        <f>IF('True_Odds_Calculator_3-way'!C63="","",'True_Odds_Calculator_3-way'!C63)</f>
        <v>3.22</v>
      </c>
      <c r="D62" s="9">
        <f t="shared" si="13"/>
        <v>0.40821485079013381</v>
      </c>
      <c r="E62" s="9">
        <f t="shared" si="14"/>
        <v>0.28864413290734559</v>
      </c>
      <c r="F62" s="9">
        <f t="shared" si="15"/>
        <v>0.30314101630252061</v>
      </c>
      <c r="G62" s="9">
        <f t="shared" si="16"/>
        <v>1.0354931409008497</v>
      </c>
      <c r="H62" s="9">
        <f t="shared" si="17"/>
        <v>2.4496903972611892</v>
      </c>
      <c r="I62" s="9">
        <f t="shared" si="18"/>
        <v>3.4644736753440224</v>
      </c>
      <c r="J62" s="9">
        <f t="shared" si="19"/>
        <v>3.2987947727998859</v>
      </c>
      <c r="K62" s="11">
        <f t="shared" si="20"/>
        <v>0.41666666666666669</v>
      </c>
      <c r="L62" s="11">
        <f t="shared" si="21"/>
        <v>0.29585798816568049</v>
      </c>
      <c r="M62" s="11">
        <f t="shared" si="22"/>
        <v>0.3105590062111801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-0.28318754823771541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0.22970340696093206</v>
      </c>
      <c r="Q62" s="11">
        <f>2*'OddsRatio_working_3-way'!K62*'OddsRatio_working_3-way'!L62*'OddsRatio_working_3-way'!M62</f>
        <v>7.6567802320310685E-2</v>
      </c>
      <c r="R62" s="11">
        <f t="shared" si="23"/>
        <v>0</v>
      </c>
      <c r="S62" s="11">
        <f t="shared" si="24"/>
        <v>-0.81113526491677768</v>
      </c>
      <c r="T62" s="11">
        <f t="shared" si="25"/>
        <v>-0.27037842163892589</v>
      </c>
      <c r="U62" s="11">
        <f>'OddsRatio_working_3-way'!S62-'OddsRatio_working_3-way'!R62^2/3</f>
        <v>-0.81113526491677768</v>
      </c>
      <c r="V62" s="11">
        <f>'OddsRatio_working_3-way'!S62*'OddsRatio_working_3-way'!R62/3-2*'OddsRatio_working_3-way'!R62^3/27-'OddsRatio_working_3-way'!T62</f>
        <v>0.27037842163892589</v>
      </c>
      <c r="W62" s="11">
        <f>'OddsRatio_working_3-way'!V62^2+4*'OddsRatio_working_3-way'!U62^3/27</f>
        <v>-5.9590165560551994E-3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0.1405911692141544</v>
      </c>
      <c r="Y62" s="11">
        <f>IF('OddsRatio_working_3-way'!W62&gt;=0,IF('OddsRatio_working_3-way'!V62+SQRT('OddsRatio_working_3-way'!W62)&gt;0,0,PI()),ACOS('OddsRatio_working_3-way'!V62/(2*'OddsRatio_working_3-way'!X62)))</f>
        <v>0.27810709940878398</v>
      </c>
      <c r="Z62" s="11">
        <f>'OddsRatio_working_3-way'!X62^(1/3)*COS('OddsRatio_working_3-way'!Y62/3)</f>
        <v>0.51774657045042483</v>
      </c>
      <c r="AA62" s="11">
        <f>'OddsRatio_working_3-way'!X62^(1/3)*COS(('OddsRatio_working_3-way'!Y62+2*PI())/3)</f>
        <v>-0.30055880812359853</v>
      </c>
      <c r="AB62" s="11">
        <f>'OddsRatio_working_3-way'!X62^(1/3)*COS(('OddsRatio_working_3-way'!Y62+4*PI())/3)</f>
        <v>-0.21718776232682621</v>
      </c>
      <c r="AC62" s="11">
        <f>'OddsRatio_working_3-way'!X62^(1/3)*SIN('OddsRatio_working_3-way'!Y62/3)</f>
        <v>4.8134295733387129E-2</v>
      </c>
      <c r="AD62" s="11">
        <f>'OddsRatio_working_3-way'!X62^(1/3)*SIN(('OddsRatio_working_3-way'!Y62+2*PI())/3)</f>
        <v>0.42431453486564391</v>
      </c>
      <c r="AE62" s="11">
        <f>'OddsRatio_working_3-way'!X62^(1/3)*SIN(('OddsRatio_working_3-way'!Y62+4*PI())/3)</f>
        <v>-0.47244883059903103</v>
      </c>
      <c r="AF62" s="11">
        <f>-'OddsRatio_working_3-way'!U62/(3*'OddsRatio_working_3-way'!X62^(1/3))*COS(('OddsRatio_working_3-way'!Y62)/3)</f>
        <v>0.51774657045042483</v>
      </c>
      <c r="AG62" s="11">
        <f>-'OddsRatio_working_3-way'!U62/(3*'OddsRatio_working_3-way'!X62^(1/3))*COS(('OddsRatio_working_3-way'!Y62+2*PI())/3)</f>
        <v>-0.30055880812359853</v>
      </c>
      <c r="AH62" s="11">
        <f>-'OddsRatio_working_3-way'!U62/(3*'OddsRatio_working_3-way'!X62^(1/3))*COS(('OddsRatio_working_3-way'!Y62+4*PI())/3)</f>
        <v>-0.21718776232682621</v>
      </c>
      <c r="AI62" s="11">
        <f>'OddsRatio_working_3-way'!U62/(3*'OddsRatio_working_3-way'!X62^(1/3))*SIN(('OddsRatio_working_3-way'!Y62)/3)</f>
        <v>-4.8134295733387129E-2</v>
      </c>
      <c r="AJ62" s="11">
        <f>'OddsRatio_working_3-way'!U62/(3*'OddsRatio_working_3-way'!X62^(1/3))*SIN(('OddsRatio_working_3-way'!Y62+2*PI())/3)</f>
        <v>-0.42431453486564391</v>
      </c>
      <c r="AK62" s="11">
        <f>'OddsRatio_working_3-way'!U62/(3*'OddsRatio_working_3-way'!X62^(1/3))*SIN(('OddsRatio_working_3-way'!Y62+4*PI())/3)</f>
        <v>0.47244883059903103</v>
      </c>
      <c r="AL62" s="11">
        <f>'OddsRatio_working_3-way'!Z62+'OddsRatio_working_3-way'!AF62</f>
        <v>1.0354931409008497</v>
      </c>
      <c r="AM62" s="11">
        <f>'OddsRatio_working_3-way'!AA62+'OddsRatio_working_3-way'!AG62</f>
        <v>-0.60111761624719706</v>
      </c>
      <c r="AN62" s="11">
        <f>'OddsRatio_working_3-way'!AB62+'OddsRatio_working_3-way'!AH62</f>
        <v>-0.43437552465365242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1.0354931409008497</v>
      </c>
      <c r="AS62" s="11">
        <f>IF(('OddsRatio_working_3-way'!X62=0),IF(Q62&gt;0,-Q62^(1/3),(-Q62)^(1/3)),'OddsRatio_working_3-way'!AM62-'OddsRatio_working_3-way'!R62/3)</f>
        <v>-0.60111761624719706</v>
      </c>
      <c r="AT62" s="11">
        <f>IF(('OddsRatio_working_3-way'!X62=0),IF(Q62&gt;0,-Q62^(1/3),(-Q62)^(1/3)),'OddsRatio_working_3-way'!AN62-'OddsRatio_working_3-way'!R62/3)</f>
        <v>-0.43437552465365242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2.19</v>
      </c>
      <c r="B2" s="4">
        <f>IF('True_Odds_Calculator_2-way'!B3="","",'True_Odds_Calculator_2-way'!B3)</f>
        <v>1.74</v>
      </c>
      <c r="C2" s="4">
        <f t="shared" ref="C2:C65" si="0">IF(A2="","",((1/A2)+(1/B2))-1)</f>
        <v>3.1333648244370904E-2</v>
      </c>
      <c r="D2" s="4">
        <f>IF(A2="","",(2*A2)/(2-($C2*A2)))</f>
        <v>2.2678093197643276</v>
      </c>
      <c r="E2" s="4">
        <f>IF(B2="","",(2*B2)/(2-($C2*B2)))</f>
        <v>1.7887621461765948</v>
      </c>
      <c r="G2" s="4">
        <f t="shared" ref="G2:G65" si="1">IF(A2="","",C2+1)</f>
        <v>1.0313336482443709</v>
      </c>
    </row>
    <row r="3" spans="1:7" x14ac:dyDescent="0.2">
      <c r="A3" s="4">
        <f>IF('True_Odds_Calculator_2-way'!A4="","",'True_Odds_Calculator_2-way'!A4)</f>
        <v>2.1</v>
      </c>
      <c r="B3" s="4">
        <f>IF('True_Odds_Calculator_2-way'!B4="","",'True_Odds_Calculator_2-way'!B4)</f>
        <v>1.79</v>
      </c>
      <c r="C3" s="4">
        <f t="shared" si="0"/>
        <v>3.4849694067571102E-2</v>
      </c>
      <c r="D3" s="4">
        <f t="shared" ref="D3:D66" si="2">IF(A3="","",(2*A3)/(2-($C3*A3)))</f>
        <v>2.1797622499275153</v>
      </c>
      <c r="E3" s="4">
        <f t="shared" ref="E3:E66" si="3">IF(B3="","",(2*B3)/(2-($C3*B3)))</f>
        <v>1.8476284099287292</v>
      </c>
      <c r="G3" s="4">
        <f t="shared" si="1"/>
        <v>1.0348496940675711</v>
      </c>
    </row>
    <row r="4" spans="1:7" x14ac:dyDescent="0.2">
      <c r="A4" s="4">
        <f>IF('True_Odds_Calculator_2-way'!A5="","",'True_Odds_Calculator_2-way'!A5)</f>
        <v>2.56</v>
      </c>
      <c r="B4" s="4">
        <f>IF('True_Odds_Calculator_2-way'!B5="","",'True_Odds_Calculator_2-way'!B5)</f>
        <v>1.56</v>
      </c>
      <c r="C4" s="4">
        <f t="shared" si="0"/>
        <v>3.1650641025640969E-2</v>
      </c>
      <c r="D4" s="4">
        <f t="shared" si="2"/>
        <v>2.668091929449492</v>
      </c>
      <c r="E4" s="4">
        <f t="shared" si="3"/>
        <v>1.5994873438000641</v>
      </c>
      <c r="G4" s="4">
        <f t="shared" si="1"/>
        <v>1.031650641025641</v>
      </c>
    </row>
    <row r="5" spans="1:7" x14ac:dyDescent="0.2">
      <c r="A5" s="4">
        <f>IF('True_Odds_Calculator_2-way'!A6="","",'True_Odds_Calculator_2-way'!A6)</f>
        <v>1.67</v>
      </c>
      <c r="B5" s="4">
        <f>IF('True_Odds_Calculator_2-way'!B6="","",'True_Odds_Calculator_2-way'!B6)</f>
        <v>2.31</v>
      </c>
      <c r="C5" s="4">
        <f t="shared" si="0"/>
        <v>3.1702828110013792E-2</v>
      </c>
      <c r="D5" s="4">
        <f t="shared" si="2"/>
        <v>1.7154100984947862</v>
      </c>
      <c r="E5" s="4">
        <f t="shared" si="3"/>
        <v>2.397799670572148</v>
      </c>
      <c r="G5" s="4">
        <f t="shared" si="1"/>
        <v>1.0317028281100138</v>
      </c>
    </row>
    <row r="6" spans="1:7" x14ac:dyDescent="0.2">
      <c r="A6" s="4">
        <f>IF('True_Odds_Calculator_2-way'!A7="","",'True_Odds_Calculator_2-way'!A7)</f>
        <v>2.06</v>
      </c>
      <c r="B6" s="4">
        <f>IF('True_Odds_Calculator_2-way'!B7="","",'True_Odds_Calculator_2-way'!B7)</f>
        <v>1.84</v>
      </c>
      <c r="C6" s="4">
        <f t="shared" si="0"/>
        <v>2.891515407344869E-2</v>
      </c>
      <c r="D6" s="4">
        <f t="shared" si="2"/>
        <v>2.1232354918216445</v>
      </c>
      <c r="E6" s="4">
        <f t="shared" si="3"/>
        <v>1.8902852583283463</v>
      </c>
      <c r="G6" s="4">
        <f t="shared" si="1"/>
        <v>1.0289151540734487</v>
      </c>
    </row>
    <row r="7" spans="1:7" x14ac:dyDescent="0.2">
      <c r="A7" s="4">
        <f>IF('True_Odds_Calculator_2-way'!A8="","",'True_Odds_Calculator_2-way'!A8)</f>
        <v>2.14</v>
      </c>
      <c r="B7" s="4">
        <f>IF('True_Odds_Calculator_2-way'!B8="","",'True_Odds_Calculator_2-way'!B8)</f>
        <v>1.75</v>
      </c>
      <c r="C7" s="4">
        <f t="shared" si="0"/>
        <v>3.8718291054739673E-2</v>
      </c>
      <c r="D7" s="4">
        <f t="shared" si="2"/>
        <v>2.2324888226527575</v>
      </c>
      <c r="E7" s="4">
        <f t="shared" si="3"/>
        <v>1.81136638452237</v>
      </c>
      <c r="G7" s="4">
        <f t="shared" si="1"/>
        <v>1.0387182910547397</v>
      </c>
    </row>
    <row r="8" spans="1:7" x14ac:dyDescent="0.2">
      <c r="A8" s="4">
        <f>IF('True_Odds_Calculator_2-way'!A9="","",'True_Odds_Calculator_2-way'!A9)</f>
        <v>2.0299999999999998</v>
      </c>
      <c r="B8" s="4">
        <f>IF('True_Odds_Calculator_2-way'!B9="","",'True_Odds_Calculator_2-way'!B9)</f>
        <v>1.85</v>
      </c>
      <c r="C8" s="4">
        <f t="shared" si="0"/>
        <v>3.315137797896428E-2</v>
      </c>
      <c r="D8" s="4">
        <f t="shared" si="2"/>
        <v>2.1006852188505105</v>
      </c>
      <c r="E8" s="4">
        <f t="shared" si="3"/>
        <v>1.9085249650616189</v>
      </c>
      <c r="G8" s="4">
        <f t="shared" si="1"/>
        <v>1.0331513779789643</v>
      </c>
    </row>
    <row r="9" spans="1:7" x14ac:dyDescent="0.2">
      <c r="A9" s="4">
        <f>IF('True_Odds_Calculator_2-way'!A10="","",'True_Odds_Calculator_2-way'!A10)</f>
        <v>2.2200000000000002</v>
      </c>
      <c r="B9" s="4">
        <f>IF('True_Odds_Calculator_2-way'!B10="","",'True_Odds_Calculator_2-way'!B10)</f>
        <v>1.7</v>
      </c>
      <c r="C9" s="4">
        <f t="shared" si="0"/>
        <v>3.868574456809748E-2</v>
      </c>
      <c r="D9" s="4">
        <f t="shared" si="2"/>
        <v>2.3196066379840201</v>
      </c>
      <c r="E9" s="4">
        <f t="shared" si="3"/>
        <v>1.7578015836050302</v>
      </c>
      <c r="G9" s="4">
        <f t="shared" si="1"/>
        <v>1.0386857445680975</v>
      </c>
    </row>
    <row r="10" spans="1:7" x14ac:dyDescent="0.2">
      <c r="A10" s="4">
        <f>IF('True_Odds_Calculator_2-way'!A11="","",'True_Odds_Calculator_2-way'!A11)</f>
        <v>1.89</v>
      </c>
      <c r="B10" s="4">
        <f>IF('True_Odds_Calculator_2-way'!B11="","",'True_Odds_Calculator_2-way'!B11)</f>
        <v>1.97</v>
      </c>
      <c r="C10" s="4">
        <f t="shared" si="0"/>
        <v>3.6714742298498582E-2</v>
      </c>
      <c r="D10" s="4">
        <f t="shared" si="2"/>
        <v>1.9579312702127099</v>
      </c>
      <c r="E10" s="4">
        <f t="shared" si="3"/>
        <v>2.0439162297916722</v>
      </c>
      <c r="G10" s="4">
        <f t="shared" si="1"/>
        <v>1.0367147422984986</v>
      </c>
    </row>
    <row r="11" spans="1:7" x14ac:dyDescent="0.2">
      <c r="A11" s="4">
        <f>IF('True_Odds_Calculator_2-way'!A12="","",'True_Odds_Calculator_2-way'!A12)</f>
        <v>1.8</v>
      </c>
      <c r="B11" s="4">
        <f>IF('True_Odds_Calculator_2-way'!B12="","",'True_Odds_Calculator_2-way'!B12)</f>
        <v>2.0699999999999998</v>
      </c>
      <c r="C11" s="4">
        <f t="shared" si="0"/>
        <v>3.8647342995169254E-2</v>
      </c>
      <c r="D11" s="4">
        <f t="shared" si="2"/>
        <v>1.8648648648648651</v>
      </c>
      <c r="E11" s="4">
        <f t="shared" si="3"/>
        <v>2.15625</v>
      </c>
      <c r="G11" s="4">
        <f t="shared" si="1"/>
        <v>1.0386473429951693</v>
      </c>
    </row>
    <row r="12" spans="1:7" x14ac:dyDescent="0.2">
      <c r="A12" s="4">
        <f>IF('True_Odds_Calculator_2-way'!A13="","",'True_Odds_Calculator_2-way'!A13)</f>
        <v>2.52</v>
      </c>
      <c r="B12" s="4">
        <f>IF('True_Odds_Calculator_2-way'!B13="","",'True_Odds_Calculator_2-way'!B13)</f>
        <v>1.56</v>
      </c>
      <c r="C12" s="4">
        <f t="shared" si="0"/>
        <v>3.7851037851037717E-2</v>
      </c>
      <c r="D12" s="4">
        <f t="shared" si="2"/>
        <v>2.646203554119547</v>
      </c>
      <c r="E12" s="4">
        <f t="shared" si="3"/>
        <v>1.6074582924435721</v>
      </c>
      <c r="G12" s="4">
        <f t="shared" si="1"/>
        <v>1.0378510378510377</v>
      </c>
    </row>
    <row r="13" spans="1:7" x14ac:dyDescent="0.2">
      <c r="A13" s="4">
        <f>IF('True_Odds_Calculator_2-way'!A14="","",'True_Odds_Calculator_2-way'!A14)</f>
        <v>1.78</v>
      </c>
      <c r="B13" s="4">
        <f>IF('True_Odds_Calculator_2-way'!B14="","",'True_Odds_Calculator_2-way'!B14)</f>
        <v>2.09</v>
      </c>
      <c r="C13" s="4">
        <f t="shared" si="0"/>
        <v>4.0266652330519959E-2</v>
      </c>
      <c r="D13" s="4">
        <f t="shared" si="2"/>
        <v>1.8461614808198106</v>
      </c>
      <c r="E13" s="4">
        <f t="shared" si="3"/>
        <v>2.1818075186206087</v>
      </c>
      <c r="G13" s="4">
        <f t="shared" si="1"/>
        <v>1.04026665233052</v>
      </c>
    </row>
    <row r="14" spans="1:7" x14ac:dyDescent="0.2">
      <c r="A14" s="4">
        <f>IF('True_Odds_Calculator_2-way'!A15="","",'True_Odds_Calculator_2-way'!A15)</f>
        <v>2.16</v>
      </c>
      <c r="B14" s="4">
        <f>IF('True_Odds_Calculator_2-way'!B15="","",'True_Odds_Calculator_2-way'!B15)</f>
        <v>1.74</v>
      </c>
      <c r="C14" s="4">
        <f t="shared" si="0"/>
        <v>3.7675606641123682E-2</v>
      </c>
      <c r="D14" s="4">
        <f t="shared" si="2"/>
        <v>2.2516175413371671</v>
      </c>
      <c r="E14" s="4">
        <f t="shared" si="3"/>
        <v>1.7989661114302122</v>
      </c>
      <c r="G14" s="4">
        <f t="shared" si="1"/>
        <v>1.0376756066411237</v>
      </c>
    </row>
    <row r="15" spans="1:7" x14ac:dyDescent="0.2">
      <c r="A15" s="4">
        <f>IF('True_Odds_Calculator_2-way'!A16="","",'True_Odds_Calculator_2-way'!A16)</f>
        <v>2.2000000000000002</v>
      </c>
      <c r="B15" s="4">
        <f>IF('True_Odds_Calculator_2-way'!B16="","",'True_Odds_Calculator_2-way'!B16)</f>
        <v>1.71</v>
      </c>
      <c r="C15" s="4">
        <f t="shared" si="0"/>
        <v>3.9340776182881454E-2</v>
      </c>
      <c r="D15" s="4">
        <f t="shared" si="2"/>
        <v>2.2995110024449881</v>
      </c>
      <c r="E15" s="4">
        <f t="shared" si="3"/>
        <v>1.7695202257761053</v>
      </c>
      <c r="G15" s="4">
        <f t="shared" si="1"/>
        <v>1.0393407761828815</v>
      </c>
    </row>
    <row r="16" spans="1:7" x14ac:dyDescent="0.2">
      <c r="A16" s="4">
        <f>IF('True_Odds_Calculator_2-way'!A17="","",'True_Odds_Calculator_2-way'!A17)</f>
        <v>1.94</v>
      </c>
      <c r="B16" s="4">
        <f>IF('True_Odds_Calculator_2-way'!B17="","",'True_Odds_Calculator_2-way'!B17)</f>
        <v>1.93</v>
      </c>
      <c r="C16" s="4">
        <f t="shared" si="0"/>
        <v>3.3598632551679941E-2</v>
      </c>
      <c r="D16" s="4">
        <f t="shared" si="2"/>
        <v>2.0053558995233249</v>
      </c>
      <c r="E16" s="4">
        <f t="shared" si="3"/>
        <v>1.9946726333173512</v>
      </c>
      <c r="G16" s="4">
        <f t="shared" si="1"/>
        <v>1.0335986325516799</v>
      </c>
    </row>
    <row r="17" spans="1:7" x14ac:dyDescent="0.2">
      <c r="A17" s="4">
        <f>IF('True_Odds_Calculator_2-way'!A18="","",'True_Odds_Calculator_2-way'!A18)</f>
        <v>2.08</v>
      </c>
      <c r="B17" s="4">
        <f>IF('True_Odds_Calculator_2-way'!B18="","",'True_Odds_Calculator_2-way'!B18)</f>
        <v>1.79</v>
      </c>
      <c r="C17" s="4">
        <f t="shared" si="0"/>
        <v>3.9428448646325664E-2</v>
      </c>
      <c r="D17" s="4">
        <f t="shared" si="2"/>
        <v>2.1689385995572641</v>
      </c>
      <c r="E17" s="4">
        <f t="shared" si="3"/>
        <v>1.8554769261437256</v>
      </c>
      <c r="G17" s="4">
        <f t="shared" si="1"/>
        <v>1.0394284486463257</v>
      </c>
    </row>
    <row r="18" spans="1:7" x14ac:dyDescent="0.2">
      <c r="A18" s="4">
        <f>IF('True_Odds_Calculator_2-way'!A19="","",'True_Odds_Calculator_2-way'!A19)</f>
        <v>2.1800000000000002</v>
      </c>
      <c r="B18" s="4">
        <f>IF('True_Odds_Calculator_2-way'!B19="","",'True_Odds_Calculator_2-way'!B19)</f>
        <v>1.72</v>
      </c>
      <c r="C18" s="4">
        <f t="shared" si="0"/>
        <v>4.0110945167484591E-2</v>
      </c>
      <c r="D18" s="4">
        <f t="shared" si="2"/>
        <v>2.2796692607003894</v>
      </c>
      <c r="E18" s="4">
        <f t="shared" si="3"/>
        <v>1.7814519194222731</v>
      </c>
      <c r="G18" s="4">
        <f t="shared" si="1"/>
        <v>1.0401109451674846</v>
      </c>
    </row>
    <row r="19" spans="1:7" x14ac:dyDescent="0.2">
      <c r="A19" s="4">
        <f>IF('True_Odds_Calculator_2-way'!A20="","",'True_Odds_Calculator_2-way'!A20)</f>
        <v>2.5499999999999998</v>
      </c>
      <c r="B19" s="4">
        <f>IF('True_Odds_Calculator_2-way'!B20="","",'True_Odds_Calculator_2-way'!B20)</f>
        <v>1.55</v>
      </c>
      <c r="C19" s="4">
        <f t="shared" si="0"/>
        <v>3.7318153067678717E-2</v>
      </c>
      <c r="D19" s="4">
        <f t="shared" si="2"/>
        <v>2.6773920406435225</v>
      </c>
      <c r="E19" s="4">
        <f t="shared" si="3"/>
        <v>1.596163553760727</v>
      </c>
      <c r="G19" s="4">
        <f t="shared" si="1"/>
        <v>1.0373181530676787</v>
      </c>
    </row>
    <row r="20" spans="1:7" x14ac:dyDescent="0.2">
      <c r="A20" s="4">
        <f>IF('True_Odds_Calculator_2-way'!A21="","",'True_Odds_Calculator_2-way'!A21)</f>
        <v>2.38</v>
      </c>
      <c r="B20" s="4">
        <f>IF('True_Odds_Calculator_2-way'!B21="","",'True_Odds_Calculator_2-way'!B21)</f>
        <v>1.62</v>
      </c>
      <c r="C20" s="4">
        <f t="shared" si="0"/>
        <v>3.7452017844174623E-2</v>
      </c>
      <c r="D20" s="4">
        <f t="shared" si="2"/>
        <v>2.4910195115648013</v>
      </c>
      <c r="E20" s="4">
        <f t="shared" si="3"/>
        <v>1.6706820348383742</v>
      </c>
      <c r="G20" s="4">
        <f t="shared" si="1"/>
        <v>1.0374520178441746</v>
      </c>
    </row>
    <row r="21" spans="1:7" x14ac:dyDescent="0.2">
      <c r="A21" s="4">
        <f>IF('True_Odds_Calculator_2-way'!A22="","",'True_Odds_Calculator_2-way'!A22)</f>
        <v>2.36</v>
      </c>
      <c r="B21" s="4">
        <f>IF('True_Odds_Calculator_2-way'!B22="","",'True_Odds_Calculator_2-way'!B22)</f>
        <v>1.63</v>
      </c>
      <c r="C21" s="4">
        <f t="shared" si="0"/>
        <v>3.7225746074659449E-2</v>
      </c>
      <c r="D21" s="4">
        <f t="shared" si="2"/>
        <v>2.4684291581108826</v>
      </c>
      <c r="E21" s="4">
        <f t="shared" si="3"/>
        <v>1.6809998252053835</v>
      </c>
      <c r="G21" s="4">
        <f t="shared" si="1"/>
        <v>1.0372257460746594</v>
      </c>
    </row>
    <row r="22" spans="1:7" x14ac:dyDescent="0.2">
      <c r="A22" s="4">
        <f>IF('True_Odds_Calculator_2-way'!A23="","",'True_Odds_Calculator_2-way'!A23)</f>
        <v>2.8</v>
      </c>
      <c r="B22" s="4">
        <f>IF('True_Odds_Calculator_2-way'!B23="","",'True_Odds_Calculator_2-way'!B23)</f>
        <v>1.47</v>
      </c>
      <c r="C22" s="4">
        <f t="shared" si="0"/>
        <v>3.7414965986394488E-2</v>
      </c>
      <c r="D22" s="4">
        <f t="shared" si="2"/>
        <v>2.9547738693467331</v>
      </c>
      <c r="E22" s="4">
        <f t="shared" si="3"/>
        <v>1.511568123393316</v>
      </c>
      <c r="G22" s="4">
        <f t="shared" si="1"/>
        <v>1.0374149659863945</v>
      </c>
    </row>
    <row r="23" spans="1:7" x14ac:dyDescent="0.2">
      <c r="A23" s="4">
        <f>IF('True_Odds_Calculator_2-way'!A24="","",'True_Odds_Calculator_2-way'!A24)</f>
        <v>2.11</v>
      </c>
      <c r="B23" s="4">
        <f>IF('True_Odds_Calculator_2-way'!B24="","",'True_Odds_Calculator_2-way'!B24)</f>
        <v>1.78</v>
      </c>
      <c r="C23" s="4">
        <f t="shared" si="0"/>
        <v>3.5731402098088338E-2</v>
      </c>
      <c r="D23" s="4">
        <f t="shared" si="2"/>
        <v>2.1926557300484557</v>
      </c>
      <c r="E23" s="4">
        <f t="shared" si="3"/>
        <v>1.8384649273092173</v>
      </c>
      <c r="G23" s="4">
        <f t="shared" si="1"/>
        <v>1.0357314020980883</v>
      </c>
    </row>
    <row r="24" spans="1:7" x14ac:dyDescent="0.2">
      <c r="A24" s="4">
        <f>IF('True_Odds_Calculator_2-way'!A25="","",'True_Odds_Calculator_2-way'!A25)</f>
        <v>2.2200000000000002</v>
      </c>
      <c r="B24" s="4">
        <f>IF('True_Odds_Calculator_2-way'!B25="","",'True_Odds_Calculator_2-way'!B25)</f>
        <v>1.7</v>
      </c>
      <c r="C24" s="4">
        <f t="shared" si="0"/>
        <v>3.868574456809748E-2</v>
      </c>
      <c r="D24" s="4">
        <f t="shared" si="2"/>
        <v>2.3196066379840201</v>
      </c>
      <c r="E24" s="4">
        <f t="shared" si="3"/>
        <v>1.7578015836050302</v>
      </c>
      <c r="G24" s="4">
        <f t="shared" si="1"/>
        <v>1.0386857445680975</v>
      </c>
    </row>
    <row r="25" spans="1:7" x14ac:dyDescent="0.2">
      <c r="A25" s="4">
        <f>IF('True_Odds_Calculator_2-way'!A26="","",'True_Odds_Calculator_2-way'!A26)</f>
        <v>2.2400000000000002</v>
      </c>
      <c r="B25" s="4">
        <f>IF('True_Odds_Calculator_2-way'!B26="","",'True_Odds_Calculator_2-way'!B26)</f>
        <v>1.69</v>
      </c>
      <c r="C25" s="4">
        <f t="shared" si="0"/>
        <v>3.8144547759932479E-2</v>
      </c>
      <c r="D25" s="4">
        <f t="shared" si="2"/>
        <v>2.3399678575843743</v>
      </c>
      <c r="E25" s="4">
        <f t="shared" si="3"/>
        <v>1.7462865578005351</v>
      </c>
      <c r="G25" s="4">
        <f t="shared" si="1"/>
        <v>1.0381445477599325</v>
      </c>
    </row>
    <row r="26" spans="1:7" x14ac:dyDescent="0.2">
      <c r="A26" s="4">
        <f>IF('True_Odds_Calculator_2-way'!A27="","",'True_Odds_Calculator_2-way'!A27)</f>
        <v>2.2200000000000002</v>
      </c>
      <c r="B26" s="4">
        <f>IF('True_Odds_Calculator_2-way'!B27="","",'True_Odds_Calculator_2-way'!B27)</f>
        <v>1.68</v>
      </c>
      <c r="C26" s="4">
        <f t="shared" si="0"/>
        <v>4.5688545688545634E-2</v>
      </c>
      <c r="D26" s="4">
        <f t="shared" si="2"/>
        <v>2.3386004514672689</v>
      </c>
      <c r="E26" s="4">
        <f t="shared" si="3"/>
        <v>1.7470489038785832</v>
      </c>
      <c r="G26" s="4">
        <f t="shared" si="1"/>
        <v>1.0456885456885456</v>
      </c>
    </row>
    <row r="27" spans="1:7" x14ac:dyDescent="0.2">
      <c r="A27" s="4">
        <f>IF('True_Odds_Calculator_2-way'!A28="","",'True_Odds_Calculator_2-way'!A28)</f>
        <v>2.0699999999999998</v>
      </c>
      <c r="B27" s="4">
        <f>IF('True_Odds_Calculator_2-way'!B28="","",'True_Odds_Calculator_2-way'!B28)</f>
        <v>1.78</v>
      </c>
      <c r="C27" s="4">
        <f t="shared" si="0"/>
        <v>4.4889540248602255E-2</v>
      </c>
      <c r="D27" s="4">
        <f t="shared" si="2"/>
        <v>2.1708596005420371</v>
      </c>
      <c r="E27" s="4">
        <f t="shared" si="3"/>
        <v>1.8540733658732955</v>
      </c>
      <c r="G27" s="4">
        <f t="shared" si="1"/>
        <v>1.0448895402486023</v>
      </c>
    </row>
    <row r="28" spans="1:7" x14ac:dyDescent="0.2">
      <c r="A28" s="4">
        <f>IF('True_Odds_Calculator_2-way'!A29="","",'True_Odds_Calculator_2-way'!A29)</f>
        <v>2.23</v>
      </c>
      <c r="B28" s="4">
        <f>IF('True_Odds_Calculator_2-way'!B29="","",'True_Odds_Calculator_2-way'!B29)</f>
        <v>1.67</v>
      </c>
      <c r="C28" s="4">
        <f t="shared" si="0"/>
        <v>4.7232888483123459E-2</v>
      </c>
      <c r="D28" s="4">
        <f t="shared" si="2"/>
        <v>2.3539711134287793</v>
      </c>
      <c r="E28" s="4">
        <f t="shared" si="3"/>
        <v>1.7385681940197473</v>
      </c>
      <c r="G28" s="4">
        <f t="shared" si="1"/>
        <v>1.0472328884831235</v>
      </c>
    </row>
    <row r="29" spans="1:7" x14ac:dyDescent="0.2">
      <c r="A29" s="4">
        <f>IF('True_Odds_Calculator_2-way'!A30="","",'True_Odds_Calculator_2-way'!A30)</f>
        <v>2.15</v>
      </c>
      <c r="B29" s="4">
        <f>IF('True_Odds_Calculator_2-way'!B30="","",'True_Odds_Calculator_2-way'!B30)</f>
        <v>1.72</v>
      </c>
      <c r="C29" s="4">
        <f t="shared" si="0"/>
        <v>4.6511627906976827E-2</v>
      </c>
      <c r="D29" s="4">
        <f t="shared" si="2"/>
        <v>2.263157894736842</v>
      </c>
      <c r="E29" s="4">
        <f t="shared" si="3"/>
        <v>1.7916666666666667</v>
      </c>
      <c r="G29" s="4">
        <f t="shared" si="1"/>
        <v>1.0465116279069768</v>
      </c>
    </row>
    <row r="30" spans="1:7" x14ac:dyDescent="0.2">
      <c r="A30" s="4">
        <f>IF('True_Odds_Calculator_2-way'!A31="","",'True_Odds_Calculator_2-way'!A31)</f>
        <v>2.59</v>
      </c>
      <c r="B30" s="4">
        <f>IF('True_Odds_Calculator_2-way'!B31="","",'True_Odds_Calculator_2-way'!B31)</f>
        <v>1.53</v>
      </c>
      <c r="C30" s="4">
        <f t="shared" si="0"/>
        <v>3.9695157342216181E-2</v>
      </c>
      <c r="D30" s="4">
        <f t="shared" si="2"/>
        <v>2.7303544975367759</v>
      </c>
      <c r="E30" s="4">
        <f t="shared" si="3"/>
        <v>1.5779162601787884</v>
      </c>
      <c r="G30" s="4">
        <f t="shared" si="1"/>
        <v>1.0396951573422162</v>
      </c>
    </row>
    <row r="31" spans="1:7" x14ac:dyDescent="0.2">
      <c r="A31" s="4">
        <f>IF('True_Odds_Calculator_2-way'!A32="","",'True_Odds_Calculator_2-way'!A32)</f>
        <v>2.62</v>
      </c>
      <c r="B31" s="4">
        <f>IF('True_Odds_Calculator_2-way'!B32="","",'True_Odds_Calculator_2-way'!B32)</f>
        <v>1.52</v>
      </c>
      <c r="C31" s="4">
        <f t="shared" si="0"/>
        <v>3.9574126155082379E-2</v>
      </c>
      <c r="D31" s="4">
        <f t="shared" si="2"/>
        <v>2.7632528448515128</v>
      </c>
      <c r="E31" s="4">
        <f t="shared" si="3"/>
        <v>1.5671336376515033</v>
      </c>
      <c r="G31" s="4">
        <f t="shared" si="1"/>
        <v>1.0395741261550824</v>
      </c>
    </row>
    <row r="32" spans="1:7" x14ac:dyDescent="0.2">
      <c r="A32" s="4">
        <f>IF('True_Odds_Calculator_2-way'!A33="","",'True_Odds_Calculator_2-way'!A33)</f>
        <v>2.2400000000000002</v>
      </c>
      <c r="B32" s="4">
        <f>IF('True_Odds_Calculator_2-way'!B33="","",'True_Odds_Calculator_2-way'!B33)</f>
        <v>1.69</v>
      </c>
      <c r="C32" s="4">
        <f t="shared" si="0"/>
        <v>3.8144547759932479E-2</v>
      </c>
      <c r="D32" s="4">
        <f t="shared" si="2"/>
        <v>2.3399678575843743</v>
      </c>
      <c r="E32" s="4">
        <f t="shared" si="3"/>
        <v>1.7462865578005351</v>
      </c>
      <c r="G32" s="4">
        <f t="shared" si="1"/>
        <v>1.0381445477599325</v>
      </c>
    </row>
    <row r="33" spans="1:7" x14ac:dyDescent="0.2">
      <c r="A33" s="4">
        <f>IF('True_Odds_Calculator_2-way'!A34="","",'True_Odds_Calculator_2-way'!A34)</f>
        <v>2.19</v>
      </c>
      <c r="B33" s="4">
        <f>IF('True_Odds_Calculator_2-way'!B34="","",'True_Odds_Calculator_2-way'!B34)</f>
        <v>1.72</v>
      </c>
      <c r="C33" s="4">
        <f t="shared" si="0"/>
        <v>3.8016353403419467E-2</v>
      </c>
      <c r="D33" s="4">
        <f t="shared" si="2"/>
        <v>2.2851249696675566</v>
      </c>
      <c r="E33" s="4">
        <f t="shared" si="3"/>
        <v>1.7781344410876134</v>
      </c>
      <c r="G33" s="4">
        <f t="shared" si="1"/>
        <v>1.0380163534034195</v>
      </c>
    </row>
    <row r="34" spans="1:7" x14ac:dyDescent="0.2">
      <c r="A34" s="4">
        <f>IF('True_Odds_Calculator_2-way'!A35="","",'True_Odds_Calculator_2-way'!A35)</f>
        <v>2.5</v>
      </c>
      <c r="B34" s="4">
        <f>IF('True_Odds_Calculator_2-way'!B35="","",'True_Odds_Calculator_2-way'!B35)</f>
        <v>1.56</v>
      </c>
      <c r="C34" s="4">
        <f t="shared" si="0"/>
        <v>4.102564102564088E-2</v>
      </c>
      <c r="D34" s="4">
        <f t="shared" si="2"/>
        <v>2.6351351351351346</v>
      </c>
      <c r="E34" s="4">
        <f t="shared" si="3"/>
        <v>1.6115702479338843</v>
      </c>
      <c r="G34" s="4">
        <f t="shared" si="1"/>
        <v>1.0410256410256409</v>
      </c>
    </row>
    <row r="35" spans="1:7" x14ac:dyDescent="0.2">
      <c r="A35" s="4">
        <f>IF('True_Odds_Calculator_2-way'!A36="","",'True_Odds_Calculator_2-way'!A36)</f>
        <v>2.5299999999999998</v>
      </c>
      <c r="B35" s="4">
        <f>IF('True_Odds_Calculator_2-way'!B36="","",'True_Odds_Calculator_2-way'!B36)</f>
        <v>1.55</v>
      </c>
      <c r="C35" s="4">
        <f t="shared" si="0"/>
        <v>4.0418207318628108E-2</v>
      </c>
      <c r="D35" s="4">
        <f t="shared" si="2"/>
        <v>2.6663267040625529</v>
      </c>
      <c r="E35" s="4">
        <f t="shared" si="3"/>
        <v>1.6001224115066817</v>
      </c>
      <c r="G35" s="4">
        <f t="shared" si="1"/>
        <v>1.0404182073186281</v>
      </c>
    </row>
    <row r="36" spans="1:7" x14ac:dyDescent="0.2">
      <c r="A36" s="4">
        <f>IF('True_Odds_Calculator_2-way'!A37="","",'True_Odds_Calculator_2-way'!A37)</f>
        <v>2.98</v>
      </c>
      <c r="B36" s="4">
        <f>IF('True_Odds_Calculator_2-way'!B37="","",'True_Odds_Calculator_2-way'!B37)</f>
        <v>1.41</v>
      </c>
      <c r="C36" s="4">
        <f t="shared" si="0"/>
        <v>4.4790327954686182E-2</v>
      </c>
      <c r="D36" s="4">
        <f t="shared" si="2"/>
        <v>3.1930997796185125</v>
      </c>
      <c r="E36" s="4">
        <f t="shared" si="3"/>
        <v>1.4559756055303372</v>
      </c>
      <c r="G36" s="4">
        <f t="shared" si="1"/>
        <v>1.0447903279546862</v>
      </c>
    </row>
    <row r="37" spans="1:7" x14ac:dyDescent="0.2">
      <c r="A37" s="4">
        <f>IF('True_Odds_Calculator_2-way'!A38="","",'True_Odds_Calculator_2-way'!A38)</f>
        <v>2.87</v>
      </c>
      <c r="B37" s="4">
        <f>IF('True_Odds_Calculator_2-way'!B38="","",'True_Odds_Calculator_2-way'!B38)</f>
        <v>1.44</v>
      </c>
      <c r="C37" s="4">
        <f t="shared" si="0"/>
        <v>4.2876500193573364E-2</v>
      </c>
      <c r="D37" s="4">
        <f t="shared" si="2"/>
        <v>3.0581619061713776</v>
      </c>
      <c r="E37" s="4">
        <f t="shared" si="3"/>
        <v>1.4858704249658445</v>
      </c>
      <c r="G37" s="4">
        <f t="shared" si="1"/>
        <v>1.0428765001935734</v>
      </c>
    </row>
    <row r="38" spans="1:7" x14ac:dyDescent="0.2">
      <c r="A38" s="4">
        <f>IF('True_Odds_Calculator_2-way'!A39="","",'True_Odds_Calculator_2-way'!A39)</f>
        <v>1.99</v>
      </c>
      <c r="B38" s="4">
        <f>IF('True_Odds_Calculator_2-way'!B39="","",'True_Odds_Calculator_2-way'!B39)</f>
        <v>1.88</v>
      </c>
      <c r="C38" s="4">
        <f t="shared" si="0"/>
        <v>3.4427456431091574E-2</v>
      </c>
      <c r="D38" s="4">
        <f t="shared" si="2"/>
        <v>2.0605860321656753</v>
      </c>
      <c r="E38" s="4">
        <f t="shared" si="3"/>
        <v>1.9428749480681344</v>
      </c>
      <c r="G38" s="4">
        <f t="shared" si="1"/>
        <v>1.0344274564310916</v>
      </c>
    </row>
    <row r="39" spans="1:7" x14ac:dyDescent="0.2">
      <c r="A39" s="4">
        <f>IF('True_Odds_Calculator_2-way'!A40="","",'True_Odds_Calculator_2-way'!A40)</f>
        <v>2.35</v>
      </c>
      <c r="B39" s="4">
        <f>IF('True_Odds_Calculator_2-way'!B40="","",'True_Odds_Calculator_2-way'!B40)</f>
        <v>1.63</v>
      </c>
      <c r="C39" s="4">
        <f t="shared" si="0"/>
        <v>3.9028847408954404E-2</v>
      </c>
      <c r="D39" s="4">
        <f t="shared" si="2"/>
        <v>2.4629480790869636</v>
      </c>
      <c r="E39" s="4">
        <f t="shared" si="3"/>
        <v>1.6835512581035048</v>
      </c>
      <c r="G39" s="4">
        <f t="shared" si="1"/>
        <v>1.0390288474089544</v>
      </c>
    </row>
    <row r="40" spans="1:7" x14ac:dyDescent="0.2">
      <c r="A40" s="4">
        <f>IF('True_Odds_Calculator_2-way'!A41="","",'True_Odds_Calculator_2-way'!A41)</f>
        <v>2.2000000000000002</v>
      </c>
      <c r="B40" s="4">
        <f>IF('True_Odds_Calculator_2-way'!B41="","",'True_Odds_Calculator_2-way'!B41)</f>
        <v>1.72</v>
      </c>
      <c r="C40" s="4">
        <f t="shared" si="0"/>
        <v>3.5940803382663811E-2</v>
      </c>
      <c r="D40" s="4">
        <f t="shared" si="2"/>
        <v>2.2905569007263922</v>
      </c>
      <c r="E40" s="4">
        <f t="shared" si="3"/>
        <v>1.7748592870544089</v>
      </c>
      <c r="G40" s="4">
        <f t="shared" si="1"/>
        <v>1.0359408033826638</v>
      </c>
    </row>
    <row r="41" spans="1:7" x14ac:dyDescent="0.2">
      <c r="A41" s="4">
        <f>IF('True_Odds_Calculator_2-way'!A42="","",'True_Odds_Calculator_2-way'!A42)</f>
        <v>2.37</v>
      </c>
      <c r="B41" s="4">
        <f>IF('True_Odds_Calculator_2-way'!B42="","",'True_Odds_Calculator_2-way'!B42)</f>
        <v>1.64</v>
      </c>
      <c r="C41" s="4">
        <f t="shared" si="0"/>
        <v>3.1697025831017633E-2</v>
      </c>
      <c r="D41" s="4">
        <f t="shared" si="2"/>
        <v>2.4624936644703492</v>
      </c>
      <c r="E41" s="4">
        <f t="shared" si="3"/>
        <v>1.6837636458152829</v>
      </c>
      <c r="G41" s="4">
        <f t="shared" si="1"/>
        <v>1.0316970258310176</v>
      </c>
    </row>
    <row r="42" spans="1:7" x14ac:dyDescent="0.2">
      <c r="A42" s="4">
        <f>IF('True_Odds_Calculator_2-way'!A43="","",'True_Odds_Calculator_2-way'!A43)</f>
        <v>1.81</v>
      </c>
      <c r="B42" s="4">
        <f>IF('True_Odds_Calculator_2-way'!B43="","",'True_Odds_Calculator_2-way'!B43)</f>
        <v>2.08</v>
      </c>
      <c r="C42" s="4">
        <f t="shared" si="0"/>
        <v>3.3255418614534626E-2</v>
      </c>
      <c r="D42" s="4">
        <f t="shared" si="2"/>
        <v>1.8661643699811639</v>
      </c>
      <c r="E42" s="4">
        <f t="shared" si="3"/>
        <v>2.1545152798443401</v>
      </c>
      <c r="G42" s="4">
        <f t="shared" si="1"/>
        <v>1.0332554186145346</v>
      </c>
    </row>
    <row r="43" spans="1:7" x14ac:dyDescent="0.2">
      <c r="A43" s="4">
        <f>IF('True_Odds_Calculator_2-way'!A44="","",'True_Odds_Calculator_2-way'!A44)</f>
        <v>2.14</v>
      </c>
      <c r="B43" s="4">
        <f>IF('True_Odds_Calculator_2-way'!B44="","",'True_Odds_Calculator_2-way'!B44)</f>
        <v>1.77</v>
      </c>
      <c r="C43" s="4">
        <f t="shared" si="0"/>
        <v>3.2261471038597556E-2</v>
      </c>
      <c r="D43" s="4">
        <f t="shared" si="2"/>
        <v>2.216513546725964</v>
      </c>
      <c r="E43" s="4">
        <f t="shared" si="3"/>
        <v>1.822021261243927</v>
      </c>
      <c r="G43" s="4">
        <f t="shared" si="1"/>
        <v>1.0322614710385976</v>
      </c>
    </row>
    <row r="44" spans="1:7" x14ac:dyDescent="0.2">
      <c r="A44" s="4">
        <f>IF('True_Odds_Calculator_2-way'!A45="","",'True_Odds_Calculator_2-way'!A45)</f>
        <v>2.06</v>
      </c>
      <c r="B44" s="4">
        <f>IF('True_Odds_Calculator_2-way'!B45="","",'True_Odds_Calculator_2-way'!B45)</f>
        <v>1.84</v>
      </c>
      <c r="C44" s="4">
        <f t="shared" si="0"/>
        <v>2.891515407344869E-2</v>
      </c>
      <c r="D44" s="4">
        <f t="shared" si="2"/>
        <v>2.1232354918216445</v>
      </c>
      <c r="E44" s="4">
        <f t="shared" si="3"/>
        <v>1.8902852583283463</v>
      </c>
      <c r="G44" s="4">
        <f t="shared" si="1"/>
        <v>1.0289151540734487</v>
      </c>
    </row>
    <row r="45" spans="1:7" x14ac:dyDescent="0.2">
      <c r="A45" s="4">
        <f>IF('True_Odds_Calculator_2-way'!A46="","",'True_Odds_Calculator_2-way'!A46)</f>
        <v>2.08</v>
      </c>
      <c r="B45" s="4">
        <f>IF('True_Odds_Calculator_2-way'!B46="","",'True_Odds_Calculator_2-way'!B46)</f>
        <v>1.81</v>
      </c>
      <c r="C45" s="4">
        <f t="shared" si="0"/>
        <v>3.3255418614534626E-2</v>
      </c>
      <c r="D45" s="4">
        <f t="shared" si="2"/>
        <v>2.1545152798443401</v>
      </c>
      <c r="E45" s="4">
        <f t="shared" si="3"/>
        <v>1.8661643699811639</v>
      </c>
      <c r="G45" s="4">
        <f t="shared" si="1"/>
        <v>1.0332554186145346</v>
      </c>
    </row>
    <row r="46" spans="1:7" x14ac:dyDescent="0.2">
      <c r="A46" s="4">
        <f>IF('True_Odds_Calculator_2-way'!A47="","",'True_Odds_Calculator_2-way'!A47)</f>
        <v>2.1800000000000002</v>
      </c>
      <c r="B46" s="4">
        <f>IF('True_Odds_Calculator_2-way'!B47="","",'True_Odds_Calculator_2-way'!B47)</f>
        <v>1.74</v>
      </c>
      <c r="C46" s="4">
        <f t="shared" si="0"/>
        <v>3.3428240008436028E-2</v>
      </c>
      <c r="D46" s="4">
        <f t="shared" si="2"/>
        <v>2.2624358821424311</v>
      </c>
      <c r="E46" s="4">
        <f t="shared" si="3"/>
        <v>1.7921194368326561</v>
      </c>
      <c r="G46" s="4">
        <f t="shared" si="1"/>
        <v>1.033428240008436</v>
      </c>
    </row>
    <row r="47" spans="1:7" x14ac:dyDescent="0.2">
      <c r="A47" s="4">
        <f>IF('True_Odds_Calculator_2-way'!A48="","",'True_Odds_Calculator_2-way'!A48)</f>
        <v>2.21</v>
      </c>
      <c r="B47" s="4">
        <f>IF('True_Odds_Calculator_2-way'!B48="","",'True_Odds_Calculator_2-way'!B48)</f>
        <v>1.66</v>
      </c>
      <c r="C47" s="4">
        <f t="shared" si="0"/>
        <v>5.4898326337022407E-2</v>
      </c>
      <c r="D47" s="4">
        <f t="shared" si="2"/>
        <v>2.3527223754248703</v>
      </c>
      <c r="E47" s="4">
        <f t="shared" si="3"/>
        <v>1.7392499881477268</v>
      </c>
      <c r="G47" s="4">
        <f t="shared" si="1"/>
        <v>1.0548983263370224</v>
      </c>
    </row>
    <row r="48" spans="1:7" x14ac:dyDescent="0.2">
      <c r="A48" s="4">
        <f>IF('True_Odds_Calculator_2-way'!A49="","",'True_Odds_Calculator_2-way'!A49)</f>
        <v>1.7</v>
      </c>
      <c r="B48" s="4">
        <f>IF('True_Odds_Calculator_2-way'!B49="","",'True_Odds_Calculator_2-way'!B49)</f>
        <v>2.27</v>
      </c>
      <c r="C48" s="4">
        <f t="shared" si="0"/>
        <v>2.876392847888054E-2</v>
      </c>
      <c r="D48" s="4">
        <f t="shared" si="2"/>
        <v>1.7426055543011967</v>
      </c>
      <c r="E48" s="4">
        <f t="shared" si="3"/>
        <v>2.3466099118273029</v>
      </c>
      <c r="G48" s="4">
        <f t="shared" si="1"/>
        <v>1.0287639284788805</v>
      </c>
    </row>
    <row r="49" spans="1:7" x14ac:dyDescent="0.2">
      <c r="A49" s="4">
        <f>IF('True_Odds_Calculator_2-way'!A50="","",'True_Odds_Calculator_2-way'!A50)</f>
        <v>2.1</v>
      </c>
      <c r="B49" s="4">
        <f>IF('True_Odds_Calculator_2-way'!B50="","",'True_Odds_Calculator_2-way'!B50)</f>
        <v>1.81</v>
      </c>
      <c r="C49" s="4">
        <f t="shared" si="0"/>
        <v>2.8676664035780064E-2</v>
      </c>
      <c r="D49" s="4">
        <f t="shared" si="2"/>
        <v>2.1651951011107946</v>
      </c>
      <c r="E49" s="4">
        <f t="shared" si="3"/>
        <v>1.858225372769494</v>
      </c>
      <c r="G49" s="4">
        <f t="shared" si="1"/>
        <v>1.0286766640357801</v>
      </c>
    </row>
    <row r="50" spans="1:7" x14ac:dyDescent="0.2">
      <c r="A50" s="4">
        <f>IF('True_Odds_Calculator_2-way'!A51="","",'True_Odds_Calculator_2-way'!A51)</f>
        <v>1.76</v>
      </c>
      <c r="B50" s="4">
        <f>IF('True_Odds_Calculator_2-way'!B51="","",'True_Odds_Calculator_2-way'!B51)</f>
        <v>2.17</v>
      </c>
      <c r="C50" s="4">
        <f t="shared" si="0"/>
        <v>2.9011311269375728E-2</v>
      </c>
      <c r="D50" s="4">
        <f t="shared" si="2"/>
        <v>1.8061099025820484</v>
      </c>
      <c r="E50" s="4">
        <f t="shared" si="3"/>
        <v>2.2405256365129644</v>
      </c>
      <c r="G50" s="4">
        <f t="shared" si="1"/>
        <v>1.0290113112693757</v>
      </c>
    </row>
    <row r="51" spans="1:7" x14ac:dyDescent="0.2">
      <c r="A51" s="4">
        <f>IF('True_Odds_Calculator_2-way'!A52="","",'True_Odds_Calculator_2-way'!A52)</f>
        <v>2.2599999999999998</v>
      </c>
      <c r="B51" s="4">
        <f>IF('True_Odds_Calculator_2-way'!B52="","",'True_Odds_Calculator_2-way'!B52)</f>
        <v>1.69</v>
      </c>
      <c r="C51" s="4">
        <f t="shared" si="0"/>
        <v>3.4193852437555794E-2</v>
      </c>
      <c r="D51" s="4">
        <f t="shared" si="2"/>
        <v>2.3508340001231001</v>
      </c>
      <c r="E51" s="4">
        <f t="shared" si="3"/>
        <v>1.740283410033262</v>
      </c>
      <c r="G51" s="4">
        <f t="shared" si="1"/>
        <v>1.0341938524375558</v>
      </c>
    </row>
    <row r="52" spans="1:7" x14ac:dyDescent="0.2">
      <c r="A52" s="4">
        <f>IF('True_Odds_Calculator_2-way'!A53="","",'True_Odds_Calculator_2-way'!A53)</f>
        <v>2.41</v>
      </c>
      <c r="B52" s="4">
        <f>IF('True_Odds_Calculator_2-way'!B53="","",'True_Odds_Calculator_2-way'!B53)</f>
        <v>1.62</v>
      </c>
      <c r="C52" s="4">
        <f t="shared" si="0"/>
        <v>3.2221709953383471E-2</v>
      </c>
      <c r="D52" s="4">
        <f t="shared" si="2"/>
        <v>2.5073534133966988</v>
      </c>
      <c r="E52" s="4">
        <f t="shared" si="3"/>
        <v>1.6634144263133228</v>
      </c>
      <c r="G52" s="4">
        <f t="shared" si="1"/>
        <v>1.0322217099533835</v>
      </c>
    </row>
    <row r="53" spans="1:7" x14ac:dyDescent="0.2">
      <c r="A53" s="4">
        <f>IF('True_Odds_Calculator_2-way'!A54="","",'True_Odds_Calculator_2-way'!A54)</f>
        <v>2.11</v>
      </c>
      <c r="B53" s="4">
        <f>IF('True_Odds_Calculator_2-way'!B54="","",'True_Odds_Calculator_2-way'!B54)</f>
        <v>1.78</v>
      </c>
      <c r="C53" s="4">
        <f t="shared" si="0"/>
        <v>3.5731402098088338E-2</v>
      </c>
      <c r="D53" s="4">
        <f t="shared" si="2"/>
        <v>2.1926557300484557</v>
      </c>
      <c r="E53" s="4">
        <f t="shared" si="3"/>
        <v>1.8384649273092173</v>
      </c>
      <c r="G53" s="4">
        <f t="shared" si="1"/>
        <v>1.0357314020980883</v>
      </c>
    </row>
    <row r="54" spans="1:7" x14ac:dyDescent="0.2">
      <c r="A54" s="4">
        <f>IF('True_Odds_Calculator_2-way'!A55="","",'True_Odds_Calculator_2-way'!A55)</f>
        <v>2.5299999999999998</v>
      </c>
      <c r="B54" s="4">
        <f>IF('True_Odds_Calculator_2-way'!B55="","",'True_Odds_Calculator_2-way'!B55)</f>
        <v>1.57</v>
      </c>
      <c r="C54" s="4">
        <f t="shared" si="0"/>
        <v>3.2199592155283119E-2</v>
      </c>
      <c r="D54" s="4">
        <f t="shared" si="2"/>
        <v>2.6374290362205768</v>
      </c>
      <c r="E54" s="4">
        <f t="shared" si="3"/>
        <v>1.6107134891831068</v>
      </c>
      <c r="G54" s="4">
        <f t="shared" si="1"/>
        <v>1.0321995921552831</v>
      </c>
    </row>
    <row r="55" spans="1:7" x14ac:dyDescent="0.2">
      <c r="A55" s="4">
        <f>IF('True_Odds_Calculator_2-way'!A56="","",'True_Odds_Calculator_2-way'!A56)</f>
        <v>2.63</v>
      </c>
      <c r="B55" s="4">
        <f>IF('True_Odds_Calculator_2-way'!B56="","",'True_Odds_Calculator_2-way'!B56)</f>
        <v>1.53</v>
      </c>
      <c r="C55" s="4">
        <f t="shared" si="0"/>
        <v>3.3822908123959383E-2</v>
      </c>
      <c r="D55" s="4">
        <f t="shared" si="2"/>
        <v>2.7524197133964914</v>
      </c>
      <c r="E55" s="4">
        <f t="shared" si="3"/>
        <v>1.5706395519038232</v>
      </c>
      <c r="G55" s="4">
        <f t="shared" si="1"/>
        <v>1.0338229081239594</v>
      </c>
    </row>
    <row r="56" spans="1:7" x14ac:dyDescent="0.2">
      <c r="A56" s="4">
        <f>IF('True_Odds_Calculator_2-way'!A57="","",'True_Odds_Calculator_2-way'!A57)</f>
        <v>2.08</v>
      </c>
      <c r="B56" s="4">
        <f>IF('True_Odds_Calculator_2-way'!B57="","",'True_Odds_Calculator_2-way'!B57)</f>
        <v>1.81</v>
      </c>
      <c r="C56" s="4">
        <f t="shared" si="0"/>
        <v>3.3255418614534626E-2</v>
      </c>
      <c r="D56" s="4">
        <f t="shared" si="2"/>
        <v>2.1545152798443401</v>
      </c>
      <c r="E56" s="4">
        <f t="shared" si="3"/>
        <v>1.8661643699811639</v>
      </c>
      <c r="G56" s="4">
        <f t="shared" si="1"/>
        <v>1.0332554186145346</v>
      </c>
    </row>
    <row r="57" spans="1:7" x14ac:dyDescent="0.2">
      <c r="A57" s="4">
        <f>IF('True_Odds_Calculator_2-way'!A58="","",'True_Odds_Calculator_2-way'!A58)</f>
        <v>2.06</v>
      </c>
      <c r="B57" s="4">
        <f>IF('True_Odds_Calculator_2-way'!B58="","",'True_Odds_Calculator_2-way'!B58)</f>
        <v>1.84</v>
      </c>
      <c r="C57" s="4">
        <f t="shared" si="0"/>
        <v>2.891515407344869E-2</v>
      </c>
      <c r="D57" s="4">
        <f t="shared" si="2"/>
        <v>2.1232354918216445</v>
      </c>
      <c r="E57" s="4">
        <f t="shared" si="3"/>
        <v>1.8902852583283463</v>
      </c>
      <c r="G57" s="4">
        <f t="shared" si="1"/>
        <v>1.0289151540734487</v>
      </c>
    </row>
    <row r="58" spans="1:7" x14ac:dyDescent="0.2">
      <c r="A58" s="4">
        <f>IF('True_Odds_Calculator_2-way'!A59="","",'True_Odds_Calculator_2-way'!A59)</f>
        <v>2.37</v>
      </c>
      <c r="B58" s="4">
        <f>IF('True_Odds_Calculator_2-way'!B59="","",'True_Odds_Calculator_2-way'!B59)</f>
        <v>1.63</v>
      </c>
      <c r="C58" s="4">
        <f t="shared" si="0"/>
        <v>3.5437860785379582E-2</v>
      </c>
      <c r="D58" s="4">
        <f t="shared" si="2"/>
        <v>2.4738881239793793</v>
      </c>
      <c r="E58" s="4">
        <f t="shared" si="3"/>
        <v>1.6784775477395666</v>
      </c>
      <c r="G58" s="4">
        <f t="shared" si="1"/>
        <v>1.0354378607853796</v>
      </c>
    </row>
    <row r="59" spans="1:7" x14ac:dyDescent="0.2">
      <c r="A59" s="4">
        <f>IF('True_Odds_Calculator_2-way'!A60="","",'True_Odds_Calculator_2-way'!A60)</f>
        <v>2.06</v>
      </c>
      <c r="B59" s="4">
        <f>IF('True_Odds_Calculator_2-way'!B60="","",'True_Odds_Calculator_2-way'!B60)</f>
        <v>1.84</v>
      </c>
      <c r="C59" s="4">
        <f t="shared" si="0"/>
        <v>2.891515407344869E-2</v>
      </c>
      <c r="D59" s="4">
        <f t="shared" si="2"/>
        <v>2.1232354918216445</v>
      </c>
      <c r="E59" s="4">
        <f t="shared" si="3"/>
        <v>1.8902852583283463</v>
      </c>
      <c r="G59" s="4">
        <f t="shared" si="1"/>
        <v>1.0289151540734487</v>
      </c>
    </row>
    <row r="60" spans="1:7" x14ac:dyDescent="0.2">
      <c r="A60" s="4">
        <f>IF('True_Odds_Calculator_2-way'!A61="","",'True_Odds_Calculator_2-way'!A61)</f>
        <v>2.2200000000000002</v>
      </c>
      <c r="B60" s="4">
        <f>IF('True_Odds_Calculator_2-way'!B61="","",'True_Odds_Calculator_2-way'!B61)</f>
        <v>1.71</v>
      </c>
      <c r="C60" s="4">
        <f t="shared" si="0"/>
        <v>3.5245772087877381E-2</v>
      </c>
      <c r="D60" s="4">
        <f t="shared" si="2"/>
        <v>2.3103888990323171</v>
      </c>
      <c r="E60" s="4">
        <f t="shared" si="3"/>
        <v>1.7631322279503969</v>
      </c>
      <c r="G60" s="4">
        <f t="shared" si="1"/>
        <v>1.0352457720878774</v>
      </c>
    </row>
    <row r="61" spans="1:7" x14ac:dyDescent="0.2">
      <c r="A61" s="4">
        <f>IF('True_Odds_Calculator_2-way'!A62="","",'True_Odds_Calculator_2-way'!A62)</f>
        <v>1.78</v>
      </c>
      <c r="B61" s="4">
        <f>IF('True_Odds_Calculator_2-way'!B62="","",'True_Odds_Calculator_2-way'!B62)</f>
        <v>2.02</v>
      </c>
      <c r="C61" s="4">
        <f t="shared" si="0"/>
        <v>5.6847257759483849E-2</v>
      </c>
      <c r="D61" s="4">
        <f t="shared" si="2"/>
        <v>1.8748566065283139</v>
      </c>
      <c r="E61" s="4">
        <f t="shared" si="3"/>
        <v>2.1430444629872452</v>
      </c>
      <c r="G61" s="4">
        <f t="shared" si="1"/>
        <v>1.0568472577594838</v>
      </c>
    </row>
    <row r="62" spans="1:7" x14ac:dyDescent="0.2">
      <c r="A62" s="4">
        <f>IF('True_Odds_Calculator_2-way'!A63="","",'True_Odds_Calculator_2-way'!A63)</f>
        <v>2.0099999999999998</v>
      </c>
      <c r="B62" s="4">
        <f>IF('True_Odds_Calculator_2-way'!B63="","",'True_Odds_Calculator_2-way'!B63)</f>
        <v>1.9</v>
      </c>
      <c r="C62" s="4">
        <f t="shared" si="0"/>
        <v>2.3828227284629522E-2</v>
      </c>
      <c r="D62" s="4">
        <f t="shared" si="2"/>
        <v>2.05931517929361</v>
      </c>
      <c r="E62" s="4">
        <f t="shared" si="3"/>
        <v>1.9440061084245355</v>
      </c>
      <c r="G62" s="4">
        <f t="shared" si="1"/>
        <v>1.0238282272846295</v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2.39</v>
      </c>
      <c r="B2" s="4">
        <f>IF('True_Odds_Calculator_3-way'!B3="","",'True_Odds_Calculator_3-way'!B3)</f>
        <v>3.28</v>
      </c>
      <c r="C2" s="4">
        <f>IF('True_Odds_Calculator_3-way'!C3="","",'True_Odds_Calculator_3-way'!C3)</f>
        <v>3.29</v>
      </c>
      <c r="D2" s="4">
        <f>IF(A2="","",((1/A2)+(1/B2)+(1/C2))-1)</f>
        <v>2.7239458402646965E-2</v>
      </c>
      <c r="E2" s="4">
        <f>IF(A2="","",(3*A2)/(3-($D2*A2)))</f>
        <v>2.4430153097457903</v>
      </c>
      <c r="F2" s="4">
        <f>IF(B2="","",(3*B2)/(3-($D2*B2)))</f>
        <v>3.3806828469620522</v>
      </c>
      <c r="G2" s="4">
        <f>IF(C2="","",(3*C2)/(3-($D2*C2)))</f>
        <v>3.3913071834806718</v>
      </c>
      <c r="I2" s="4">
        <f>IF(A2="","",D2+1)</f>
        <v>1.027239458402647</v>
      </c>
    </row>
    <row r="3" spans="1:9" x14ac:dyDescent="0.2">
      <c r="A3" s="4">
        <f>IF('True_Odds_Calculator_3-way'!A4="","",'True_Odds_Calculator_3-way'!A4)</f>
        <v>3.84</v>
      </c>
      <c r="B3" s="4">
        <f>IF('True_Odds_Calculator_3-way'!B4="","",'True_Odds_Calculator_3-way'!B4)</f>
        <v>3.43</v>
      </c>
      <c r="C3" s="4">
        <f>IF('True_Odds_Calculator_3-way'!C4="","",'True_Odds_Calculator_3-way'!C4)</f>
        <v>2.1</v>
      </c>
      <c r="D3" s="4">
        <f t="shared" ref="D3:D66" si="0">IF(A3="","",((1/A3)+(1/B3)+(1/C3))-1)</f>
        <v>2.8152332361516041E-2</v>
      </c>
      <c r="E3" s="4">
        <f t="shared" ref="E3:E66" si="1">IF(A3="","",(3*A3)/(3-($D3*A3)))</f>
        <v>3.9835470602467939</v>
      </c>
      <c r="F3" s="4">
        <f t="shared" ref="F3:F66" si="2">IF(B3="","",(3*B3)/(3-($D3*B3)))</f>
        <v>3.5440749112043917</v>
      </c>
      <c r="G3" s="4">
        <f t="shared" ref="G3:G66" si="3">IF(C3="","",(3*C3)/(3-($D3*C3)))</f>
        <v>2.1422158610370179</v>
      </c>
      <c r="I3" s="4">
        <f t="shared" ref="I3:I66" si="4">IF(A3="","",D3+1)</f>
        <v>1.028152332361516</v>
      </c>
    </row>
    <row r="4" spans="1:9" x14ac:dyDescent="0.2">
      <c r="A4" s="4">
        <f>IF('True_Odds_Calculator_3-way'!A5="","",'True_Odds_Calculator_3-way'!A5)</f>
        <v>1.83</v>
      </c>
      <c r="B4" s="4">
        <f>IF('True_Odds_Calculator_3-way'!B5="","",'True_Odds_Calculator_3-way'!B5)</f>
        <v>3.34</v>
      </c>
      <c r="C4" s="4">
        <f>IF('True_Odds_Calculator_3-way'!C5="","",'True_Odds_Calculator_3-way'!C5)</f>
        <v>5.45</v>
      </c>
      <c r="D4" s="4">
        <f t="shared" si="0"/>
        <v>2.9335523568594368E-2</v>
      </c>
      <c r="E4" s="4">
        <f t="shared" si="1"/>
        <v>1.8633439234454043</v>
      </c>
      <c r="F4" s="4">
        <f t="shared" si="2"/>
        <v>3.4527681545532656</v>
      </c>
      <c r="G4" s="4">
        <f t="shared" si="3"/>
        <v>5.7567961777458763</v>
      </c>
      <c r="I4" s="4">
        <f t="shared" si="4"/>
        <v>1.0293355235685944</v>
      </c>
    </row>
    <row r="5" spans="1:9" x14ac:dyDescent="0.2">
      <c r="A5" s="4">
        <f>IF('True_Odds_Calculator_3-way'!A6="","",'True_Odds_Calculator_3-way'!A6)</f>
        <v>1.38</v>
      </c>
      <c r="B5" s="4">
        <f>IF('True_Odds_Calculator_3-way'!B6="","",'True_Odds_Calculator_3-way'!B6)</f>
        <v>5.03</v>
      </c>
      <c r="C5" s="4">
        <f>IF('True_Odds_Calculator_3-way'!C6="","",'True_Odds_Calculator_3-way'!C6)</f>
        <v>9.1</v>
      </c>
      <c r="D5" s="4">
        <f t="shared" si="0"/>
        <v>3.3334948107184292E-2</v>
      </c>
      <c r="E5" s="4">
        <f t="shared" si="1"/>
        <v>1.4014905629873502</v>
      </c>
      <c r="F5" s="4">
        <f t="shared" si="2"/>
        <v>5.3277780183162893</v>
      </c>
      <c r="G5" s="4">
        <f t="shared" si="3"/>
        <v>10.12366455930858</v>
      </c>
      <c r="I5" s="4">
        <f t="shared" si="4"/>
        <v>1.0333349481071843</v>
      </c>
    </row>
    <row r="6" spans="1:9" x14ac:dyDescent="0.2">
      <c r="A6" s="4">
        <f>IF('True_Odds_Calculator_3-way'!A7="","",'True_Odds_Calculator_3-way'!A7)</f>
        <v>3.89</v>
      </c>
      <c r="B6" s="4">
        <f>IF('True_Odds_Calculator_3-way'!B7="","",'True_Odds_Calculator_3-way'!B7)</f>
        <v>3.47</v>
      </c>
      <c r="C6" s="4">
        <f>IF('True_Odds_Calculator_3-way'!C7="","",'True_Odds_Calculator_3-way'!C7)</f>
        <v>2.0699999999999998</v>
      </c>
      <c r="D6" s="4">
        <f t="shared" si="0"/>
        <v>2.8345634220319216E-2</v>
      </c>
      <c r="E6" s="4">
        <f t="shared" si="1"/>
        <v>4.0384319150060639</v>
      </c>
      <c r="F6" s="4">
        <f t="shared" si="2"/>
        <v>3.5876255051331096</v>
      </c>
      <c r="G6" s="4">
        <f t="shared" si="3"/>
        <v>2.1112937119097221</v>
      </c>
      <c r="I6" s="4">
        <f t="shared" si="4"/>
        <v>1.0283456342203192</v>
      </c>
    </row>
    <row r="7" spans="1:9" x14ac:dyDescent="0.2">
      <c r="A7" s="4">
        <f>IF('True_Odds_Calculator_3-way'!A8="","",'True_Odds_Calculator_3-way'!A8)</f>
        <v>1.8</v>
      </c>
      <c r="B7" s="4">
        <f>IF('True_Odds_Calculator_3-way'!B8="","",'True_Odds_Calculator_3-way'!B8)</f>
        <v>3.6</v>
      </c>
      <c r="C7" s="4">
        <f>IF('True_Odds_Calculator_3-way'!C8="","",'True_Odds_Calculator_3-way'!C8)</f>
        <v>4.92</v>
      </c>
      <c r="D7" s="4">
        <f t="shared" si="0"/>
        <v>3.6585365853658569E-2</v>
      </c>
      <c r="E7" s="4">
        <f t="shared" si="1"/>
        <v>1.8403990024937658</v>
      </c>
      <c r="F7" s="4">
        <f t="shared" si="2"/>
        <v>3.7653061224489801</v>
      </c>
      <c r="G7" s="4">
        <f t="shared" si="3"/>
        <v>5.2340425531914896</v>
      </c>
      <c r="I7" s="4">
        <f t="shared" si="4"/>
        <v>1.0365853658536586</v>
      </c>
    </row>
    <row r="8" spans="1:9" x14ac:dyDescent="0.2">
      <c r="A8" s="4">
        <f>IF('True_Odds_Calculator_3-way'!A9="","",'True_Odds_Calculator_3-way'!A9)</f>
        <v>6.95</v>
      </c>
      <c r="B8" s="4">
        <f>IF('True_Odds_Calculator_3-way'!B9="","",'True_Odds_Calculator_3-way'!B9)</f>
        <v>4.09</v>
      </c>
      <c r="C8" s="4">
        <f>IF('True_Odds_Calculator_3-way'!C9="","",'True_Odds_Calculator_3-way'!C9)</f>
        <v>1.54</v>
      </c>
      <c r="D8" s="4">
        <f t="shared" si="0"/>
        <v>3.7734318943092759E-2</v>
      </c>
      <c r="E8" s="4">
        <f t="shared" si="1"/>
        <v>7.6157526370087636</v>
      </c>
      <c r="F8" s="4">
        <f t="shared" si="2"/>
        <v>4.3118191874031631</v>
      </c>
      <c r="G8" s="4">
        <f t="shared" si="3"/>
        <v>1.5704194707136065</v>
      </c>
      <c r="I8" s="4">
        <f t="shared" si="4"/>
        <v>1.0377343189430928</v>
      </c>
    </row>
    <row r="9" spans="1:9" x14ac:dyDescent="0.2">
      <c r="A9" s="4">
        <f>IF('True_Odds_Calculator_3-way'!A10="","",'True_Odds_Calculator_3-way'!A10)</f>
        <v>2.64</v>
      </c>
      <c r="B9" s="4">
        <f>IF('True_Odds_Calculator_3-way'!B10="","",'True_Odds_Calculator_3-way'!B10)</f>
        <v>3.12</v>
      </c>
      <c r="C9" s="4">
        <f>IF('True_Odds_Calculator_3-way'!C10="","",'True_Odds_Calculator_3-way'!C10)</f>
        <v>3.01</v>
      </c>
      <c r="D9" s="4">
        <f t="shared" si="0"/>
        <v>3.1526612921961794E-2</v>
      </c>
      <c r="E9" s="4">
        <f t="shared" si="1"/>
        <v>2.715332611369873</v>
      </c>
      <c r="F9" s="4">
        <f t="shared" si="2"/>
        <v>3.2257653539176379</v>
      </c>
      <c r="G9" s="4">
        <f t="shared" si="3"/>
        <v>3.1083214982066774</v>
      </c>
      <c r="I9" s="4">
        <f t="shared" si="4"/>
        <v>1.0315266129219618</v>
      </c>
    </row>
    <row r="10" spans="1:9" x14ac:dyDescent="0.2">
      <c r="A10" s="4">
        <f>IF('True_Odds_Calculator_3-way'!A11="","",'True_Odds_Calculator_3-way'!A11)</f>
        <v>1.51</v>
      </c>
      <c r="B10" s="4">
        <f>IF('True_Odds_Calculator_3-way'!B11="","",'True_Odds_Calculator_3-way'!B11)</f>
        <v>4.4000000000000004</v>
      </c>
      <c r="C10" s="4">
        <f>IF('True_Odds_Calculator_3-way'!C11="","",'True_Odds_Calculator_3-way'!C11)</f>
        <v>6.83</v>
      </c>
      <c r="D10" s="4">
        <f t="shared" si="0"/>
        <v>3.5937267235687909E-2</v>
      </c>
      <c r="E10" s="4">
        <f t="shared" si="1"/>
        <v>1.5378166809413183</v>
      </c>
      <c r="F10" s="4">
        <f t="shared" si="2"/>
        <v>4.6448190870282033</v>
      </c>
      <c r="G10" s="4">
        <f t="shared" si="3"/>
        <v>7.4386057322954473</v>
      </c>
      <c r="I10" s="4">
        <f t="shared" si="4"/>
        <v>1.0359372672356879</v>
      </c>
    </row>
    <row r="11" spans="1:9" x14ac:dyDescent="0.2">
      <c r="A11" s="4">
        <f>IF('True_Odds_Calculator_3-way'!A12="","",'True_Odds_Calculator_3-way'!A12)</f>
        <v>1.53</v>
      </c>
      <c r="B11" s="4">
        <f>IF('True_Odds_Calculator_3-way'!B12="","",'True_Odds_Calculator_3-way'!B12)</f>
        <v>4.3</v>
      </c>
      <c r="C11" s="4">
        <f>IF('True_Odds_Calculator_3-way'!C12="","",'True_Odds_Calculator_3-way'!C12)</f>
        <v>6.54</v>
      </c>
      <c r="D11" s="4">
        <f t="shared" si="0"/>
        <v>3.9058109553472109E-2</v>
      </c>
      <c r="E11" s="4">
        <f t="shared" si="1"/>
        <v>1.5610964733098176</v>
      </c>
      <c r="F11" s="4">
        <f t="shared" si="2"/>
        <v>4.5550041181365266</v>
      </c>
      <c r="G11" s="4">
        <f t="shared" si="3"/>
        <v>7.1486869519274521</v>
      </c>
      <c r="I11" s="4">
        <f t="shared" si="4"/>
        <v>1.0390581095534721</v>
      </c>
    </row>
    <row r="12" spans="1:9" x14ac:dyDescent="0.2">
      <c r="A12" s="4">
        <f>IF('True_Odds_Calculator_3-way'!A13="","",'True_Odds_Calculator_3-way'!A13)</f>
        <v>1.83</v>
      </c>
      <c r="B12" s="4">
        <f>IF('True_Odds_Calculator_3-way'!B13="","",'True_Odds_Calculator_3-way'!B13)</f>
        <v>3.46</v>
      </c>
      <c r="C12" s="4">
        <f>IF('True_Odds_Calculator_3-way'!C13="","",'True_Odds_Calculator_3-way'!C13)</f>
        <v>5.03</v>
      </c>
      <c r="D12" s="4">
        <f t="shared" si="0"/>
        <v>3.4272585529810495E-2</v>
      </c>
      <c r="E12" s="4">
        <f t="shared" si="1"/>
        <v>1.869075408548702</v>
      </c>
      <c r="F12" s="4">
        <f t="shared" si="2"/>
        <v>3.6023944211159802</v>
      </c>
      <c r="G12" s="4">
        <f t="shared" si="3"/>
        <v>5.3366644969289849</v>
      </c>
      <c r="I12" s="4">
        <f t="shared" si="4"/>
        <v>1.0342725855298105</v>
      </c>
    </row>
    <row r="13" spans="1:9" x14ac:dyDescent="0.2">
      <c r="A13" s="4">
        <f>IF('True_Odds_Calculator_3-way'!A14="","",'True_Odds_Calculator_3-way'!A14)</f>
        <v>1.47</v>
      </c>
      <c r="B13" s="4">
        <f>IF('True_Odds_Calculator_3-way'!B14="","",'True_Odds_Calculator_3-way'!B14)</f>
        <v>4.66</v>
      </c>
      <c r="C13" s="4">
        <f>IF('True_Odds_Calculator_3-way'!C14="","",'True_Odds_Calculator_3-way'!C14)</f>
        <v>7.01</v>
      </c>
      <c r="D13" s="4">
        <f t="shared" si="0"/>
        <v>3.7517735875429281E-2</v>
      </c>
      <c r="E13" s="4">
        <f t="shared" si="1"/>
        <v>1.4975301305527517</v>
      </c>
      <c r="F13" s="4">
        <f t="shared" si="2"/>
        <v>4.9483794281920526</v>
      </c>
      <c r="G13" s="4">
        <f t="shared" si="3"/>
        <v>7.6835932920589585</v>
      </c>
      <c r="I13" s="4">
        <f t="shared" si="4"/>
        <v>1.0375177358754293</v>
      </c>
    </row>
    <row r="14" spans="1:9" x14ac:dyDescent="0.2">
      <c r="A14" s="4">
        <f>IF('True_Odds_Calculator_3-way'!A15="","",'True_Odds_Calculator_3-way'!A15)</f>
        <v>1.97</v>
      </c>
      <c r="B14" s="4">
        <f>IF('True_Odds_Calculator_3-way'!B15="","",'True_Odds_Calculator_3-way'!B15)</f>
        <v>3.4</v>
      </c>
      <c r="C14" s="4">
        <f>IF('True_Odds_Calculator_3-way'!C15="","",'True_Odds_Calculator_3-way'!C15)</f>
        <v>4.29</v>
      </c>
      <c r="D14" s="4">
        <f t="shared" si="0"/>
        <v>3.4832093357026306E-2</v>
      </c>
      <c r="E14" s="4">
        <f t="shared" si="1"/>
        <v>2.0161147429948509</v>
      </c>
      <c r="F14" s="4">
        <f t="shared" si="2"/>
        <v>3.5397359341880397</v>
      </c>
      <c r="G14" s="4">
        <f t="shared" si="3"/>
        <v>4.5148859903462624</v>
      </c>
      <c r="I14" s="4">
        <f t="shared" si="4"/>
        <v>1.0348320933570263</v>
      </c>
    </row>
    <row r="15" spans="1:9" x14ac:dyDescent="0.2">
      <c r="A15" s="4">
        <f>IF('True_Odds_Calculator_3-way'!A16="","",'True_Odds_Calculator_3-way'!A16)</f>
        <v>3.18</v>
      </c>
      <c r="B15" s="4">
        <f>IF('True_Odds_Calculator_3-way'!B16="","",'True_Odds_Calculator_3-way'!B16)</f>
        <v>3.18</v>
      </c>
      <c r="C15" s="4">
        <f>IF('True_Odds_Calculator_3-way'!C16="","",'True_Odds_Calculator_3-way'!C16)</f>
        <v>2.48</v>
      </c>
      <c r="D15" s="4">
        <f t="shared" si="0"/>
        <v>3.2156624061675743E-2</v>
      </c>
      <c r="E15" s="4">
        <f t="shared" si="1"/>
        <v>3.2922186351998222</v>
      </c>
      <c r="F15" s="4">
        <f t="shared" si="2"/>
        <v>3.2922186351998222</v>
      </c>
      <c r="G15" s="4">
        <f t="shared" si="3"/>
        <v>2.5477257064093726</v>
      </c>
      <c r="I15" s="4">
        <f t="shared" si="4"/>
        <v>1.0321566240616757</v>
      </c>
    </row>
    <row r="16" spans="1:9" x14ac:dyDescent="0.2">
      <c r="A16" s="4">
        <f>IF('True_Odds_Calculator_3-way'!A17="","",'True_Odds_Calculator_3-way'!A17)</f>
        <v>1.57</v>
      </c>
      <c r="B16" s="4">
        <f>IF('True_Odds_Calculator_3-way'!B17="","",'True_Odds_Calculator_3-way'!B17)</f>
        <v>4.0199999999999996</v>
      </c>
      <c r="C16" s="4">
        <f>IF('True_Odds_Calculator_3-way'!C17="","",'True_Odds_Calculator_3-way'!C17)</f>
        <v>6.54</v>
      </c>
      <c r="D16" s="4">
        <f t="shared" si="0"/>
        <v>3.8604092841466819E-2</v>
      </c>
      <c r="E16" s="4">
        <f t="shared" si="1"/>
        <v>1.6023724233541665</v>
      </c>
      <c r="F16" s="4">
        <f t="shared" si="2"/>
        <v>4.2392966288617489</v>
      </c>
      <c r="G16" s="4">
        <f t="shared" si="3"/>
        <v>7.1409613283296327</v>
      </c>
      <c r="I16" s="4">
        <f t="shared" si="4"/>
        <v>1.0386040928414668</v>
      </c>
    </row>
    <row r="17" spans="1:9" x14ac:dyDescent="0.2">
      <c r="A17" s="4">
        <f>IF('True_Odds_Calculator_3-way'!A18="","",'True_Odds_Calculator_3-way'!A18)</f>
        <v>1.63</v>
      </c>
      <c r="B17" s="4">
        <f>IF('True_Odds_Calculator_3-way'!B18="","",'True_Odds_Calculator_3-way'!B18)</f>
        <v>4.01</v>
      </c>
      <c r="C17" s="4">
        <f>IF('True_Odds_Calculator_3-way'!C18="","",'True_Odds_Calculator_3-way'!C18)</f>
        <v>5.71</v>
      </c>
      <c r="D17" s="4">
        <f t="shared" si="0"/>
        <v>3.8004839630212173E-2</v>
      </c>
      <c r="E17" s="4">
        <f t="shared" si="1"/>
        <v>1.6643680284027709</v>
      </c>
      <c r="F17" s="4">
        <f t="shared" si="2"/>
        <v>4.224609318182563</v>
      </c>
      <c r="G17" s="4">
        <f t="shared" si="3"/>
        <v>6.1552450560246559</v>
      </c>
      <c r="I17" s="4">
        <f t="shared" si="4"/>
        <v>1.0380048396302122</v>
      </c>
    </row>
    <row r="18" spans="1:9" x14ac:dyDescent="0.2">
      <c r="A18" s="4">
        <f>IF('True_Odds_Calculator_3-way'!A19="","",'True_Odds_Calculator_3-way'!A19)</f>
        <v>2.5</v>
      </c>
      <c r="B18" s="4">
        <f>IF('True_Odds_Calculator_3-way'!B19="","",'True_Odds_Calculator_3-way'!B19)</f>
        <v>3.26</v>
      </c>
      <c r="C18" s="4">
        <f>IF('True_Odds_Calculator_3-way'!C19="","",'True_Odds_Calculator_3-way'!C19)</f>
        <v>3.07</v>
      </c>
      <c r="D18" s="4">
        <f t="shared" si="0"/>
        <v>3.2481365280470076E-2</v>
      </c>
      <c r="E18" s="4">
        <f t="shared" si="1"/>
        <v>2.569552134575293</v>
      </c>
      <c r="F18" s="4">
        <f t="shared" si="2"/>
        <v>3.3792763468888856</v>
      </c>
      <c r="G18" s="4">
        <f t="shared" si="3"/>
        <v>3.1755530453985861</v>
      </c>
      <c r="I18" s="4">
        <f t="shared" si="4"/>
        <v>1.0324813652804701</v>
      </c>
    </row>
    <row r="19" spans="1:9" x14ac:dyDescent="0.2">
      <c r="A19" s="4">
        <f>IF('True_Odds_Calculator_3-way'!A20="","",'True_Odds_Calculator_3-way'!A20)</f>
        <v>2.36</v>
      </c>
      <c r="B19" s="4">
        <f>IF('True_Odds_Calculator_3-way'!B20="","",'True_Odds_Calculator_3-way'!B20)</f>
        <v>3.1</v>
      </c>
      <c r="C19" s="4">
        <f>IF('True_Odds_Calculator_3-way'!C20="","",'True_Odds_Calculator_3-way'!C20)</f>
        <v>3.48</v>
      </c>
      <c r="D19" s="4">
        <f t="shared" si="0"/>
        <v>3.3665780559692937E-2</v>
      </c>
      <c r="E19" s="4">
        <f t="shared" si="1"/>
        <v>2.4242019520815776</v>
      </c>
      <c r="F19" s="4">
        <f t="shared" si="2"/>
        <v>3.2117295620757176</v>
      </c>
      <c r="G19" s="4">
        <f t="shared" si="3"/>
        <v>3.621424995068959</v>
      </c>
      <c r="I19" s="4">
        <f t="shared" si="4"/>
        <v>1.0336657805596929</v>
      </c>
    </row>
    <row r="20" spans="1:9" x14ac:dyDescent="0.2">
      <c r="A20" s="4">
        <f>IF('True_Odds_Calculator_3-way'!A21="","",'True_Odds_Calculator_3-way'!A21)</f>
        <v>2.5499999999999998</v>
      </c>
      <c r="B20" s="4">
        <f>IF('True_Odds_Calculator_3-way'!B21="","",'True_Odds_Calculator_3-way'!B21)</f>
        <v>3.17</v>
      </c>
      <c r="C20" s="4">
        <f>IF('True_Odds_Calculator_3-way'!C21="","",'True_Odds_Calculator_3-way'!C21)</f>
        <v>3.07</v>
      </c>
      <c r="D20" s="4">
        <f t="shared" si="0"/>
        <v>3.3347175017110597E-2</v>
      </c>
      <c r="E20" s="4">
        <f t="shared" si="1"/>
        <v>2.6243885527234854</v>
      </c>
      <c r="F20" s="4">
        <f t="shared" si="2"/>
        <v>3.2857805507074889</v>
      </c>
      <c r="G20" s="4">
        <f t="shared" si="3"/>
        <v>3.1784660297840421</v>
      </c>
      <c r="I20" s="4">
        <f t="shared" si="4"/>
        <v>1.0333471750171106</v>
      </c>
    </row>
    <row r="21" spans="1:9" x14ac:dyDescent="0.2">
      <c r="A21" s="4">
        <f>IF('True_Odds_Calculator_3-way'!A22="","",'True_Odds_Calculator_3-way'!A22)</f>
        <v>3.57</v>
      </c>
      <c r="B21" s="4">
        <f>IF('True_Odds_Calculator_3-way'!B22="","",'True_Odds_Calculator_3-way'!B22)</f>
        <v>3.32</v>
      </c>
      <c r="C21" s="4">
        <f>IF('True_Odds_Calculator_3-way'!C22="","",'True_Odds_Calculator_3-way'!C22)</f>
        <v>2.21</v>
      </c>
      <c r="D21" s="4">
        <f t="shared" si="0"/>
        <v>3.3805551877841067E-2</v>
      </c>
      <c r="E21" s="4">
        <f t="shared" si="1"/>
        <v>3.7196357643605276</v>
      </c>
      <c r="F21" s="4">
        <f t="shared" si="2"/>
        <v>3.4490334365010904</v>
      </c>
      <c r="G21" s="4">
        <f t="shared" si="3"/>
        <v>2.2664421685187435</v>
      </c>
      <c r="I21" s="4">
        <f t="shared" si="4"/>
        <v>1.0338055518778411</v>
      </c>
    </row>
    <row r="22" spans="1:9" x14ac:dyDescent="0.2">
      <c r="A22" s="4">
        <f>IF('True_Odds_Calculator_3-way'!A23="","",'True_Odds_Calculator_3-way'!A23)</f>
        <v>3.15</v>
      </c>
      <c r="B22" s="4">
        <f>IF('True_Odds_Calculator_3-way'!B23="","",'True_Odds_Calculator_3-way'!B23)</f>
        <v>3.06</v>
      </c>
      <c r="C22" s="4">
        <f>IF('True_Odds_Calculator_3-way'!C23="","",'True_Odds_Calculator_3-way'!C23)</f>
        <v>2.58</v>
      </c>
      <c r="D22" s="4">
        <f t="shared" si="0"/>
        <v>3.1854602306038649E-2</v>
      </c>
      <c r="E22" s="4">
        <f t="shared" si="1"/>
        <v>3.2590050244144075</v>
      </c>
      <c r="F22" s="4">
        <f t="shared" si="2"/>
        <v>3.162763546459721</v>
      </c>
      <c r="G22" s="4">
        <f t="shared" si="3"/>
        <v>2.6526697770865733</v>
      </c>
      <c r="I22" s="4">
        <f t="shared" si="4"/>
        <v>1.0318546023060386</v>
      </c>
    </row>
    <row r="23" spans="1:9" x14ac:dyDescent="0.2">
      <c r="A23" s="4">
        <f>IF('True_Odds_Calculator_3-way'!A24="","",'True_Odds_Calculator_3-way'!A24)</f>
        <v>2.34</v>
      </c>
      <c r="B23" s="4">
        <f>IF('True_Odds_Calculator_3-way'!B24="","",'True_Odds_Calculator_3-way'!B24)</f>
        <v>3.31</v>
      </c>
      <c r="C23" s="4">
        <f>IF('True_Odds_Calculator_3-way'!C24="","",'True_Odds_Calculator_3-way'!C24)</f>
        <v>3.28</v>
      </c>
      <c r="D23" s="4">
        <f t="shared" si="0"/>
        <v>3.434327975629281E-2</v>
      </c>
      <c r="E23" s="4">
        <f t="shared" si="1"/>
        <v>2.4044087194134427</v>
      </c>
      <c r="F23" s="4">
        <f t="shared" si="2"/>
        <v>3.4403625097909494</v>
      </c>
      <c r="G23" s="4">
        <f t="shared" si="3"/>
        <v>3.4079644738762509</v>
      </c>
      <c r="I23" s="4">
        <f t="shared" si="4"/>
        <v>1.0343432797562928</v>
      </c>
    </row>
    <row r="24" spans="1:9" x14ac:dyDescent="0.2">
      <c r="A24" s="4">
        <f>IF('True_Odds_Calculator_3-way'!A25="","",'True_Odds_Calculator_3-way'!A25)</f>
        <v>2.16</v>
      </c>
      <c r="B24" s="4">
        <f>IF('True_Odds_Calculator_3-way'!B25="","",'True_Odds_Calculator_3-way'!B25)</f>
        <v>3.42</v>
      </c>
      <c r="C24" s="4">
        <f>IF('True_Odds_Calculator_3-way'!C25="","",'True_Odds_Calculator_3-way'!C25)</f>
        <v>3.6</v>
      </c>
      <c r="D24" s="4">
        <f t="shared" si="0"/>
        <v>3.3138401559454245E-2</v>
      </c>
      <c r="E24" s="4">
        <f t="shared" si="1"/>
        <v>2.2127965492451476</v>
      </c>
      <c r="F24" s="4">
        <f t="shared" si="2"/>
        <v>3.5542725173210159</v>
      </c>
      <c r="G24" s="4">
        <f t="shared" si="3"/>
        <v>3.7490864799025587</v>
      </c>
      <c r="I24" s="4">
        <f t="shared" si="4"/>
        <v>1.0331384015594542</v>
      </c>
    </row>
    <row r="25" spans="1:9" x14ac:dyDescent="0.2">
      <c r="A25" s="4">
        <f>IF('True_Odds_Calculator_3-way'!A26="","",'True_Odds_Calculator_3-way'!A26)</f>
        <v>2.02</v>
      </c>
      <c r="B25" s="4">
        <f>IF('True_Odds_Calculator_3-way'!B26="","",'True_Odds_Calculator_3-way'!B26)</f>
        <v>3.39</v>
      </c>
      <c r="C25" s="4">
        <f>IF('True_Odds_Calculator_3-way'!C26="","",'True_Odds_Calculator_3-way'!C26)</f>
        <v>4.07</v>
      </c>
      <c r="D25" s="4">
        <f t="shared" si="0"/>
        <v>3.5735001388203846E-2</v>
      </c>
      <c r="E25" s="4">
        <f t="shared" si="1"/>
        <v>2.0698026975281136</v>
      </c>
      <c r="F25" s="4">
        <f t="shared" si="2"/>
        <v>3.5326503704583767</v>
      </c>
      <c r="G25" s="4">
        <f t="shared" si="3"/>
        <v>4.2773689207275467</v>
      </c>
      <c r="I25" s="4">
        <f t="shared" si="4"/>
        <v>1.0357350013882038</v>
      </c>
    </row>
    <row r="26" spans="1:9" x14ac:dyDescent="0.2">
      <c r="A26" s="4">
        <f>IF('True_Odds_Calculator_3-way'!A27="","",'True_Odds_Calculator_3-way'!A27)</f>
        <v>4.32</v>
      </c>
      <c r="B26" s="4">
        <f>IF('True_Odds_Calculator_3-way'!B27="","",'True_Odds_Calculator_3-way'!B27)</f>
        <v>3.55</v>
      </c>
      <c r="C26" s="4">
        <f>IF('True_Odds_Calculator_3-way'!C27="","",'True_Odds_Calculator_3-way'!C27)</f>
        <v>1.88</v>
      </c>
      <c r="D26" s="4">
        <f t="shared" si="0"/>
        <v>4.5086515943573158E-2</v>
      </c>
      <c r="E26" s="4">
        <f t="shared" si="1"/>
        <v>4.6199482108825523</v>
      </c>
      <c r="F26" s="4">
        <f t="shared" si="2"/>
        <v>3.7500754393692914</v>
      </c>
      <c r="G26" s="4">
        <f t="shared" si="3"/>
        <v>1.9346623697550864</v>
      </c>
      <c r="I26" s="4">
        <f t="shared" si="4"/>
        <v>1.0450865159435732</v>
      </c>
    </row>
    <row r="27" spans="1:9" x14ac:dyDescent="0.2">
      <c r="A27" s="4">
        <f>IF('True_Odds_Calculator_3-way'!A28="","",'True_Odds_Calculator_3-way'!A28)</f>
        <v>2.2000000000000002</v>
      </c>
      <c r="B27" s="4">
        <f>IF('True_Odds_Calculator_3-way'!B28="","",'True_Odds_Calculator_3-way'!B28)</f>
        <v>3.28</v>
      </c>
      <c r="C27" s="4">
        <f>IF('True_Odds_Calculator_3-way'!C28="","",'True_Odds_Calculator_3-way'!C28)</f>
        <v>3.5</v>
      </c>
      <c r="D27" s="4">
        <f t="shared" si="0"/>
        <v>4.5137789040228027E-2</v>
      </c>
      <c r="E27" s="4">
        <f t="shared" si="1"/>
        <v>2.2753153153153156</v>
      </c>
      <c r="F27" s="4">
        <f t="shared" si="2"/>
        <v>3.4502732240437153</v>
      </c>
      <c r="G27" s="4">
        <f t="shared" si="3"/>
        <v>3.6945582211819774</v>
      </c>
      <c r="I27" s="4">
        <f t="shared" si="4"/>
        <v>1.045137789040228</v>
      </c>
    </row>
    <row r="28" spans="1:9" x14ac:dyDescent="0.2">
      <c r="A28" s="4">
        <f>IF('True_Odds_Calculator_3-way'!A29="","",'True_Odds_Calculator_3-way'!A29)</f>
        <v>2.63</v>
      </c>
      <c r="B28" s="4">
        <f>IF('True_Odds_Calculator_3-way'!B29="","",'True_Odds_Calculator_3-way'!B29)</f>
        <v>3.32</v>
      </c>
      <c r="C28" s="4">
        <f>IF('True_Odds_Calculator_3-way'!C29="","",'True_Odds_Calculator_3-way'!C29)</f>
        <v>2.76</v>
      </c>
      <c r="D28" s="4">
        <f t="shared" si="0"/>
        <v>4.3751796738948023E-2</v>
      </c>
      <c r="E28" s="4">
        <f t="shared" si="1"/>
        <v>2.7348990831018751</v>
      </c>
      <c r="F28" s="4">
        <f t="shared" si="2"/>
        <v>3.4889292624810255</v>
      </c>
      <c r="G28" s="4">
        <f t="shared" si="3"/>
        <v>2.8757538459188585</v>
      </c>
      <c r="I28" s="4">
        <f t="shared" si="4"/>
        <v>1.043751796738948</v>
      </c>
    </row>
    <row r="29" spans="1:9" x14ac:dyDescent="0.2">
      <c r="A29" s="4">
        <f>IF('True_Odds_Calculator_3-way'!A30="","",'True_Odds_Calculator_3-way'!A30)</f>
        <v>1.76</v>
      </c>
      <c r="B29" s="4">
        <f>IF('True_Odds_Calculator_3-way'!B30="","",'True_Odds_Calculator_3-way'!B30)</f>
        <v>3.6</v>
      </c>
      <c r="C29" s="4">
        <f>IF('True_Odds_Calculator_3-way'!C30="","",'True_Odds_Calculator_3-way'!C30)</f>
        <v>4.92</v>
      </c>
      <c r="D29" s="4">
        <f t="shared" si="0"/>
        <v>4.921162847992111E-2</v>
      </c>
      <c r="E29" s="4">
        <f t="shared" si="1"/>
        <v>1.8123232623902368</v>
      </c>
      <c r="F29" s="4">
        <f t="shared" si="2"/>
        <v>3.8259366899693661</v>
      </c>
      <c r="G29" s="4">
        <f t="shared" si="3"/>
        <v>5.3519393473244694</v>
      </c>
      <c r="I29" s="4">
        <f t="shared" si="4"/>
        <v>1.0492116284799211</v>
      </c>
    </row>
    <row r="30" spans="1:9" x14ac:dyDescent="0.2">
      <c r="A30" s="4">
        <f>IF('True_Odds_Calculator_3-way'!A31="","",'True_Odds_Calculator_3-way'!A31)</f>
        <v>1.81</v>
      </c>
      <c r="B30" s="4">
        <f>IF('True_Odds_Calculator_3-way'!B31="","",'True_Odds_Calculator_3-way'!B31)</f>
        <v>3.34</v>
      </c>
      <c r="C30" s="4">
        <f>IF('True_Odds_Calculator_3-way'!C31="","",'True_Odds_Calculator_3-way'!C31)</f>
        <v>5.48</v>
      </c>
      <c r="D30" s="4">
        <f t="shared" si="0"/>
        <v>3.4369137274911754E-2</v>
      </c>
      <c r="E30" s="4">
        <f t="shared" si="1"/>
        <v>1.8483269938557205</v>
      </c>
      <c r="F30" s="4">
        <f t="shared" si="2"/>
        <v>3.4728876357756735</v>
      </c>
      <c r="G30" s="4">
        <f t="shared" si="3"/>
        <v>5.8470856342474864</v>
      </c>
      <c r="I30" s="4">
        <f t="shared" si="4"/>
        <v>1.0343691372749118</v>
      </c>
    </row>
    <row r="31" spans="1:9" x14ac:dyDescent="0.2">
      <c r="A31" s="4">
        <f>IF('True_Odds_Calculator_3-way'!A32="","",'True_Odds_Calculator_3-way'!A32)</f>
        <v>2.23</v>
      </c>
      <c r="B31" s="4">
        <f>IF('True_Odds_Calculator_3-way'!B32="","",'True_Odds_Calculator_3-way'!B32)</f>
        <v>3.06</v>
      </c>
      <c r="C31" s="4">
        <f>IF('True_Odds_Calculator_3-way'!C32="","",'True_Odds_Calculator_3-way'!C32)</f>
        <v>3.87</v>
      </c>
      <c r="D31" s="4">
        <f t="shared" si="0"/>
        <v>3.3625811710995102E-2</v>
      </c>
      <c r="E31" s="4">
        <f t="shared" si="1"/>
        <v>2.2871681960873365</v>
      </c>
      <c r="F31" s="4">
        <f t="shared" si="2"/>
        <v>3.16868044091613</v>
      </c>
      <c r="G31" s="4">
        <f t="shared" si="3"/>
        <v>4.0454820780409699</v>
      </c>
      <c r="I31" s="4">
        <f t="shared" si="4"/>
        <v>1.0336258117109951</v>
      </c>
    </row>
    <row r="32" spans="1:9" x14ac:dyDescent="0.2">
      <c r="A32" s="4">
        <f>IF('True_Odds_Calculator_3-way'!A33="","",'True_Odds_Calculator_3-way'!A33)</f>
        <v>3.68</v>
      </c>
      <c r="B32" s="4">
        <f>IF('True_Odds_Calculator_3-way'!B33="","",'True_Odds_Calculator_3-way'!B33)</f>
        <v>3.24</v>
      </c>
      <c r="C32" s="4">
        <f>IF('True_Odds_Calculator_3-way'!C33="","",'True_Odds_Calculator_3-way'!C33)</f>
        <v>2.21</v>
      </c>
      <c r="D32" s="4">
        <f t="shared" si="0"/>
        <v>3.2869793526229873E-2</v>
      </c>
      <c r="E32" s="4">
        <f t="shared" si="1"/>
        <v>3.8346126562158012</v>
      </c>
      <c r="F32" s="4">
        <f t="shared" si="2"/>
        <v>3.359251329408397</v>
      </c>
      <c r="G32" s="4">
        <f t="shared" si="3"/>
        <v>2.2648410450398742</v>
      </c>
      <c r="I32" s="4">
        <f t="shared" si="4"/>
        <v>1.0328697935262299</v>
      </c>
    </row>
    <row r="33" spans="1:9" x14ac:dyDescent="0.2">
      <c r="A33" s="4">
        <f>IF('True_Odds_Calculator_3-way'!A34="","",'True_Odds_Calculator_3-way'!A34)</f>
        <v>3.27</v>
      </c>
      <c r="B33" s="4">
        <f>IF('True_Odds_Calculator_3-way'!B34="","",'True_Odds_Calculator_3-way'!B34)</f>
        <v>3.24</v>
      </c>
      <c r="C33" s="4">
        <f>IF('True_Odds_Calculator_3-way'!C34="","",'True_Odds_Calculator_3-way'!C34)</f>
        <v>2.39</v>
      </c>
      <c r="D33" s="4">
        <f t="shared" si="0"/>
        <v>3.2862414703162868E-2</v>
      </c>
      <c r="E33" s="4">
        <f t="shared" si="1"/>
        <v>3.3914830307796815</v>
      </c>
      <c r="F33" s="4">
        <f t="shared" si="2"/>
        <v>3.3592235740238294</v>
      </c>
      <c r="G33" s="4">
        <f t="shared" si="3"/>
        <v>2.4542533097408805</v>
      </c>
      <c r="I33" s="4">
        <f t="shared" si="4"/>
        <v>1.0328624147031629</v>
      </c>
    </row>
    <row r="34" spans="1:9" x14ac:dyDescent="0.2">
      <c r="A34" s="4">
        <f>IF('True_Odds_Calculator_3-way'!A35="","",'True_Odds_Calculator_3-way'!A35)</f>
        <v>3.51</v>
      </c>
      <c r="B34" s="4">
        <f>IF('True_Odds_Calculator_3-way'!B35="","",'True_Odds_Calculator_3-way'!B35)</f>
        <v>3.11</v>
      </c>
      <c r="C34" s="4">
        <f>IF('True_Odds_Calculator_3-way'!C35="","",'True_Odds_Calculator_3-way'!C35)</f>
        <v>2.34</v>
      </c>
      <c r="D34" s="4">
        <f t="shared" si="0"/>
        <v>3.3794120610840972E-2</v>
      </c>
      <c r="E34" s="4">
        <f t="shared" si="1"/>
        <v>3.6544955418419613</v>
      </c>
      <c r="F34" s="4">
        <f t="shared" si="2"/>
        <v>3.2229089370245352</v>
      </c>
      <c r="G34" s="4">
        <f t="shared" si="3"/>
        <v>2.4033509221273879</v>
      </c>
      <c r="I34" s="4">
        <f t="shared" si="4"/>
        <v>1.033794120610841</v>
      </c>
    </row>
    <row r="35" spans="1:9" x14ac:dyDescent="0.2">
      <c r="A35" s="4">
        <f>IF('True_Odds_Calculator_3-way'!A36="","",'True_Odds_Calculator_3-way'!A36)</f>
        <v>2.08</v>
      </c>
      <c r="B35" s="4">
        <f>IF('True_Odds_Calculator_3-way'!B36="","",'True_Odds_Calculator_3-way'!B36)</f>
        <v>3.16</v>
      </c>
      <c r="C35" s="4">
        <f>IF('True_Odds_Calculator_3-way'!C36="","",'True_Odds_Calculator_3-way'!C36)</f>
        <v>4.2300000000000004</v>
      </c>
      <c r="D35" s="4">
        <f t="shared" si="0"/>
        <v>3.363154635710508E-2</v>
      </c>
      <c r="E35" s="4">
        <f t="shared" si="1"/>
        <v>2.1296591190415688</v>
      </c>
      <c r="F35" s="4">
        <f t="shared" si="2"/>
        <v>3.2760549979607338</v>
      </c>
      <c r="G35" s="4">
        <f t="shared" si="3"/>
        <v>4.4405741597449317</v>
      </c>
      <c r="I35" s="4">
        <f t="shared" si="4"/>
        <v>1.0336315463571051</v>
      </c>
    </row>
    <row r="36" spans="1:9" x14ac:dyDescent="0.2">
      <c r="A36" s="4">
        <f>IF('True_Odds_Calculator_3-way'!A37="","",'True_Odds_Calculator_3-way'!A37)</f>
        <v>4.3099999999999996</v>
      </c>
      <c r="B36" s="4">
        <f>IF('True_Odds_Calculator_3-way'!B37="","",'True_Odds_Calculator_3-way'!B37)</f>
        <v>2.97</v>
      </c>
      <c r="C36" s="4">
        <f>IF('True_Odds_Calculator_3-way'!C37="","",'True_Odds_Calculator_3-way'!C37)</f>
        <v>2.15</v>
      </c>
      <c r="D36" s="4">
        <f t="shared" si="0"/>
        <v>3.3835177255022941E-2</v>
      </c>
      <c r="E36" s="4">
        <f t="shared" si="1"/>
        <v>4.5302130746234424</v>
      </c>
      <c r="F36" s="4">
        <f t="shared" si="2"/>
        <v>3.072933517763774</v>
      </c>
      <c r="G36" s="4">
        <f t="shared" si="3"/>
        <v>2.2034299678644</v>
      </c>
      <c r="I36" s="4">
        <f t="shared" si="4"/>
        <v>1.0338351772550229</v>
      </c>
    </row>
    <row r="37" spans="1:9" x14ac:dyDescent="0.2">
      <c r="A37" s="4">
        <f>IF('True_Odds_Calculator_3-way'!A38="","",'True_Odds_Calculator_3-way'!A38)</f>
        <v>3.19</v>
      </c>
      <c r="B37" s="4">
        <f>IF('True_Odds_Calculator_3-way'!B38="","",'True_Odds_Calculator_3-way'!B38)</f>
        <v>2.92</v>
      </c>
      <c r="C37" s="4">
        <f>IF('True_Odds_Calculator_3-way'!C38="","",'True_Odds_Calculator_3-way'!C38)</f>
        <v>2.65</v>
      </c>
      <c r="D37" s="4">
        <f t="shared" si="0"/>
        <v>3.3303867815146715E-2</v>
      </c>
      <c r="E37" s="4">
        <f t="shared" si="1"/>
        <v>3.3071152451419978</v>
      </c>
      <c r="F37" s="4">
        <f t="shared" si="2"/>
        <v>3.0178251085440708</v>
      </c>
      <c r="G37" s="4">
        <f t="shared" si="3"/>
        <v>2.7303217423878192</v>
      </c>
      <c r="I37" s="4">
        <f t="shared" si="4"/>
        <v>1.0333038678151467</v>
      </c>
    </row>
    <row r="38" spans="1:9" x14ac:dyDescent="0.2">
      <c r="A38" s="4">
        <f>IF('True_Odds_Calculator_3-way'!A39="","",'True_Odds_Calculator_3-way'!A39)</f>
        <v>1.54</v>
      </c>
      <c r="B38" s="4">
        <f>IF('True_Odds_Calculator_3-way'!B39="","",'True_Odds_Calculator_3-way'!B39)</f>
        <v>4.07</v>
      </c>
      <c r="C38" s="4">
        <f>IF('True_Odds_Calculator_3-way'!C39="","",'True_Odds_Calculator_3-way'!C39)</f>
        <v>7.08</v>
      </c>
      <c r="D38" s="4">
        <f t="shared" si="0"/>
        <v>3.6293832904002343E-2</v>
      </c>
      <c r="E38" s="4">
        <f t="shared" si="1"/>
        <v>1.5692361791114136</v>
      </c>
      <c r="F38" s="4">
        <f t="shared" si="2"/>
        <v>4.2807797440845734</v>
      </c>
      <c r="G38" s="4">
        <f t="shared" si="3"/>
        <v>7.7432347356082971</v>
      </c>
      <c r="I38" s="4">
        <f t="shared" si="4"/>
        <v>1.0362938329040023</v>
      </c>
    </row>
    <row r="39" spans="1:9" x14ac:dyDescent="0.2">
      <c r="A39" s="4">
        <f>IF('True_Odds_Calculator_3-way'!A40="","",'True_Odds_Calculator_3-way'!A40)</f>
        <v>2.8</v>
      </c>
      <c r="B39" s="4">
        <f>IF('True_Odds_Calculator_3-way'!B40="","",'True_Odds_Calculator_3-way'!B40)</f>
        <v>3.05</v>
      </c>
      <c r="C39" s="4">
        <f>IF('True_Odds_Calculator_3-way'!C40="","",'True_Odds_Calculator_3-way'!C40)</f>
        <v>2.87</v>
      </c>
      <c r="D39" s="4">
        <f t="shared" si="0"/>
        <v>3.3443765351002464E-2</v>
      </c>
      <c r="E39" s="4">
        <f t="shared" si="1"/>
        <v>2.8902157164869022</v>
      </c>
      <c r="F39" s="4">
        <f t="shared" si="2"/>
        <v>3.1573536926267693</v>
      </c>
      <c r="G39" s="4">
        <f t="shared" si="3"/>
        <v>2.9648592960569022</v>
      </c>
      <c r="I39" s="4">
        <f t="shared" si="4"/>
        <v>1.0334437653510025</v>
      </c>
    </row>
    <row r="40" spans="1:9" x14ac:dyDescent="0.2">
      <c r="A40" s="4">
        <f>IF('True_Odds_Calculator_3-way'!A41="","",'True_Odds_Calculator_3-way'!A41)</f>
        <v>2.2000000000000002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3.81</v>
      </c>
      <c r="D40" s="4">
        <f t="shared" si="0"/>
        <v>2.7571652357684551E-2</v>
      </c>
      <c r="E40" s="4">
        <f t="shared" si="1"/>
        <v>2.2454002225153107</v>
      </c>
      <c r="F40" s="4">
        <f t="shared" si="2"/>
        <v>3.3181973162679537</v>
      </c>
      <c r="G40" s="4">
        <f t="shared" si="3"/>
        <v>3.9482519855820994</v>
      </c>
      <c r="I40" s="4">
        <f t="shared" si="4"/>
        <v>1.0275716523576846</v>
      </c>
    </row>
    <row r="41" spans="1:9" x14ac:dyDescent="0.2">
      <c r="A41" s="4">
        <f>IF('True_Odds_Calculator_3-way'!A42="","",'True_Odds_Calculator_3-way'!A42)</f>
        <v>1.8</v>
      </c>
      <c r="B41" s="4">
        <f>IF('True_Odds_Calculator_3-way'!B42="","",'True_Odds_Calculator_3-way'!B42)</f>
        <v>3.47</v>
      </c>
      <c r="C41" s="4">
        <f>IF('True_Odds_Calculator_3-way'!C42="","",'True_Odds_Calculator_3-way'!C42)</f>
        <v>5.38</v>
      </c>
      <c r="D41" s="4">
        <f t="shared" si="0"/>
        <v>2.9613599543856672E-2</v>
      </c>
      <c r="E41" s="4">
        <f t="shared" si="1"/>
        <v>1.8325612408354159</v>
      </c>
      <c r="F41" s="4">
        <f t="shared" si="2"/>
        <v>3.5930737843979799</v>
      </c>
      <c r="G41" s="4">
        <f t="shared" si="3"/>
        <v>5.6817405066144833</v>
      </c>
      <c r="I41" s="4">
        <f t="shared" si="4"/>
        <v>1.0296135995438567</v>
      </c>
    </row>
    <row r="42" spans="1:9" x14ac:dyDescent="0.2">
      <c r="A42" s="4">
        <f>IF('True_Odds_Calculator_3-way'!A43="","",'True_Odds_Calculator_3-way'!A43)</f>
        <v>3.06</v>
      </c>
      <c r="B42" s="4">
        <f>IF('True_Odds_Calculator_3-way'!B43="","",'True_Odds_Calculator_3-way'!B43)</f>
        <v>3.37</v>
      </c>
      <c r="C42" s="4">
        <f>IF('True_Odds_Calculator_3-way'!C43="","",'True_Odds_Calculator_3-way'!C43)</f>
        <v>2.48</v>
      </c>
      <c r="D42" s="4">
        <f t="shared" si="0"/>
        <v>2.6759097117038388E-2</v>
      </c>
      <c r="E42" s="4">
        <f t="shared" si="1"/>
        <v>3.1458640924214309</v>
      </c>
      <c r="F42" s="4">
        <f t="shared" si="2"/>
        <v>3.4744395177695413</v>
      </c>
      <c r="G42" s="4">
        <f t="shared" si="3"/>
        <v>2.5361007126212343</v>
      </c>
      <c r="I42" s="4">
        <f t="shared" si="4"/>
        <v>1.0267590971170384</v>
      </c>
    </row>
    <row r="43" spans="1:9" x14ac:dyDescent="0.2">
      <c r="A43" s="4">
        <f>IF('True_Odds_Calculator_3-way'!A44="","",'True_Odds_Calculator_3-way'!A44)</f>
        <v>5.44</v>
      </c>
      <c r="B43" s="4">
        <f>IF('True_Odds_Calculator_3-way'!B44="","",'True_Odds_Calculator_3-way'!B44)</f>
        <v>3.6</v>
      </c>
      <c r="C43" s="4">
        <f>IF('True_Odds_Calculator_3-way'!C44="","",'True_Odds_Calculator_3-way'!C44)</f>
        <v>1.76</v>
      </c>
      <c r="D43" s="4">
        <f t="shared" si="0"/>
        <v>2.9783125371360741E-2</v>
      </c>
      <c r="E43" s="4">
        <f t="shared" si="1"/>
        <v>5.7505694760820054</v>
      </c>
      <c r="F43" s="4">
        <f t="shared" si="2"/>
        <v>3.7334319253165731</v>
      </c>
      <c r="G43" s="4">
        <f t="shared" si="3"/>
        <v>1.7912989489556079</v>
      </c>
      <c r="I43" s="4">
        <f t="shared" si="4"/>
        <v>1.0297831253713607</v>
      </c>
    </row>
    <row r="44" spans="1:9" x14ac:dyDescent="0.2">
      <c r="A44" s="4">
        <f>IF('True_Odds_Calculator_3-way'!A45="","",'True_Odds_Calculator_3-way'!A45)</f>
        <v>3.34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2.4</v>
      </c>
      <c r="D44" s="4">
        <f t="shared" si="0"/>
        <v>2.7594344022235928E-2</v>
      </c>
      <c r="E44" s="4">
        <f t="shared" si="1"/>
        <v>3.4458627727216724</v>
      </c>
      <c r="F44" s="4">
        <f t="shared" si="2"/>
        <v>3.3076618521927363</v>
      </c>
      <c r="G44" s="4">
        <f t="shared" si="3"/>
        <v>2.4541771263324148</v>
      </c>
      <c r="I44" s="4">
        <f t="shared" si="4"/>
        <v>1.0275943440222359</v>
      </c>
    </row>
    <row r="45" spans="1:9" x14ac:dyDescent="0.2">
      <c r="A45" s="4">
        <f>IF('True_Odds_Calculator_3-way'!A46="","",'True_Odds_Calculator_3-way'!A46)</f>
        <v>3.1</v>
      </c>
      <c r="B45" s="4">
        <f>IF('True_Odds_Calculator_3-way'!B46="","",'True_Odds_Calculator_3-way'!B46)</f>
        <v>3.35</v>
      </c>
      <c r="C45" s="4">
        <f>IF('True_Odds_Calculator_3-way'!C46="","",'True_Odds_Calculator_3-way'!C46)</f>
        <v>2.46</v>
      </c>
      <c r="D45" s="4">
        <f t="shared" si="0"/>
        <v>2.7592172888507793E-2</v>
      </c>
      <c r="E45" s="4">
        <f t="shared" si="1"/>
        <v>3.1909809685195745</v>
      </c>
      <c r="F45" s="4">
        <f t="shared" si="2"/>
        <v>3.4564990912411888</v>
      </c>
      <c r="G45" s="4">
        <f t="shared" si="3"/>
        <v>2.5169473991875231</v>
      </c>
      <c r="I45" s="4">
        <f t="shared" si="4"/>
        <v>1.0275921728885078</v>
      </c>
    </row>
    <row r="46" spans="1:9" x14ac:dyDescent="0.2">
      <c r="A46" s="4">
        <f>IF('True_Odds_Calculator_3-way'!A47="","",'True_Odds_Calculator_3-way'!A47)</f>
        <v>4.1399999999999997</v>
      </c>
      <c r="B46" s="4">
        <f>IF('True_Odds_Calculator_3-way'!B47="","",'True_Odds_Calculator_3-way'!B47)</f>
        <v>3.34</v>
      </c>
      <c r="C46" s="4">
        <f>IF('True_Odds_Calculator_3-way'!C47="","",'True_Odds_Calculator_3-way'!C47)</f>
        <v>2.0499999999999998</v>
      </c>
      <c r="D46" s="4">
        <f t="shared" si="0"/>
        <v>2.8751969373377761E-2</v>
      </c>
      <c r="E46" s="4">
        <f t="shared" si="1"/>
        <v>4.3110527335017066</v>
      </c>
      <c r="F46" s="4">
        <f t="shared" si="2"/>
        <v>3.4504507428797719</v>
      </c>
      <c r="G46" s="4">
        <f t="shared" si="3"/>
        <v>2.0910838998342176</v>
      </c>
      <c r="I46" s="4">
        <f t="shared" si="4"/>
        <v>1.0287519693733778</v>
      </c>
    </row>
    <row r="47" spans="1:9" x14ac:dyDescent="0.2">
      <c r="A47" s="4">
        <f>IF('True_Odds_Calculator_3-way'!A48="","",'True_Odds_Calculator_3-way'!A48)</f>
        <v>4.04</v>
      </c>
      <c r="B47" s="4">
        <f>IF('True_Odds_Calculator_3-way'!B48="","",'True_Odds_Calculator_3-way'!B48)</f>
        <v>3.18</v>
      </c>
      <c r="C47" s="4">
        <f>IF('True_Odds_Calculator_3-way'!C48="","",'True_Odds_Calculator_3-way'!C48)</f>
        <v>1.99</v>
      </c>
      <c r="D47" s="4">
        <f t="shared" si="0"/>
        <v>6.4502724094349206E-2</v>
      </c>
      <c r="E47" s="4">
        <f t="shared" si="1"/>
        <v>4.4243119678846812</v>
      </c>
      <c r="F47" s="4">
        <f t="shared" si="2"/>
        <v>3.413382841127405</v>
      </c>
      <c r="G47" s="4">
        <f t="shared" si="3"/>
        <v>2.0789517053426101</v>
      </c>
      <c r="I47" s="4">
        <f t="shared" si="4"/>
        <v>1.0645027240943492</v>
      </c>
    </row>
    <row r="48" spans="1:9" x14ac:dyDescent="0.2">
      <c r="A48" s="4">
        <f>IF('True_Odds_Calculator_3-way'!A49="","",'True_Odds_Calculator_3-way'!A49)</f>
        <v>4.25</v>
      </c>
      <c r="B48" s="4">
        <f>IF('True_Odds_Calculator_3-way'!B49="","",'True_Odds_Calculator_3-way'!B49)</f>
        <v>3.88</v>
      </c>
      <c r="C48" s="4">
        <f>IF('True_Odds_Calculator_3-way'!C49="","",'True_Odds_Calculator_3-way'!C49)</f>
        <v>1.88</v>
      </c>
      <c r="D48" s="4">
        <f t="shared" si="0"/>
        <v>2.4940970026966713E-2</v>
      </c>
      <c r="E48" s="4">
        <f t="shared" si="1"/>
        <v>4.4056655613453337</v>
      </c>
      <c r="F48" s="4">
        <f t="shared" si="2"/>
        <v>4.009328872947993</v>
      </c>
      <c r="G48" s="4">
        <f t="shared" si="3"/>
        <v>1.9098503392420036</v>
      </c>
      <c r="I48" s="4">
        <f t="shared" si="4"/>
        <v>1.0249409700269667</v>
      </c>
    </row>
    <row r="49" spans="1:9" x14ac:dyDescent="0.2">
      <c r="A49" s="4">
        <f>IF('True_Odds_Calculator_3-way'!A50="","",'True_Odds_Calculator_3-way'!A50)</f>
        <v>3.38</v>
      </c>
      <c r="B49" s="4">
        <f>IF('True_Odds_Calculator_3-way'!B50="","",'True_Odds_Calculator_3-way'!B50)</f>
        <v>3.37</v>
      </c>
      <c r="C49" s="4">
        <f>IF('True_Odds_Calculator_3-way'!C50="","",'True_Odds_Calculator_3-way'!C50)</f>
        <v>2.33</v>
      </c>
      <c r="D49" s="4">
        <f t="shared" si="0"/>
        <v>2.1778442566414036E-2</v>
      </c>
      <c r="E49" s="4">
        <f t="shared" si="1"/>
        <v>3.465021386701487</v>
      </c>
      <c r="F49" s="4">
        <f t="shared" si="2"/>
        <v>3.4545127562684073</v>
      </c>
      <c r="G49" s="4">
        <f t="shared" si="3"/>
        <v>2.3700890860866641</v>
      </c>
      <c r="I49" s="4">
        <f t="shared" si="4"/>
        <v>1.021778442566414</v>
      </c>
    </row>
    <row r="50" spans="1:9" x14ac:dyDescent="0.2">
      <c r="A50" s="4">
        <f>IF('True_Odds_Calculator_3-way'!A51="","",'True_Odds_Calculator_3-way'!A51)</f>
        <v>3.78</v>
      </c>
      <c r="B50" s="4">
        <f>IF('True_Odds_Calculator_3-way'!B51="","",'True_Odds_Calculator_3-way'!B51)</f>
        <v>4.12</v>
      </c>
      <c r="C50" s="4">
        <f>IF('True_Odds_Calculator_3-way'!C51="","",'True_Odds_Calculator_3-way'!C51)</f>
        <v>1.93</v>
      </c>
      <c r="D50" s="4">
        <f t="shared" si="0"/>
        <v>2.5403426178113087E-2</v>
      </c>
      <c r="E50" s="4">
        <f t="shared" si="1"/>
        <v>3.9049922290904333</v>
      </c>
      <c r="F50" s="4">
        <f t="shared" si="2"/>
        <v>4.2689318119584252</v>
      </c>
      <c r="G50" s="4">
        <f t="shared" si="3"/>
        <v>1.9620657877512597</v>
      </c>
      <c r="I50" s="4">
        <f t="shared" si="4"/>
        <v>1.0254034261781131</v>
      </c>
    </row>
    <row r="51" spans="1:9" x14ac:dyDescent="0.2">
      <c r="A51" s="4">
        <f>IF('True_Odds_Calculator_3-way'!A52="","",'True_Odds_Calculator_3-way'!A52)</f>
        <v>3.68</v>
      </c>
      <c r="B51" s="4">
        <f>IF('True_Odds_Calculator_3-way'!B52="","",'True_Odds_Calculator_3-way'!B52)</f>
        <v>3.18</v>
      </c>
      <c r="C51" s="4">
        <f>IF('True_Odds_Calculator_3-way'!C52="","",'True_Odds_Calculator_3-way'!C52)</f>
        <v>2.2599999999999998</v>
      </c>
      <c r="D51" s="4">
        <f t="shared" si="0"/>
        <v>2.8682415346008794E-2</v>
      </c>
      <c r="E51" s="4">
        <f t="shared" si="1"/>
        <v>3.8141978318824359</v>
      </c>
      <c r="F51" s="4">
        <f t="shared" si="2"/>
        <v>3.2797143365460997</v>
      </c>
      <c r="G51" s="4">
        <f t="shared" si="3"/>
        <v>2.3099112208978152</v>
      </c>
      <c r="I51" s="4">
        <f t="shared" si="4"/>
        <v>1.0286824153460088</v>
      </c>
    </row>
    <row r="52" spans="1:9" x14ac:dyDescent="0.2">
      <c r="A52" s="4">
        <f>IF('True_Odds_Calculator_3-way'!A53="","",'True_Odds_Calculator_3-way'!A53)</f>
        <v>2.5299999999999998</v>
      </c>
      <c r="B52" s="4">
        <f>IF('True_Odds_Calculator_3-way'!B53="","",'True_Odds_Calculator_3-way'!B53)</f>
        <v>3.15</v>
      </c>
      <c r="C52" s="4">
        <f>IF('True_Odds_Calculator_3-way'!C53="","",'True_Odds_Calculator_3-way'!C53)</f>
        <v>3.18</v>
      </c>
      <c r="D52" s="4">
        <f t="shared" si="0"/>
        <v>2.7182643261396411E-2</v>
      </c>
      <c r="E52" s="4">
        <f t="shared" si="1"/>
        <v>2.5893585304325883</v>
      </c>
      <c r="F52" s="4">
        <f t="shared" si="2"/>
        <v>3.2425480790760219</v>
      </c>
      <c r="G52" s="4">
        <f t="shared" si="3"/>
        <v>3.2743456931447175</v>
      </c>
      <c r="I52" s="4">
        <f t="shared" si="4"/>
        <v>1.0271826432613964</v>
      </c>
    </row>
    <row r="53" spans="1:9" x14ac:dyDescent="0.2">
      <c r="A53" s="4">
        <f>IF('True_Odds_Calculator_3-way'!A54="","",'True_Odds_Calculator_3-way'!A54)</f>
        <v>1.61</v>
      </c>
      <c r="B53" s="4">
        <f>IF('True_Odds_Calculator_3-way'!B54="","",'True_Odds_Calculator_3-way'!B54)</f>
        <v>3.99</v>
      </c>
      <c r="C53" s="4">
        <f>IF('True_Odds_Calculator_3-way'!C54="","",'True_Odds_Calculator_3-way'!C54)</f>
        <v>6.29</v>
      </c>
      <c r="D53" s="4">
        <f t="shared" si="0"/>
        <v>3.0727090762088682E-2</v>
      </c>
      <c r="E53" s="4">
        <f t="shared" si="1"/>
        <v>1.6369943734164274</v>
      </c>
      <c r="F53" s="4">
        <f t="shared" si="2"/>
        <v>4.1600071395402969</v>
      </c>
      <c r="G53" s="4">
        <f t="shared" si="3"/>
        <v>6.7231343466112365</v>
      </c>
      <c r="I53" s="4">
        <f t="shared" si="4"/>
        <v>1.0307270907620887</v>
      </c>
    </row>
    <row r="54" spans="1:9" x14ac:dyDescent="0.2">
      <c r="A54" s="4">
        <f>IF('True_Odds_Calculator_3-way'!A55="","",'True_Odds_Calculator_3-way'!A55)</f>
        <v>2.33</v>
      </c>
      <c r="B54" s="4">
        <f>IF('True_Odds_Calculator_3-way'!B55="","",'True_Odds_Calculator_3-way'!B55)</f>
        <v>3.09</v>
      </c>
      <c r="C54" s="4">
        <f>IF('True_Odds_Calculator_3-way'!C55="","",'True_Odds_Calculator_3-way'!C55)</f>
        <v>3.63</v>
      </c>
      <c r="D54" s="4">
        <f t="shared" si="0"/>
        <v>2.8291238489390746E-2</v>
      </c>
      <c r="E54" s="4">
        <f t="shared" si="1"/>
        <v>2.3823469812001332</v>
      </c>
      <c r="F54" s="4">
        <f t="shared" si="2"/>
        <v>3.1827451151363642</v>
      </c>
      <c r="G54" s="4">
        <f t="shared" si="3"/>
        <v>3.7586682289126636</v>
      </c>
      <c r="I54" s="4">
        <f t="shared" si="4"/>
        <v>1.0282912384893907</v>
      </c>
    </row>
    <row r="55" spans="1:9" x14ac:dyDescent="0.2">
      <c r="A55" s="4">
        <f>IF('True_Odds_Calculator_3-way'!A56="","",'True_Odds_Calculator_3-way'!A56)</f>
        <v>2.4900000000000002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3.34</v>
      </c>
      <c r="D55" s="4">
        <f t="shared" si="0"/>
        <v>2.7805008928516672E-2</v>
      </c>
      <c r="E55" s="4">
        <f t="shared" si="1"/>
        <v>2.5488221180522035</v>
      </c>
      <c r="F55" s="4">
        <f t="shared" si="2"/>
        <v>3.1493181558304371</v>
      </c>
      <c r="G55" s="4">
        <f t="shared" si="3"/>
        <v>3.4466967841407068</v>
      </c>
      <c r="I55" s="4">
        <f t="shared" si="4"/>
        <v>1.0278050089285167</v>
      </c>
    </row>
    <row r="56" spans="1:9" x14ac:dyDescent="0.2">
      <c r="A56" s="4">
        <f>IF('True_Odds_Calculator_3-way'!A57="","",'True_Odds_Calculator_3-way'!A57)</f>
        <v>1.98</v>
      </c>
      <c r="B56" s="4">
        <f>IF('True_Odds_Calculator_3-way'!B57="","",'True_Odds_Calculator_3-way'!B57)</f>
        <v>3.54</v>
      </c>
      <c r="C56" s="4">
        <f>IF('True_Odds_Calculator_3-way'!C57="","",'True_Odds_Calculator_3-way'!C57)</f>
        <v>4.13</v>
      </c>
      <c r="D56" s="4">
        <f t="shared" si="0"/>
        <v>2.9667131362046684E-2</v>
      </c>
      <c r="E56" s="4">
        <f t="shared" si="1"/>
        <v>2.0195432767505803</v>
      </c>
      <c r="F56" s="4">
        <f t="shared" si="2"/>
        <v>3.6684212100367861</v>
      </c>
      <c r="G56" s="4">
        <f t="shared" si="3"/>
        <v>4.3058588127917998</v>
      </c>
      <c r="I56" s="4">
        <f t="shared" si="4"/>
        <v>1.0296671313620467</v>
      </c>
    </row>
    <row r="57" spans="1:9" x14ac:dyDescent="0.2">
      <c r="A57" s="4">
        <f>IF('True_Odds_Calculator_3-way'!A58="","",'True_Odds_Calculator_3-way'!A58)</f>
        <v>3.75</v>
      </c>
      <c r="B57" s="4">
        <f>IF('True_Odds_Calculator_3-way'!B58="","",'True_Odds_Calculator_3-way'!B58)</f>
        <v>3.55</v>
      </c>
      <c r="C57" s="4">
        <f>IF('True_Odds_Calculator_3-way'!C58="","",'True_Odds_Calculator_3-way'!C58)</f>
        <v>2.08</v>
      </c>
      <c r="D57" s="4">
        <f t="shared" si="0"/>
        <v>2.9126038280967936E-2</v>
      </c>
      <c r="E57" s="4">
        <f t="shared" si="1"/>
        <v>3.8916867723876232</v>
      </c>
      <c r="F57" s="4">
        <f t="shared" si="2"/>
        <v>3.676721180870604</v>
      </c>
      <c r="G57" s="4">
        <f t="shared" si="3"/>
        <v>2.1228693363318087</v>
      </c>
      <c r="I57" s="4">
        <f t="shared" si="4"/>
        <v>1.0291260382809679</v>
      </c>
    </row>
    <row r="58" spans="1:9" x14ac:dyDescent="0.2">
      <c r="A58" s="4">
        <f>IF('True_Odds_Calculator_3-way'!A59="","",'True_Odds_Calculator_3-way'!A59)</f>
        <v>3.13</v>
      </c>
      <c r="B58" s="4">
        <f>IF('True_Odds_Calculator_3-way'!B59="","",'True_Odds_Calculator_3-way'!B59)</f>
        <v>2.97</v>
      </c>
      <c r="C58" s="4">
        <f>IF('True_Odds_Calculator_3-way'!C59="","",'True_Odds_Calculator_3-way'!C59)</f>
        <v>2.69</v>
      </c>
      <c r="D58" s="4">
        <f t="shared" si="0"/>
        <v>2.7936366487621322E-2</v>
      </c>
      <c r="E58" s="4">
        <f t="shared" si="1"/>
        <v>3.2239688337973424</v>
      </c>
      <c r="F58" s="4">
        <f t="shared" si="2"/>
        <v>3.0544776983245745</v>
      </c>
      <c r="G58" s="4">
        <f t="shared" si="3"/>
        <v>2.7591147444792439</v>
      </c>
      <c r="I58" s="4">
        <f t="shared" si="4"/>
        <v>1.0279363664876213</v>
      </c>
    </row>
    <row r="59" spans="1:9" x14ac:dyDescent="0.2">
      <c r="A59" s="4">
        <f>IF('True_Odds_Calculator_3-way'!A60="","",'True_Odds_Calculator_3-way'!A60)</f>
        <v>1.4</v>
      </c>
      <c r="B59" s="4">
        <f>IF('True_Odds_Calculator_3-way'!B60="","",'True_Odds_Calculator_3-way'!B60)</f>
        <v>4.5199999999999996</v>
      </c>
      <c r="C59" s="4">
        <f>IF('True_Odds_Calculator_3-way'!C60="","",'True_Odds_Calculator_3-way'!C60)</f>
        <v>10.33</v>
      </c>
      <c r="D59" s="4">
        <f t="shared" si="0"/>
        <v>3.233007344239347E-2</v>
      </c>
      <c r="E59" s="4">
        <f t="shared" si="1"/>
        <v>1.4214458764709905</v>
      </c>
      <c r="F59" s="4">
        <f t="shared" si="2"/>
        <v>4.7514459942470362</v>
      </c>
      <c r="G59" s="4">
        <f t="shared" si="3"/>
        <v>11.624023747765351</v>
      </c>
      <c r="I59" s="4">
        <f t="shared" si="4"/>
        <v>1.0323300734423935</v>
      </c>
    </row>
    <row r="60" spans="1:9" x14ac:dyDescent="0.2">
      <c r="A60" s="4">
        <f>IF('True_Odds_Calculator_3-way'!A61="","",'True_Odds_Calculator_3-way'!A61)</f>
        <v>1.94</v>
      </c>
      <c r="B60" s="4">
        <f>IF('True_Odds_Calculator_3-way'!B61="","",'True_Odds_Calculator_3-way'!B61)</f>
        <v>3.34</v>
      </c>
      <c r="C60" s="4">
        <f>IF('True_Odds_Calculator_3-way'!C61="","",'True_Odds_Calculator_3-way'!C61)</f>
        <v>4.66</v>
      </c>
      <c r="D60" s="4">
        <f t="shared" si="0"/>
        <v>2.9457389808675405E-2</v>
      </c>
      <c r="E60" s="4">
        <f t="shared" si="1"/>
        <v>1.9776729129693702</v>
      </c>
      <c r="F60" s="4">
        <f t="shared" si="2"/>
        <v>3.4532525029986587</v>
      </c>
      <c r="G60" s="4">
        <f t="shared" si="3"/>
        <v>4.8834528632183938</v>
      </c>
      <c r="I60" s="4">
        <f t="shared" si="4"/>
        <v>1.0294573898086754</v>
      </c>
    </row>
    <row r="61" spans="1:9" x14ac:dyDescent="0.2">
      <c r="A61" s="4">
        <f>IF('True_Odds_Calculator_3-way'!A62="","",'True_Odds_Calculator_3-way'!A62)</f>
        <v>5.99</v>
      </c>
      <c r="B61" s="4">
        <f>IF('True_Odds_Calculator_3-way'!B62="","",'True_Odds_Calculator_3-way'!B62)</f>
        <v>4.2300000000000004</v>
      </c>
      <c r="C61" s="4">
        <f>IF('True_Odds_Calculator_3-way'!C62="","",'True_Odds_Calculator_3-way'!C62)</f>
        <v>1.51</v>
      </c>
      <c r="D61" s="4">
        <f t="shared" si="0"/>
        <v>6.5603183194782311E-2</v>
      </c>
      <c r="E61" s="4">
        <f t="shared" si="1"/>
        <v>6.8928827876797669</v>
      </c>
      <c r="F61" s="4">
        <f t="shared" si="2"/>
        <v>4.6611595328549225</v>
      </c>
      <c r="G61" s="4">
        <f t="shared" si="3"/>
        <v>1.5615632379830591</v>
      </c>
      <c r="I61" s="4">
        <f t="shared" si="4"/>
        <v>1.0656031831947823</v>
      </c>
    </row>
    <row r="62" spans="1:9" x14ac:dyDescent="0.2">
      <c r="A62" s="4">
        <f>IF('True_Odds_Calculator_3-way'!A63="","",'True_Odds_Calculator_3-way'!A63)</f>
        <v>2.4</v>
      </c>
      <c r="B62" s="4">
        <f>IF('True_Odds_Calculator_3-way'!B63="","",'True_Odds_Calculator_3-way'!B63)</f>
        <v>3.38</v>
      </c>
      <c r="C62" s="4">
        <f>IF('True_Odds_Calculator_3-way'!C63="","",'True_Odds_Calculator_3-way'!C63)</f>
        <v>3.22</v>
      </c>
      <c r="D62" s="4">
        <f t="shared" si="0"/>
        <v>2.3083661043527215E-2</v>
      </c>
      <c r="E62" s="4">
        <f t="shared" si="1"/>
        <v>2.4451544940314225</v>
      </c>
      <c r="F62" s="4">
        <f t="shared" si="2"/>
        <v>3.4702529201489387</v>
      </c>
      <c r="G62" s="4">
        <f t="shared" si="3"/>
        <v>3.301807100986641</v>
      </c>
      <c r="I62" s="4">
        <f t="shared" si="4"/>
        <v>1.0230836610435272</v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2.19</v>
      </c>
      <c r="B2" s="4">
        <f>IF('True_Odds_Calculator_2-way'!B3="","",'True_Odds_Calculator_2-way'!B3)</f>
        <v>1.74</v>
      </c>
      <c r="C2" s="4">
        <f>1/A2</f>
        <v>0.45662100456621008</v>
      </c>
      <c r="D2">
        <f>1/B2</f>
        <v>0.57471264367816088</v>
      </c>
      <c r="E2">
        <f>C2+D2-1</f>
        <v>3.1333648244370904E-2</v>
      </c>
      <c r="F2">
        <f>C2+D2-(C2*D2)-1</f>
        <v>-0.23109221644885325</v>
      </c>
      <c r="G2">
        <v>0</v>
      </c>
      <c r="H2">
        <f>C2*D2</f>
        <v>0.26242586469322415</v>
      </c>
      <c r="I2">
        <f>((-4*F2*H2)^0.5)/(2*F2)</f>
        <v>-1.0656403571953759</v>
      </c>
      <c r="J2">
        <f>(-((-4*F2*H2)^0.5))/(2*F2)</f>
        <v>1.0656403571953759</v>
      </c>
      <c r="K2">
        <f>IF(A2="","",(C2/($J2+C2-($J2*C2))))</f>
        <v>0.4408953301027736</v>
      </c>
      <c r="L2">
        <f>IF(B2="","",(D2/($J2+D2-($J2*D2))))</f>
        <v>0.5591046698972264</v>
      </c>
      <c r="M2">
        <f>IF(A2="","",1/K2)</f>
        <v>2.2681120250624973</v>
      </c>
      <c r="N2">
        <f>IF(B2="","",1/L2)</f>
        <v>1.7885738643245783</v>
      </c>
    </row>
    <row r="3" spans="1:14" x14ac:dyDescent="0.25">
      <c r="A3" s="4">
        <f>IF('True_Odds_Calculator_2-way'!A4="","",'True_Odds_Calculator_2-way'!A4)</f>
        <v>2.1</v>
      </c>
      <c r="B3" s="4">
        <f>IF('True_Odds_Calculator_2-way'!B4="","",'True_Odds_Calculator_2-way'!B4)</f>
        <v>1.79</v>
      </c>
      <c r="C3" s="4">
        <f t="shared" ref="C3:C66" si="0">1/A3</f>
        <v>0.47619047619047616</v>
      </c>
      <c r="D3">
        <f t="shared" ref="D3:D66" si="1">1/B3</f>
        <v>0.55865921787709494</v>
      </c>
      <c r="E3">
        <f t="shared" ref="E3:E66" si="2">C3+D3-1</f>
        <v>3.4849694067571102E-2</v>
      </c>
      <c r="F3">
        <f t="shared" ref="F3:F66" si="3">C3+D3-(C3*D3)-1</f>
        <v>-0.2311785049215217</v>
      </c>
      <c r="G3">
        <v>0</v>
      </c>
      <c r="H3">
        <f t="shared" ref="H3:H66" si="4">C3*D3</f>
        <v>0.2660281989890928</v>
      </c>
      <c r="I3">
        <f t="shared" ref="I3:I66" si="5">((-4*F3*H3)^0.5)/(2*F3)</f>
        <v>-1.072729223145815</v>
      </c>
      <c r="J3">
        <f t="shared" ref="J3:J66" si="6">(-((-4*F3*H3)^0.5))/(2*F3)</f>
        <v>1.072729223145815</v>
      </c>
      <c r="K3">
        <f t="shared" ref="K3:K66" si="7">IF(A3="","",(C3/($J3+C3-($J3*C3))))</f>
        <v>0.4587151448829464</v>
      </c>
      <c r="L3">
        <f t="shared" ref="L3:L66" si="8">IF(B3="","",(D3/($J3+D3-($J3*D3))))</f>
        <v>0.5412848551170536</v>
      </c>
      <c r="M3">
        <f t="shared" ref="M3:M66" si="9">IF(A3="","",1/K3)</f>
        <v>2.1800021454603971</v>
      </c>
      <c r="N3">
        <f t="shared" ref="N3:N66" si="10">IF(B3="","",1/L3)</f>
        <v>1.8474560862851939</v>
      </c>
    </row>
    <row r="4" spans="1:14" x14ac:dyDescent="0.25">
      <c r="A4" s="4">
        <f>IF('True_Odds_Calculator_2-way'!A5="","",'True_Odds_Calculator_2-way'!A5)</f>
        <v>2.56</v>
      </c>
      <c r="B4" s="4">
        <f>IF('True_Odds_Calculator_2-way'!B5="","",'True_Odds_Calculator_2-way'!B5)</f>
        <v>1.56</v>
      </c>
      <c r="C4" s="4">
        <f t="shared" si="0"/>
        <v>0.390625</v>
      </c>
      <c r="D4">
        <f t="shared" si="1"/>
        <v>0.64102564102564097</v>
      </c>
      <c r="E4">
        <f t="shared" si="2"/>
        <v>3.1650641025640969E-2</v>
      </c>
      <c r="F4">
        <f t="shared" si="3"/>
        <v>-0.21875</v>
      </c>
      <c r="G4">
        <v>0</v>
      </c>
      <c r="H4">
        <f t="shared" si="4"/>
        <v>0.25040064102564102</v>
      </c>
      <c r="I4">
        <f t="shared" si="5"/>
        <v>-1.0699012312772822</v>
      </c>
      <c r="J4">
        <f t="shared" si="6"/>
        <v>1.0699012312772822</v>
      </c>
      <c r="K4">
        <f t="shared" si="7"/>
        <v>0.37466571564383383</v>
      </c>
      <c r="L4">
        <f t="shared" si="8"/>
        <v>0.62533428435616611</v>
      </c>
      <c r="M4">
        <f t="shared" si="9"/>
        <v>2.6690459207925601</v>
      </c>
      <c r="N4">
        <f t="shared" si="10"/>
        <v>1.5991446895152783</v>
      </c>
    </row>
    <row r="5" spans="1:14" x14ac:dyDescent="0.25">
      <c r="A5" s="4">
        <f>IF('True_Odds_Calculator_2-way'!A6="","",'True_Odds_Calculator_2-way'!A6)</f>
        <v>1.67</v>
      </c>
      <c r="B5" s="4">
        <f>IF('True_Odds_Calculator_2-way'!B6="","",'True_Odds_Calculator_2-way'!B6)</f>
        <v>2.31</v>
      </c>
      <c r="C5" s="4">
        <f t="shared" si="0"/>
        <v>0.5988023952095809</v>
      </c>
      <c r="D5">
        <f t="shared" si="1"/>
        <v>0.4329004329004329</v>
      </c>
      <c r="E5">
        <f t="shared" si="2"/>
        <v>3.1702828110013792E-2</v>
      </c>
      <c r="F5">
        <f t="shared" si="3"/>
        <v>-0.22751898799802994</v>
      </c>
      <c r="G5">
        <v>0</v>
      </c>
      <c r="H5">
        <f t="shared" si="4"/>
        <v>0.25922181610804368</v>
      </c>
      <c r="I5">
        <f t="shared" si="5"/>
        <v>-1.0673993913412883</v>
      </c>
      <c r="J5">
        <f t="shared" si="6"/>
        <v>1.0673993913412883</v>
      </c>
      <c r="K5">
        <f t="shared" si="7"/>
        <v>0.5830368034683614</v>
      </c>
      <c r="L5">
        <f t="shared" si="8"/>
        <v>0.41696319653163855</v>
      </c>
      <c r="M5">
        <f t="shared" si="9"/>
        <v>1.7151575921986633</v>
      </c>
      <c r="N5">
        <f t="shared" si="10"/>
        <v>2.3982932026570873</v>
      </c>
    </row>
    <row r="6" spans="1:14" x14ac:dyDescent="0.25">
      <c r="A6" s="4">
        <f>IF('True_Odds_Calculator_2-way'!A7="","",'True_Odds_Calculator_2-way'!A7)</f>
        <v>2.06</v>
      </c>
      <c r="B6" s="4">
        <f>IF('True_Odds_Calculator_2-way'!B7="","",'True_Odds_Calculator_2-way'!B7)</f>
        <v>1.84</v>
      </c>
      <c r="C6" s="4">
        <f t="shared" si="0"/>
        <v>0.4854368932038835</v>
      </c>
      <c r="D6">
        <f t="shared" si="1"/>
        <v>0.54347826086956519</v>
      </c>
      <c r="E6">
        <f t="shared" si="2"/>
        <v>2.891515407344869E-2</v>
      </c>
      <c r="F6">
        <f t="shared" si="3"/>
        <v>-0.23490924440692273</v>
      </c>
      <c r="G6">
        <v>0</v>
      </c>
      <c r="H6">
        <f t="shared" si="4"/>
        <v>0.26382439848037148</v>
      </c>
      <c r="I6">
        <f t="shared" si="5"/>
        <v>-1.0597597584982434</v>
      </c>
      <c r="J6">
        <f t="shared" si="6"/>
        <v>1.0597597584982434</v>
      </c>
      <c r="K6">
        <f t="shared" si="7"/>
        <v>0.47095494984925418</v>
      </c>
      <c r="L6">
        <f t="shared" si="8"/>
        <v>0.52904505015074577</v>
      </c>
      <c r="M6">
        <f t="shared" si="9"/>
        <v>2.123345344008138</v>
      </c>
      <c r="N6">
        <f t="shared" si="10"/>
        <v>1.8901981971385247</v>
      </c>
    </row>
    <row r="7" spans="1:14" x14ac:dyDescent="0.25">
      <c r="A7" s="4">
        <f>IF('True_Odds_Calculator_2-way'!A8="","",'True_Odds_Calculator_2-way'!A8)</f>
        <v>2.14</v>
      </c>
      <c r="B7" s="4">
        <f>IF('True_Odds_Calculator_2-way'!B8="","",'True_Odds_Calculator_2-way'!B8)</f>
        <v>1.75</v>
      </c>
      <c r="C7" s="4">
        <f t="shared" si="0"/>
        <v>0.46728971962616822</v>
      </c>
      <c r="D7">
        <f t="shared" si="1"/>
        <v>0.5714285714285714</v>
      </c>
      <c r="E7">
        <f t="shared" si="2"/>
        <v>3.8718291054739673E-2</v>
      </c>
      <c r="F7">
        <f t="shared" si="3"/>
        <v>-0.22830440587449929</v>
      </c>
      <c r="G7">
        <v>0</v>
      </c>
      <c r="H7">
        <f t="shared" si="4"/>
        <v>0.26702269692923897</v>
      </c>
      <c r="I7">
        <f t="shared" si="5"/>
        <v>-1.0814761408717504</v>
      </c>
      <c r="J7">
        <f t="shared" si="6"/>
        <v>1.0814761408717504</v>
      </c>
      <c r="K7">
        <f t="shared" si="7"/>
        <v>0.44785153960345248</v>
      </c>
      <c r="L7">
        <f t="shared" si="8"/>
        <v>0.55214846039654741</v>
      </c>
      <c r="M7">
        <f t="shared" si="9"/>
        <v>2.2328828005937953</v>
      </c>
      <c r="N7">
        <f t="shared" si="10"/>
        <v>1.8111071056538131</v>
      </c>
    </row>
    <row r="8" spans="1:14" x14ac:dyDescent="0.25">
      <c r="A8" s="4">
        <f>IF('True_Odds_Calculator_2-way'!A9="","",'True_Odds_Calculator_2-way'!A9)</f>
        <v>2.0299999999999998</v>
      </c>
      <c r="B8" s="4">
        <f>IF('True_Odds_Calculator_2-way'!B9="","",'True_Odds_Calculator_2-way'!B9)</f>
        <v>1.85</v>
      </c>
      <c r="C8" s="4">
        <f t="shared" si="0"/>
        <v>0.49261083743842371</v>
      </c>
      <c r="D8">
        <f t="shared" si="1"/>
        <v>0.54054054054054046</v>
      </c>
      <c r="E8">
        <f t="shared" si="2"/>
        <v>3.315137797896428E-2</v>
      </c>
      <c r="F8">
        <f t="shared" si="3"/>
        <v>-0.23312475036612956</v>
      </c>
      <c r="G8">
        <v>0</v>
      </c>
      <c r="H8">
        <f t="shared" si="4"/>
        <v>0.26627612834509384</v>
      </c>
      <c r="I8">
        <f t="shared" si="5"/>
        <v>-1.0687396570715308</v>
      </c>
      <c r="J8">
        <f t="shared" si="6"/>
        <v>1.0687396570715308</v>
      </c>
      <c r="K8">
        <f t="shared" si="7"/>
        <v>0.47600872092291718</v>
      </c>
      <c r="L8">
        <f t="shared" si="8"/>
        <v>0.52399127907708287</v>
      </c>
      <c r="M8">
        <f t="shared" si="9"/>
        <v>2.1008018467836762</v>
      </c>
      <c r="N8">
        <f t="shared" si="10"/>
        <v>1.9084287085108012</v>
      </c>
    </row>
    <row r="9" spans="1:14" x14ac:dyDescent="0.25">
      <c r="A9" s="4">
        <f>IF('True_Odds_Calculator_2-way'!A10="","",'True_Odds_Calculator_2-way'!A10)</f>
        <v>2.2200000000000002</v>
      </c>
      <c r="B9" s="4">
        <f>IF('True_Odds_Calculator_2-way'!B10="","",'True_Odds_Calculator_2-way'!B10)</f>
        <v>1.7</v>
      </c>
      <c r="C9" s="4">
        <f t="shared" si="0"/>
        <v>0.4504504504504504</v>
      </c>
      <c r="D9">
        <f t="shared" si="1"/>
        <v>0.58823529411764708</v>
      </c>
      <c r="E9">
        <f t="shared" si="2"/>
        <v>3.868574456809748E-2</v>
      </c>
      <c r="F9">
        <f t="shared" si="3"/>
        <v>-0.22628510863804985</v>
      </c>
      <c r="G9">
        <v>0</v>
      </c>
      <c r="H9">
        <f t="shared" si="4"/>
        <v>0.26497085320614733</v>
      </c>
      <c r="I9">
        <f t="shared" si="5"/>
        <v>-1.0821091383745125</v>
      </c>
      <c r="J9">
        <f t="shared" si="6"/>
        <v>1.0821091383745125</v>
      </c>
      <c r="K9">
        <f t="shared" si="7"/>
        <v>0.43100231571506481</v>
      </c>
      <c r="L9">
        <f t="shared" si="8"/>
        <v>0.56899768428493536</v>
      </c>
      <c r="M9">
        <f t="shared" si="9"/>
        <v>2.3201731488169055</v>
      </c>
      <c r="N9">
        <f t="shared" si="10"/>
        <v>1.7574763968621581</v>
      </c>
    </row>
    <row r="10" spans="1:14" x14ac:dyDescent="0.25">
      <c r="A10" s="4">
        <f>IF('True_Odds_Calculator_2-way'!A11="","",'True_Odds_Calculator_2-way'!A11)</f>
        <v>1.89</v>
      </c>
      <c r="B10" s="4">
        <f>IF('True_Odds_Calculator_2-way'!B11="","",'True_Odds_Calculator_2-way'!B11)</f>
        <v>1.97</v>
      </c>
      <c r="C10" s="4">
        <f t="shared" si="0"/>
        <v>0.52910052910052918</v>
      </c>
      <c r="D10">
        <f t="shared" si="1"/>
        <v>0.50761421319796951</v>
      </c>
      <c r="E10">
        <f t="shared" si="2"/>
        <v>3.6714742298498582E-2</v>
      </c>
      <c r="F10">
        <f t="shared" si="3"/>
        <v>-0.23186420648349593</v>
      </c>
      <c r="G10">
        <v>0</v>
      </c>
      <c r="H10">
        <f t="shared" si="4"/>
        <v>0.26857894878199451</v>
      </c>
      <c r="I10">
        <f t="shared" si="5"/>
        <v>-1.0762647825142235</v>
      </c>
      <c r="J10">
        <f t="shared" si="6"/>
        <v>1.0762647825142235</v>
      </c>
      <c r="K10">
        <f t="shared" si="7"/>
        <v>0.51075766569338388</v>
      </c>
      <c r="L10">
        <f t="shared" si="8"/>
        <v>0.48924233430661629</v>
      </c>
      <c r="M10">
        <f t="shared" si="9"/>
        <v>1.9578756564376583</v>
      </c>
      <c r="N10">
        <f t="shared" si="10"/>
        <v>2.0439768390387969</v>
      </c>
    </row>
    <row r="11" spans="1:14" x14ac:dyDescent="0.25">
      <c r="A11" s="4">
        <f>IF('True_Odds_Calculator_2-way'!A12="","",'True_Odds_Calculator_2-way'!A12)</f>
        <v>1.8</v>
      </c>
      <c r="B11" s="4">
        <f>IF('True_Odds_Calculator_2-way'!B12="","",'True_Odds_Calculator_2-way'!B12)</f>
        <v>2.0699999999999998</v>
      </c>
      <c r="C11" s="4">
        <f t="shared" si="0"/>
        <v>0.55555555555555558</v>
      </c>
      <c r="D11">
        <f t="shared" si="1"/>
        <v>0.48309178743961356</v>
      </c>
      <c r="E11">
        <f t="shared" si="2"/>
        <v>3.8647342995169254E-2</v>
      </c>
      <c r="F11">
        <f t="shared" si="3"/>
        <v>-0.22973698336017168</v>
      </c>
      <c r="G11">
        <v>0</v>
      </c>
      <c r="H11">
        <f t="shared" si="4"/>
        <v>0.26838432635534087</v>
      </c>
      <c r="I11">
        <f t="shared" si="5"/>
        <v>-1.0808442529177926</v>
      </c>
      <c r="J11">
        <f t="shared" si="6"/>
        <v>1.0808442529177926</v>
      </c>
      <c r="K11">
        <f t="shared" si="7"/>
        <v>0.53628636852729539</v>
      </c>
      <c r="L11">
        <f t="shared" si="8"/>
        <v>0.46371363147270434</v>
      </c>
      <c r="M11">
        <f t="shared" si="9"/>
        <v>1.8646754023342345</v>
      </c>
      <c r="N11">
        <f t="shared" si="10"/>
        <v>2.1565033506220384</v>
      </c>
    </row>
    <row r="12" spans="1:14" x14ac:dyDescent="0.25">
      <c r="A12" s="4">
        <f>IF('True_Odds_Calculator_2-way'!A13="","",'True_Odds_Calculator_2-way'!A13)</f>
        <v>2.52</v>
      </c>
      <c r="B12" s="4">
        <f>IF('True_Odds_Calculator_2-way'!B13="","",'True_Odds_Calculator_2-way'!B13)</f>
        <v>1.56</v>
      </c>
      <c r="C12" s="4">
        <f t="shared" si="0"/>
        <v>0.3968253968253968</v>
      </c>
      <c r="D12">
        <f t="shared" si="1"/>
        <v>0.64102564102564097</v>
      </c>
      <c r="E12">
        <f t="shared" si="2"/>
        <v>3.7851037851037717E-2</v>
      </c>
      <c r="F12">
        <f t="shared" si="3"/>
        <v>-0.21652421652421661</v>
      </c>
      <c r="G12">
        <v>0</v>
      </c>
      <c r="H12">
        <f t="shared" si="4"/>
        <v>0.25437525437525432</v>
      </c>
      <c r="I12">
        <f t="shared" si="5"/>
        <v>-1.0838874619051497</v>
      </c>
      <c r="J12">
        <f t="shared" si="6"/>
        <v>1.0838874619051497</v>
      </c>
      <c r="K12">
        <f t="shared" si="7"/>
        <v>0.3777135495558997</v>
      </c>
      <c r="L12">
        <f t="shared" si="8"/>
        <v>0.62228645044410036</v>
      </c>
      <c r="M12">
        <f t="shared" si="9"/>
        <v>2.6475089420958278</v>
      </c>
      <c r="N12">
        <f t="shared" si="10"/>
        <v>1.6069769786668839</v>
      </c>
    </row>
    <row r="13" spans="1:14" x14ac:dyDescent="0.25">
      <c r="A13" s="4">
        <f>IF('True_Odds_Calculator_2-way'!A14="","",'True_Odds_Calculator_2-way'!A14)</f>
        <v>1.78</v>
      </c>
      <c r="B13" s="4">
        <f>IF('True_Odds_Calculator_2-way'!B14="","",'True_Odds_Calculator_2-way'!B14)</f>
        <v>2.09</v>
      </c>
      <c r="C13" s="4">
        <f t="shared" si="0"/>
        <v>0.5617977528089888</v>
      </c>
      <c r="D13">
        <f t="shared" si="1"/>
        <v>0.47846889952153115</v>
      </c>
      <c r="E13">
        <f t="shared" si="2"/>
        <v>4.0266652330519959E-2</v>
      </c>
      <c r="F13">
        <f t="shared" si="3"/>
        <v>-0.22853610020966608</v>
      </c>
      <c r="G13">
        <v>0</v>
      </c>
      <c r="H13">
        <f t="shared" si="4"/>
        <v>0.26880275254018604</v>
      </c>
      <c r="I13">
        <f t="shared" si="5"/>
        <v>-1.084524705455941</v>
      </c>
      <c r="J13">
        <f t="shared" si="6"/>
        <v>1.084524705455941</v>
      </c>
      <c r="K13">
        <f t="shared" si="7"/>
        <v>0.54173256587535168</v>
      </c>
      <c r="L13">
        <f t="shared" si="8"/>
        <v>0.45826743412464838</v>
      </c>
      <c r="M13">
        <f t="shared" si="9"/>
        <v>1.8459292702556338</v>
      </c>
      <c r="N13">
        <f t="shared" si="10"/>
        <v>2.1821319289469754</v>
      </c>
    </row>
    <row r="14" spans="1:14" x14ac:dyDescent="0.25">
      <c r="A14" s="4">
        <f>IF('True_Odds_Calculator_2-way'!A15="","",'True_Odds_Calculator_2-way'!A15)</f>
        <v>2.16</v>
      </c>
      <c r="B14" s="4">
        <f>IF('True_Odds_Calculator_2-way'!B15="","",'True_Odds_Calculator_2-way'!B15)</f>
        <v>1.74</v>
      </c>
      <c r="C14" s="4">
        <f t="shared" si="0"/>
        <v>0.46296296296296291</v>
      </c>
      <c r="D14">
        <f t="shared" si="1"/>
        <v>0.57471264367816088</v>
      </c>
      <c r="E14">
        <f t="shared" si="2"/>
        <v>3.7675606641123682E-2</v>
      </c>
      <c r="F14">
        <f t="shared" si="3"/>
        <v>-0.22839506172839519</v>
      </c>
      <c r="G14">
        <v>0</v>
      </c>
      <c r="H14">
        <f t="shared" si="4"/>
        <v>0.26607066836951887</v>
      </c>
      <c r="I14">
        <f t="shared" si="5"/>
        <v>-1.0793322294408634</v>
      </c>
      <c r="J14">
        <f t="shared" si="6"/>
        <v>1.0793322294408634</v>
      </c>
      <c r="K14">
        <f t="shared" si="7"/>
        <v>0.44404472798104189</v>
      </c>
      <c r="L14">
        <f t="shared" si="8"/>
        <v>0.55595527201895822</v>
      </c>
      <c r="M14">
        <f t="shared" si="9"/>
        <v>2.2520253861514017</v>
      </c>
      <c r="N14">
        <f t="shared" si="10"/>
        <v>1.7987058497862392</v>
      </c>
    </row>
    <row r="15" spans="1:14" x14ac:dyDescent="0.25">
      <c r="A15" s="4">
        <f>IF('True_Odds_Calculator_2-way'!A16="","",'True_Odds_Calculator_2-way'!A16)</f>
        <v>2.2000000000000002</v>
      </c>
      <c r="B15" s="4">
        <f>IF('True_Odds_Calculator_2-way'!B16="","",'True_Odds_Calculator_2-way'!B16)</f>
        <v>1.71</v>
      </c>
      <c r="C15" s="4">
        <f t="shared" si="0"/>
        <v>0.45454545454545453</v>
      </c>
      <c r="D15">
        <f t="shared" si="1"/>
        <v>0.58479532163742687</v>
      </c>
      <c r="E15">
        <f t="shared" si="2"/>
        <v>3.9340776182881454E-2</v>
      </c>
      <c r="F15">
        <f t="shared" si="3"/>
        <v>-0.22647527910685805</v>
      </c>
      <c r="G15">
        <v>0</v>
      </c>
      <c r="H15">
        <f t="shared" si="4"/>
        <v>0.26581605528973945</v>
      </c>
      <c r="I15">
        <f t="shared" si="5"/>
        <v>-1.0833784750435986</v>
      </c>
      <c r="J15">
        <f t="shared" si="6"/>
        <v>1.0833784750435986</v>
      </c>
      <c r="K15">
        <f t="shared" si="7"/>
        <v>0.43477236885131854</v>
      </c>
      <c r="L15">
        <f t="shared" si="8"/>
        <v>0.56522763114868146</v>
      </c>
      <c r="M15">
        <f t="shared" si="9"/>
        <v>2.3000541700523187</v>
      </c>
      <c r="N15">
        <f t="shared" si="10"/>
        <v>1.7691987172809549</v>
      </c>
    </row>
    <row r="16" spans="1:14" x14ac:dyDescent="0.25">
      <c r="A16" s="4">
        <f>IF('True_Odds_Calculator_2-way'!A17="","",'True_Odds_Calculator_2-way'!A17)</f>
        <v>1.94</v>
      </c>
      <c r="B16" s="4">
        <f>IF('True_Odds_Calculator_2-way'!B17="","",'True_Odds_Calculator_2-way'!B17)</f>
        <v>1.93</v>
      </c>
      <c r="C16" s="4">
        <f t="shared" si="0"/>
        <v>0.51546391752577325</v>
      </c>
      <c r="D16">
        <f t="shared" si="1"/>
        <v>0.5181347150259068</v>
      </c>
      <c r="E16">
        <f t="shared" si="2"/>
        <v>3.3598632551679941E-2</v>
      </c>
      <c r="F16">
        <f t="shared" si="3"/>
        <v>-0.2334811174616741</v>
      </c>
      <c r="G16">
        <v>0</v>
      </c>
      <c r="H16">
        <f t="shared" si="4"/>
        <v>0.26707975001335404</v>
      </c>
      <c r="I16">
        <f t="shared" si="5"/>
        <v>-1.0695340092890231</v>
      </c>
      <c r="J16">
        <f t="shared" si="6"/>
        <v>1.0695340092890231</v>
      </c>
      <c r="K16">
        <f t="shared" si="7"/>
        <v>0.49866309204640175</v>
      </c>
      <c r="L16">
        <f t="shared" si="8"/>
        <v>0.50133690795359842</v>
      </c>
      <c r="M16">
        <f t="shared" si="9"/>
        <v>2.0053619687316817</v>
      </c>
      <c r="N16">
        <f t="shared" si="10"/>
        <v>1.9946666286387909</v>
      </c>
    </row>
    <row r="17" spans="1:14" x14ac:dyDescent="0.25">
      <c r="A17" s="4">
        <f>IF('True_Odds_Calculator_2-way'!A18="","",'True_Odds_Calculator_2-way'!A18)</f>
        <v>2.08</v>
      </c>
      <c r="B17" s="4">
        <f>IF('True_Odds_Calculator_2-way'!B18="","",'True_Odds_Calculator_2-way'!B18)</f>
        <v>1.79</v>
      </c>
      <c r="C17" s="4">
        <f t="shared" si="0"/>
        <v>0.48076923076923073</v>
      </c>
      <c r="D17">
        <f t="shared" si="1"/>
        <v>0.55865921787709494</v>
      </c>
      <c r="E17">
        <f t="shared" si="2"/>
        <v>3.9428448646325664E-2</v>
      </c>
      <c r="F17">
        <f t="shared" si="3"/>
        <v>-0.22915771379458527</v>
      </c>
      <c r="G17">
        <v>0</v>
      </c>
      <c r="H17">
        <f t="shared" si="4"/>
        <v>0.26858616244091099</v>
      </c>
      <c r="I17">
        <f t="shared" si="5"/>
        <v>-1.0826163374360513</v>
      </c>
      <c r="J17">
        <f t="shared" si="6"/>
        <v>1.0826163374360513</v>
      </c>
      <c r="K17">
        <f t="shared" si="7"/>
        <v>0.46099399689806597</v>
      </c>
      <c r="L17">
        <f t="shared" si="8"/>
        <v>0.53900600310193403</v>
      </c>
      <c r="M17">
        <f t="shared" si="9"/>
        <v>2.1692256444309357</v>
      </c>
      <c r="N17">
        <f t="shared" si="10"/>
        <v>1.8552669065744805</v>
      </c>
    </row>
    <row r="18" spans="1:14" x14ac:dyDescent="0.25">
      <c r="A18" s="4">
        <f>IF('True_Odds_Calculator_2-way'!A19="","",'True_Odds_Calculator_2-way'!A19)</f>
        <v>2.1800000000000002</v>
      </c>
      <c r="B18" s="4">
        <f>IF('True_Odds_Calculator_2-way'!B19="","",'True_Odds_Calculator_2-way'!B19)</f>
        <v>1.72</v>
      </c>
      <c r="C18" s="4">
        <f t="shared" si="0"/>
        <v>0.4587155963302752</v>
      </c>
      <c r="D18">
        <f t="shared" si="1"/>
        <v>0.58139534883720934</v>
      </c>
      <c r="E18">
        <f t="shared" si="2"/>
        <v>4.0110945167484591E-2</v>
      </c>
      <c r="F18">
        <f t="shared" si="3"/>
        <v>-0.22658416897802425</v>
      </c>
      <c r="G18">
        <v>0</v>
      </c>
      <c r="H18">
        <f t="shared" si="4"/>
        <v>0.26669511414550884</v>
      </c>
      <c r="I18">
        <f t="shared" si="5"/>
        <v>-1.0849075915068656</v>
      </c>
      <c r="J18">
        <f t="shared" si="6"/>
        <v>1.0849075915068656</v>
      </c>
      <c r="K18">
        <f t="shared" si="7"/>
        <v>0.43855976031354993</v>
      </c>
      <c r="L18">
        <f t="shared" si="8"/>
        <v>0.56144023968644996</v>
      </c>
      <c r="M18">
        <f t="shared" si="9"/>
        <v>2.2801909579781015</v>
      </c>
      <c r="N18">
        <f t="shared" si="10"/>
        <v>1.7811334658849434</v>
      </c>
    </row>
    <row r="19" spans="1:14" x14ac:dyDescent="0.25">
      <c r="A19" s="4">
        <f>IF('True_Odds_Calculator_2-way'!A20="","",'True_Odds_Calculator_2-way'!A20)</f>
        <v>2.5499999999999998</v>
      </c>
      <c r="B19" s="4">
        <f>IF('True_Odds_Calculator_2-way'!B20="","",'True_Odds_Calculator_2-way'!B20)</f>
        <v>1.55</v>
      </c>
      <c r="C19" s="4">
        <f t="shared" si="0"/>
        <v>0.39215686274509809</v>
      </c>
      <c r="D19">
        <f t="shared" si="1"/>
        <v>0.64516129032258063</v>
      </c>
      <c r="E19">
        <f t="shared" si="2"/>
        <v>3.7318153067678717E-2</v>
      </c>
      <c r="F19">
        <f t="shared" si="3"/>
        <v>-0.21568627450980393</v>
      </c>
      <c r="G19">
        <v>0</v>
      </c>
      <c r="H19">
        <f t="shared" si="4"/>
        <v>0.25300442757748265</v>
      </c>
      <c r="I19">
        <f t="shared" si="5"/>
        <v>-1.0830607221477648</v>
      </c>
      <c r="J19">
        <f t="shared" si="6"/>
        <v>1.0830607221477648</v>
      </c>
      <c r="K19">
        <f t="shared" si="7"/>
        <v>0.37330926563096944</v>
      </c>
      <c r="L19">
        <f t="shared" si="8"/>
        <v>0.62669073436903067</v>
      </c>
      <c r="M19">
        <f t="shared" si="9"/>
        <v>2.6787441193290351</v>
      </c>
      <c r="N19">
        <f t="shared" si="10"/>
        <v>1.5956833971812705</v>
      </c>
    </row>
    <row r="20" spans="1:14" x14ac:dyDescent="0.25">
      <c r="A20" s="4">
        <f>IF('True_Odds_Calculator_2-way'!A21="","",'True_Odds_Calculator_2-way'!A21)</f>
        <v>2.38</v>
      </c>
      <c r="B20" s="4">
        <f>IF('True_Odds_Calculator_2-way'!B21="","",'True_Odds_Calculator_2-way'!B21)</f>
        <v>1.62</v>
      </c>
      <c r="C20" s="4">
        <f t="shared" si="0"/>
        <v>0.42016806722689076</v>
      </c>
      <c r="D20">
        <f t="shared" si="1"/>
        <v>0.61728395061728392</v>
      </c>
      <c r="E20">
        <f t="shared" si="2"/>
        <v>3.7452017844174623E-2</v>
      </c>
      <c r="F20">
        <f t="shared" si="3"/>
        <v>-0.22191098661686903</v>
      </c>
      <c r="G20">
        <v>0</v>
      </c>
      <c r="H20">
        <f t="shared" si="4"/>
        <v>0.25936300446104366</v>
      </c>
      <c r="I20">
        <f t="shared" si="5"/>
        <v>-1.0810968751610261</v>
      </c>
      <c r="J20">
        <f t="shared" si="6"/>
        <v>1.0810968751610261</v>
      </c>
      <c r="K20">
        <f t="shared" si="7"/>
        <v>0.4012980084049661</v>
      </c>
      <c r="L20">
        <f t="shared" si="8"/>
        <v>0.59870199159503401</v>
      </c>
      <c r="M20">
        <f t="shared" si="9"/>
        <v>2.4919136877222163</v>
      </c>
      <c r="N20">
        <f t="shared" si="10"/>
        <v>1.6702800625998362</v>
      </c>
    </row>
    <row r="21" spans="1:14" x14ac:dyDescent="0.25">
      <c r="A21" s="4">
        <f>IF('True_Odds_Calculator_2-way'!A22="","",'True_Odds_Calculator_2-way'!A22)</f>
        <v>2.36</v>
      </c>
      <c r="B21" s="4">
        <f>IF('True_Odds_Calculator_2-way'!B22="","",'True_Odds_Calculator_2-way'!B22)</f>
        <v>1.63</v>
      </c>
      <c r="C21" s="4">
        <f t="shared" si="0"/>
        <v>0.42372881355932207</v>
      </c>
      <c r="D21">
        <f t="shared" si="1"/>
        <v>0.61349693251533743</v>
      </c>
      <c r="E21">
        <f t="shared" si="2"/>
        <v>3.7225746074659449E-2</v>
      </c>
      <c r="F21">
        <f t="shared" si="3"/>
        <v>-0.2227305812623479</v>
      </c>
      <c r="G21">
        <v>0</v>
      </c>
      <c r="H21">
        <f t="shared" si="4"/>
        <v>0.25995632733700741</v>
      </c>
      <c r="I21">
        <f t="shared" si="5"/>
        <v>-1.0803395392536073</v>
      </c>
      <c r="J21">
        <f t="shared" si="6"/>
        <v>1.0803395392536073</v>
      </c>
      <c r="K21">
        <f t="shared" si="7"/>
        <v>0.40497933867464492</v>
      </c>
      <c r="L21">
        <f t="shared" si="8"/>
        <v>0.59502066132535514</v>
      </c>
      <c r="M21">
        <f t="shared" si="9"/>
        <v>2.4692617733849058</v>
      </c>
      <c r="N21">
        <f t="shared" si="10"/>
        <v>1.6806139097297725</v>
      </c>
    </row>
    <row r="22" spans="1:14" x14ac:dyDescent="0.25">
      <c r="A22" s="4">
        <f>IF('True_Odds_Calculator_2-way'!A23="","",'True_Odds_Calculator_2-way'!A23)</f>
        <v>2.8</v>
      </c>
      <c r="B22" s="4">
        <f>IF('True_Odds_Calculator_2-way'!B23="","",'True_Odds_Calculator_2-way'!B23)</f>
        <v>1.47</v>
      </c>
      <c r="C22" s="4">
        <f t="shared" si="0"/>
        <v>0.35714285714285715</v>
      </c>
      <c r="D22">
        <f t="shared" si="1"/>
        <v>0.68027210884353739</v>
      </c>
      <c r="E22">
        <f t="shared" si="2"/>
        <v>3.7414965986394488E-2</v>
      </c>
      <c r="F22">
        <f t="shared" si="3"/>
        <v>-0.20553935860058314</v>
      </c>
      <c r="G22">
        <v>0</v>
      </c>
      <c r="H22">
        <f t="shared" si="4"/>
        <v>0.24295432458697763</v>
      </c>
      <c r="I22">
        <f t="shared" si="5"/>
        <v>-1.0872134550890702</v>
      </c>
      <c r="J22">
        <f t="shared" si="6"/>
        <v>1.0872134550890702</v>
      </c>
      <c r="K22">
        <f t="shared" si="7"/>
        <v>0.33818239323710791</v>
      </c>
      <c r="L22">
        <f t="shared" si="8"/>
        <v>0.66181760676289225</v>
      </c>
      <c r="M22">
        <f t="shared" si="9"/>
        <v>2.9569842191603266</v>
      </c>
      <c r="N22">
        <f t="shared" si="10"/>
        <v>1.5109903238918627</v>
      </c>
    </row>
    <row r="23" spans="1:14" x14ac:dyDescent="0.25">
      <c r="A23" s="4">
        <f>IF('True_Odds_Calculator_2-way'!A24="","",'True_Odds_Calculator_2-way'!A24)</f>
        <v>2.11</v>
      </c>
      <c r="B23" s="4">
        <f>IF('True_Odds_Calculator_2-way'!B24="","",'True_Odds_Calculator_2-way'!B24)</f>
        <v>1.78</v>
      </c>
      <c r="C23" s="4">
        <f t="shared" si="0"/>
        <v>0.47393364928909953</v>
      </c>
      <c r="D23">
        <f t="shared" si="1"/>
        <v>0.5617977528089888</v>
      </c>
      <c r="E23">
        <f t="shared" si="2"/>
        <v>3.5731402098088338E-2</v>
      </c>
      <c r="F23">
        <f t="shared" si="3"/>
        <v>-0.23052345705309119</v>
      </c>
      <c r="G23">
        <v>0</v>
      </c>
      <c r="H23">
        <f t="shared" si="4"/>
        <v>0.26625485915117952</v>
      </c>
      <c r="I23">
        <f t="shared" si="5"/>
        <v>-1.0747098003652684</v>
      </c>
      <c r="J23">
        <f t="shared" si="6"/>
        <v>1.0747098003652684</v>
      </c>
      <c r="K23">
        <f t="shared" si="7"/>
        <v>0.45601134895833134</v>
      </c>
      <c r="L23">
        <f t="shared" si="8"/>
        <v>0.54398865104166871</v>
      </c>
      <c r="M23">
        <f t="shared" si="9"/>
        <v>2.192927878405448</v>
      </c>
      <c r="N23">
        <f t="shared" si="10"/>
        <v>1.838273644284909</v>
      </c>
    </row>
    <row r="24" spans="1:14" x14ac:dyDescent="0.25">
      <c r="A24" s="4">
        <f>IF('True_Odds_Calculator_2-way'!A25="","",'True_Odds_Calculator_2-way'!A25)</f>
        <v>2.2200000000000002</v>
      </c>
      <c r="B24" s="4">
        <f>IF('True_Odds_Calculator_2-way'!B25="","",'True_Odds_Calculator_2-way'!B25)</f>
        <v>1.7</v>
      </c>
      <c r="C24" s="4">
        <f t="shared" si="0"/>
        <v>0.4504504504504504</v>
      </c>
      <c r="D24">
        <f t="shared" si="1"/>
        <v>0.58823529411764708</v>
      </c>
      <c r="E24">
        <f t="shared" si="2"/>
        <v>3.868574456809748E-2</v>
      </c>
      <c r="F24">
        <f t="shared" si="3"/>
        <v>-0.22628510863804985</v>
      </c>
      <c r="G24">
        <v>0</v>
      </c>
      <c r="H24">
        <f t="shared" si="4"/>
        <v>0.26497085320614733</v>
      </c>
      <c r="I24">
        <f t="shared" si="5"/>
        <v>-1.0821091383745125</v>
      </c>
      <c r="J24">
        <f t="shared" si="6"/>
        <v>1.0821091383745125</v>
      </c>
      <c r="K24">
        <f t="shared" si="7"/>
        <v>0.43100231571506481</v>
      </c>
      <c r="L24">
        <f t="shared" si="8"/>
        <v>0.56899768428493536</v>
      </c>
      <c r="M24">
        <f t="shared" si="9"/>
        <v>2.3201731488169055</v>
      </c>
      <c r="N24">
        <f t="shared" si="10"/>
        <v>1.7574763968621581</v>
      </c>
    </row>
    <row r="25" spans="1:14" x14ac:dyDescent="0.25">
      <c r="A25" s="4">
        <f>IF('True_Odds_Calculator_2-way'!A26="","",'True_Odds_Calculator_2-way'!A26)</f>
        <v>2.2400000000000002</v>
      </c>
      <c r="B25" s="4">
        <f>IF('True_Odds_Calculator_2-way'!B26="","",'True_Odds_Calculator_2-way'!B26)</f>
        <v>1.69</v>
      </c>
      <c r="C25" s="4">
        <f t="shared" si="0"/>
        <v>0.4464285714285714</v>
      </c>
      <c r="D25">
        <f t="shared" si="1"/>
        <v>0.59171597633136097</v>
      </c>
      <c r="E25">
        <f t="shared" si="2"/>
        <v>3.8144547759932479E-2</v>
      </c>
      <c r="F25">
        <f t="shared" si="3"/>
        <v>-0.22601437024513937</v>
      </c>
      <c r="G25">
        <v>0</v>
      </c>
      <c r="H25">
        <f t="shared" si="4"/>
        <v>0.26415891800507185</v>
      </c>
      <c r="I25">
        <f t="shared" si="5"/>
        <v>-1.0810968751610266</v>
      </c>
      <c r="J25">
        <f t="shared" si="6"/>
        <v>1.0810968751610266</v>
      </c>
      <c r="K25">
        <f t="shared" si="7"/>
        <v>0.42724815706868025</v>
      </c>
      <c r="L25">
        <f t="shared" si="8"/>
        <v>0.57275184293131953</v>
      </c>
      <c r="M25">
        <f t="shared" si="9"/>
        <v>2.3405601251996737</v>
      </c>
      <c r="N25">
        <f t="shared" si="10"/>
        <v>1.7459568438611086</v>
      </c>
    </row>
    <row r="26" spans="1:14" x14ac:dyDescent="0.25">
      <c r="A26" s="4">
        <f>IF('True_Odds_Calculator_2-way'!A27="","",'True_Odds_Calculator_2-way'!A27)</f>
        <v>2.2200000000000002</v>
      </c>
      <c r="B26" s="4">
        <f>IF('True_Odds_Calculator_2-way'!B27="","",'True_Odds_Calculator_2-way'!B27)</f>
        <v>1.68</v>
      </c>
      <c r="C26" s="4">
        <f t="shared" si="0"/>
        <v>0.4504504504504504</v>
      </c>
      <c r="D26">
        <f t="shared" si="1"/>
        <v>0.59523809523809523</v>
      </c>
      <c r="E26">
        <f t="shared" si="2"/>
        <v>4.5688545688545634E-2</v>
      </c>
      <c r="F26">
        <f t="shared" si="3"/>
        <v>-0.22243672243672252</v>
      </c>
      <c r="G26">
        <v>0</v>
      </c>
      <c r="H26">
        <f t="shared" si="4"/>
        <v>0.2681252681252681</v>
      </c>
      <c r="I26">
        <f t="shared" si="5"/>
        <v>-1.0979071877276467</v>
      </c>
      <c r="J26">
        <f t="shared" si="6"/>
        <v>1.0979071877276467</v>
      </c>
      <c r="K26">
        <f t="shared" si="7"/>
        <v>0.42745148692380741</v>
      </c>
      <c r="L26">
        <f t="shared" si="8"/>
        <v>0.57254851307619281</v>
      </c>
      <c r="M26">
        <f t="shared" si="9"/>
        <v>2.3394467690277296</v>
      </c>
      <c r="N26">
        <f t="shared" si="10"/>
        <v>1.7465768876547993</v>
      </c>
    </row>
    <row r="27" spans="1:14" x14ac:dyDescent="0.25">
      <c r="A27" s="4">
        <f>IF('True_Odds_Calculator_2-way'!A28="","",'True_Odds_Calculator_2-way'!A28)</f>
        <v>2.0699999999999998</v>
      </c>
      <c r="B27" s="4">
        <f>IF('True_Odds_Calculator_2-way'!B28="","",'True_Odds_Calculator_2-way'!B28)</f>
        <v>1.78</v>
      </c>
      <c r="C27" s="4">
        <f t="shared" si="0"/>
        <v>0.48309178743961356</v>
      </c>
      <c r="D27">
        <f t="shared" si="1"/>
        <v>0.5617977528089888</v>
      </c>
      <c r="E27">
        <f t="shared" si="2"/>
        <v>4.4889540248602255E-2</v>
      </c>
      <c r="F27">
        <f t="shared" si="3"/>
        <v>-0.22651034033545026</v>
      </c>
      <c r="G27">
        <v>0</v>
      </c>
      <c r="H27">
        <f t="shared" si="4"/>
        <v>0.27139988058405257</v>
      </c>
      <c r="I27">
        <f t="shared" si="5"/>
        <v>-1.0946135246159836</v>
      </c>
      <c r="J27">
        <f t="shared" si="6"/>
        <v>1.0946135246159836</v>
      </c>
      <c r="K27">
        <f t="shared" si="7"/>
        <v>0.46056706084310273</v>
      </c>
      <c r="L27">
        <f t="shared" si="8"/>
        <v>0.53943293915689727</v>
      </c>
      <c r="M27">
        <f t="shared" si="9"/>
        <v>2.1712364713391024</v>
      </c>
      <c r="N27">
        <f t="shared" si="10"/>
        <v>1.8537985492004672</v>
      </c>
    </row>
    <row r="28" spans="1:14" x14ac:dyDescent="0.25">
      <c r="A28" s="4">
        <f>IF('True_Odds_Calculator_2-way'!A29="","",'True_Odds_Calculator_2-way'!A29)</f>
        <v>2.23</v>
      </c>
      <c r="B28" s="4">
        <f>IF('True_Odds_Calculator_2-way'!B29="","",'True_Odds_Calculator_2-way'!B29)</f>
        <v>1.67</v>
      </c>
      <c r="C28" s="4">
        <f t="shared" si="0"/>
        <v>0.44843049327354262</v>
      </c>
      <c r="D28">
        <f t="shared" si="1"/>
        <v>0.5988023952095809</v>
      </c>
      <c r="E28">
        <f t="shared" si="2"/>
        <v>4.7232888483123459E-2</v>
      </c>
      <c r="F28">
        <f t="shared" si="3"/>
        <v>-0.22128836497408777</v>
      </c>
      <c r="G28">
        <v>0</v>
      </c>
      <c r="H28">
        <f t="shared" si="4"/>
        <v>0.26852125345721117</v>
      </c>
      <c r="I28">
        <f t="shared" si="5"/>
        <v>-1.1015647826027291</v>
      </c>
      <c r="J28">
        <f t="shared" si="6"/>
        <v>1.1015647826027291</v>
      </c>
      <c r="K28">
        <f t="shared" si="7"/>
        <v>0.42464203096948078</v>
      </c>
      <c r="L28">
        <f t="shared" si="8"/>
        <v>0.57535796903051928</v>
      </c>
      <c r="M28">
        <f t="shared" si="9"/>
        <v>2.3549246826013568</v>
      </c>
      <c r="N28">
        <f t="shared" si="10"/>
        <v>1.7380484043438287</v>
      </c>
    </row>
    <row r="29" spans="1:14" x14ac:dyDescent="0.25">
      <c r="A29" s="4">
        <f>IF('True_Odds_Calculator_2-way'!A30="","",'True_Odds_Calculator_2-way'!A30)</f>
        <v>2.15</v>
      </c>
      <c r="B29" s="4">
        <f>IF('True_Odds_Calculator_2-way'!B30="","",'True_Odds_Calculator_2-way'!B30)</f>
        <v>1.72</v>
      </c>
      <c r="C29" s="4">
        <f t="shared" si="0"/>
        <v>0.46511627906976744</v>
      </c>
      <c r="D29">
        <f t="shared" si="1"/>
        <v>0.58139534883720934</v>
      </c>
      <c r="E29">
        <f t="shared" si="2"/>
        <v>4.6511627906976827E-2</v>
      </c>
      <c r="F29">
        <f t="shared" si="3"/>
        <v>-0.22390481341265545</v>
      </c>
      <c r="G29">
        <v>0</v>
      </c>
      <c r="H29">
        <f t="shared" si="4"/>
        <v>0.27041644131963227</v>
      </c>
      <c r="I29">
        <f t="shared" si="5"/>
        <v>-1.0989674556596452</v>
      </c>
      <c r="J29">
        <f t="shared" si="6"/>
        <v>1.0989674556596452</v>
      </c>
      <c r="K29">
        <f t="shared" si="7"/>
        <v>0.44173268206089783</v>
      </c>
      <c r="L29">
        <f t="shared" si="8"/>
        <v>0.55826731793910211</v>
      </c>
      <c r="M29">
        <f t="shared" si="9"/>
        <v>2.2638125740085919</v>
      </c>
      <c r="N29">
        <f t="shared" si="10"/>
        <v>1.7912565680749446</v>
      </c>
    </row>
    <row r="30" spans="1:14" x14ac:dyDescent="0.25">
      <c r="A30" s="4">
        <f>IF('True_Odds_Calculator_2-way'!A31="","",'True_Odds_Calculator_2-way'!A31)</f>
        <v>2.59</v>
      </c>
      <c r="B30" s="4">
        <f>IF('True_Odds_Calculator_2-way'!B31="","",'True_Odds_Calculator_2-way'!B31)</f>
        <v>1.53</v>
      </c>
      <c r="C30" s="4">
        <f t="shared" si="0"/>
        <v>0.38610038610038611</v>
      </c>
      <c r="D30">
        <f t="shared" si="1"/>
        <v>0.65359477124183007</v>
      </c>
      <c r="E30">
        <f t="shared" si="2"/>
        <v>3.9695157342216181E-2</v>
      </c>
      <c r="F30">
        <f t="shared" si="3"/>
        <v>-0.21265803618744794</v>
      </c>
      <c r="G30">
        <v>0</v>
      </c>
      <c r="H30">
        <f t="shared" si="4"/>
        <v>0.25235319352966412</v>
      </c>
      <c r="I30">
        <f t="shared" si="5"/>
        <v>-1.0893401305464636</v>
      </c>
      <c r="J30">
        <f t="shared" si="6"/>
        <v>1.0893401305464636</v>
      </c>
      <c r="K30">
        <f t="shared" si="7"/>
        <v>0.36602540378443871</v>
      </c>
      <c r="L30">
        <f t="shared" si="8"/>
        <v>0.63397459621556129</v>
      </c>
      <c r="M30">
        <f t="shared" si="9"/>
        <v>2.7320508075688767</v>
      </c>
      <c r="N30">
        <f t="shared" si="10"/>
        <v>1.577350269189626</v>
      </c>
    </row>
    <row r="31" spans="1:14" x14ac:dyDescent="0.25">
      <c r="A31" s="4">
        <f>IF('True_Odds_Calculator_2-way'!A32="","",'True_Odds_Calculator_2-way'!A32)</f>
        <v>2.62</v>
      </c>
      <c r="B31" s="4">
        <f>IF('True_Odds_Calculator_2-way'!B32="","",'True_Odds_Calculator_2-way'!B32)</f>
        <v>1.52</v>
      </c>
      <c r="C31" s="4">
        <f t="shared" si="0"/>
        <v>0.38167938931297707</v>
      </c>
      <c r="D31">
        <f t="shared" si="1"/>
        <v>0.65789473684210531</v>
      </c>
      <c r="E31">
        <f t="shared" si="2"/>
        <v>3.9574126155082379E-2</v>
      </c>
      <c r="F31">
        <f t="shared" si="3"/>
        <v>-0.21153073523503418</v>
      </c>
      <c r="G31">
        <v>0</v>
      </c>
      <c r="H31">
        <f t="shared" si="4"/>
        <v>0.25110486139011651</v>
      </c>
      <c r="I31">
        <f t="shared" si="5"/>
        <v>-1.0895340841010224</v>
      </c>
      <c r="J31">
        <f t="shared" si="6"/>
        <v>1.0895340841010224</v>
      </c>
      <c r="K31">
        <f t="shared" si="7"/>
        <v>0.36165773858791023</v>
      </c>
      <c r="L31">
        <f t="shared" si="8"/>
        <v>0.63834226141208994</v>
      </c>
      <c r="M31">
        <f t="shared" si="9"/>
        <v>2.7650452162436565</v>
      </c>
      <c r="N31">
        <f t="shared" si="10"/>
        <v>1.5665577237325312</v>
      </c>
    </row>
    <row r="32" spans="1:14" x14ac:dyDescent="0.25">
      <c r="A32" s="4">
        <f>IF('True_Odds_Calculator_2-way'!A33="","",'True_Odds_Calculator_2-way'!A33)</f>
        <v>2.2400000000000002</v>
      </c>
      <c r="B32" s="4">
        <f>IF('True_Odds_Calculator_2-way'!B33="","",'True_Odds_Calculator_2-way'!B33)</f>
        <v>1.69</v>
      </c>
      <c r="C32" s="4">
        <f t="shared" si="0"/>
        <v>0.4464285714285714</v>
      </c>
      <c r="D32">
        <f t="shared" si="1"/>
        <v>0.59171597633136097</v>
      </c>
      <c r="E32">
        <f t="shared" si="2"/>
        <v>3.8144547759932479E-2</v>
      </c>
      <c r="F32">
        <f t="shared" si="3"/>
        <v>-0.22601437024513937</v>
      </c>
      <c r="G32">
        <v>0</v>
      </c>
      <c r="H32">
        <f t="shared" si="4"/>
        <v>0.26415891800507185</v>
      </c>
      <c r="I32">
        <f t="shared" si="5"/>
        <v>-1.0810968751610266</v>
      </c>
      <c r="J32">
        <f t="shared" si="6"/>
        <v>1.0810968751610266</v>
      </c>
      <c r="K32">
        <f t="shared" si="7"/>
        <v>0.42724815706868025</v>
      </c>
      <c r="L32">
        <f t="shared" si="8"/>
        <v>0.57275184293131953</v>
      </c>
      <c r="M32">
        <f t="shared" si="9"/>
        <v>2.3405601251996737</v>
      </c>
      <c r="N32">
        <f t="shared" si="10"/>
        <v>1.7459568438611086</v>
      </c>
    </row>
    <row r="33" spans="1:14" x14ac:dyDescent="0.25">
      <c r="A33" s="4">
        <f>IF('True_Odds_Calculator_2-way'!A34="","",'True_Odds_Calculator_2-way'!A34)</f>
        <v>2.19</v>
      </c>
      <c r="B33" s="4">
        <f>IF('True_Odds_Calculator_2-way'!B34="","",'True_Odds_Calculator_2-way'!B34)</f>
        <v>1.72</v>
      </c>
      <c r="C33" s="4">
        <f t="shared" si="0"/>
        <v>0.45662100456621008</v>
      </c>
      <c r="D33">
        <f t="shared" si="1"/>
        <v>0.58139534883720934</v>
      </c>
      <c r="E33">
        <f t="shared" si="2"/>
        <v>3.8016353403419467E-2</v>
      </c>
      <c r="F33">
        <f t="shared" si="3"/>
        <v>-0.22746097483274919</v>
      </c>
      <c r="G33">
        <v>0</v>
      </c>
      <c r="H33">
        <f t="shared" si="4"/>
        <v>0.26547732823616865</v>
      </c>
      <c r="I33">
        <f t="shared" si="5"/>
        <v>-1.0803395392536077</v>
      </c>
      <c r="J33">
        <f t="shared" si="6"/>
        <v>1.0803395392536077</v>
      </c>
      <c r="K33">
        <f t="shared" si="7"/>
        <v>0.43752110049466114</v>
      </c>
      <c r="L33">
        <f t="shared" si="8"/>
        <v>0.5624788995053388</v>
      </c>
      <c r="M33">
        <f t="shared" si="9"/>
        <v>2.2856040517117928</v>
      </c>
      <c r="N33">
        <f t="shared" si="10"/>
        <v>1.7778444682625973</v>
      </c>
    </row>
    <row r="34" spans="1:14" x14ac:dyDescent="0.25">
      <c r="A34" s="4">
        <f>IF('True_Odds_Calculator_2-way'!A35="","",'True_Odds_Calculator_2-way'!A35)</f>
        <v>2.5</v>
      </c>
      <c r="B34" s="4">
        <f>IF('True_Odds_Calculator_2-way'!B35="","",'True_Odds_Calculator_2-way'!B35)</f>
        <v>1.56</v>
      </c>
      <c r="C34" s="4">
        <f t="shared" si="0"/>
        <v>0.4</v>
      </c>
      <c r="D34">
        <f t="shared" si="1"/>
        <v>0.64102564102564097</v>
      </c>
      <c r="E34">
        <f t="shared" si="2"/>
        <v>4.102564102564088E-2</v>
      </c>
      <c r="F34">
        <f t="shared" si="3"/>
        <v>-0.21538461538461551</v>
      </c>
      <c r="G34">
        <v>0</v>
      </c>
      <c r="H34">
        <f t="shared" si="4"/>
        <v>0.25641025641025639</v>
      </c>
      <c r="I34">
        <f t="shared" si="5"/>
        <v>-1.0910894511799616</v>
      </c>
      <c r="J34">
        <f t="shared" si="6"/>
        <v>1.0910894511799616</v>
      </c>
      <c r="K34">
        <f t="shared" si="7"/>
        <v>0.3792714244586895</v>
      </c>
      <c r="L34">
        <f t="shared" si="8"/>
        <v>0.62072857554131078</v>
      </c>
      <c r="M34">
        <f t="shared" si="9"/>
        <v>2.6366341767699417</v>
      </c>
      <c r="N34">
        <f t="shared" si="10"/>
        <v>1.6110100926607782</v>
      </c>
    </row>
    <row r="35" spans="1:14" x14ac:dyDescent="0.25">
      <c r="A35" s="4">
        <f>IF('True_Odds_Calculator_2-way'!A36="","",'True_Odds_Calculator_2-way'!A36)</f>
        <v>2.5299999999999998</v>
      </c>
      <c r="B35" s="4">
        <f>IF('True_Odds_Calculator_2-way'!B36="","",'True_Odds_Calculator_2-way'!B36)</f>
        <v>1.55</v>
      </c>
      <c r="C35" s="4">
        <f t="shared" si="0"/>
        <v>0.39525691699604748</v>
      </c>
      <c r="D35">
        <f t="shared" si="1"/>
        <v>0.64516129032258063</v>
      </c>
      <c r="E35">
        <f t="shared" si="2"/>
        <v>4.0418207318628108E-2</v>
      </c>
      <c r="F35">
        <f t="shared" si="3"/>
        <v>-0.21458625525946706</v>
      </c>
      <c r="G35">
        <v>0</v>
      </c>
      <c r="H35">
        <f t="shared" si="4"/>
        <v>0.25500446257809511</v>
      </c>
      <c r="I35">
        <f t="shared" si="5"/>
        <v>-1.0901165669462143</v>
      </c>
      <c r="J35">
        <f t="shared" si="6"/>
        <v>1.0901165669462143</v>
      </c>
      <c r="K35">
        <f t="shared" si="7"/>
        <v>0.37482968478085649</v>
      </c>
      <c r="L35">
        <f t="shared" si="8"/>
        <v>0.62517031521914335</v>
      </c>
      <c r="M35">
        <f t="shared" si="9"/>
        <v>2.6678783474277079</v>
      </c>
      <c r="N35">
        <f t="shared" si="10"/>
        <v>1.5995641118204185</v>
      </c>
    </row>
    <row r="36" spans="1:14" x14ac:dyDescent="0.25">
      <c r="A36" s="4">
        <f>IF('True_Odds_Calculator_2-way'!A37="","",'True_Odds_Calculator_2-way'!A37)</f>
        <v>2.98</v>
      </c>
      <c r="B36" s="4">
        <f>IF('True_Odds_Calculator_2-way'!B37="","",'True_Odds_Calculator_2-way'!B37)</f>
        <v>1.41</v>
      </c>
      <c r="C36" s="4">
        <f t="shared" si="0"/>
        <v>0.33557046979865773</v>
      </c>
      <c r="D36">
        <f t="shared" si="1"/>
        <v>0.70921985815602839</v>
      </c>
      <c r="E36">
        <f t="shared" si="2"/>
        <v>4.4790327954686182E-2</v>
      </c>
      <c r="F36">
        <f t="shared" si="3"/>
        <v>-0.19320291303726966</v>
      </c>
      <c r="G36">
        <v>0</v>
      </c>
      <c r="H36">
        <f t="shared" si="4"/>
        <v>0.23799324099195585</v>
      </c>
      <c r="I36">
        <f t="shared" si="5"/>
        <v>-1.1098785970200451</v>
      </c>
      <c r="J36">
        <f t="shared" si="6"/>
        <v>1.1098785970200451</v>
      </c>
      <c r="K36">
        <f t="shared" si="7"/>
        <v>0.31273850003877224</v>
      </c>
      <c r="L36">
        <f t="shared" si="8"/>
        <v>0.68726149996122765</v>
      </c>
      <c r="M36">
        <f t="shared" si="9"/>
        <v>3.1975596220996887</v>
      </c>
      <c r="N36">
        <f t="shared" si="10"/>
        <v>1.4550502247782187</v>
      </c>
    </row>
    <row r="37" spans="1:14" x14ac:dyDescent="0.25">
      <c r="A37" s="4">
        <f>IF('True_Odds_Calculator_2-way'!A38="","",'True_Odds_Calculator_2-way'!A38)</f>
        <v>2.87</v>
      </c>
      <c r="B37" s="4">
        <f>IF('True_Odds_Calculator_2-way'!B38="","",'True_Odds_Calculator_2-way'!B38)</f>
        <v>1.44</v>
      </c>
      <c r="C37" s="4">
        <f t="shared" si="0"/>
        <v>0.34843205574912889</v>
      </c>
      <c r="D37">
        <f t="shared" si="1"/>
        <v>0.69444444444444442</v>
      </c>
      <c r="E37">
        <f t="shared" si="2"/>
        <v>4.2876500193573364E-2</v>
      </c>
      <c r="F37">
        <f t="shared" si="3"/>
        <v>-0.1990902051877661</v>
      </c>
      <c r="G37">
        <v>0</v>
      </c>
      <c r="H37">
        <f t="shared" si="4"/>
        <v>0.24196670538133949</v>
      </c>
      <c r="I37">
        <f t="shared" si="5"/>
        <v>-1.102434659256059</v>
      </c>
      <c r="J37">
        <f t="shared" si="6"/>
        <v>1.102434659256059</v>
      </c>
      <c r="K37">
        <f t="shared" si="7"/>
        <v>0.32663163471040929</v>
      </c>
      <c r="L37">
        <f t="shared" si="8"/>
        <v>0.67336836528959054</v>
      </c>
      <c r="M37">
        <f t="shared" si="9"/>
        <v>3.0615528128088303</v>
      </c>
      <c r="N37">
        <f t="shared" si="10"/>
        <v>1.4850712500726662</v>
      </c>
    </row>
    <row r="38" spans="1:14" x14ac:dyDescent="0.25">
      <c r="A38" s="4">
        <f>IF('True_Odds_Calculator_2-way'!A39="","",'True_Odds_Calculator_2-way'!A39)</f>
        <v>1.99</v>
      </c>
      <c r="B38" s="4">
        <f>IF('True_Odds_Calculator_2-way'!B39="","",'True_Odds_Calculator_2-way'!B39)</f>
        <v>1.88</v>
      </c>
      <c r="C38" s="4">
        <f t="shared" si="0"/>
        <v>0.50251256281407031</v>
      </c>
      <c r="D38">
        <f t="shared" si="1"/>
        <v>0.53191489361702127</v>
      </c>
      <c r="E38">
        <f t="shared" si="2"/>
        <v>3.4427456431091574E-2</v>
      </c>
      <c r="F38">
        <f t="shared" si="3"/>
        <v>-0.23286645995937127</v>
      </c>
      <c r="G38">
        <v>0</v>
      </c>
      <c r="H38">
        <f t="shared" si="4"/>
        <v>0.2672939163904629</v>
      </c>
      <c r="I38">
        <f t="shared" si="5"/>
        <v>-1.0713739108887084</v>
      </c>
      <c r="J38">
        <f t="shared" si="6"/>
        <v>1.0713739108887084</v>
      </c>
      <c r="K38">
        <f t="shared" si="7"/>
        <v>0.48528137423857021</v>
      </c>
      <c r="L38">
        <f t="shared" si="8"/>
        <v>0.51471862576142968</v>
      </c>
      <c r="M38">
        <f t="shared" si="9"/>
        <v>2.0606601717798219</v>
      </c>
      <c r="N38">
        <f t="shared" si="10"/>
        <v>1.9428090415820634</v>
      </c>
    </row>
    <row r="39" spans="1:14" x14ac:dyDescent="0.25">
      <c r="A39" s="4">
        <f>IF('True_Odds_Calculator_2-way'!A40="","",'True_Odds_Calculator_2-way'!A40)</f>
        <v>2.35</v>
      </c>
      <c r="B39" s="4">
        <f>IF('True_Odds_Calculator_2-way'!B40="","",'True_Odds_Calculator_2-way'!B40)</f>
        <v>1.63</v>
      </c>
      <c r="C39" s="4">
        <f t="shared" si="0"/>
        <v>0.42553191489361702</v>
      </c>
      <c r="D39">
        <f t="shared" si="1"/>
        <v>0.61349693251533743</v>
      </c>
      <c r="E39">
        <f t="shared" si="2"/>
        <v>3.9028847408954404E-2</v>
      </c>
      <c r="F39">
        <f t="shared" si="3"/>
        <v>-0.22203367706565724</v>
      </c>
      <c r="G39">
        <v>0</v>
      </c>
      <c r="H39">
        <f t="shared" si="4"/>
        <v>0.2610625244746117</v>
      </c>
      <c r="I39">
        <f t="shared" si="5"/>
        <v>-1.0843334143872592</v>
      </c>
      <c r="J39">
        <f t="shared" si="6"/>
        <v>1.0843334143872592</v>
      </c>
      <c r="K39">
        <f t="shared" si="7"/>
        <v>0.4058688457449498</v>
      </c>
      <c r="L39">
        <f t="shared" si="8"/>
        <v>0.59413115425505014</v>
      </c>
      <c r="M39">
        <f t="shared" si="9"/>
        <v>2.4638501094227996</v>
      </c>
      <c r="N39">
        <f t="shared" si="10"/>
        <v>1.6831300510639733</v>
      </c>
    </row>
    <row r="40" spans="1:14" x14ac:dyDescent="0.25">
      <c r="A40" s="4">
        <f>IF('True_Odds_Calculator_2-way'!A41="","",'True_Odds_Calculator_2-way'!A41)</f>
        <v>2.2000000000000002</v>
      </c>
      <c r="B40" s="4">
        <f>IF('True_Odds_Calculator_2-way'!B41="","",'True_Odds_Calculator_2-way'!B41)</f>
        <v>1.72</v>
      </c>
      <c r="C40" s="4">
        <f t="shared" si="0"/>
        <v>0.45454545454545453</v>
      </c>
      <c r="D40">
        <f t="shared" si="1"/>
        <v>0.58139534883720934</v>
      </c>
      <c r="E40">
        <f t="shared" si="2"/>
        <v>3.5940803382663811E-2</v>
      </c>
      <c r="F40">
        <f t="shared" si="3"/>
        <v>-0.22832980972515859</v>
      </c>
      <c r="G40">
        <v>0</v>
      </c>
      <c r="H40">
        <f t="shared" si="4"/>
        <v>0.26427061310782241</v>
      </c>
      <c r="I40">
        <f t="shared" si="5"/>
        <v>-1.075828707279838</v>
      </c>
      <c r="J40">
        <f t="shared" si="6"/>
        <v>1.075828707279838</v>
      </c>
      <c r="K40">
        <f t="shared" si="7"/>
        <v>0.4364916731037084</v>
      </c>
      <c r="L40">
        <f t="shared" si="8"/>
        <v>0.5635083268962916</v>
      </c>
      <c r="M40">
        <f t="shared" si="9"/>
        <v>2.2909944487358058</v>
      </c>
      <c r="N40">
        <f t="shared" si="10"/>
        <v>1.7745966692414832</v>
      </c>
    </row>
    <row r="41" spans="1:14" x14ac:dyDescent="0.25">
      <c r="A41" s="4">
        <f>IF('True_Odds_Calculator_2-way'!A42="","",'True_Odds_Calculator_2-way'!A42)</f>
        <v>2.37</v>
      </c>
      <c r="B41" s="4">
        <f>IF('True_Odds_Calculator_2-way'!B42="","",'True_Odds_Calculator_2-way'!B42)</f>
        <v>1.64</v>
      </c>
      <c r="C41" s="4">
        <f t="shared" si="0"/>
        <v>0.42194092827004215</v>
      </c>
      <c r="D41">
        <f t="shared" si="1"/>
        <v>0.6097560975609756</v>
      </c>
      <c r="E41">
        <f t="shared" si="2"/>
        <v>3.1697025831017633E-2</v>
      </c>
      <c r="F41">
        <f t="shared" si="3"/>
        <v>-0.2255840279921788</v>
      </c>
      <c r="G41">
        <v>0</v>
      </c>
      <c r="H41">
        <f t="shared" si="4"/>
        <v>0.25728105382319644</v>
      </c>
      <c r="I41">
        <f t="shared" si="5"/>
        <v>-1.0679470721459507</v>
      </c>
      <c r="J41">
        <f t="shared" si="6"/>
        <v>1.0679470721459507</v>
      </c>
      <c r="K41">
        <f t="shared" si="7"/>
        <v>0.40599451076379461</v>
      </c>
      <c r="L41">
        <f t="shared" si="8"/>
        <v>0.59400548923620555</v>
      </c>
      <c r="M41">
        <f t="shared" si="9"/>
        <v>2.4630874888399528</v>
      </c>
      <c r="N41">
        <f t="shared" si="10"/>
        <v>1.6834861261734084</v>
      </c>
    </row>
    <row r="42" spans="1:14" x14ac:dyDescent="0.25">
      <c r="A42" s="4">
        <f>IF('True_Odds_Calculator_2-way'!A43="","",'True_Odds_Calculator_2-way'!A43)</f>
        <v>1.81</v>
      </c>
      <c r="B42" s="4">
        <f>IF('True_Odds_Calculator_2-way'!B43="","",'True_Odds_Calculator_2-way'!B43)</f>
        <v>2.08</v>
      </c>
      <c r="C42" s="4">
        <f t="shared" si="0"/>
        <v>0.5524861878453039</v>
      </c>
      <c r="D42">
        <f t="shared" si="1"/>
        <v>0.48076923076923073</v>
      </c>
      <c r="E42">
        <f t="shared" si="2"/>
        <v>3.3255418614534626E-2</v>
      </c>
      <c r="F42">
        <f t="shared" si="3"/>
        <v>-0.23236294092647691</v>
      </c>
      <c r="G42">
        <v>0</v>
      </c>
      <c r="H42">
        <f t="shared" si="4"/>
        <v>0.26561835954101148</v>
      </c>
      <c r="I42">
        <f t="shared" si="5"/>
        <v>-1.0691671651659735</v>
      </c>
      <c r="J42">
        <f t="shared" si="6"/>
        <v>1.0691671651659735</v>
      </c>
      <c r="K42">
        <f t="shared" si="7"/>
        <v>0.5358983848622455</v>
      </c>
      <c r="L42">
        <f t="shared" si="8"/>
        <v>0.4641016151377545</v>
      </c>
      <c r="M42">
        <f t="shared" si="9"/>
        <v>1.8660254037844384</v>
      </c>
      <c r="N42">
        <f t="shared" si="10"/>
        <v>2.1547005383792519</v>
      </c>
    </row>
    <row r="43" spans="1:14" x14ac:dyDescent="0.25">
      <c r="A43" s="4">
        <f>IF('True_Odds_Calculator_2-way'!A44="","",'True_Odds_Calculator_2-way'!A44)</f>
        <v>2.14</v>
      </c>
      <c r="B43" s="4">
        <f>IF('True_Odds_Calculator_2-way'!B44="","",'True_Odds_Calculator_2-way'!B44)</f>
        <v>1.77</v>
      </c>
      <c r="C43" s="4">
        <f t="shared" si="0"/>
        <v>0.46728971962616822</v>
      </c>
      <c r="D43">
        <f t="shared" si="1"/>
        <v>0.56497175141242939</v>
      </c>
      <c r="E43">
        <f t="shared" si="2"/>
        <v>3.2261471038597556E-2</v>
      </c>
      <c r="F43">
        <f t="shared" si="3"/>
        <v>-0.2317440202756218</v>
      </c>
      <c r="G43">
        <v>0</v>
      </c>
      <c r="H43">
        <f t="shared" si="4"/>
        <v>0.26400549131421935</v>
      </c>
      <c r="I43">
        <f t="shared" si="5"/>
        <v>-1.0673385899176768</v>
      </c>
      <c r="J43">
        <f t="shared" si="6"/>
        <v>1.0673385899176768</v>
      </c>
      <c r="K43">
        <f t="shared" si="7"/>
        <v>0.45110760602631583</v>
      </c>
      <c r="L43">
        <f t="shared" si="8"/>
        <v>0.54889239397368417</v>
      </c>
      <c r="M43">
        <f t="shared" si="9"/>
        <v>2.2167659925061516</v>
      </c>
      <c r="N43">
        <f t="shared" si="10"/>
        <v>1.8218507142366114</v>
      </c>
    </row>
    <row r="44" spans="1:14" x14ac:dyDescent="0.25">
      <c r="A44" s="4">
        <f>IF('True_Odds_Calculator_2-way'!A45="","",'True_Odds_Calculator_2-way'!A45)</f>
        <v>2.06</v>
      </c>
      <c r="B44" s="4">
        <f>IF('True_Odds_Calculator_2-way'!B45="","",'True_Odds_Calculator_2-way'!B45)</f>
        <v>1.84</v>
      </c>
      <c r="C44" s="4">
        <f t="shared" si="0"/>
        <v>0.4854368932038835</v>
      </c>
      <c r="D44">
        <f t="shared" si="1"/>
        <v>0.54347826086956519</v>
      </c>
      <c r="E44">
        <f t="shared" si="2"/>
        <v>2.891515407344869E-2</v>
      </c>
      <c r="F44">
        <f t="shared" si="3"/>
        <v>-0.23490924440692273</v>
      </c>
      <c r="G44">
        <v>0</v>
      </c>
      <c r="H44">
        <f t="shared" si="4"/>
        <v>0.26382439848037148</v>
      </c>
      <c r="I44">
        <f t="shared" si="5"/>
        <v>-1.0597597584982434</v>
      </c>
      <c r="J44">
        <f t="shared" si="6"/>
        <v>1.0597597584982434</v>
      </c>
      <c r="K44">
        <f t="shared" si="7"/>
        <v>0.47095494984925418</v>
      </c>
      <c r="L44">
        <f t="shared" si="8"/>
        <v>0.52904505015074577</v>
      </c>
      <c r="M44">
        <f t="shared" si="9"/>
        <v>2.123345344008138</v>
      </c>
      <c r="N44">
        <f t="shared" si="10"/>
        <v>1.8901981971385247</v>
      </c>
    </row>
    <row r="45" spans="1:14" x14ac:dyDescent="0.25">
      <c r="A45" s="4">
        <f>IF('True_Odds_Calculator_2-way'!A46="","",'True_Odds_Calculator_2-way'!A46)</f>
        <v>2.08</v>
      </c>
      <c r="B45" s="4">
        <f>IF('True_Odds_Calculator_2-way'!B46="","",'True_Odds_Calculator_2-way'!B46)</f>
        <v>1.81</v>
      </c>
      <c r="C45" s="4">
        <f t="shared" si="0"/>
        <v>0.48076923076923073</v>
      </c>
      <c r="D45">
        <f t="shared" si="1"/>
        <v>0.5524861878453039</v>
      </c>
      <c r="E45">
        <f t="shared" si="2"/>
        <v>3.3255418614534626E-2</v>
      </c>
      <c r="F45">
        <f t="shared" si="3"/>
        <v>-0.23236294092647691</v>
      </c>
      <c r="G45">
        <v>0</v>
      </c>
      <c r="H45">
        <f t="shared" si="4"/>
        <v>0.26561835954101148</v>
      </c>
      <c r="I45">
        <f t="shared" si="5"/>
        <v>-1.0691671651659735</v>
      </c>
      <c r="J45">
        <f t="shared" si="6"/>
        <v>1.0691671651659735</v>
      </c>
      <c r="K45">
        <f t="shared" si="7"/>
        <v>0.4641016151377545</v>
      </c>
      <c r="L45">
        <f t="shared" si="8"/>
        <v>0.5358983848622455</v>
      </c>
      <c r="M45">
        <f t="shared" si="9"/>
        <v>2.1547005383792519</v>
      </c>
      <c r="N45">
        <f t="shared" si="10"/>
        <v>1.8660254037844384</v>
      </c>
    </row>
    <row r="46" spans="1:14" x14ac:dyDescent="0.25">
      <c r="A46" s="4">
        <f>IF('True_Odds_Calculator_2-way'!A47="","",'True_Odds_Calculator_2-way'!A47)</f>
        <v>2.1800000000000002</v>
      </c>
      <c r="B46" s="4">
        <f>IF('True_Odds_Calculator_2-way'!B47="","",'True_Odds_Calculator_2-way'!B47)</f>
        <v>1.74</v>
      </c>
      <c r="C46" s="4">
        <f t="shared" si="0"/>
        <v>0.4587155963302752</v>
      </c>
      <c r="D46">
        <f t="shared" si="1"/>
        <v>0.57471264367816088</v>
      </c>
      <c r="E46">
        <f t="shared" si="2"/>
        <v>3.3428240008436028E-2</v>
      </c>
      <c r="F46">
        <f t="shared" si="3"/>
        <v>-0.23020141305494057</v>
      </c>
      <c r="G46">
        <v>0</v>
      </c>
      <c r="H46">
        <f t="shared" si="4"/>
        <v>0.26362965306337655</v>
      </c>
      <c r="I46">
        <f t="shared" si="5"/>
        <v>-1.0701462561817372</v>
      </c>
      <c r="J46">
        <f t="shared" si="6"/>
        <v>1.0701462561817372</v>
      </c>
      <c r="K46">
        <f t="shared" si="7"/>
        <v>0.44193570658612125</v>
      </c>
      <c r="L46">
        <f t="shared" si="8"/>
        <v>0.55806429341387886</v>
      </c>
      <c r="M46">
        <f t="shared" si="9"/>
        <v>2.26277258229445</v>
      </c>
      <c r="N46">
        <f t="shared" si="10"/>
        <v>1.7919082295744857</v>
      </c>
    </row>
    <row r="47" spans="1:14" x14ac:dyDescent="0.25">
      <c r="A47" s="4">
        <f>IF('True_Odds_Calculator_2-way'!A48="","",'True_Odds_Calculator_2-way'!A48)</f>
        <v>2.21</v>
      </c>
      <c r="B47" s="4">
        <f>IF('True_Odds_Calculator_2-way'!B48="","",'True_Odds_Calculator_2-way'!B48)</f>
        <v>1.66</v>
      </c>
      <c r="C47" s="4">
        <f t="shared" si="0"/>
        <v>0.45248868778280543</v>
      </c>
      <c r="D47">
        <f t="shared" si="1"/>
        <v>0.60240963855421692</v>
      </c>
      <c r="E47">
        <f t="shared" si="2"/>
        <v>5.4898326337022407E-2</v>
      </c>
      <c r="F47">
        <f t="shared" si="3"/>
        <v>-0.21768522052008932</v>
      </c>
      <c r="G47">
        <v>0</v>
      </c>
      <c r="H47">
        <f t="shared" si="4"/>
        <v>0.27258354685711172</v>
      </c>
      <c r="I47">
        <f t="shared" si="5"/>
        <v>-1.1190135543575706</v>
      </c>
      <c r="J47">
        <f t="shared" si="6"/>
        <v>1.1190135543575706</v>
      </c>
      <c r="K47">
        <f t="shared" si="7"/>
        <v>0.42480768092719207</v>
      </c>
      <c r="L47">
        <f t="shared" si="8"/>
        <v>0.57519231907280788</v>
      </c>
      <c r="M47">
        <f t="shared" si="9"/>
        <v>2.35400640077266</v>
      </c>
      <c r="N47">
        <f t="shared" si="10"/>
        <v>1.7385489458759966</v>
      </c>
    </row>
    <row r="48" spans="1:14" x14ac:dyDescent="0.25">
      <c r="A48" s="4">
        <f>IF('True_Odds_Calculator_2-way'!A49="","",'True_Odds_Calculator_2-way'!A49)</f>
        <v>1.7</v>
      </c>
      <c r="B48" s="4">
        <f>IF('True_Odds_Calculator_2-way'!B49="","",'True_Odds_Calculator_2-way'!B49)</f>
        <v>2.27</v>
      </c>
      <c r="C48" s="4">
        <f t="shared" si="0"/>
        <v>0.58823529411764708</v>
      </c>
      <c r="D48">
        <f t="shared" si="1"/>
        <v>0.44052863436123346</v>
      </c>
      <c r="E48">
        <f t="shared" si="2"/>
        <v>2.876392847888054E-2</v>
      </c>
      <c r="F48">
        <f t="shared" si="3"/>
        <v>-0.23037056232184505</v>
      </c>
      <c r="G48">
        <v>0</v>
      </c>
      <c r="H48">
        <f t="shared" si="4"/>
        <v>0.25913449080072559</v>
      </c>
      <c r="I48">
        <f t="shared" si="5"/>
        <v>-1.0605938867332434</v>
      </c>
      <c r="J48">
        <f t="shared" si="6"/>
        <v>1.0605938867332434</v>
      </c>
      <c r="K48">
        <f t="shared" si="7"/>
        <v>0.5739158503406081</v>
      </c>
      <c r="L48">
        <f t="shared" si="8"/>
        <v>0.42608414965939195</v>
      </c>
      <c r="M48">
        <f t="shared" si="9"/>
        <v>1.7424157207132702</v>
      </c>
      <c r="N48">
        <f t="shared" si="10"/>
        <v>2.3469542361512192</v>
      </c>
    </row>
    <row r="49" spans="1:14" x14ac:dyDescent="0.25">
      <c r="A49" s="4">
        <f>IF('True_Odds_Calculator_2-way'!A50="","",'True_Odds_Calculator_2-way'!A50)</f>
        <v>2.1</v>
      </c>
      <c r="B49" s="4">
        <f>IF('True_Odds_Calculator_2-way'!B50="","",'True_Odds_Calculator_2-way'!B50)</f>
        <v>1.81</v>
      </c>
      <c r="C49" s="4">
        <f t="shared" si="0"/>
        <v>0.47619047619047616</v>
      </c>
      <c r="D49">
        <f t="shared" si="1"/>
        <v>0.5524861878453039</v>
      </c>
      <c r="E49">
        <f t="shared" si="2"/>
        <v>2.8676664035780064E-2</v>
      </c>
      <c r="F49">
        <f t="shared" si="3"/>
        <v>-0.23441199684293612</v>
      </c>
      <c r="G49">
        <v>0</v>
      </c>
      <c r="H49">
        <f t="shared" si="4"/>
        <v>0.26308866087871613</v>
      </c>
      <c r="I49">
        <f t="shared" si="5"/>
        <v>-1.0594028769395469</v>
      </c>
      <c r="J49">
        <f t="shared" si="6"/>
        <v>1.0594028769395469</v>
      </c>
      <c r="K49">
        <f t="shared" si="7"/>
        <v>0.46182056328667725</v>
      </c>
      <c r="L49">
        <f t="shared" si="8"/>
        <v>0.5381794367133228</v>
      </c>
      <c r="M49">
        <f t="shared" si="9"/>
        <v>2.1653431646335015</v>
      </c>
      <c r="N49">
        <f t="shared" si="10"/>
        <v>1.8581163303210331</v>
      </c>
    </row>
    <row r="50" spans="1:14" x14ac:dyDescent="0.25">
      <c r="A50" s="4">
        <f>IF('True_Odds_Calculator_2-way'!A51="","",'True_Odds_Calculator_2-way'!A51)</f>
        <v>1.76</v>
      </c>
      <c r="B50" s="4">
        <f>IF('True_Odds_Calculator_2-way'!B51="","",'True_Odds_Calculator_2-way'!B51)</f>
        <v>2.17</v>
      </c>
      <c r="C50" s="4">
        <f t="shared" si="0"/>
        <v>0.56818181818181823</v>
      </c>
      <c r="D50">
        <f t="shared" si="1"/>
        <v>0.46082949308755761</v>
      </c>
      <c r="E50">
        <f t="shared" si="2"/>
        <v>2.9011311269375728E-2</v>
      </c>
      <c r="F50">
        <f t="shared" si="3"/>
        <v>-0.2328236279849184</v>
      </c>
      <c r="G50">
        <v>0</v>
      </c>
      <c r="H50">
        <f t="shared" si="4"/>
        <v>0.26183493925429413</v>
      </c>
      <c r="I50">
        <f t="shared" si="5"/>
        <v>-1.0604746049596294</v>
      </c>
      <c r="J50">
        <f t="shared" si="6"/>
        <v>1.0604746049596294</v>
      </c>
      <c r="K50">
        <f t="shared" si="7"/>
        <v>0.55372190553633505</v>
      </c>
      <c r="L50">
        <f t="shared" si="8"/>
        <v>0.44627809446366512</v>
      </c>
      <c r="M50">
        <f t="shared" si="9"/>
        <v>1.8059606997693183</v>
      </c>
      <c r="N50">
        <f t="shared" si="10"/>
        <v>2.2407552878027661</v>
      </c>
    </row>
    <row r="51" spans="1:14" x14ac:dyDescent="0.25">
      <c r="A51" s="4">
        <f>IF('True_Odds_Calculator_2-way'!A52="","",'True_Odds_Calculator_2-way'!A52)</f>
        <v>2.2599999999999998</v>
      </c>
      <c r="B51" s="4">
        <f>IF('True_Odds_Calculator_2-way'!B52="","",'True_Odds_Calculator_2-way'!B52)</f>
        <v>1.69</v>
      </c>
      <c r="C51" s="4">
        <f t="shared" si="0"/>
        <v>0.44247787610619471</v>
      </c>
      <c r="D51">
        <f t="shared" si="1"/>
        <v>0.59171597633136097</v>
      </c>
      <c r="E51">
        <f t="shared" si="2"/>
        <v>3.4193852437555794E-2</v>
      </c>
      <c r="F51">
        <f t="shared" si="3"/>
        <v>-0.22762737602764815</v>
      </c>
      <c r="G51">
        <v>0</v>
      </c>
      <c r="H51">
        <f t="shared" si="4"/>
        <v>0.261821228465204</v>
      </c>
      <c r="I51">
        <f t="shared" si="5"/>
        <v>-1.0724824201463119</v>
      </c>
      <c r="J51">
        <f t="shared" si="6"/>
        <v>1.0724824201463119</v>
      </c>
      <c r="K51">
        <f t="shared" si="7"/>
        <v>0.42529160714947917</v>
      </c>
      <c r="L51">
        <f t="shared" si="8"/>
        <v>0.57470839285052078</v>
      </c>
      <c r="M51">
        <f t="shared" si="9"/>
        <v>2.351327849384353</v>
      </c>
      <c r="N51">
        <f t="shared" si="10"/>
        <v>1.7400128699009547</v>
      </c>
    </row>
    <row r="52" spans="1:14" x14ac:dyDescent="0.25">
      <c r="A52" s="4">
        <f>IF('True_Odds_Calculator_2-way'!A53="","",'True_Odds_Calculator_2-way'!A53)</f>
        <v>2.41</v>
      </c>
      <c r="B52" s="4">
        <f>IF('True_Odds_Calculator_2-way'!B53="","",'True_Odds_Calculator_2-way'!B53)</f>
        <v>1.62</v>
      </c>
      <c r="C52" s="4">
        <f t="shared" si="0"/>
        <v>0.41493775933609955</v>
      </c>
      <c r="D52">
        <f t="shared" si="1"/>
        <v>0.61728395061728392</v>
      </c>
      <c r="E52">
        <f t="shared" si="2"/>
        <v>3.2221709953383471E-2</v>
      </c>
      <c r="F52">
        <f t="shared" si="3"/>
        <v>-0.22391270938988783</v>
      </c>
      <c r="G52">
        <v>0</v>
      </c>
      <c r="H52">
        <f t="shared" si="4"/>
        <v>0.2561344193432713</v>
      </c>
      <c r="I52">
        <f t="shared" si="5"/>
        <v>-1.0695340092890231</v>
      </c>
      <c r="J52">
        <f t="shared" si="6"/>
        <v>1.0695340092890231</v>
      </c>
      <c r="K52">
        <f t="shared" si="7"/>
        <v>0.39871725432970118</v>
      </c>
      <c r="L52">
        <f t="shared" si="8"/>
        <v>0.60128274567029871</v>
      </c>
      <c r="M52">
        <f t="shared" si="9"/>
        <v>2.5080429530975232</v>
      </c>
      <c r="N52">
        <f t="shared" si="10"/>
        <v>1.6631110857591944</v>
      </c>
    </row>
    <row r="53" spans="1:14" x14ac:dyDescent="0.25">
      <c r="A53" s="4">
        <f>IF('True_Odds_Calculator_2-way'!A54="","",'True_Odds_Calculator_2-way'!A54)</f>
        <v>2.11</v>
      </c>
      <c r="B53" s="4">
        <f>IF('True_Odds_Calculator_2-way'!B54="","",'True_Odds_Calculator_2-way'!B54)</f>
        <v>1.78</v>
      </c>
      <c r="C53" s="4">
        <f t="shared" si="0"/>
        <v>0.47393364928909953</v>
      </c>
      <c r="D53">
        <f t="shared" si="1"/>
        <v>0.5617977528089888</v>
      </c>
      <c r="E53">
        <f t="shared" si="2"/>
        <v>3.5731402098088338E-2</v>
      </c>
      <c r="F53">
        <f t="shared" si="3"/>
        <v>-0.23052345705309119</v>
      </c>
      <c r="G53">
        <v>0</v>
      </c>
      <c r="H53">
        <f t="shared" si="4"/>
        <v>0.26625485915117952</v>
      </c>
      <c r="I53">
        <f t="shared" si="5"/>
        <v>-1.0747098003652684</v>
      </c>
      <c r="J53">
        <f t="shared" si="6"/>
        <v>1.0747098003652684</v>
      </c>
      <c r="K53">
        <f t="shared" si="7"/>
        <v>0.45601134895833134</v>
      </c>
      <c r="L53">
        <f t="shared" si="8"/>
        <v>0.54398865104166871</v>
      </c>
      <c r="M53">
        <f t="shared" si="9"/>
        <v>2.192927878405448</v>
      </c>
      <c r="N53">
        <f t="shared" si="10"/>
        <v>1.838273644284909</v>
      </c>
    </row>
    <row r="54" spans="1:14" x14ac:dyDescent="0.25">
      <c r="A54" s="4">
        <f>IF('True_Odds_Calculator_2-way'!A55="","",'True_Odds_Calculator_2-way'!A55)</f>
        <v>2.5299999999999998</v>
      </c>
      <c r="B54" s="4">
        <f>IF('True_Odds_Calculator_2-way'!B55="","",'True_Odds_Calculator_2-way'!B55)</f>
        <v>1.57</v>
      </c>
      <c r="C54" s="4">
        <f t="shared" si="0"/>
        <v>0.39525691699604748</v>
      </c>
      <c r="D54">
        <f t="shared" si="1"/>
        <v>0.63694267515923564</v>
      </c>
      <c r="E54">
        <f t="shared" si="2"/>
        <v>3.2199592155283119E-2</v>
      </c>
      <c r="F54">
        <f t="shared" si="3"/>
        <v>-0.21955640593137127</v>
      </c>
      <c r="G54">
        <v>0</v>
      </c>
      <c r="H54">
        <f t="shared" si="4"/>
        <v>0.25175599808665444</v>
      </c>
      <c r="I54">
        <f t="shared" si="5"/>
        <v>-1.0708209436720593</v>
      </c>
      <c r="J54">
        <f t="shared" si="6"/>
        <v>1.0708209436720593</v>
      </c>
      <c r="K54">
        <f t="shared" si="7"/>
        <v>0.37902390101708633</v>
      </c>
      <c r="L54">
        <f t="shared" si="8"/>
        <v>0.62097609898291362</v>
      </c>
      <c r="M54">
        <f t="shared" si="9"/>
        <v>2.6383560438182503</v>
      </c>
      <c r="N54">
        <f t="shared" si="10"/>
        <v>1.610367937893074</v>
      </c>
    </row>
    <row r="55" spans="1:14" x14ac:dyDescent="0.25">
      <c r="A55" s="4">
        <f>IF('True_Odds_Calculator_2-way'!A56="","",'True_Odds_Calculator_2-way'!A56)</f>
        <v>2.63</v>
      </c>
      <c r="B55" s="4">
        <f>IF('True_Odds_Calculator_2-way'!B56="","",'True_Odds_Calculator_2-way'!B56)</f>
        <v>1.53</v>
      </c>
      <c r="C55" s="4">
        <f t="shared" si="0"/>
        <v>0.38022813688212931</v>
      </c>
      <c r="D55">
        <f t="shared" si="1"/>
        <v>0.65359477124183007</v>
      </c>
      <c r="E55">
        <f t="shared" si="2"/>
        <v>3.3822908123959383E-2</v>
      </c>
      <c r="F55">
        <f t="shared" si="3"/>
        <v>-0.21469221402122318</v>
      </c>
      <c r="G55">
        <v>0</v>
      </c>
      <c r="H55">
        <f t="shared" si="4"/>
        <v>0.24851512214518257</v>
      </c>
      <c r="I55">
        <f t="shared" si="5"/>
        <v>-1.0758909712904976</v>
      </c>
      <c r="J55">
        <f t="shared" si="6"/>
        <v>1.0758909712904976</v>
      </c>
      <c r="K55">
        <f t="shared" si="7"/>
        <v>0.36314746372532802</v>
      </c>
      <c r="L55">
        <f t="shared" si="8"/>
        <v>0.63685253627467198</v>
      </c>
      <c r="M55">
        <f t="shared" si="9"/>
        <v>2.753702283203511</v>
      </c>
      <c r="N55">
        <f t="shared" si="10"/>
        <v>1.5702222147839637</v>
      </c>
    </row>
    <row r="56" spans="1:14" x14ac:dyDescent="0.25">
      <c r="A56" s="4">
        <f>IF('True_Odds_Calculator_2-way'!A57="","",'True_Odds_Calculator_2-way'!A57)</f>
        <v>2.08</v>
      </c>
      <c r="B56" s="4">
        <f>IF('True_Odds_Calculator_2-way'!B57="","",'True_Odds_Calculator_2-way'!B57)</f>
        <v>1.81</v>
      </c>
      <c r="C56" s="4">
        <f t="shared" si="0"/>
        <v>0.48076923076923073</v>
      </c>
      <c r="D56">
        <f t="shared" si="1"/>
        <v>0.5524861878453039</v>
      </c>
      <c r="E56">
        <f t="shared" si="2"/>
        <v>3.3255418614534626E-2</v>
      </c>
      <c r="F56">
        <f t="shared" si="3"/>
        <v>-0.23236294092647691</v>
      </c>
      <c r="G56">
        <v>0</v>
      </c>
      <c r="H56">
        <f t="shared" si="4"/>
        <v>0.26561835954101148</v>
      </c>
      <c r="I56">
        <f t="shared" si="5"/>
        <v>-1.0691671651659735</v>
      </c>
      <c r="J56">
        <f t="shared" si="6"/>
        <v>1.0691671651659735</v>
      </c>
      <c r="K56">
        <f t="shared" si="7"/>
        <v>0.4641016151377545</v>
      </c>
      <c r="L56">
        <f t="shared" si="8"/>
        <v>0.5358983848622455</v>
      </c>
      <c r="M56">
        <f t="shared" si="9"/>
        <v>2.1547005383792519</v>
      </c>
      <c r="N56">
        <f t="shared" si="10"/>
        <v>1.8660254037844384</v>
      </c>
    </row>
    <row r="57" spans="1:14" x14ac:dyDescent="0.25">
      <c r="A57" s="4">
        <f>IF('True_Odds_Calculator_2-way'!A58="","",'True_Odds_Calculator_2-way'!A58)</f>
        <v>2.06</v>
      </c>
      <c r="B57" s="4">
        <f>IF('True_Odds_Calculator_2-way'!B58="","",'True_Odds_Calculator_2-way'!B58)</f>
        <v>1.84</v>
      </c>
      <c r="C57" s="4">
        <f t="shared" si="0"/>
        <v>0.4854368932038835</v>
      </c>
      <c r="D57">
        <f t="shared" si="1"/>
        <v>0.54347826086956519</v>
      </c>
      <c r="E57">
        <f t="shared" si="2"/>
        <v>2.891515407344869E-2</v>
      </c>
      <c r="F57">
        <f t="shared" si="3"/>
        <v>-0.23490924440692273</v>
      </c>
      <c r="G57">
        <v>0</v>
      </c>
      <c r="H57">
        <f t="shared" si="4"/>
        <v>0.26382439848037148</v>
      </c>
      <c r="I57">
        <f t="shared" si="5"/>
        <v>-1.0597597584982434</v>
      </c>
      <c r="J57">
        <f t="shared" si="6"/>
        <v>1.0597597584982434</v>
      </c>
      <c r="K57">
        <f t="shared" si="7"/>
        <v>0.47095494984925418</v>
      </c>
      <c r="L57">
        <f t="shared" si="8"/>
        <v>0.52904505015074577</v>
      </c>
      <c r="M57">
        <f t="shared" si="9"/>
        <v>2.123345344008138</v>
      </c>
      <c r="N57">
        <f t="shared" si="10"/>
        <v>1.8901981971385247</v>
      </c>
    </row>
    <row r="58" spans="1:14" x14ac:dyDescent="0.25">
      <c r="A58" s="4">
        <f>IF('True_Odds_Calculator_2-way'!A59="","",'True_Odds_Calculator_2-way'!A59)</f>
        <v>2.37</v>
      </c>
      <c r="B58" s="4">
        <f>IF('True_Odds_Calculator_2-way'!B59="","",'True_Odds_Calculator_2-way'!B59)</f>
        <v>1.63</v>
      </c>
      <c r="C58" s="4">
        <f t="shared" si="0"/>
        <v>0.42194092827004215</v>
      </c>
      <c r="D58">
        <f t="shared" si="1"/>
        <v>0.61349693251533743</v>
      </c>
      <c r="E58">
        <f t="shared" si="2"/>
        <v>3.5437860785379582E-2</v>
      </c>
      <c r="F58">
        <f t="shared" si="3"/>
        <v>-0.22342160441096537</v>
      </c>
      <c r="G58">
        <v>0</v>
      </c>
      <c r="H58">
        <f t="shared" si="4"/>
        <v>0.2588594651963449</v>
      </c>
      <c r="I58">
        <f t="shared" si="5"/>
        <v>-1.0763894728677108</v>
      </c>
      <c r="J58">
        <f t="shared" si="6"/>
        <v>1.0763894728677108</v>
      </c>
      <c r="K58">
        <f t="shared" si="7"/>
        <v>0.40409696490827207</v>
      </c>
      <c r="L58">
        <f t="shared" si="8"/>
        <v>0.59590303509172793</v>
      </c>
      <c r="M58">
        <f t="shared" si="9"/>
        <v>2.4746535778287639</v>
      </c>
      <c r="N58">
        <f t="shared" si="10"/>
        <v>1.6781253679066579</v>
      </c>
    </row>
    <row r="59" spans="1:14" x14ac:dyDescent="0.25">
      <c r="A59" s="4">
        <f>IF('True_Odds_Calculator_2-way'!A60="","",'True_Odds_Calculator_2-way'!A60)</f>
        <v>2.06</v>
      </c>
      <c r="B59" s="4">
        <f>IF('True_Odds_Calculator_2-way'!B60="","",'True_Odds_Calculator_2-way'!B60)</f>
        <v>1.84</v>
      </c>
      <c r="C59" s="4">
        <f t="shared" si="0"/>
        <v>0.4854368932038835</v>
      </c>
      <c r="D59">
        <f t="shared" si="1"/>
        <v>0.54347826086956519</v>
      </c>
      <c r="E59">
        <f t="shared" si="2"/>
        <v>2.891515407344869E-2</v>
      </c>
      <c r="F59">
        <f t="shared" si="3"/>
        <v>-0.23490924440692273</v>
      </c>
      <c r="G59">
        <v>0</v>
      </c>
      <c r="H59">
        <f t="shared" si="4"/>
        <v>0.26382439848037148</v>
      </c>
      <c r="I59">
        <f t="shared" si="5"/>
        <v>-1.0597597584982434</v>
      </c>
      <c r="J59">
        <f t="shared" si="6"/>
        <v>1.0597597584982434</v>
      </c>
      <c r="K59">
        <f t="shared" si="7"/>
        <v>0.47095494984925418</v>
      </c>
      <c r="L59">
        <f t="shared" si="8"/>
        <v>0.52904505015074577</v>
      </c>
      <c r="M59">
        <f t="shared" si="9"/>
        <v>2.123345344008138</v>
      </c>
      <c r="N59">
        <f t="shared" si="10"/>
        <v>1.8901981971385247</v>
      </c>
    </row>
    <row r="60" spans="1:14" x14ac:dyDescent="0.25">
      <c r="A60" s="4">
        <f>IF('True_Odds_Calculator_2-way'!A61="","",'True_Odds_Calculator_2-way'!A61)</f>
        <v>2.2200000000000002</v>
      </c>
      <c r="B60" s="4">
        <f>IF('True_Odds_Calculator_2-way'!B61="","",'True_Odds_Calculator_2-way'!B61)</f>
        <v>1.71</v>
      </c>
      <c r="C60" s="4">
        <f t="shared" si="0"/>
        <v>0.4504504504504504</v>
      </c>
      <c r="D60">
        <f t="shared" si="1"/>
        <v>0.58479532163742687</v>
      </c>
      <c r="E60">
        <f t="shared" si="2"/>
        <v>3.5245772087877381E-2</v>
      </c>
      <c r="F60">
        <f t="shared" si="3"/>
        <v>-0.2281755439650176</v>
      </c>
      <c r="G60">
        <v>0</v>
      </c>
      <c r="H60">
        <f t="shared" si="4"/>
        <v>0.26342131605289498</v>
      </c>
      <c r="I60">
        <f t="shared" si="5"/>
        <v>-1.0744616281415775</v>
      </c>
      <c r="J60">
        <f t="shared" si="6"/>
        <v>1.0744616281415775</v>
      </c>
      <c r="K60">
        <f t="shared" si="7"/>
        <v>0.43274247509065539</v>
      </c>
      <c r="L60">
        <f t="shared" si="8"/>
        <v>0.56725752490934445</v>
      </c>
      <c r="M60">
        <f t="shared" si="9"/>
        <v>2.310843186332725</v>
      </c>
      <c r="N60">
        <f t="shared" si="10"/>
        <v>1.7628677559805201</v>
      </c>
    </row>
    <row r="61" spans="1:14" x14ac:dyDescent="0.25">
      <c r="A61" s="4">
        <f>IF('True_Odds_Calculator_2-way'!A62="","",'True_Odds_Calculator_2-way'!A62)</f>
        <v>1.78</v>
      </c>
      <c r="B61" s="4">
        <f>IF('True_Odds_Calculator_2-way'!B62="","",'True_Odds_Calculator_2-way'!B62)</f>
        <v>2.02</v>
      </c>
      <c r="C61" s="4">
        <f t="shared" si="0"/>
        <v>0.5617977528089888</v>
      </c>
      <c r="D61">
        <f t="shared" si="1"/>
        <v>0.49504950495049505</v>
      </c>
      <c r="E61">
        <f t="shared" si="2"/>
        <v>5.6847257759483849E-2</v>
      </c>
      <c r="F61">
        <f t="shared" si="3"/>
        <v>-0.22127044165090659</v>
      </c>
      <c r="G61">
        <v>0</v>
      </c>
      <c r="H61">
        <f t="shared" si="4"/>
        <v>0.2781176994103905</v>
      </c>
      <c r="I61">
        <f t="shared" si="5"/>
        <v>-1.1211213233271877</v>
      </c>
      <c r="J61">
        <f t="shared" si="6"/>
        <v>1.1211213233271877</v>
      </c>
      <c r="K61">
        <f t="shared" si="7"/>
        <v>0.5334828131703736</v>
      </c>
      <c r="L61">
        <f t="shared" si="8"/>
        <v>0.46651718682962634</v>
      </c>
      <c r="M61">
        <f t="shared" si="9"/>
        <v>1.8744746321952062</v>
      </c>
      <c r="N61">
        <f t="shared" si="10"/>
        <v>2.1435437497937313</v>
      </c>
    </row>
    <row r="62" spans="1:14" x14ac:dyDescent="0.25">
      <c r="A62" s="4">
        <f>IF('True_Odds_Calculator_2-way'!A63="","",'True_Odds_Calculator_2-way'!A63)</f>
        <v>2.0099999999999998</v>
      </c>
      <c r="B62" s="4">
        <f>IF('True_Odds_Calculator_2-way'!B63="","",'True_Odds_Calculator_2-way'!B63)</f>
        <v>1.9</v>
      </c>
      <c r="C62" s="4">
        <f t="shared" si="0"/>
        <v>0.49751243781094534</v>
      </c>
      <c r="D62">
        <f t="shared" si="1"/>
        <v>0.52631578947368418</v>
      </c>
      <c r="E62">
        <f t="shared" si="2"/>
        <v>2.3828227284629522E-2</v>
      </c>
      <c r="F62">
        <f t="shared" si="3"/>
        <v>-0.23802042419481539</v>
      </c>
      <c r="G62">
        <v>0</v>
      </c>
      <c r="H62">
        <f t="shared" si="4"/>
        <v>0.26184865147944492</v>
      </c>
      <c r="I62">
        <f t="shared" si="5"/>
        <v>-1.0488612925459211</v>
      </c>
      <c r="J62">
        <f t="shared" si="6"/>
        <v>1.0488612925459211</v>
      </c>
      <c r="K62">
        <f t="shared" si="7"/>
        <v>0.48559013567492909</v>
      </c>
      <c r="L62">
        <f t="shared" si="8"/>
        <v>0.51440986432507074</v>
      </c>
      <c r="M62">
        <f t="shared" si="9"/>
        <v>2.0593499054713802</v>
      </c>
      <c r="N62">
        <f t="shared" si="10"/>
        <v>1.9439751632913294</v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Z13" sqref="Z1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66" t="s">
        <v>9</v>
      </c>
      <c r="B1" s="67"/>
      <c r="C1" s="18"/>
      <c r="D1" s="68" t="s">
        <v>25</v>
      </c>
      <c r="E1" s="67"/>
      <c r="F1" s="68" t="s">
        <v>23</v>
      </c>
      <c r="G1" s="67"/>
      <c r="H1" s="68" t="s">
        <v>11</v>
      </c>
      <c r="I1" s="67"/>
      <c r="J1" s="68" t="s">
        <v>10</v>
      </c>
      <c r="K1" s="67"/>
      <c r="L1" s="64" t="s">
        <v>46</v>
      </c>
      <c r="M1" s="65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2.19</v>
      </c>
      <c r="B3">
        <v>1.74</v>
      </c>
      <c r="C3" s="29">
        <f t="shared" ref="C3:C66" si="0">IF(OR($A3="",$B3=""),"",(1/A3)+(1/B3)-1)</f>
        <v>3.1333648244370904E-2</v>
      </c>
      <c r="D3" s="30">
        <f>IF(OR($A3="",$B3=""),"",A3*'MPTO_working_2-way'!$G2)</f>
        <v>2.2586206896551722</v>
      </c>
      <c r="E3" s="32">
        <f>IF(OR($A3="",$B3=""),"",B3*'MPTO_working_2-way'!$G2)</f>
        <v>1.7945205479452053</v>
      </c>
      <c r="F3" s="30">
        <f>IF(OR($A3="",$B3=""),"",'MPTO_working_2-way'!D2)</f>
        <v>2.2678093197643276</v>
      </c>
      <c r="G3" s="32">
        <f>IF(OR($A3="",$B3=""),"",'MPTO_working_2-way'!E2)</f>
        <v>1.7887621461765948</v>
      </c>
      <c r="H3" s="30">
        <f>IF(OR($A3="",$B3=""),"",'OddsRatio_working_2-way'!M2)</f>
        <v>2.2681120250624973</v>
      </c>
      <c r="I3" s="30">
        <f>IF(OR($A3="",$B3=""),"",'OddsRatio_working_2-way'!N2)</f>
        <v>1.7885738643245783</v>
      </c>
      <c r="J3" s="30">
        <f>IF('Log_working_2-way'!$D2="","",A3^('Log_working_2-way'!$D2))</f>
        <v>2.2723226675973618</v>
      </c>
      <c r="K3" s="32">
        <f>IF('Log_working_2-way'!$D2="","",B3^('Log_working_2-way'!$D2))</f>
        <v>1.7859641468844982</v>
      </c>
      <c r="L3" s="37">
        <f>(1/D3)</f>
        <v>0.44274809160305351</v>
      </c>
      <c r="M3" s="37">
        <f>(1/E3)</f>
        <v>0.5572519083969466</v>
      </c>
      <c r="N3" s="38">
        <v>100</v>
      </c>
      <c r="O3" s="38">
        <f>(1/A3)*((N3*A3)-N3)</f>
        <v>54.337899543379002</v>
      </c>
      <c r="P3" s="38">
        <f>(1/B3)*((N3*B3)-N3)</f>
        <v>42.528735632183903</v>
      </c>
      <c r="Q3" s="38">
        <f>(1/B3)*N3</f>
        <v>57.47126436781609</v>
      </c>
      <c r="R3" s="38">
        <f>(1/A3)*N3</f>
        <v>45.662100456621005</v>
      </c>
      <c r="S3" s="39">
        <f>O3-Q3</f>
        <v>-3.1333648244370877</v>
      </c>
      <c r="T3" s="39">
        <f>P3-R3</f>
        <v>-3.133364824437102</v>
      </c>
      <c r="U3" t="s">
        <v>100</v>
      </c>
      <c r="V3" t="s">
        <v>105</v>
      </c>
      <c r="W3" t="s">
        <v>85</v>
      </c>
      <c r="X3" t="s">
        <v>199</v>
      </c>
      <c r="Y3" s="41"/>
    </row>
    <row r="4" spans="1:25" s="12" customFormat="1" ht="15" x14ac:dyDescent="0.25">
      <c r="A4">
        <v>2.1</v>
      </c>
      <c r="B4">
        <v>1.79</v>
      </c>
      <c r="C4" s="29">
        <f t="shared" si="0"/>
        <v>3.4849694067571102E-2</v>
      </c>
      <c r="D4" s="30">
        <f>IF(OR($A4="",$B4=""),"",A4*'MPTO_working_2-way'!$G3)</f>
        <v>2.1731843575418992</v>
      </c>
      <c r="E4" s="32">
        <f>IF(OR($A4="",$B4=""),"",B4*'MPTO_working_2-way'!$G3)</f>
        <v>1.8523809523809522</v>
      </c>
      <c r="F4" s="30">
        <f>IF(OR($A4="",$B4=""),"",'MPTO_working_2-way'!D3)</f>
        <v>2.1797622499275153</v>
      </c>
      <c r="G4" s="32">
        <f>IF(OR($A4="",$B4=""),"",'MPTO_working_2-way'!E3)</f>
        <v>1.8476284099287292</v>
      </c>
      <c r="H4" s="30">
        <f>IF(OR($A4="",$B4=""),"",'OddsRatio_working_2-way'!M3)</f>
        <v>2.1800021454603971</v>
      </c>
      <c r="I4" s="30">
        <f>IF(OR($A4="",$B4=""),"",'OddsRatio_working_2-way'!N3)</f>
        <v>1.8474560862851939</v>
      </c>
      <c r="J4" s="30">
        <f>IF('Log_working_2-way'!$D3="","",A4^('Log_working_2-way'!$D3))</f>
        <v>2.1830172065936067</v>
      </c>
      <c r="K4" s="32">
        <f>IF('Log_working_2-way'!$D3="","",B4^('Log_working_2-way'!$D3))</f>
        <v>1.8452962428833544</v>
      </c>
      <c r="L4" s="37">
        <f t="shared" ref="L4" si="1">(1/D4)</f>
        <v>0.46015424164524427</v>
      </c>
      <c r="M4" s="37">
        <f t="shared" ref="M4" si="2">(1/E4)</f>
        <v>0.53984575835475579</v>
      </c>
      <c r="N4" s="38">
        <v>100</v>
      </c>
      <c r="O4" s="38">
        <f t="shared" ref="O4" si="3">(1/A4)*((N4*A4)-N4)</f>
        <v>52.38095238095238</v>
      </c>
      <c r="P4" s="38">
        <f t="shared" ref="P4" si="4">(1/B4)*((N4*B4)-N4)</f>
        <v>44.134078212290497</v>
      </c>
      <c r="Q4" s="38">
        <f t="shared" ref="Q4" si="5">(1/B4)*N4</f>
        <v>55.865921787709496</v>
      </c>
      <c r="R4" s="38">
        <f t="shared" ref="R4" si="6">(1/A4)*N4</f>
        <v>47.619047619047613</v>
      </c>
      <c r="S4" s="39">
        <f t="shared" ref="S4" si="7">O4-Q4</f>
        <v>-3.4849694067571164</v>
      </c>
      <c r="T4" s="39">
        <f t="shared" ref="T4" si="8">P4-R4</f>
        <v>-3.4849694067571164</v>
      </c>
      <c r="U4" t="s">
        <v>102</v>
      </c>
      <c r="V4" t="s">
        <v>136</v>
      </c>
      <c r="W4" t="s">
        <v>85</v>
      </c>
      <c r="X4" t="s">
        <v>199</v>
      </c>
      <c r="Y4" s="41"/>
    </row>
    <row r="5" spans="1:25" s="12" customFormat="1" ht="15" x14ac:dyDescent="0.25">
      <c r="A5">
        <v>2.56</v>
      </c>
      <c r="B5">
        <v>1.56</v>
      </c>
      <c r="C5" s="29">
        <f t="shared" si="0"/>
        <v>3.1650641025640969E-2</v>
      </c>
      <c r="D5" s="30">
        <f>IF(OR($A5="",$B5=""),"",A5*'MPTO_working_2-way'!$G4)</f>
        <v>2.641025641025641</v>
      </c>
      <c r="E5" s="32">
        <f>IF(OR($A5="",$B5=""),"",B5*'MPTO_working_2-way'!$G4)</f>
        <v>1.609375</v>
      </c>
      <c r="F5" s="30">
        <f>IF(OR($A5="",$B5=""),"",'MPTO_working_2-way'!D4)</f>
        <v>2.668091929449492</v>
      </c>
      <c r="G5" s="32">
        <f>IF(OR($A5="",$B5=""),"",'MPTO_working_2-way'!E4)</f>
        <v>1.5994873438000641</v>
      </c>
      <c r="H5" s="30">
        <f>IF(OR($A5="",$B5=""),"",'OddsRatio_working_2-way'!M4)</f>
        <v>2.6690459207925601</v>
      </c>
      <c r="I5" s="30">
        <f>IF(OR($A5="",$B5=""),"",'OddsRatio_working_2-way'!N4)</f>
        <v>1.5991446895152783</v>
      </c>
      <c r="J5" s="30">
        <f>IF('Log_working_2-way'!$D4="","",A5^('Log_working_2-way'!$D4))</f>
        <v>2.6816723187887983</v>
      </c>
      <c r="K5" s="32">
        <f>IF('Log_working_2-way'!$D4="","",B5^('Log_working_2-way'!$D4))</f>
        <v>1.5946461678813644</v>
      </c>
      <c r="L5" s="37">
        <f t="shared" ref="L5:L63" si="9">(1/D5)</f>
        <v>0.37864077669902912</v>
      </c>
      <c r="M5" s="37">
        <f t="shared" ref="M5:M63" si="10">(1/E5)</f>
        <v>0.62135922330097082</v>
      </c>
      <c r="N5" s="38">
        <v>101</v>
      </c>
      <c r="O5" s="38">
        <f t="shared" ref="O5:O63" si="11">(1/A5)*((N5*A5)-N5)</f>
        <v>61.546875</v>
      </c>
      <c r="P5" s="38">
        <f t="shared" ref="P5:P63" si="12">(1/B5)*((N5*B5)-N5)</f>
        <v>36.256410256410255</v>
      </c>
      <c r="Q5" s="38">
        <f t="shared" ref="Q5:Q63" si="13">(1/B5)*N5</f>
        <v>64.743589743589737</v>
      </c>
      <c r="R5" s="38">
        <f t="shared" ref="R5:R63" si="14">(1/A5)*N5</f>
        <v>39.453125</v>
      </c>
      <c r="S5" s="39">
        <f t="shared" ref="S5:S63" si="15">O5-Q5</f>
        <v>-3.1967147435897374</v>
      </c>
      <c r="T5" s="39">
        <f t="shared" ref="T5:T63" si="16">P5-R5</f>
        <v>-3.1967147435897445</v>
      </c>
      <c r="U5" t="s">
        <v>107</v>
      </c>
      <c r="V5" t="s">
        <v>88</v>
      </c>
      <c r="W5" t="s">
        <v>85</v>
      </c>
      <c r="X5" t="s">
        <v>199</v>
      </c>
      <c r="Y5" s="41"/>
    </row>
    <row r="6" spans="1:25" s="12" customFormat="1" ht="15" x14ac:dyDescent="0.25">
      <c r="A6">
        <v>1.67</v>
      </c>
      <c r="B6">
        <v>2.31</v>
      </c>
      <c r="C6" s="29">
        <f t="shared" si="0"/>
        <v>3.1702828110013792E-2</v>
      </c>
      <c r="D6" s="30">
        <f>IF(OR($A6="",$B6=""),"",A6*'MPTO_working_2-way'!$G5)</f>
        <v>1.722943722943723</v>
      </c>
      <c r="E6" s="32">
        <f>IF(OR($A6="",$B6=""),"",B6*'MPTO_working_2-way'!$G5)</f>
        <v>2.3832335329341321</v>
      </c>
      <c r="F6" s="30">
        <f>IF(OR($A6="",$B6=""),"",'MPTO_working_2-way'!D5)</f>
        <v>1.7154100984947862</v>
      </c>
      <c r="G6" s="32">
        <f>IF(OR($A6="",$B6=""),"",'MPTO_working_2-way'!E5)</f>
        <v>2.397799670572148</v>
      </c>
      <c r="H6" s="30">
        <f>IF(OR($A6="",$B6=""),"",'OddsRatio_working_2-way'!M5)</f>
        <v>1.7151575921986633</v>
      </c>
      <c r="I6" s="30">
        <f>IF(OR($A6="",$B6=""),"",'OddsRatio_working_2-way'!N5)</f>
        <v>2.3982932026570873</v>
      </c>
      <c r="J6" s="30">
        <f>IF('Log_working_2-way'!$D5="","",A6^('Log_working_2-way'!$D5))</f>
        <v>1.7117407279082215</v>
      </c>
      <c r="K6" s="32">
        <f>IF('Log_working_2-way'!$D5="","",B6^('Log_working_2-way'!$D5))</f>
        <v>2.4050060096166201</v>
      </c>
      <c r="L6" s="37">
        <f t="shared" si="9"/>
        <v>0.58040201005025127</v>
      </c>
      <c r="M6" s="37">
        <f t="shared" si="10"/>
        <v>0.41959798994974867</v>
      </c>
      <c r="N6" s="38">
        <v>102</v>
      </c>
      <c r="O6" s="38">
        <f t="shared" si="11"/>
        <v>40.922155688622759</v>
      </c>
      <c r="P6" s="38">
        <f t="shared" si="12"/>
        <v>57.844155844155843</v>
      </c>
      <c r="Q6" s="38">
        <f t="shared" si="13"/>
        <v>44.155844155844157</v>
      </c>
      <c r="R6" s="38">
        <f t="shared" si="14"/>
        <v>61.077844311377248</v>
      </c>
      <c r="S6" s="39">
        <f t="shared" si="15"/>
        <v>-3.2336884672213984</v>
      </c>
      <c r="T6" s="39">
        <f t="shared" si="16"/>
        <v>-3.2336884672214055</v>
      </c>
      <c r="U6" t="s">
        <v>132</v>
      </c>
      <c r="V6" t="s">
        <v>133</v>
      </c>
      <c r="W6" t="s">
        <v>85</v>
      </c>
      <c r="X6" t="s">
        <v>199</v>
      </c>
      <c r="Y6" s="41"/>
    </row>
    <row r="7" spans="1:25" s="12" customFormat="1" ht="15" x14ac:dyDescent="0.25">
      <c r="A7">
        <v>2.06</v>
      </c>
      <c r="B7">
        <v>1.84</v>
      </c>
      <c r="C7" s="29">
        <f t="shared" si="0"/>
        <v>2.891515407344869E-2</v>
      </c>
      <c r="D7" s="30">
        <f>IF(OR($A7="",$B7=""),"",A7*'MPTO_working_2-way'!$G6)</f>
        <v>2.1195652173913042</v>
      </c>
      <c r="E7" s="32">
        <f>IF(OR($A7="",$B7=""),"",B7*'MPTO_working_2-way'!$G6)</f>
        <v>1.8932038834951457</v>
      </c>
      <c r="F7" s="30">
        <f>IF(OR($A7="",$B7=""),"",'MPTO_working_2-way'!D6)</f>
        <v>2.1232354918216445</v>
      </c>
      <c r="G7" s="32">
        <f>IF(OR($A7="",$B7=""),"",'MPTO_working_2-way'!E6)</f>
        <v>1.8902852583283463</v>
      </c>
      <c r="H7" s="30">
        <f>IF(OR($A7="",$B7=""),"",'OddsRatio_working_2-way'!M6)</f>
        <v>2.123345344008138</v>
      </c>
      <c r="I7" s="30">
        <f>IF(OR($A7="",$B7=""),"",'OddsRatio_working_2-way'!N6)</f>
        <v>1.8901981971385247</v>
      </c>
      <c r="J7" s="30">
        <f>IF('Log_working_2-way'!$D6="","",A7^('Log_working_2-way'!$D6))</f>
        <v>2.1250149218724146</v>
      </c>
      <c r="K7" s="32">
        <f>IF('Log_working_2-way'!$D6="","",B7^('Log_working_2-way'!$D6))</f>
        <v>1.8888770989238437</v>
      </c>
      <c r="L7" s="37">
        <f t="shared" si="9"/>
        <v>0.47179487179487184</v>
      </c>
      <c r="M7" s="37">
        <f t="shared" si="10"/>
        <v>0.52820512820512822</v>
      </c>
      <c r="N7" s="38">
        <v>103</v>
      </c>
      <c r="O7" s="38">
        <f t="shared" si="11"/>
        <v>53.000000000000007</v>
      </c>
      <c r="P7" s="38">
        <f t="shared" si="12"/>
        <v>47.021739130434788</v>
      </c>
      <c r="Q7" s="38">
        <f t="shared" si="13"/>
        <v>55.978260869565212</v>
      </c>
      <c r="R7" s="38">
        <f t="shared" si="14"/>
        <v>50</v>
      </c>
      <c r="S7" s="39">
        <f t="shared" si="15"/>
        <v>-2.9782608695652044</v>
      </c>
      <c r="T7" s="39">
        <f t="shared" si="16"/>
        <v>-2.9782608695652115</v>
      </c>
      <c r="U7" t="s">
        <v>137</v>
      </c>
      <c r="V7" t="s">
        <v>125</v>
      </c>
      <c r="W7" t="s">
        <v>85</v>
      </c>
      <c r="X7" t="s">
        <v>199</v>
      </c>
      <c r="Y7" s="41"/>
    </row>
    <row r="8" spans="1:25" ht="15" x14ac:dyDescent="0.25">
      <c r="A8">
        <v>2.14</v>
      </c>
      <c r="B8">
        <v>1.75</v>
      </c>
      <c r="C8" s="29">
        <f t="shared" si="0"/>
        <v>3.8718291054739673E-2</v>
      </c>
      <c r="D8" s="30">
        <f>IF(OR($A8="",$B8=""),"",A8*'MPTO_working_2-way'!$G7)</f>
        <v>2.2228571428571429</v>
      </c>
      <c r="E8" s="32">
        <f>IF(OR($A8="",$B8=""),"",B8*'MPTO_working_2-way'!$G7)</f>
        <v>1.8177570093457944</v>
      </c>
      <c r="F8" s="30">
        <f>IF(OR($A8="",$B8=""),"",'MPTO_working_2-way'!D7)</f>
        <v>2.2324888226527575</v>
      </c>
      <c r="G8" s="32">
        <f>IF(OR($A8="",$B8=""),"",'MPTO_working_2-way'!E7)</f>
        <v>1.81136638452237</v>
      </c>
      <c r="H8" s="30">
        <f>IF(OR($A8="",$B8=""),"",'OddsRatio_working_2-way'!M7)</f>
        <v>2.2328828005937953</v>
      </c>
      <c r="I8" s="30">
        <f>IF(OR($A8="",$B8=""),"",'OddsRatio_working_2-way'!N7)</f>
        <v>1.8111071056538131</v>
      </c>
      <c r="J8" s="30">
        <f>IF('Log_working_2-way'!$D7="","",A8^('Log_working_2-way'!$D7))</f>
        <v>2.2373241322265098</v>
      </c>
      <c r="K8" s="32">
        <f>IF('Log_working_2-way'!$D7="","",B8^('Log_working_2-way'!$D7))</f>
        <v>1.8081956651086979</v>
      </c>
      <c r="L8" s="37">
        <f t="shared" si="9"/>
        <v>0.44987146529562982</v>
      </c>
      <c r="M8" s="37">
        <f t="shared" si="10"/>
        <v>0.55012853470437018</v>
      </c>
      <c r="N8" s="38">
        <v>104</v>
      </c>
      <c r="O8" s="38">
        <f t="shared" si="11"/>
        <v>55.401869158878505</v>
      </c>
      <c r="P8" s="38">
        <f t="shared" si="12"/>
        <v>44.571428571428569</v>
      </c>
      <c r="Q8" s="38">
        <f t="shared" si="13"/>
        <v>59.428571428571423</v>
      </c>
      <c r="R8" s="38">
        <f t="shared" si="14"/>
        <v>48.598130841121495</v>
      </c>
      <c r="S8" s="39">
        <f t="shared" si="15"/>
        <v>-4.0267022696929189</v>
      </c>
      <c r="T8" s="39">
        <f t="shared" si="16"/>
        <v>-4.026702269692926</v>
      </c>
      <c r="U8" t="s">
        <v>108</v>
      </c>
      <c r="V8" t="s">
        <v>75</v>
      </c>
      <c r="W8" t="s">
        <v>70</v>
      </c>
      <c r="X8" t="s">
        <v>199</v>
      </c>
      <c r="Y8" s="41"/>
    </row>
    <row r="9" spans="1:25" ht="15" x14ac:dyDescent="0.25">
      <c r="A9">
        <v>2.0299999999999998</v>
      </c>
      <c r="B9">
        <v>1.85</v>
      </c>
      <c r="C9" s="29">
        <f t="shared" si="0"/>
        <v>3.315137797896428E-2</v>
      </c>
      <c r="D9" s="30">
        <f>IF(OR($A9="",$B9=""),"",A9*'MPTO_working_2-way'!$G8)</f>
        <v>2.0972972972972972</v>
      </c>
      <c r="E9" s="32">
        <f>IF(OR($A9="",$B9=""),"",B9*'MPTO_working_2-way'!$G8)</f>
        <v>1.9113300492610841</v>
      </c>
      <c r="F9" s="30">
        <f>IF(OR($A9="",$B9=""),"",'MPTO_working_2-way'!D8)</f>
        <v>2.1006852188505105</v>
      </c>
      <c r="G9" s="32">
        <f>IF(OR($A9="",$B9=""),"",'MPTO_working_2-way'!E8)</f>
        <v>1.9085249650616189</v>
      </c>
      <c r="H9" s="30">
        <f>IF(OR($A9="",$B9=""),"",'OddsRatio_working_2-way'!M8)</f>
        <v>2.1008018467836762</v>
      </c>
      <c r="I9" s="30">
        <f>IF(OR($A9="",$B9=""),"",'OddsRatio_working_2-way'!N8)</f>
        <v>1.9084287085108012</v>
      </c>
      <c r="J9" s="30">
        <f>IF('Log_working_2-way'!$D8="","",A9^('Log_working_2-way'!$D8))</f>
        <v>2.1023480190539692</v>
      </c>
      <c r="K9" s="32">
        <f>IF('Log_working_2-way'!$D8="","",B9^('Log_working_2-way'!$D8))</f>
        <v>1.9071545307970494</v>
      </c>
      <c r="L9" s="37">
        <f t="shared" si="9"/>
        <v>0.47680412371134023</v>
      </c>
      <c r="M9" s="37">
        <f t="shared" si="10"/>
        <v>0.52319587628865971</v>
      </c>
      <c r="N9" s="38">
        <v>105</v>
      </c>
      <c r="O9" s="38">
        <f t="shared" si="11"/>
        <v>53.275862068965516</v>
      </c>
      <c r="P9" s="38">
        <f t="shared" si="12"/>
        <v>48.243243243243235</v>
      </c>
      <c r="Q9" s="38">
        <f t="shared" si="13"/>
        <v>56.756756756756751</v>
      </c>
      <c r="R9" s="38">
        <f t="shared" si="14"/>
        <v>51.724137931034491</v>
      </c>
      <c r="S9" s="39">
        <f t="shared" si="15"/>
        <v>-3.4808946877912348</v>
      </c>
      <c r="T9" s="39">
        <f t="shared" si="16"/>
        <v>-3.4808946877912561</v>
      </c>
      <c r="U9" t="s">
        <v>84</v>
      </c>
      <c r="V9" t="s">
        <v>94</v>
      </c>
      <c r="W9" t="s">
        <v>70</v>
      </c>
      <c r="X9" t="s">
        <v>199</v>
      </c>
      <c r="Y9" s="41"/>
    </row>
    <row r="10" spans="1:25" ht="14.25" customHeight="1" x14ac:dyDescent="0.25">
      <c r="A10">
        <v>2.2200000000000002</v>
      </c>
      <c r="B10">
        <v>1.7</v>
      </c>
      <c r="C10" s="29">
        <f t="shared" si="0"/>
        <v>3.868574456809748E-2</v>
      </c>
      <c r="D10" s="30">
        <f>IF(OR($A10="",$B10=""),"",A10*'MPTO_working_2-way'!$G9)</f>
        <v>2.3058823529411767</v>
      </c>
      <c r="E10" s="32">
        <f>IF(OR($A10="",$B10=""),"",B10*'MPTO_working_2-way'!$G9)</f>
        <v>1.7657657657657657</v>
      </c>
      <c r="F10" s="30">
        <f>IF(OR($A10="",$B10=""),"",'MPTO_working_2-way'!D9)</f>
        <v>2.3196066379840201</v>
      </c>
      <c r="G10" s="32">
        <f>IF(OR($A10="",$B10=""),"",'MPTO_working_2-way'!E9)</f>
        <v>1.7578015836050302</v>
      </c>
      <c r="H10" s="30">
        <f>IF(OR($A10="",$B10=""),"",'OddsRatio_working_2-way'!M9)</f>
        <v>2.3201731488169055</v>
      </c>
      <c r="I10" s="30">
        <f>IF(OR($A10="",$B10=""),"",'OddsRatio_working_2-way'!N9)</f>
        <v>1.7574763968621581</v>
      </c>
      <c r="J10" s="30">
        <f>IF('Log_working_2-way'!$D9="","",A10^('Log_working_2-way'!$D9))</f>
        <v>2.3265255894258647</v>
      </c>
      <c r="K10" s="32">
        <f>IF('Log_working_2-way'!$D9="","",B10^('Log_working_2-way'!$D9))</f>
        <v>1.7538490082446418</v>
      </c>
      <c r="L10" s="37">
        <f t="shared" si="9"/>
        <v>0.43367346938775503</v>
      </c>
      <c r="M10" s="37">
        <f t="shared" si="10"/>
        <v>0.56632653061224492</v>
      </c>
      <c r="N10" s="38">
        <v>106</v>
      </c>
      <c r="O10" s="38">
        <f t="shared" si="11"/>
        <v>58.252252252252255</v>
      </c>
      <c r="P10" s="38">
        <f t="shared" si="12"/>
        <v>43.647058823529406</v>
      </c>
      <c r="Q10" s="38">
        <f t="shared" si="13"/>
        <v>62.352941176470587</v>
      </c>
      <c r="R10" s="38">
        <f t="shared" si="14"/>
        <v>47.747747747747745</v>
      </c>
      <c r="S10" s="39">
        <f t="shared" si="15"/>
        <v>-4.100688924218332</v>
      </c>
      <c r="T10" s="39">
        <f t="shared" si="16"/>
        <v>-4.1006889242183391</v>
      </c>
      <c r="U10" t="s">
        <v>127</v>
      </c>
      <c r="V10" t="s">
        <v>110</v>
      </c>
      <c r="W10" t="s">
        <v>70</v>
      </c>
      <c r="X10" t="s">
        <v>199</v>
      </c>
      <c r="Y10" s="41"/>
    </row>
    <row r="11" spans="1:25" ht="15" x14ac:dyDescent="0.25">
      <c r="A11">
        <v>1.89</v>
      </c>
      <c r="B11">
        <v>1.97</v>
      </c>
      <c r="C11" s="29">
        <f t="shared" si="0"/>
        <v>3.6714742298498582E-2</v>
      </c>
      <c r="D11" s="30">
        <f>IF(OR($A11="",$B11=""),"",A11*'MPTO_working_2-way'!$G10)</f>
        <v>1.9593908629441623</v>
      </c>
      <c r="E11" s="32">
        <f>IF(OR($A11="",$B11=""),"",B11*'MPTO_working_2-way'!$G10)</f>
        <v>2.0423280423280423</v>
      </c>
      <c r="F11" s="30">
        <f>IF(OR($A11="",$B11=""),"",'MPTO_working_2-way'!D10)</f>
        <v>1.9579312702127099</v>
      </c>
      <c r="G11" s="32">
        <f>IF(OR($A11="",$B11=""),"",'MPTO_working_2-way'!E10)</f>
        <v>2.0439162297916722</v>
      </c>
      <c r="H11" s="30">
        <f>IF(OR($A11="",$B11=""),"",'OddsRatio_working_2-way'!M10)</f>
        <v>1.9578756564376583</v>
      </c>
      <c r="I11" s="30">
        <f>IF(OR($A11="",$B11=""),"",'OddsRatio_working_2-way'!N10)</f>
        <v>2.0439768390387969</v>
      </c>
      <c r="J11" s="30">
        <f>IF('Log_working_2-way'!$D10="","",A11^('Log_working_2-way'!$D10))</f>
        <v>1.9572101003603855</v>
      </c>
      <c r="K11" s="32">
        <f>IF('Log_working_2-way'!$D10="","",B11^('Log_working_2-way'!$D10))</f>
        <v>2.0447027247449845</v>
      </c>
      <c r="L11" s="37">
        <f t="shared" si="9"/>
        <v>0.51036269430051817</v>
      </c>
      <c r="M11" s="37">
        <f t="shared" si="10"/>
        <v>0.48963730569948188</v>
      </c>
      <c r="N11" s="38">
        <v>107</v>
      </c>
      <c r="O11" s="38">
        <f t="shared" si="11"/>
        <v>50.386243386243386</v>
      </c>
      <c r="P11" s="38">
        <f t="shared" si="12"/>
        <v>52.685279187817251</v>
      </c>
      <c r="Q11" s="38">
        <f t="shared" si="13"/>
        <v>54.314720812182735</v>
      </c>
      <c r="R11" s="38">
        <f t="shared" si="14"/>
        <v>56.613756613756621</v>
      </c>
      <c r="S11" s="39">
        <f t="shared" si="15"/>
        <v>-3.9284774259393487</v>
      </c>
      <c r="T11" s="39">
        <f t="shared" si="16"/>
        <v>-3.92847742593937</v>
      </c>
      <c r="U11" t="s">
        <v>95</v>
      </c>
      <c r="V11" t="s">
        <v>109</v>
      </c>
      <c r="W11" t="s">
        <v>70</v>
      </c>
      <c r="X11" t="s">
        <v>199</v>
      </c>
      <c r="Y11" s="41"/>
    </row>
    <row r="12" spans="1:25" ht="15" x14ac:dyDescent="0.25">
      <c r="A12">
        <v>1.8</v>
      </c>
      <c r="B12">
        <v>2.0699999999999998</v>
      </c>
      <c r="C12" s="29">
        <f t="shared" si="0"/>
        <v>3.8647342995169254E-2</v>
      </c>
      <c r="D12" s="30">
        <f>IF(OR($A12="",$B12=""),"",A12*'MPTO_working_2-way'!$G11)</f>
        <v>1.8695652173913047</v>
      </c>
      <c r="E12" s="32">
        <f>IF(OR($A12="",$B12=""),"",B12*'MPTO_working_2-way'!$G11)</f>
        <v>2.1500000000000004</v>
      </c>
      <c r="F12" s="30">
        <f>IF(OR($A12="",$B12=""),"",'MPTO_working_2-way'!D11)</f>
        <v>1.8648648648648651</v>
      </c>
      <c r="G12" s="32">
        <f>IF(OR($A12="",$B12=""),"",'MPTO_working_2-way'!E11)</f>
        <v>2.15625</v>
      </c>
      <c r="H12" s="30">
        <f>IF(OR($A12="",$B12=""),"",'OddsRatio_working_2-way'!M11)</f>
        <v>1.8646754023342345</v>
      </c>
      <c r="I12" s="30">
        <f>IF(OR($A12="",$B12=""),"",'OddsRatio_working_2-way'!N11)</f>
        <v>2.1565033506220384</v>
      </c>
      <c r="J12" s="30">
        <f>IF('Log_working_2-way'!$D11="","",A12^('Log_working_2-way'!$D11))</f>
        <v>1.8625327535713179</v>
      </c>
      <c r="K12" s="32">
        <f>IF('Log_working_2-way'!$D11="","",B12^('Log_working_2-way'!$D11))</f>
        <v>2.1593762623614712</v>
      </c>
      <c r="L12" s="37">
        <f t="shared" si="9"/>
        <v>0.53488372093023251</v>
      </c>
      <c r="M12" s="37">
        <f t="shared" si="10"/>
        <v>0.46511627906976738</v>
      </c>
      <c r="N12" s="38">
        <v>108</v>
      </c>
      <c r="O12" s="38">
        <f t="shared" si="11"/>
        <v>48.000000000000007</v>
      </c>
      <c r="P12" s="38">
        <f t="shared" si="12"/>
        <v>55.826086956521728</v>
      </c>
      <c r="Q12" s="38">
        <f t="shared" si="13"/>
        <v>52.173913043478265</v>
      </c>
      <c r="R12" s="38">
        <f t="shared" si="14"/>
        <v>60</v>
      </c>
      <c r="S12" s="39">
        <f t="shared" si="15"/>
        <v>-4.1739130434782581</v>
      </c>
      <c r="T12" s="39">
        <f t="shared" si="16"/>
        <v>-4.1739130434782723</v>
      </c>
      <c r="U12" t="s">
        <v>96</v>
      </c>
      <c r="V12" t="s">
        <v>111</v>
      </c>
      <c r="W12" t="s">
        <v>70</v>
      </c>
      <c r="X12" t="s">
        <v>199</v>
      </c>
      <c r="Y12" s="41"/>
    </row>
    <row r="13" spans="1:25" ht="15" x14ac:dyDescent="0.25">
      <c r="A13">
        <v>2.52</v>
      </c>
      <c r="B13">
        <v>1.56</v>
      </c>
      <c r="C13" s="29">
        <f t="shared" si="0"/>
        <v>3.7851037851037717E-2</v>
      </c>
      <c r="D13" s="30">
        <f>IF(OR($A13="",$B13=""),"",A13*'MPTO_working_2-way'!$G12)</f>
        <v>2.615384615384615</v>
      </c>
      <c r="E13" s="32">
        <f>IF(OR($A13="",$B13=""),"",B13*'MPTO_working_2-way'!$G12)</f>
        <v>1.6190476190476188</v>
      </c>
      <c r="F13" s="30">
        <f>IF(OR($A13="",$B13=""),"",'MPTO_working_2-way'!D12)</f>
        <v>2.646203554119547</v>
      </c>
      <c r="G13" s="32">
        <f>IF(OR($A13="",$B13=""),"",'MPTO_working_2-way'!E12)</f>
        <v>1.6074582924435721</v>
      </c>
      <c r="H13" s="30">
        <f>IF(OR($A13="",$B13=""),"",'OddsRatio_working_2-way'!M12)</f>
        <v>2.6475089420958278</v>
      </c>
      <c r="I13" s="30">
        <f>IF(OR($A13="",$B13=""),"",'OddsRatio_working_2-way'!N12)</f>
        <v>1.6069769786668839</v>
      </c>
      <c r="J13" s="30">
        <f>IF('Log_working_2-way'!$D12="","",A13^('Log_working_2-way'!$D12))</f>
        <v>2.6619886766517245</v>
      </c>
      <c r="K13" s="32">
        <f>IF('Log_working_2-way'!$D12="","",B13^('Log_working_2-way'!$D12))</f>
        <v>1.6016888165654291</v>
      </c>
      <c r="L13" s="37">
        <f t="shared" si="9"/>
        <v>0.38235294117647067</v>
      </c>
      <c r="M13" s="37">
        <f t="shared" si="10"/>
        <v>0.61764705882352944</v>
      </c>
      <c r="N13" s="38">
        <v>109</v>
      </c>
      <c r="O13" s="38">
        <f t="shared" si="11"/>
        <v>65.746031746031747</v>
      </c>
      <c r="P13" s="38">
        <f t="shared" si="12"/>
        <v>39.128205128205117</v>
      </c>
      <c r="Q13" s="38">
        <f t="shared" si="13"/>
        <v>69.871794871794862</v>
      </c>
      <c r="R13" s="38">
        <f t="shared" si="14"/>
        <v>43.253968253968253</v>
      </c>
      <c r="S13" s="39">
        <f t="shared" si="15"/>
        <v>-4.1257631257631147</v>
      </c>
      <c r="T13" s="39">
        <f t="shared" si="16"/>
        <v>-4.125763125763136</v>
      </c>
      <c r="U13" t="s">
        <v>112</v>
      </c>
      <c r="V13" t="s">
        <v>93</v>
      </c>
      <c r="W13" t="s">
        <v>70</v>
      </c>
      <c r="X13" t="s">
        <v>199</v>
      </c>
      <c r="Y13" s="41"/>
    </row>
    <row r="14" spans="1:25" s="35" customFormat="1" ht="15" x14ac:dyDescent="0.25">
      <c r="A14">
        <v>1.78</v>
      </c>
      <c r="B14">
        <v>2.09</v>
      </c>
      <c r="C14" s="29">
        <f t="shared" si="0"/>
        <v>4.0266652330519959E-2</v>
      </c>
      <c r="D14" s="30">
        <f>IF(OR($A14="",$B14=""),"",A14*'MPTO_working_2-way'!$G13)</f>
        <v>1.8516746411483256</v>
      </c>
      <c r="E14" s="32">
        <f>IF(OR($A14="",$B14=""),"",B14*'MPTO_working_2-way'!$G13)</f>
        <v>2.1741573033707864</v>
      </c>
      <c r="F14" s="30">
        <f>IF(OR($A14="",$B14=""),"",'MPTO_working_2-way'!D13)</f>
        <v>1.8461614808198106</v>
      </c>
      <c r="G14" s="32">
        <f>IF(OR($A14="",$B14=""),"",'MPTO_working_2-way'!E13)</f>
        <v>2.1818075186206087</v>
      </c>
      <c r="H14" s="30">
        <f>IF(OR($A14="",$B14=""),"",'OddsRatio_working_2-way'!M13)</f>
        <v>1.8459292702556338</v>
      </c>
      <c r="I14" s="30">
        <f>IF(OR($A14="",$B14=""),"",'OddsRatio_working_2-way'!N13)</f>
        <v>2.1821319289469754</v>
      </c>
      <c r="J14" s="30">
        <f>IF('Log_working_2-way'!$D13="","",A14^('Log_working_2-way'!$D13))</f>
        <v>1.8434137605840082</v>
      </c>
      <c r="K14" s="32">
        <f>IF('Log_working_2-way'!$D13="","",B14^('Log_working_2-way'!$D13))</f>
        <v>2.1856576768529026</v>
      </c>
      <c r="L14" s="37">
        <f t="shared" si="9"/>
        <v>0.54005167958656319</v>
      </c>
      <c r="M14" s="37">
        <f t="shared" si="10"/>
        <v>0.4599483204134367</v>
      </c>
      <c r="N14" s="38">
        <v>110</v>
      </c>
      <c r="O14" s="38">
        <f t="shared" si="11"/>
        <v>48.202247191011246</v>
      </c>
      <c r="P14" s="38">
        <f t="shared" si="12"/>
        <v>57.368421052631575</v>
      </c>
      <c r="Q14" s="38">
        <f t="shared" si="13"/>
        <v>52.631578947368425</v>
      </c>
      <c r="R14" s="38">
        <f t="shared" si="14"/>
        <v>61.797752808988768</v>
      </c>
      <c r="S14" s="39">
        <f t="shared" si="15"/>
        <v>-4.429331756357179</v>
      </c>
      <c r="T14" s="39">
        <f t="shared" si="16"/>
        <v>-4.4293317563571932</v>
      </c>
      <c r="U14" t="s">
        <v>128</v>
      </c>
      <c r="V14" t="s">
        <v>113</v>
      </c>
      <c r="W14" t="s">
        <v>70</v>
      </c>
      <c r="X14" t="s">
        <v>199</v>
      </c>
      <c r="Y14" s="41"/>
    </row>
    <row r="15" spans="1:25" ht="15" x14ac:dyDescent="0.25">
      <c r="A15">
        <v>2.16</v>
      </c>
      <c r="B15">
        <v>1.74</v>
      </c>
      <c r="C15" s="29">
        <f t="shared" si="0"/>
        <v>3.7675606641123682E-2</v>
      </c>
      <c r="D15" s="30">
        <f>IF(OR($A15="",$B15=""),"",A15*'MPTO_working_2-way'!$G14)</f>
        <v>2.2413793103448274</v>
      </c>
      <c r="E15" s="32">
        <f>IF(OR($A15="",$B15=""),"",B15*'MPTO_working_2-way'!$G14)</f>
        <v>1.8055555555555551</v>
      </c>
      <c r="F15" s="30">
        <f>IF(OR($A15="",$B15=""),"",'MPTO_working_2-way'!D14)</f>
        <v>2.2516175413371671</v>
      </c>
      <c r="G15" s="32">
        <f>IF(OR($A15="",$B15=""),"",'MPTO_working_2-way'!E14)</f>
        <v>1.7989661114302122</v>
      </c>
      <c r="H15" s="30">
        <f>IF(OR($A15="",$B15=""),"",'OddsRatio_working_2-way'!M14)</f>
        <v>2.2520253861514017</v>
      </c>
      <c r="I15" s="30">
        <f>IF(OR($A15="",$B15=""),"",'OddsRatio_working_2-way'!N14)</f>
        <v>1.7987058497862392</v>
      </c>
      <c r="J15" s="30">
        <f>IF('Log_working_2-way'!$D14="","",A15^('Log_working_2-way'!$D14))</f>
        <v>2.2567451068476951</v>
      </c>
      <c r="K15" s="32">
        <f>IF('Log_working_2-way'!$D14="","",B15^('Log_working_2-way'!$D14))</f>
        <v>1.7957063007853538</v>
      </c>
      <c r="L15" s="37">
        <f t="shared" si="9"/>
        <v>0.44615384615384618</v>
      </c>
      <c r="M15" s="37">
        <f t="shared" si="10"/>
        <v>0.55384615384615399</v>
      </c>
      <c r="N15" s="38">
        <v>111</v>
      </c>
      <c r="O15" s="38">
        <f t="shared" si="11"/>
        <v>59.611111111111114</v>
      </c>
      <c r="P15" s="38">
        <f t="shared" si="12"/>
        <v>47.206896551724128</v>
      </c>
      <c r="Q15" s="38">
        <f t="shared" si="13"/>
        <v>63.793103448275858</v>
      </c>
      <c r="R15" s="38">
        <f t="shared" si="14"/>
        <v>51.388888888888886</v>
      </c>
      <c r="S15" s="39">
        <f t="shared" si="15"/>
        <v>-4.1819923371647434</v>
      </c>
      <c r="T15" s="39">
        <f t="shared" si="16"/>
        <v>-4.1819923371647576</v>
      </c>
      <c r="U15" t="s">
        <v>118</v>
      </c>
      <c r="V15" t="s">
        <v>73</v>
      </c>
      <c r="W15" t="s">
        <v>71</v>
      </c>
      <c r="X15" t="s">
        <v>199</v>
      </c>
      <c r="Y15" s="41"/>
    </row>
    <row r="16" spans="1:25" ht="15" x14ac:dyDescent="0.25">
      <c r="A16">
        <v>2.2000000000000002</v>
      </c>
      <c r="B16">
        <v>1.71</v>
      </c>
      <c r="C16" s="29">
        <f t="shared" si="0"/>
        <v>3.9340776182881454E-2</v>
      </c>
      <c r="D16" s="30">
        <f>IF(OR($A16="",$B16=""),"",A16*'MPTO_working_2-way'!$G15)</f>
        <v>2.2865497076023393</v>
      </c>
      <c r="E16" s="32">
        <f>IF(OR($A16="",$B16=""),"",B16*'MPTO_working_2-way'!$G15)</f>
        <v>1.7772727272727273</v>
      </c>
      <c r="F16" s="30">
        <f>IF(OR($A16="",$B16=""),"",'MPTO_working_2-way'!D15)</f>
        <v>2.2995110024449881</v>
      </c>
      <c r="G16" s="32">
        <f>IF(OR($A16="",$B16=""),"",'MPTO_working_2-way'!E15)</f>
        <v>1.7695202257761053</v>
      </c>
      <c r="H16" s="30">
        <f>IF(OR($A16="",$B16=""),"",'OddsRatio_working_2-way'!M15)</f>
        <v>2.3000541700523187</v>
      </c>
      <c r="I16" s="30">
        <f>IF(OR($A16="",$B16=""),"",'OddsRatio_working_2-way'!N15)</f>
        <v>1.7691987172809549</v>
      </c>
      <c r="J16" s="30">
        <f>IF('Log_working_2-way'!$D15="","",A16^('Log_working_2-way'!$D15))</f>
        <v>2.3060522808335469</v>
      </c>
      <c r="K16" s="32">
        <f>IF('Log_working_2-way'!$D15="","",B16^('Log_working_2-way'!$D15))</f>
        <v>1.7656661334886148</v>
      </c>
      <c r="L16" s="37">
        <f t="shared" si="9"/>
        <v>0.4373401534526854</v>
      </c>
      <c r="M16" s="37">
        <f t="shared" si="10"/>
        <v>0.5626598465473146</v>
      </c>
      <c r="N16" s="38">
        <v>112</v>
      </c>
      <c r="O16" s="38">
        <f t="shared" si="11"/>
        <v>61.090909090909108</v>
      </c>
      <c r="P16" s="38">
        <f t="shared" si="12"/>
        <v>46.502923976608173</v>
      </c>
      <c r="Q16" s="38">
        <f t="shared" si="13"/>
        <v>65.497076023391813</v>
      </c>
      <c r="R16" s="38">
        <f t="shared" si="14"/>
        <v>50.909090909090907</v>
      </c>
      <c r="S16" s="39">
        <f t="shared" si="15"/>
        <v>-4.4061669324827051</v>
      </c>
      <c r="T16" s="39">
        <f t="shared" si="16"/>
        <v>-4.4061669324827335</v>
      </c>
      <c r="U16" t="s">
        <v>78</v>
      </c>
      <c r="V16" t="s">
        <v>114</v>
      </c>
      <c r="W16" t="s">
        <v>71</v>
      </c>
      <c r="X16" t="s">
        <v>199</v>
      </c>
      <c r="Y16" s="41"/>
    </row>
    <row r="17" spans="1:25" ht="15" x14ac:dyDescent="0.25">
      <c r="A17">
        <v>1.94</v>
      </c>
      <c r="B17">
        <v>1.93</v>
      </c>
      <c r="C17" s="29">
        <f t="shared" si="0"/>
        <v>3.3598632551679941E-2</v>
      </c>
      <c r="D17" s="30">
        <f>IF(OR($A17="",$B17=""),"",A17*'MPTO_working_2-way'!$G16)</f>
        <v>2.0051813471502591</v>
      </c>
      <c r="E17" s="32">
        <f>IF(OR($A17="",$B17=""),"",B17*'MPTO_working_2-way'!$G16)</f>
        <v>1.9948453608247423</v>
      </c>
      <c r="F17" s="30">
        <f>IF(OR($A17="",$B17=""),"",'MPTO_working_2-way'!D16)</f>
        <v>2.0053558995233249</v>
      </c>
      <c r="G17" s="32">
        <f>IF(OR($A17="",$B17=""),"",'MPTO_working_2-way'!E16)</f>
        <v>1.9946726333173512</v>
      </c>
      <c r="H17" s="30">
        <f>IF(OR($A17="",$B17=""),"",'OddsRatio_working_2-way'!M16)</f>
        <v>2.0053619687316817</v>
      </c>
      <c r="I17" s="30">
        <f>IF(OR($A17="",$B17=""),"",'OddsRatio_working_2-way'!N16)</f>
        <v>1.9946666286387909</v>
      </c>
      <c r="J17" s="30">
        <f>IF('Log_working_2-way'!$D16="","",A17^('Log_working_2-way'!$D16))</f>
        <v>2.0054414461156225</v>
      </c>
      <c r="K17" s="32">
        <f>IF('Log_working_2-way'!$D16="","",B17^('Log_working_2-way'!$D16))</f>
        <v>1.9945880029745278</v>
      </c>
      <c r="L17" s="37">
        <f t="shared" si="9"/>
        <v>0.49870801033591733</v>
      </c>
      <c r="M17" s="37">
        <f t="shared" si="10"/>
        <v>0.50129198966408273</v>
      </c>
      <c r="N17" s="38">
        <v>113</v>
      </c>
      <c r="O17" s="38">
        <f t="shared" si="11"/>
        <v>54.752577319587637</v>
      </c>
      <c r="P17" s="38">
        <f t="shared" si="12"/>
        <v>54.450777202072544</v>
      </c>
      <c r="Q17" s="38">
        <f t="shared" si="13"/>
        <v>58.54922279792747</v>
      </c>
      <c r="R17" s="38">
        <f t="shared" si="14"/>
        <v>58.247422680412377</v>
      </c>
      <c r="S17" s="39">
        <f t="shared" si="15"/>
        <v>-3.7966454783398333</v>
      </c>
      <c r="T17" s="39">
        <f t="shared" si="16"/>
        <v>-3.7966454783398333</v>
      </c>
      <c r="U17" t="s">
        <v>119</v>
      </c>
      <c r="V17" t="s">
        <v>77</v>
      </c>
      <c r="W17" t="s">
        <v>71</v>
      </c>
      <c r="X17" t="s">
        <v>199</v>
      </c>
      <c r="Y17" s="41"/>
    </row>
    <row r="18" spans="1:25" ht="15" x14ac:dyDescent="0.25">
      <c r="A18">
        <v>2.08</v>
      </c>
      <c r="B18">
        <v>1.79</v>
      </c>
      <c r="C18" s="29">
        <f t="shared" si="0"/>
        <v>3.9428448646325664E-2</v>
      </c>
      <c r="D18" s="30">
        <f>IF(OR($A18="",$B18=""),"",A18*'MPTO_working_2-way'!$G17)</f>
        <v>2.1620111731843576</v>
      </c>
      <c r="E18" s="32">
        <f>IF(OR($A18="",$B18=""),"",B18*'MPTO_working_2-way'!$G17)</f>
        <v>1.8605769230769229</v>
      </c>
      <c r="F18" s="30">
        <f>IF(OR($A18="",$B18=""),"",'MPTO_working_2-way'!D17)</f>
        <v>2.1689385995572641</v>
      </c>
      <c r="G18" s="32">
        <f>IF(OR($A18="",$B18=""),"",'MPTO_working_2-way'!E17)</f>
        <v>1.8554769261437256</v>
      </c>
      <c r="H18" s="30">
        <f>IF(OR($A18="",$B18=""),"",'OddsRatio_working_2-way'!M17)</f>
        <v>2.1692256444309357</v>
      </c>
      <c r="I18" s="30">
        <f>IF(OR($A18="",$B18=""),"",'OddsRatio_working_2-way'!N17)</f>
        <v>1.8552669065744805</v>
      </c>
      <c r="J18" s="30">
        <f>IF('Log_working_2-way'!$D17="","",A18^('Log_working_2-way'!$D17))</f>
        <v>2.1724139714397546</v>
      </c>
      <c r="K18" s="32">
        <f>IF('Log_working_2-way'!$D17="","",B18^('Log_working_2-way'!$D17))</f>
        <v>1.8529410467292624</v>
      </c>
      <c r="L18" s="37">
        <f t="shared" si="9"/>
        <v>0.46253229974160204</v>
      </c>
      <c r="M18" s="37">
        <f t="shared" si="10"/>
        <v>0.53746770025839796</v>
      </c>
      <c r="N18" s="38">
        <v>114</v>
      </c>
      <c r="O18" s="38">
        <f t="shared" si="11"/>
        <v>59.192307692307686</v>
      </c>
      <c r="P18" s="38">
        <f t="shared" si="12"/>
        <v>50.312849162011169</v>
      </c>
      <c r="Q18" s="38">
        <f t="shared" si="13"/>
        <v>63.687150837988824</v>
      </c>
      <c r="R18" s="38">
        <f t="shared" si="14"/>
        <v>54.807692307692299</v>
      </c>
      <c r="S18" s="39">
        <f t="shared" si="15"/>
        <v>-4.4948431456811377</v>
      </c>
      <c r="T18" s="39">
        <f t="shared" si="16"/>
        <v>-4.4948431456811306</v>
      </c>
      <c r="U18" t="s">
        <v>83</v>
      </c>
      <c r="V18" t="s">
        <v>101</v>
      </c>
      <c r="W18" t="s">
        <v>71</v>
      </c>
      <c r="X18" t="s">
        <v>199</v>
      </c>
      <c r="Y18" s="41"/>
    </row>
    <row r="19" spans="1:25" ht="15" x14ac:dyDescent="0.25">
      <c r="A19">
        <v>2.1800000000000002</v>
      </c>
      <c r="B19">
        <v>1.72</v>
      </c>
      <c r="C19" s="29">
        <f t="shared" si="0"/>
        <v>4.0110945167484591E-2</v>
      </c>
      <c r="D19" s="30">
        <f>IF(OR($A19="",$B19=""),"",A19*'MPTO_working_2-way'!$G18)</f>
        <v>2.2674418604651168</v>
      </c>
      <c r="E19" s="32">
        <f>IF(OR($A19="",$B19=""),"",B19*'MPTO_working_2-way'!$G18)</f>
        <v>1.7889908256880735</v>
      </c>
      <c r="F19" s="30">
        <f>IF(OR($A19="",$B19=""),"",'MPTO_working_2-way'!D18)</f>
        <v>2.2796692607003894</v>
      </c>
      <c r="G19" s="32">
        <f>IF(OR($A19="",$B19=""),"",'MPTO_working_2-way'!E18)</f>
        <v>1.7814519194222731</v>
      </c>
      <c r="H19" s="30">
        <f>IF(OR($A19="",$B19=""),"",'OddsRatio_working_2-way'!M18)</f>
        <v>2.2801909579781015</v>
      </c>
      <c r="I19" s="30">
        <f>IF(OR($A19="",$B19=""),"",'OddsRatio_working_2-way'!N18)</f>
        <v>1.7811334658849434</v>
      </c>
      <c r="J19" s="30">
        <f>IF('Log_working_2-way'!$D18="","",A19^('Log_working_2-way'!$D18))</f>
        <v>2.2858490727693308</v>
      </c>
      <c r="K19" s="32">
        <f>IF('Log_working_2-way'!$D18="","",B19^('Log_working_2-way'!$D18))</f>
        <v>1.7776962484765699</v>
      </c>
      <c r="L19" s="37">
        <f t="shared" si="9"/>
        <v>0.44102564102564096</v>
      </c>
      <c r="M19" s="37">
        <f t="shared" si="10"/>
        <v>0.55897435897435888</v>
      </c>
      <c r="N19" s="38">
        <v>115</v>
      </c>
      <c r="O19" s="38">
        <f t="shared" si="11"/>
        <v>62.247706422018354</v>
      </c>
      <c r="P19" s="38">
        <f t="shared" si="12"/>
        <v>48.13953488372092</v>
      </c>
      <c r="Q19" s="38">
        <f t="shared" si="13"/>
        <v>66.860465116279073</v>
      </c>
      <c r="R19" s="38">
        <f t="shared" si="14"/>
        <v>52.752293577981646</v>
      </c>
      <c r="S19" s="39">
        <f t="shared" si="15"/>
        <v>-4.6127586942607195</v>
      </c>
      <c r="T19" s="39">
        <f t="shared" si="16"/>
        <v>-4.6127586942607266</v>
      </c>
      <c r="U19" t="s">
        <v>129</v>
      </c>
      <c r="V19" t="s">
        <v>76</v>
      </c>
      <c r="W19" t="s">
        <v>71</v>
      </c>
      <c r="X19" t="s">
        <v>199</v>
      </c>
      <c r="Y19" s="41"/>
    </row>
    <row r="20" spans="1:25" ht="15" x14ac:dyDescent="0.25">
      <c r="A20">
        <v>2.5499999999999998</v>
      </c>
      <c r="B20">
        <v>1.55</v>
      </c>
      <c r="C20" s="29">
        <f t="shared" si="0"/>
        <v>3.7318153067678717E-2</v>
      </c>
      <c r="D20" s="30">
        <f>IF(OR($A20="",$B20=""),"",A20*'MPTO_working_2-way'!$G19)</f>
        <v>2.6451612903225805</v>
      </c>
      <c r="E20" s="32">
        <f>IF(OR($A20="",$B20=""),"",B20*'MPTO_working_2-way'!$G19)</f>
        <v>1.607843137254902</v>
      </c>
      <c r="F20" s="30">
        <f>IF(OR($A20="",$B20=""),"",'MPTO_working_2-way'!D19)</f>
        <v>2.6773920406435225</v>
      </c>
      <c r="G20" s="32">
        <f>IF(OR($A20="",$B20=""),"",'MPTO_working_2-way'!E19)</f>
        <v>1.596163553760727</v>
      </c>
      <c r="H20" s="30">
        <f>IF(OR($A20="",$B20=""),"",'OddsRatio_working_2-way'!M19)</f>
        <v>2.6787441193290351</v>
      </c>
      <c r="I20" s="30">
        <f>IF(OR($A20="",$B20=""),"",'OddsRatio_working_2-way'!N19)</f>
        <v>1.5956833971812705</v>
      </c>
      <c r="J20" s="30">
        <f>IF('Log_working_2-way'!$D19="","",A20^('Log_working_2-way'!$D19))</f>
        <v>2.693900720344212</v>
      </c>
      <c r="K20" s="32">
        <f>IF('Log_working_2-way'!$D19="","",B20^('Log_working_2-way'!$D19))</f>
        <v>1.5903533707669273</v>
      </c>
      <c r="L20" s="37">
        <f t="shared" si="9"/>
        <v>0.37804878048780488</v>
      </c>
      <c r="M20" s="37">
        <f t="shared" si="10"/>
        <v>0.62195121951219512</v>
      </c>
      <c r="N20" s="38">
        <v>116</v>
      </c>
      <c r="O20" s="38">
        <f t="shared" si="11"/>
        <v>70.509803921568619</v>
      </c>
      <c r="P20" s="38">
        <f t="shared" si="12"/>
        <v>41.161290322580655</v>
      </c>
      <c r="Q20" s="38">
        <f t="shared" si="13"/>
        <v>74.838709677419359</v>
      </c>
      <c r="R20" s="38">
        <f t="shared" si="14"/>
        <v>45.490196078431381</v>
      </c>
      <c r="S20" s="39">
        <f t="shared" si="15"/>
        <v>-4.3289057558507409</v>
      </c>
      <c r="T20" s="39">
        <f t="shared" si="16"/>
        <v>-4.3289057558507267</v>
      </c>
      <c r="U20" t="s">
        <v>99</v>
      </c>
      <c r="V20" t="s">
        <v>81</v>
      </c>
      <c r="W20" t="s">
        <v>71</v>
      </c>
      <c r="X20" t="s">
        <v>199</v>
      </c>
      <c r="Y20" s="41"/>
    </row>
    <row r="21" spans="1:25" ht="15" x14ac:dyDescent="0.25">
      <c r="A21">
        <v>2.38</v>
      </c>
      <c r="B21">
        <v>1.62</v>
      </c>
      <c r="C21" s="29">
        <f t="shared" si="0"/>
        <v>3.7452017844174623E-2</v>
      </c>
      <c r="D21" s="30">
        <f>IF(OR($A21="",$B21=""),"",A21*'MPTO_working_2-way'!$G20)</f>
        <v>2.4691358024691357</v>
      </c>
      <c r="E21" s="32">
        <f>IF(OR($A21="",$B21=""),"",B21*'MPTO_working_2-way'!$G20)</f>
        <v>1.680672268907563</v>
      </c>
      <c r="F21" s="30">
        <f>IF(OR($A21="",$B21=""),"",'MPTO_working_2-way'!D20)</f>
        <v>2.4910195115648013</v>
      </c>
      <c r="G21" s="32">
        <f>IF(OR($A21="",$B21=""),"",'MPTO_working_2-way'!E20)</f>
        <v>1.6706820348383742</v>
      </c>
      <c r="H21" s="30">
        <f>IF(OR($A21="",$B21=""),"",'OddsRatio_working_2-way'!M20)</f>
        <v>2.4919136877222163</v>
      </c>
      <c r="I21" s="30">
        <f>IF(OR($A21="",$B21=""),"",'OddsRatio_working_2-way'!N20)</f>
        <v>1.6702800625998362</v>
      </c>
      <c r="J21" s="30">
        <f>IF('Log_working_2-way'!$D20="","",A21^('Log_working_2-way'!$D20))</f>
        <v>2.502110477070953</v>
      </c>
      <c r="K21" s="32">
        <f>IF('Log_working_2-way'!$D20="","",B21^('Log_working_2-way'!$D20))</f>
        <v>1.6657299947403132</v>
      </c>
      <c r="L21" s="37">
        <f t="shared" si="9"/>
        <v>0.40500000000000003</v>
      </c>
      <c r="M21" s="37">
        <f t="shared" si="10"/>
        <v>0.59499999999999997</v>
      </c>
      <c r="N21" s="38">
        <v>117</v>
      </c>
      <c r="O21" s="38">
        <f t="shared" si="11"/>
        <v>67.840336134453779</v>
      </c>
      <c r="P21" s="38">
        <f t="shared" si="12"/>
        <v>44.777777777777786</v>
      </c>
      <c r="Q21" s="38">
        <f t="shared" si="13"/>
        <v>72.222222222222214</v>
      </c>
      <c r="R21" s="38">
        <f t="shared" si="14"/>
        <v>49.159663865546221</v>
      </c>
      <c r="S21" s="39">
        <f t="shared" si="15"/>
        <v>-4.3818860877684358</v>
      </c>
      <c r="T21" s="39">
        <f t="shared" si="16"/>
        <v>-4.3818860877684358</v>
      </c>
      <c r="U21" t="s">
        <v>68</v>
      </c>
      <c r="V21" t="s">
        <v>80</v>
      </c>
      <c r="W21" t="s">
        <v>71</v>
      </c>
      <c r="X21" t="s">
        <v>199</v>
      </c>
      <c r="Y21" s="41"/>
    </row>
    <row r="22" spans="1:25" ht="15" x14ac:dyDescent="0.25">
      <c r="A22">
        <v>2.36</v>
      </c>
      <c r="B22">
        <v>1.63</v>
      </c>
      <c r="C22" s="29">
        <f t="shared" si="0"/>
        <v>3.7225746074659449E-2</v>
      </c>
      <c r="D22" s="30">
        <f>IF(OR($A22="",$B22=""),"",A22*'MPTO_working_2-way'!$G21)</f>
        <v>2.447852760736196</v>
      </c>
      <c r="E22" s="32">
        <f>IF(OR($A22="",$B22=""),"",B22*'MPTO_working_2-way'!$G21)</f>
        <v>1.6906779661016949</v>
      </c>
      <c r="F22" s="30">
        <f>IF(OR($A22="",$B22=""),"",'MPTO_working_2-way'!D21)</f>
        <v>2.4684291581108826</v>
      </c>
      <c r="G22" s="32">
        <f>IF(OR($A22="",$B22=""),"",'MPTO_working_2-way'!E21)</f>
        <v>1.6809998252053835</v>
      </c>
      <c r="H22" s="30">
        <f>IF(OR($A22="",$B22=""),"",'OddsRatio_working_2-way'!M21)</f>
        <v>2.4692617733849058</v>
      </c>
      <c r="I22" s="30">
        <f>IF(OR($A22="",$B22=""),"",'OddsRatio_working_2-way'!N21)</f>
        <v>1.6806139097297725</v>
      </c>
      <c r="J22" s="30">
        <f>IF('Log_working_2-way'!$D21="","",A22^('Log_working_2-way'!$D21))</f>
        <v>2.4788363298437481</v>
      </c>
      <c r="K22" s="32">
        <f>IF('Log_working_2-way'!$D21="","",B22^('Log_working_2-way'!$D21))</f>
        <v>1.6762073529161199</v>
      </c>
      <c r="L22" s="37">
        <f t="shared" si="9"/>
        <v>0.40852130325814545</v>
      </c>
      <c r="M22" s="37">
        <f t="shared" si="10"/>
        <v>0.5914786967418546</v>
      </c>
      <c r="N22" s="38">
        <v>118</v>
      </c>
      <c r="O22" s="38">
        <f t="shared" si="11"/>
        <v>67.999999999999986</v>
      </c>
      <c r="P22" s="38">
        <f t="shared" si="12"/>
        <v>45.607361963190172</v>
      </c>
      <c r="Q22" s="38">
        <f t="shared" si="13"/>
        <v>72.392638036809814</v>
      </c>
      <c r="R22" s="38">
        <f t="shared" si="14"/>
        <v>50.000000000000007</v>
      </c>
      <c r="S22" s="39">
        <f t="shared" si="15"/>
        <v>-4.3926380368098279</v>
      </c>
      <c r="T22" s="39">
        <f t="shared" si="16"/>
        <v>-4.392638036809835</v>
      </c>
      <c r="U22" t="s">
        <v>115</v>
      </c>
      <c r="V22" t="s">
        <v>98</v>
      </c>
      <c r="W22" t="s">
        <v>71</v>
      </c>
      <c r="X22" t="s">
        <v>199</v>
      </c>
      <c r="Y22" s="41"/>
    </row>
    <row r="23" spans="1:25" ht="15" x14ac:dyDescent="0.25">
      <c r="A23">
        <v>2.8</v>
      </c>
      <c r="B23">
        <v>1.47</v>
      </c>
      <c r="C23" s="29">
        <f t="shared" si="0"/>
        <v>3.7414965986394488E-2</v>
      </c>
      <c r="D23" s="30">
        <f>IF(OR($A23="",$B23=""),"",A23*'MPTO_working_2-way'!$G22)</f>
        <v>2.9047619047619042</v>
      </c>
      <c r="E23" s="32">
        <f>IF(OR($A23="",$B23=""),"",B23*'MPTO_working_2-way'!$G22)</f>
        <v>1.5249999999999999</v>
      </c>
      <c r="F23" s="30">
        <f>IF(OR($A23="",$B23=""),"",'MPTO_working_2-way'!D22)</f>
        <v>2.9547738693467331</v>
      </c>
      <c r="G23" s="32">
        <f>IF(OR($A23="",$B23=""),"",'MPTO_working_2-way'!E22)</f>
        <v>1.511568123393316</v>
      </c>
      <c r="H23" s="30">
        <f>IF(OR($A23="",$B23=""),"",'OddsRatio_working_2-way'!M22)</f>
        <v>2.9569842191603266</v>
      </c>
      <c r="I23" s="30">
        <f>IF(OR($A23="",$B23=""),"",'OddsRatio_working_2-way'!N22)</f>
        <v>1.5109903238918627</v>
      </c>
      <c r="J23" s="30">
        <f>IF('Log_working_2-way'!$D22="","",A23^('Log_working_2-way'!$D22))</f>
        <v>2.9808517071870684</v>
      </c>
      <c r="K23" s="32">
        <f>IF('Log_working_2-way'!$D22="","",B23^('Log_working_2-way'!$D22))</f>
        <v>1.5048333483880685</v>
      </c>
      <c r="L23" s="37">
        <f t="shared" si="9"/>
        <v>0.34426229508196726</v>
      </c>
      <c r="M23" s="37">
        <f t="shared" si="10"/>
        <v>0.65573770491803285</v>
      </c>
      <c r="N23" s="38">
        <v>119</v>
      </c>
      <c r="O23" s="38">
        <f t="shared" si="11"/>
        <v>76.5</v>
      </c>
      <c r="P23" s="38">
        <f t="shared" si="12"/>
        <v>38.047619047619051</v>
      </c>
      <c r="Q23" s="38">
        <f t="shared" si="13"/>
        <v>80.952380952380949</v>
      </c>
      <c r="R23" s="38">
        <f t="shared" si="14"/>
        <v>42.5</v>
      </c>
      <c r="S23" s="39">
        <f t="shared" si="15"/>
        <v>-4.452380952380949</v>
      </c>
      <c r="T23" s="39">
        <f t="shared" si="16"/>
        <v>-4.452380952380949</v>
      </c>
      <c r="U23" t="s">
        <v>74</v>
      </c>
      <c r="V23" t="s">
        <v>79</v>
      </c>
      <c r="W23" t="s">
        <v>71</v>
      </c>
      <c r="X23" t="s">
        <v>199</v>
      </c>
      <c r="Y23" s="41"/>
    </row>
    <row r="24" spans="1:25" ht="15" x14ac:dyDescent="0.25">
      <c r="A24">
        <v>2.11</v>
      </c>
      <c r="B24">
        <v>1.78</v>
      </c>
      <c r="C24" s="29">
        <f t="shared" si="0"/>
        <v>3.5731402098088338E-2</v>
      </c>
      <c r="D24" s="30">
        <f>IF(OR($A24="",$B24=""),"",A24*'MPTO_working_2-way'!$G23)</f>
        <v>2.1853932584269664</v>
      </c>
      <c r="E24" s="32">
        <f>IF(OR($A24="",$B24=""),"",B24*'MPTO_working_2-way'!$G23)</f>
        <v>1.8436018957345972</v>
      </c>
      <c r="F24" s="30">
        <f>IF(OR($A24="",$B24=""),"",'MPTO_working_2-way'!D23)</f>
        <v>2.1926557300484557</v>
      </c>
      <c r="G24" s="32">
        <f>IF(OR($A24="",$B24=""),"",'MPTO_working_2-way'!E23)</f>
        <v>1.8384649273092173</v>
      </c>
      <c r="H24" s="30">
        <f>IF(OR($A24="",$B24=""),"",'OddsRatio_working_2-way'!M23)</f>
        <v>2.192927878405448</v>
      </c>
      <c r="I24" s="30">
        <f>IF(OR($A24="",$B24=""),"",'OddsRatio_working_2-way'!N23)</f>
        <v>1.838273644284909</v>
      </c>
      <c r="J24" s="30">
        <f>IF('Log_working_2-way'!$D23="","",A24^('Log_working_2-way'!$D23))</f>
        <v>2.1962612557480616</v>
      </c>
      <c r="K24" s="32">
        <f>IF('Log_working_2-way'!$D23="","",B24^('Log_working_2-way'!$D23))</f>
        <v>1.8359377980310738</v>
      </c>
      <c r="L24" s="37">
        <f t="shared" si="9"/>
        <v>0.45758354755784059</v>
      </c>
      <c r="M24" s="37">
        <f t="shared" si="10"/>
        <v>0.54241645244215941</v>
      </c>
      <c r="N24" s="38">
        <v>120</v>
      </c>
      <c r="O24" s="38">
        <f t="shared" si="11"/>
        <v>63.127962085308056</v>
      </c>
      <c r="P24" s="38">
        <f t="shared" si="12"/>
        <v>52.584269662921351</v>
      </c>
      <c r="Q24" s="38">
        <f t="shared" si="13"/>
        <v>67.415730337078656</v>
      </c>
      <c r="R24" s="38">
        <f t="shared" si="14"/>
        <v>56.872037914691944</v>
      </c>
      <c r="S24" s="39">
        <f t="shared" si="15"/>
        <v>-4.2877682517706006</v>
      </c>
      <c r="T24" s="39">
        <f t="shared" si="16"/>
        <v>-4.2877682517705935</v>
      </c>
      <c r="U24" t="s">
        <v>82</v>
      </c>
      <c r="V24" t="s">
        <v>117</v>
      </c>
      <c r="W24" t="s">
        <v>71</v>
      </c>
      <c r="X24" t="s">
        <v>199</v>
      </c>
      <c r="Y24" s="41"/>
    </row>
    <row r="25" spans="1:25" ht="15" x14ac:dyDescent="0.25">
      <c r="A25">
        <v>2.2200000000000002</v>
      </c>
      <c r="B25">
        <v>1.7</v>
      </c>
      <c r="C25" s="29">
        <f t="shared" si="0"/>
        <v>3.868574456809748E-2</v>
      </c>
      <c r="D25" s="30">
        <f>IF(OR($A25="",$B25=""),"",A25*'MPTO_working_2-way'!$G24)</f>
        <v>2.3058823529411767</v>
      </c>
      <c r="E25" s="32">
        <f>IF(OR($A25="",$B25=""),"",B25*'MPTO_working_2-way'!$G24)</f>
        <v>1.7657657657657657</v>
      </c>
      <c r="F25" s="30">
        <f>IF(OR($A25="",$B25=""),"",'MPTO_working_2-way'!D24)</f>
        <v>2.3196066379840201</v>
      </c>
      <c r="G25" s="32">
        <f>IF(OR($A25="",$B25=""),"",'MPTO_working_2-way'!E24)</f>
        <v>1.7578015836050302</v>
      </c>
      <c r="H25" s="30">
        <f>IF(OR($A25="",$B25=""),"",'OddsRatio_working_2-way'!M24)</f>
        <v>2.3201731488169055</v>
      </c>
      <c r="I25" s="30">
        <f>IF(OR($A25="",$B25=""),"",'OddsRatio_working_2-way'!N24)</f>
        <v>1.7574763968621581</v>
      </c>
      <c r="J25" s="30">
        <f>IF('Log_working_2-way'!$D24="","",A25^('Log_working_2-way'!$D24))</f>
        <v>2.3265255894258647</v>
      </c>
      <c r="K25" s="32">
        <f>IF('Log_working_2-way'!$D24="","",B25^('Log_working_2-way'!$D24))</f>
        <v>1.7538490082446418</v>
      </c>
      <c r="L25" s="37">
        <f t="shared" si="9"/>
        <v>0.43367346938775503</v>
      </c>
      <c r="M25" s="37">
        <f t="shared" si="10"/>
        <v>0.56632653061224492</v>
      </c>
      <c r="N25" s="38">
        <v>121</v>
      </c>
      <c r="O25" s="38">
        <f t="shared" si="11"/>
        <v>66.49549549549549</v>
      </c>
      <c r="P25" s="38">
        <f t="shared" si="12"/>
        <v>49.823529411764703</v>
      </c>
      <c r="Q25" s="38">
        <f t="shared" si="13"/>
        <v>71.17647058823529</v>
      </c>
      <c r="R25" s="38">
        <f t="shared" si="14"/>
        <v>54.504504504504496</v>
      </c>
      <c r="S25" s="39">
        <f t="shared" si="15"/>
        <v>-4.6809750927397999</v>
      </c>
      <c r="T25" s="39">
        <f t="shared" si="16"/>
        <v>-4.6809750927397928</v>
      </c>
      <c r="U25" t="s">
        <v>69</v>
      </c>
      <c r="V25" t="s">
        <v>97</v>
      </c>
      <c r="W25" t="s">
        <v>71</v>
      </c>
      <c r="X25" t="s">
        <v>199</v>
      </c>
      <c r="Y25" s="41"/>
    </row>
    <row r="26" spans="1:25" ht="15" x14ac:dyDescent="0.25">
      <c r="A26">
        <v>2.2400000000000002</v>
      </c>
      <c r="B26">
        <v>1.69</v>
      </c>
      <c r="C26" s="29">
        <f t="shared" si="0"/>
        <v>3.8144547759932479E-2</v>
      </c>
      <c r="D26" s="30">
        <f>IF(OR($A26="",$B26=""),"",A26*'MPTO_working_2-way'!$G25)</f>
        <v>2.3254437869822491</v>
      </c>
      <c r="E26" s="32">
        <f>IF(OR($A26="",$B26=""),"",B26*'MPTO_working_2-way'!$G25)</f>
        <v>1.7544642857142858</v>
      </c>
      <c r="F26" s="30">
        <f>IF(OR($A26="",$B26=""),"",'MPTO_working_2-way'!D25)</f>
        <v>2.3399678575843743</v>
      </c>
      <c r="G26" s="32">
        <f>IF(OR($A26="",$B26=""),"",'MPTO_working_2-way'!E25)</f>
        <v>1.7462865578005351</v>
      </c>
      <c r="H26" s="30">
        <f>IF(OR($A26="",$B26=""),"",'OddsRatio_working_2-way'!M25)</f>
        <v>2.3405601251996737</v>
      </c>
      <c r="I26" s="30">
        <f>IF(OR($A26="",$B26=""),"",'OddsRatio_working_2-way'!N25)</f>
        <v>1.7459568438611086</v>
      </c>
      <c r="J26" s="30">
        <f>IF('Log_working_2-way'!$D25="","",A26^('Log_working_2-way'!$D25))</f>
        <v>2.347284961783934</v>
      </c>
      <c r="K26" s="32">
        <f>IF('Log_working_2-way'!$D25="","",B26^('Log_working_2-way'!$D25))</f>
        <v>1.7422334757420166</v>
      </c>
      <c r="L26" s="37">
        <f t="shared" si="9"/>
        <v>0.43002544529262077</v>
      </c>
      <c r="M26" s="37">
        <f t="shared" si="10"/>
        <v>0.56997455470737912</v>
      </c>
      <c r="N26" s="38">
        <v>122</v>
      </c>
      <c r="O26" s="38">
        <f t="shared" si="11"/>
        <v>67.535714285714292</v>
      </c>
      <c r="P26" s="38">
        <f t="shared" si="12"/>
        <v>49.810650887573971</v>
      </c>
      <c r="Q26" s="38">
        <f t="shared" si="13"/>
        <v>72.189349112426044</v>
      </c>
      <c r="R26" s="38">
        <f t="shared" si="14"/>
        <v>54.464285714285708</v>
      </c>
      <c r="S26" s="39">
        <f t="shared" si="15"/>
        <v>-4.6536348267117518</v>
      </c>
      <c r="T26" s="39">
        <f t="shared" si="16"/>
        <v>-4.6536348267117376</v>
      </c>
      <c r="U26" t="s">
        <v>120</v>
      </c>
      <c r="V26" t="s">
        <v>116</v>
      </c>
      <c r="W26" t="s">
        <v>71</v>
      </c>
      <c r="X26" t="s">
        <v>199</v>
      </c>
      <c r="Y26" s="41"/>
    </row>
    <row r="27" spans="1:25" ht="15" x14ac:dyDescent="0.25">
      <c r="A27">
        <v>2.2200000000000002</v>
      </c>
      <c r="B27">
        <v>1.68</v>
      </c>
      <c r="C27" s="29">
        <f t="shared" si="0"/>
        <v>4.5688545688545634E-2</v>
      </c>
      <c r="D27" s="30">
        <f>IF(OR($A27="",$B27=""),"",A27*'MPTO_working_2-way'!$G26)</f>
        <v>2.3214285714285716</v>
      </c>
      <c r="E27" s="32">
        <f>IF(OR($A27="",$B27=""),"",B27*'MPTO_working_2-way'!$G26)</f>
        <v>1.7567567567567566</v>
      </c>
      <c r="F27" s="30">
        <f>IF(OR($A27="",$B27=""),"",'MPTO_working_2-way'!D26)</f>
        <v>2.3386004514672689</v>
      </c>
      <c r="G27" s="32">
        <f>IF(OR($A27="",$B27=""),"",'MPTO_working_2-way'!E26)</f>
        <v>1.7470489038785832</v>
      </c>
      <c r="H27" s="30">
        <f>IF(OR($A27="",$B27=""),"",'OddsRatio_working_2-way'!M26)</f>
        <v>2.3394467690277296</v>
      </c>
      <c r="I27" s="30">
        <f>IF(OR($A27="",$B27=""),"",'OddsRatio_working_2-way'!N26)</f>
        <v>1.7465768876547993</v>
      </c>
      <c r="J27" s="30">
        <f>IF('Log_working_2-way'!$D26="","",A27^('Log_working_2-way'!$D26))</f>
        <v>2.3474640771287958</v>
      </c>
      <c r="K27" s="32">
        <f>IF('Log_working_2-way'!$D26="","",B27^('Log_working_2-way'!$D26))</f>
        <v>1.7421348123284788</v>
      </c>
      <c r="L27" s="37">
        <f t="shared" si="9"/>
        <v>0.43076923076923074</v>
      </c>
      <c r="M27" s="37">
        <f t="shared" si="10"/>
        <v>0.56923076923076932</v>
      </c>
      <c r="N27" s="38">
        <v>123</v>
      </c>
      <c r="O27" s="38">
        <f t="shared" si="11"/>
        <v>67.594594594594582</v>
      </c>
      <c r="P27" s="38">
        <f t="shared" si="12"/>
        <v>49.785714285714278</v>
      </c>
      <c r="Q27" s="38">
        <f t="shared" si="13"/>
        <v>73.214285714285708</v>
      </c>
      <c r="R27" s="38">
        <f t="shared" si="14"/>
        <v>55.405405405405396</v>
      </c>
      <c r="S27" s="39">
        <f t="shared" si="15"/>
        <v>-5.6196911196911259</v>
      </c>
      <c r="T27" s="39">
        <f t="shared" si="16"/>
        <v>-5.6196911196911188</v>
      </c>
      <c r="U27" t="s">
        <v>192</v>
      </c>
      <c r="V27" t="s">
        <v>190</v>
      </c>
      <c r="W27" t="s">
        <v>72</v>
      </c>
      <c r="X27" t="s">
        <v>199</v>
      </c>
      <c r="Y27" s="41"/>
    </row>
    <row r="28" spans="1:25" ht="15" x14ac:dyDescent="0.25">
      <c r="A28">
        <v>2.0699999999999998</v>
      </c>
      <c r="B28">
        <v>1.78</v>
      </c>
      <c r="C28" s="29">
        <f t="shared" si="0"/>
        <v>4.4889540248602255E-2</v>
      </c>
      <c r="D28" s="30">
        <f>IF(OR($A28="",$B28=""),"",A28*'MPTO_working_2-way'!$G27)</f>
        <v>2.1629213483146064</v>
      </c>
      <c r="E28" s="32">
        <f>IF(OR($A28="",$B28=""),"",B28*'MPTO_working_2-way'!$G27)</f>
        <v>1.8599033816425121</v>
      </c>
      <c r="F28" s="30">
        <f>IF(OR($A28="",$B28=""),"",'MPTO_working_2-way'!D27)</f>
        <v>2.1708596005420371</v>
      </c>
      <c r="G28" s="32">
        <f>IF(OR($A28="",$B28=""),"",'MPTO_working_2-way'!E27)</f>
        <v>1.8540733658732955</v>
      </c>
      <c r="H28" s="30">
        <f>IF(OR($A28="",$B28=""),"",'OddsRatio_working_2-way'!M27)</f>
        <v>2.1712364713391024</v>
      </c>
      <c r="I28" s="30">
        <f>IF(OR($A28="",$B28=""),"",'OddsRatio_working_2-way'!N27)</f>
        <v>1.8537985492004672</v>
      </c>
      <c r="J28" s="30">
        <f>IF('Log_working_2-way'!$D27="","",A28^('Log_working_2-way'!$D27))</f>
        <v>2.1749101411939322</v>
      </c>
      <c r="K28" s="32">
        <f>IF('Log_working_2-way'!$D27="","",B28^('Log_working_2-way'!$D27))</f>
        <v>1.8511289203643779</v>
      </c>
      <c r="L28" s="37">
        <f t="shared" si="9"/>
        <v>0.46233766233766244</v>
      </c>
      <c r="M28" s="37">
        <f t="shared" si="10"/>
        <v>0.53766233766233762</v>
      </c>
      <c r="N28" s="38">
        <v>124</v>
      </c>
      <c r="O28" s="38">
        <f t="shared" si="11"/>
        <v>64.096618357487927</v>
      </c>
      <c r="P28" s="38">
        <f t="shared" si="12"/>
        <v>54.337078651685395</v>
      </c>
      <c r="Q28" s="38">
        <f t="shared" si="13"/>
        <v>69.662921348314612</v>
      </c>
      <c r="R28" s="38">
        <f t="shared" si="14"/>
        <v>59.90338164251208</v>
      </c>
      <c r="S28" s="39">
        <f t="shared" si="15"/>
        <v>-5.566302990826685</v>
      </c>
      <c r="T28" s="39">
        <f t="shared" si="16"/>
        <v>-5.566302990826685</v>
      </c>
      <c r="U28" t="s">
        <v>187</v>
      </c>
      <c r="V28" t="s">
        <v>193</v>
      </c>
      <c r="W28" t="s">
        <v>72</v>
      </c>
      <c r="X28" t="s">
        <v>199</v>
      </c>
      <c r="Y28" s="41"/>
    </row>
    <row r="29" spans="1:25" ht="15" x14ac:dyDescent="0.25">
      <c r="A29">
        <v>2.23</v>
      </c>
      <c r="B29">
        <v>1.67</v>
      </c>
      <c r="C29" s="29">
        <f t="shared" si="0"/>
        <v>4.7232888483123459E-2</v>
      </c>
      <c r="D29" s="30">
        <f>IF(OR($A29="",$B29=""),"",A29*'MPTO_working_2-way'!$G28)</f>
        <v>2.3353293413173652</v>
      </c>
      <c r="E29" s="32">
        <f>IF(OR($A29="",$B29=""),"",B29*'MPTO_working_2-way'!$G28)</f>
        <v>1.7488789237668161</v>
      </c>
      <c r="F29" s="30">
        <f>IF(OR($A29="",$B29=""),"",'MPTO_working_2-way'!D28)</f>
        <v>2.3539711134287793</v>
      </c>
      <c r="G29" s="32">
        <f>IF(OR($A29="",$B29=""),"",'MPTO_working_2-way'!E28)</f>
        <v>1.7385681940197473</v>
      </c>
      <c r="H29" s="30">
        <f>IF(OR($A29="",$B29=""),"",'OddsRatio_working_2-way'!M28)</f>
        <v>2.3549246826013568</v>
      </c>
      <c r="I29" s="30">
        <f>IF(OR($A29="",$B29=""),"",'OddsRatio_working_2-way'!N28)</f>
        <v>1.7380484043438287</v>
      </c>
      <c r="J29" s="30">
        <f>IF('Log_working_2-way'!$D28="","",A29^('Log_working_2-way'!$D28))</f>
        <v>2.3636503228006438</v>
      </c>
      <c r="K29" s="32">
        <f>IF('Log_working_2-way'!$D28="","",B29^('Log_working_2-way'!$D28))</f>
        <v>1.7333258264811959</v>
      </c>
      <c r="L29" s="37">
        <f t="shared" si="9"/>
        <v>0.42820512820512818</v>
      </c>
      <c r="M29" s="37">
        <f t="shared" si="10"/>
        <v>0.57179487179487176</v>
      </c>
      <c r="N29" s="38">
        <v>125</v>
      </c>
      <c r="O29" s="38">
        <f t="shared" si="11"/>
        <v>68.946188340807183</v>
      </c>
      <c r="P29" s="38">
        <f t="shared" si="12"/>
        <v>50.149700598802397</v>
      </c>
      <c r="Q29" s="38">
        <f t="shared" si="13"/>
        <v>74.850299401197617</v>
      </c>
      <c r="R29" s="38">
        <f t="shared" si="14"/>
        <v>56.053811659192824</v>
      </c>
      <c r="S29" s="39">
        <f t="shared" si="15"/>
        <v>-5.9041110603904343</v>
      </c>
      <c r="T29" s="39">
        <f t="shared" si="16"/>
        <v>-5.9041110603904272</v>
      </c>
      <c r="U29" t="s">
        <v>194</v>
      </c>
      <c r="V29" t="s">
        <v>195</v>
      </c>
      <c r="W29" t="s">
        <v>72</v>
      </c>
      <c r="X29" t="s">
        <v>199</v>
      </c>
      <c r="Y29" s="41"/>
    </row>
    <row r="30" spans="1:25" s="35" customFormat="1" ht="15" x14ac:dyDescent="0.25">
      <c r="A30">
        <v>2.15</v>
      </c>
      <c r="B30">
        <v>1.72</v>
      </c>
      <c r="C30" s="29">
        <f t="shared" si="0"/>
        <v>4.6511627906976827E-2</v>
      </c>
      <c r="D30" s="30">
        <f>IF(OR($A30="",$B30=""),"",A30*'MPTO_working_2-way'!$G29)</f>
        <v>2.25</v>
      </c>
      <c r="E30" s="32">
        <f>IF(OR($A30="",$B30=""),"",B30*'MPTO_working_2-way'!$G29)</f>
        <v>1.8</v>
      </c>
      <c r="F30" s="30">
        <f>IF(OR($A30="",$B30=""),"",'MPTO_working_2-way'!D29)</f>
        <v>2.263157894736842</v>
      </c>
      <c r="G30" s="32">
        <f>IF(OR($A30="",$B30=""),"",'MPTO_working_2-way'!E29)</f>
        <v>1.7916666666666667</v>
      </c>
      <c r="H30" s="30">
        <f>IF(OR($A30="",$B30=""),"",'OddsRatio_working_2-way'!M29)</f>
        <v>2.2638125740085919</v>
      </c>
      <c r="I30" s="30">
        <f>IF(OR($A30="",$B30=""),"",'OddsRatio_working_2-way'!N29)</f>
        <v>1.7912565680749446</v>
      </c>
      <c r="J30" s="30">
        <f>IF('Log_working_2-way'!$D29="","",A30^('Log_working_2-way'!$D29))</f>
        <v>2.2699382127289391</v>
      </c>
      <c r="K30" s="32">
        <f>IF('Log_working_2-way'!$D29="","",B30^('Log_working_2-way'!$D29))</f>
        <v>1.7874398848511364</v>
      </c>
      <c r="L30" s="37">
        <f t="shared" si="9"/>
        <v>0.44444444444444442</v>
      </c>
      <c r="M30" s="37">
        <f t="shared" si="10"/>
        <v>0.55555555555555558</v>
      </c>
      <c r="N30" s="38">
        <v>126</v>
      </c>
      <c r="O30" s="38">
        <f t="shared" si="11"/>
        <v>67.395348837209298</v>
      </c>
      <c r="P30" s="38">
        <f t="shared" si="12"/>
        <v>52.744186046511629</v>
      </c>
      <c r="Q30" s="38">
        <f t="shared" si="13"/>
        <v>73.255813953488371</v>
      </c>
      <c r="R30" s="38">
        <f t="shared" si="14"/>
        <v>58.604651162790695</v>
      </c>
      <c r="S30" s="39">
        <f t="shared" si="15"/>
        <v>-5.8604651162790731</v>
      </c>
      <c r="T30" s="39">
        <f t="shared" si="16"/>
        <v>-5.860465116279066</v>
      </c>
      <c r="U30" t="s">
        <v>196</v>
      </c>
      <c r="V30" t="s">
        <v>197</v>
      </c>
      <c r="W30" t="s">
        <v>72</v>
      </c>
      <c r="X30" t="s">
        <v>199</v>
      </c>
      <c r="Y30" s="41"/>
    </row>
    <row r="31" spans="1:25" ht="15" x14ac:dyDescent="0.25">
      <c r="A31">
        <v>2.59</v>
      </c>
      <c r="B31">
        <v>1.53</v>
      </c>
      <c r="C31" s="29">
        <f t="shared" si="0"/>
        <v>3.9695157342216181E-2</v>
      </c>
      <c r="D31" s="30">
        <f>IF(OR($A31="",$B31=""),"",A31*'MPTO_working_2-way'!$G30)</f>
        <v>2.6928104575163396</v>
      </c>
      <c r="E31" s="32">
        <f>IF(OR($A31="",$B31=""),"",B31*'MPTO_working_2-way'!$G30)</f>
        <v>1.5907335907335909</v>
      </c>
      <c r="F31" s="30">
        <f>IF(OR($A31="",$B31=""),"",'MPTO_working_2-way'!D30)</f>
        <v>2.7303544975367759</v>
      </c>
      <c r="G31" s="32">
        <f>IF(OR($A31="",$B31=""),"",'MPTO_working_2-way'!E30)</f>
        <v>1.5779162601787884</v>
      </c>
      <c r="H31" s="30">
        <f>IF(OR($A31="",$B31=""),"",'OddsRatio_working_2-way'!M30)</f>
        <v>2.7320508075688767</v>
      </c>
      <c r="I31" s="30">
        <f>IF(OR($A31="",$B31=""),"",'OddsRatio_working_2-way'!N30)</f>
        <v>1.577350269189626</v>
      </c>
      <c r="J31" s="30">
        <f>IF('Log_working_2-way'!$D30="","",A31^('Log_working_2-way'!$D30))</f>
        <v>2.7498126453259264</v>
      </c>
      <c r="K31" s="32">
        <f>IF('Log_working_2-way'!$D30="","",B31^('Log_working_2-way'!$D30))</f>
        <v>1.5714897550150251</v>
      </c>
      <c r="L31" s="37">
        <f t="shared" si="9"/>
        <v>0.37135922330097093</v>
      </c>
      <c r="M31" s="37">
        <f t="shared" si="10"/>
        <v>0.62864077669902907</v>
      </c>
      <c r="N31" s="38">
        <v>127</v>
      </c>
      <c r="O31" s="38">
        <f t="shared" si="11"/>
        <v>77.965250965250974</v>
      </c>
      <c r="P31" s="38">
        <f t="shared" si="12"/>
        <v>43.993464052287585</v>
      </c>
      <c r="Q31" s="38">
        <f t="shared" si="13"/>
        <v>83.006535947712422</v>
      </c>
      <c r="R31" s="38">
        <f t="shared" si="14"/>
        <v>49.034749034749034</v>
      </c>
      <c r="S31" s="39">
        <f t="shared" si="15"/>
        <v>-5.0412849824614483</v>
      </c>
      <c r="T31" s="39">
        <f t="shared" si="16"/>
        <v>-5.0412849824614483</v>
      </c>
      <c r="U31" t="s">
        <v>180</v>
      </c>
      <c r="V31" t="s">
        <v>151</v>
      </c>
      <c r="W31" t="s">
        <v>183</v>
      </c>
      <c r="X31" t="s">
        <v>199</v>
      </c>
      <c r="Y31" s="41"/>
    </row>
    <row r="32" spans="1:25" ht="15" x14ac:dyDescent="0.25">
      <c r="A32">
        <v>2.62</v>
      </c>
      <c r="B32">
        <v>1.52</v>
      </c>
      <c r="C32" s="29">
        <f t="shared" si="0"/>
        <v>3.9574126155082379E-2</v>
      </c>
      <c r="D32" s="30">
        <f>IF(OR($A32="",$B32=""),"",A32*'MPTO_working_2-way'!$G31)</f>
        <v>2.7236842105263159</v>
      </c>
      <c r="E32" s="32">
        <f>IF(OR($A32="",$B32=""),"",B32*'MPTO_working_2-way'!$G31)</f>
        <v>1.5801526717557253</v>
      </c>
      <c r="F32" s="30">
        <f>IF(OR($A32="",$B32=""),"",'MPTO_working_2-way'!D31)</f>
        <v>2.7632528448515128</v>
      </c>
      <c r="G32" s="32">
        <f>IF(OR($A32="",$B32=""),"",'MPTO_working_2-way'!E31)</f>
        <v>1.5671336376515033</v>
      </c>
      <c r="H32" s="30">
        <f>IF(OR($A32="",$B32=""),"",'OddsRatio_working_2-way'!M31)</f>
        <v>2.7650452162436565</v>
      </c>
      <c r="I32" s="30">
        <f>IF(OR($A32="",$B32=""),"",'OddsRatio_working_2-way'!N31)</f>
        <v>1.5665577237325312</v>
      </c>
      <c r="J32" s="30">
        <f>IF('Log_working_2-way'!$D31="","",A32^('Log_working_2-way'!$D31))</f>
        <v>2.7837948332060924</v>
      </c>
      <c r="K32" s="32">
        <f>IF('Log_working_2-way'!$D31="","",B32^('Log_working_2-way'!$D31))</f>
        <v>1.560602588024171</v>
      </c>
      <c r="L32" s="37">
        <f t="shared" si="9"/>
        <v>0.36714975845410625</v>
      </c>
      <c r="M32" s="37">
        <f t="shared" si="10"/>
        <v>0.63285024154589364</v>
      </c>
      <c r="N32" s="38">
        <v>128</v>
      </c>
      <c r="O32" s="38">
        <f t="shared" si="11"/>
        <v>79.145038167938935</v>
      </c>
      <c r="P32" s="38">
        <f t="shared" si="12"/>
        <v>43.789473684210527</v>
      </c>
      <c r="Q32" s="38">
        <f t="shared" si="13"/>
        <v>84.21052631578948</v>
      </c>
      <c r="R32" s="38">
        <f t="shared" si="14"/>
        <v>48.854961832061065</v>
      </c>
      <c r="S32" s="39">
        <f t="shared" si="15"/>
        <v>-5.0654881478505445</v>
      </c>
      <c r="T32" s="39">
        <f t="shared" si="16"/>
        <v>-5.0654881478505374</v>
      </c>
      <c r="U32" t="s">
        <v>149</v>
      </c>
      <c r="V32" t="s">
        <v>179</v>
      </c>
      <c r="W32" t="s">
        <v>183</v>
      </c>
      <c r="X32" t="s">
        <v>199</v>
      </c>
      <c r="Y32" s="41"/>
    </row>
    <row r="33" spans="1:25" ht="15" x14ac:dyDescent="0.25">
      <c r="A33">
        <v>2.2400000000000002</v>
      </c>
      <c r="B33">
        <v>1.69</v>
      </c>
      <c r="C33" s="29">
        <f t="shared" si="0"/>
        <v>3.8144547759932479E-2</v>
      </c>
      <c r="D33" s="30">
        <f>IF(OR($A33="",$B33=""),"",A33*'MPTO_working_2-way'!$G32)</f>
        <v>2.3254437869822491</v>
      </c>
      <c r="E33" s="32">
        <f>IF(OR($A33="",$B33=""),"",B33*'MPTO_working_2-way'!$G32)</f>
        <v>1.7544642857142858</v>
      </c>
      <c r="F33" s="30">
        <f>IF(OR($A33="",$B33=""),"",'MPTO_working_2-way'!D32)</f>
        <v>2.3399678575843743</v>
      </c>
      <c r="G33" s="32">
        <f>IF(OR($A33="",$B33=""),"",'MPTO_working_2-way'!E32)</f>
        <v>1.7462865578005351</v>
      </c>
      <c r="H33" s="30">
        <f>IF(OR($A33="",$B33=""),"",'OddsRatio_working_2-way'!M32)</f>
        <v>2.3405601251996737</v>
      </c>
      <c r="I33" s="30">
        <f>IF(OR($A33="",$B33=""),"",'OddsRatio_working_2-way'!N32)</f>
        <v>1.7459568438611086</v>
      </c>
      <c r="J33" s="30">
        <f>IF('Log_working_2-way'!$D32="","",A33^('Log_working_2-way'!$D32))</f>
        <v>2.347284961783934</v>
      </c>
      <c r="K33" s="32">
        <f>IF('Log_working_2-way'!$D32="","",B33^('Log_working_2-way'!$D32))</f>
        <v>1.7422334757420166</v>
      </c>
      <c r="L33" s="37">
        <f t="shared" si="9"/>
        <v>0.43002544529262077</v>
      </c>
      <c r="M33" s="37">
        <f t="shared" si="10"/>
        <v>0.56997455470737912</v>
      </c>
      <c r="N33" s="38">
        <v>129</v>
      </c>
      <c r="O33" s="38">
        <f t="shared" si="11"/>
        <v>71.410714285714292</v>
      </c>
      <c r="P33" s="38">
        <f t="shared" si="12"/>
        <v>52.668639053254438</v>
      </c>
      <c r="Q33" s="38">
        <f t="shared" si="13"/>
        <v>76.331360946745562</v>
      </c>
      <c r="R33" s="38">
        <f t="shared" si="14"/>
        <v>57.589285714285708</v>
      </c>
      <c r="S33" s="39">
        <f t="shared" si="15"/>
        <v>-4.9206466610312702</v>
      </c>
      <c r="T33" s="39">
        <f t="shared" si="16"/>
        <v>-4.9206466610312702</v>
      </c>
      <c r="U33" t="s">
        <v>146</v>
      </c>
      <c r="V33" t="s">
        <v>155</v>
      </c>
      <c r="W33" t="s">
        <v>183</v>
      </c>
      <c r="X33" t="s">
        <v>199</v>
      </c>
      <c r="Y33" s="41"/>
    </row>
    <row r="34" spans="1:25" ht="15" x14ac:dyDescent="0.25">
      <c r="A34">
        <v>2.19</v>
      </c>
      <c r="B34">
        <v>1.72</v>
      </c>
      <c r="C34" s="29">
        <f t="shared" si="0"/>
        <v>3.8016353403419467E-2</v>
      </c>
      <c r="D34" s="30">
        <f>IF(OR($A34="",$B34=""),"",A34*'MPTO_working_2-way'!$G33)</f>
        <v>2.2732558139534884</v>
      </c>
      <c r="E34" s="32">
        <f>IF(OR($A34="",$B34=""),"",B34*'MPTO_working_2-way'!$G33)</f>
        <v>1.7853881278538815</v>
      </c>
      <c r="F34" s="30">
        <f>IF(OR($A34="",$B34=""),"",'MPTO_working_2-way'!D33)</f>
        <v>2.2851249696675566</v>
      </c>
      <c r="G34" s="32">
        <f>IF(OR($A34="",$B34=""),"",'MPTO_working_2-way'!E33)</f>
        <v>1.7781344410876134</v>
      </c>
      <c r="H34" s="30">
        <f>IF(OR($A34="",$B34=""),"",'OddsRatio_working_2-way'!M33)</f>
        <v>2.2856040517117928</v>
      </c>
      <c r="I34" s="30">
        <f>IF(OR($A34="",$B34=""),"",'OddsRatio_working_2-way'!N33)</f>
        <v>1.7778444682625973</v>
      </c>
      <c r="J34" s="30">
        <f>IF('Log_working_2-way'!$D33="","",A34^('Log_working_2-way'!$D33))</f>
        <v>2.291085448482058</v>
      </c>
      <c r="K34" s="32">
        <f>IF('Log_working_2-way'!$D33="","",B34^('Log_working_2-way'!$D33))</f>
        <v>1.7745420732419892</v>
      </c>
      <c r="L34" s="37">
        <f t="shared" si="9"/>
        <v>0.43989769820971864</v>
      </c>
      <c r="M34" s="37">
        <f t="shared" si="10"/>
        <v>0.56010230179028131</v>
      </c>
      <c r="N34" s="38">
        <v>130</v>
      </c>
      <c r="O34" s="38">
        <f t="shared" si="11"/>
        <v>70.6392694063927</v>
      </c>
      <c r="P34" s="38">
        <f t="shared" si="12"/>
        <v>54.418604651162788</v>
      </c>
      <c r="Q34" s="38">
        <f t="shared" si="13"/>
        <v>75.581395348837219</v>
      </c>
      <c r="R34" s="38">
        <f t="shared" si="14"/>
        <v>59.360730593607308</v>
      </c>
      <c r="S34" s="39">
        <f t="shared" si="15"/>
        <v>-4.9421259424445196</v>
      </c>
      <c r="T34" s="39">
        <f t="shared" si="16"/>
        <v>-4.9421259424445196</v>
      </c>
      <c r="U34" t="s">
        <v>148</v>
      </c>
      <c r="V34" t="s">
        <v>145</v>
      </c>
      <c r="W34" t="s">
        <v>183</v>
      </c>
      <c r="X34" t="s">
        <v>199</v>
      </c>
      <c r="Y34" s="41"/>
    </row>
    <row r="35" spans="1:25" ht="15" x14ac:dyDescent="0.25">
      <c r="A35">
        <v>2.5</v>
      </c>
      <c r="B35">
        <v>1.56</v>
      </c>
      <c r="C35" s="29">
        <f t="shared" si="0"/>
        <v>4.102564102564088E-2</v>
      </c>
      <c r="D35" s="30">
        <f>IF(OR($A35="",$B35=""),"",A35*'MPTO_working_2-way'!$G34)</f>
        <v>2.6025641025641022</v>
      </c>
      <c r="E35" s="32">
        <f>IF(OR($A35="",$B35=""),"",B35*'MPTO_working_2-way'!$G34)</f>
        <v>1.6239999999999999</v>
      </c>
      <c r="F35" s="30">
        <f>IF(OR($A35="",$B35=""),"",'MPTO_working_2-way'!D34)</f>
        <v>2.6351351351351346</v>
      </c>
      <c r="G35" s="32">
        <f>IF(OR($A35="",$B35=""),"",'MPTO_working_2-way'!E34)</f>
        <v>1.6115702479338843</v>
      </c>
      <c r="H35" s="30">
        <f>IF(OR($A35="",$B35=""),"",'OddsRatio_working_2-way'!M34)</f>
        <v>2.6366341767699417</v>
      </c>
      <c r="I35" s="30">
        <f>IF(OR($A35="",$B35=""),"",'OddsRatio_working_2-way'!N34)</f>
        <v>1.6110100926607782</v>
      </c>
      <c r="J35" s="30">
        <f>IF('Log_working_2-way'!$D34="","",A35^('Log_working_2-way'!$D34))</f>
        <v>2.6519924845520593</v>
      </c>
      <c r="K35" s="32">
        <f>IF('Log_working_2-way'!$D34="","",B35^('Log_working_2-way'!$D34))</f>
        <v>1.6053296303406839</v>
      </c>
      <c r="L35" s="37">
        <f t="shared" si="9"/>
        <v>0.38423645320197047</v>
      </c>
      <c r="M35" s="37">
        <f t="shared" si="10"/>
        <v>0.61576354679802958</v>
      </c>
      <c r="N35" s="38">
        <v>131</v>
      </c>
      <c r="O35" s="38">
        <f t="shared" si="11"/>
        <v>78.600000000000009</v>
      </c>
      <c r="P35" s="38">
        <f t="shared" si="12"/>
        <v>47.025641025641029</v>
      </c>
      <c r="Q35" s="38">
        <f t="shared" si="13"/>
        <v>83.974358974358964</v>
      </c>
      <c r="R35" s="38">
        <f t="shared" si="14"/>
        <v>52.400000000000006</v>
      </c>
      <c r="S35" s="39">
        <f t="shared" si="15"/>
        <v>-5.3743589743589553</v>
      </c>
      <c r="T35" s="39">
        <f t="shared" si="16"/>
        <v>-5.3743589743589766</v>
      </c>
      <c r="U35" t="s">
        <v>144</v>
      </c>
      <c r="V35" t="s">
        <v>154</v>
      </c>
      <c r="W35" t="s">
        <v>183</v>
      </c>
      <c r="X35" t="s">
        <v>199</v>
      </c>
      <c r="Y35" s="41"/>
    </row>
    <row r="36" spans="1:25" ht="15" x14ac:dyDescent="0.25">
      <c r="A36">
        <v>2.5299999999999998</v>
      </c>
      <c r="B36">
        <v>1.55</v>
      </c>
      <c r="C36" s="29">
        <f t="shared" si="0"/>
        <v>4.0418207318628108E-2</v>
      </c>
      <c r="D36" s="30">
        <f>IF(OR($A36="",$B36=""),"",A36*'MPTO_working_2-way'!$G35)</f>
        <v>2.6322580645161291</v>
      </c>
      <c r="E36" s="32">
        <f>IF(OR($A36="",$B36=""),"",B36*'MPTO_working_2-way'!$G35)</f>
        <v>1.6126482213438735</v>
      </c>
      <c r="F36" s="30">
        <f>IF(OR($A36="",$B36=""),"",'MPTO_working_2-way'!D35)</f>
        <v>2.6663267040625529</v>
      </c>
      <c r="G36" s="32">
        <f>IF(OR($A36="",$B36=""),"",'MPTO_working_2-way'!E35)</f>
        <v>1.6001224115066817</v>
      </c>
      <c r="H36" s="30">
        <f>IF(OR($A36="",$B36=""),"",'OddsRatio_working_2-way'!M35)</f>
        <v>2.6678783474277079</v>
      </c>
      <c r="I36" s="30">
        <f>IF(OR($A36="",$B36=""),"",'OddsRatio_working_2-way'!N35)</f>
        <v>1.5995641118204185</v>
      </c>
      <c r="J36" s="30">
        <f>IF('Log_working_2-way'!$D35="","",A36^('Log_working_2-way'!$D35))</f>
        <v>2.6839566506152583</v>
      </c>
      <c r="K36" s="32">
        <f>IF('Log_working_2-way'!$D35="","",B36^('Log_working_2-way'!$D35))</f>
        <v>1.593839514594479</v>
      </c>
      <c r="L36" s="37">
        <f t="shared" si="9"/>
        <v>0.37990196078431371</v>
      </c>
      <c r="M36" s="37">
        <f t="shared" si="10"/>
        <v>0.62009803921568629</v>
      </c>
      <c r="N36" s="38">
        <v>132</v>
      </c>
      <c r="O36" s="38">
        <f t="shared" si="11"/>
        <v>79.826086956521735</v>
      </c>
      <c r="P36" s="38">
        <f t="shared" si="12"/>
        <v>46.838709677419352</v>
      </c>
      <c r="Q36" s="38">
        <f t="shared" si="13"/>
        <v>85.161290322580641</v>
      </c>
      <c r="R36" s="38">
        <f t="shared" si="14"/>
        <v>52.173913043478265</v>
      </c>
      <c r="S36" s="39">
        <f t="shared" si="15"/>
        <v>-5.3352033660589058</v>
      </c>
      <c r="T36" s="39">
        <f t="shared" si="16"/>
        <v>-5.3352033660589129</v>
      </c>
      <c r="U36" t="s">
        <v>150</v>
      </c>
      <c r="V36" t="s">
        <v>153</v>
      </c>
      <c r="W36" t="s">
        <v>183</v>
      </c>
      <c r="X36" t="s">
        <v>199</v>
      </c>
      <c r="Y36" s="41"/>
    </row>
    <row r="37" spans="1:25" ht="15" x14ac:dyDescent="0.25">
      <c r="A37">
        <v>2.98</v>
      </c>
      <c r="B37">
        <v>1.41</v>
      </c>
      <c r="C37" s="29">
        <f t="shared" si="0"/>
        <v>4.4790327954686182E-2</v>
      </c>
      <c r="D37" s="30">
        <f>IF(OR($A37="",$B37=""),"",A37*'MPTO_working_2-way'!$G36)</f>
        <v>3.1134751773049647</v>
      </c>
      <c r="E37" s="32">
        <f>IF(OR($A37="",$B37=""),"",B37*'MPTO_working_2-way'!$G36)</f>
        <v>1.4731543624161074</v>
      </c>
      <c r="F37" s="30">
        <f>IF(OR($A37="",$B37=""),"",'MPTO_working_2-way'!D36)</f>
        <v>3.1930997796185125</v>
      </c>
      <c r="G37" s="32">
        <f>IF(OR($A37="",$B37=""),"",'MPTO_working_2-way'!E36)</f>
        <v>1.4559756055303372</v>
      </c>
      <c r="H37" s="30">
        <f>IF(OR($A37="",$B37=""),"",'OddsRatio_working_2-way'!M36)</f>
        <v>3.1975596220996887</v>
      </c>
      <c r="I37" s="30">
        <f>IF(OR($A37="",$B37=""),"",'OddsRatio_working_2-way'!N36)</f>
        <v>1.4550502247782187</v>
      </c>
      <c r="J37" s="30">
        <f>IF('Log_working_2-way'!$D36="","",A37^('Log_working_2-way'!$D36))</f>
        <v>3.236538405751868</v>
      </c>
      <c r="K37" s="32">
        <f>IF('Log_working_2-way'!$D36="","",B37^('Log_working_2-way'!$D36))</f>
        <v>1.4471195296375643</v>
      </c>
      <c r="L37" s="37">
        <f t="shared" si="9"/>
        <v>0.32118451025056943</v>
      </c>
      <c r="M37" s="37">
        <f t="shared" si="10"/>
        <v>0.67881548974943051</v>
      </c>
      <c r="N37" s="38">
        <v>133</v>
      </c>
      <c r="O37" s="38">
        <f t="shared" si="11"/>
        <v>88.369127516778519</v>
      </c>
      <c r="P37" s="38">
        <f t="shared" si="12"/>
        <v>38.673758865248232</v>
      </c>
      <c r="Q37" s="38">
        <f t="shared" si="13"/>
        <v>94.326241134751783</v>
      </c>
      <c r="R37" s="38">
        <f t="shared" si="14"/>
        <v>44.630872483221481</v>
      </c>
      <c r="S37" s="39">
        <f t="shared" si="15"/>
        <v>-5.9571136179732633</v>
      </c>
      <c r="T37" s="39">
        <f t="shared" si="16"/>
        <v>-5.9571136179732491</v>
      </c>
      <c r="U37" t="s">
        <v>156</v>
      </c>
      <c r="V37" t="s">
        <v>141</v>
      </c>
      <c r="W37" t="s">
        <v>183</v>
      </c>
      <c r="X37" t="s">
        <v>199</v>
      </c>
      <c r="Y37" s="41"/>
    </row>
    <row r="38" spans="1:25" ht="15" x14ac:dyDescent="0.25">
      <c r="A38">
        <v>2.87</v>
      </c>
      <c r="B38">
        <v>1.44</v>
      </c>
      <c r="C38" s="29">
        <f t="shared" si="0"/>
        <v>4.2876500193573364E-2</v>
      </c>
      <c r="D38" s="30">
        <f>IF(OR($A38="",$B38=""),"",A38*'MPTO_working_2-way'!$G37)</f>
        <v>2.9930555555555558</v>
      </c>
      <c r="E38" s="32">
        <f>IF(OR($A38="",$B38=""),"",B38*'MPTO_working_2-way'!$G37)</f>
        <v>1.5017421602787455</v>
      </c>
      <c r="F38" s="30">
        <f>IF(OR($A38="",$B38=""),"",'MPTO_working_2-way'!D37)</f>
        <v>3.0581619061713776</v>
      </c>
      <c r="G38" s="32">
        <f>IF(OR($A38="",$B38=""),"",'MPTO_working_2-way'!E37)</f>
        <v>1.4858704249658445</v>
      </c>
      <c r="H38" s="30">
        <f>IF(OR($A38="",$B38=""),"",'OddsRatio_working_2-way'!M37)</f>
        <v>3.0615528128088303</v>
      </c>
      <c r="I38" s="30">
        <f>IF(OR($A38="",$B38=""),"",'OddsRatio_working_2-way'!N37)</f>
        <v>1.4850712500726662</v>
      </c>
      <c r="J38" s="30">
        <f>IF('Log_working_2-way'!$D37="","",A38^('Log_working_2-way'!$D37))</f>
        <v>3.0930732542922734</v>
      </c>
      <c r="K38" s="32">
        <f>IF('Log_working_2-way'!$D37="","",B38^('Log_working_2-way'!$D37))</f>
        <v>1.4777663648165758</v>
      </c>
      <c r="L38" s="37">
        <f t="shared" si="9"/>
        <v>0.33410672853828305</v>
      </c>
      <c r="M38" s="37">
        <f t="shared" si="10"/>
        <v>0.66589327146171695</v>
      </c>
      <c r="N38" s="38">
        <v>134</v>
      </c>
      <c r="O38" s="38">
        <f t="shared" si="11"/>
        <v>87.310104529616737</v>
      </c>
      <c r="P38" s="38">
        <f t="shared" si="12"/>
        <v>40.944444444444429</v>
      </c>
      <c r="Q38" s="38">
        <f t="shared" si="13"/>
        <v>93.055555555555557</v>
      </c>
      <c r="R38" s="38">
        <f t="shared" si="14"/>
        <v>46.68989547038327</v>
      </c>
      <c r="S38" s="39">
        <f t="shared" si="15"/>
        <v>-5.7454510259388201</v>
      </c>
      <c r="T38" s="39">
        <f t="shared" si="16"/>
        <v>-5.7454510259388414</v>
      </c>
      <c r="U38" t="s">
        <v>152</v>
      </c>
      <c r="V38" t="s">
        <v>142</v>
      </c>
      <c r="W38" t="s">
        <v>183</v>
      </c>
      <c r="X38" t="s">
        <v>199</v>
      </c>
      <c r="Y38" s="41"/>
    </row>
    <row r="39" spans="1:25" ht="15" x14ac:dyDescent="0.25">
      <c r="A39">
        <v>1.99</v>
      </c>
      <c r="B39">
        <v>1.88</v>
      </c>
      <c r="C39" s="29">
        <f t="shared" si="0"/>
        <v>3.4427456431091574E-2</v>
      </c>
      <c r="D39" s="30">
        <f>IF(OR($A39="",$B39=""),"",A39*'MPTO_working_2-way'!$G38)</f>
        <v>2.0585106382978724</v>
      </c>
      <c r="E39" s="32">
        <f>IF(OR($A39="",$B39=""),"",B39*'MPTO_working_2-way'!$G38)</f>
        <v>1.9447236180904521</v>
      </c>
      <c r="F39" s="30">
        <f>IF(OR($A39="",$B39=""),"",'MPTO_working_2-way'!D38)</f>
        <v>2.0605860321656753</v>
      </c>
      <c r="G39" s="32">
        <f>IF(OR($A39="",$B39=""),"",'MPTO_working_2-way'!E38)</f>
        <v>1.9428749480681344</v>
      </c>
      <c r="H39" s="30">
        <f>IF(OR($A39="",$B39=""),"",'OddsRatio_working_2-way'!M38)</f>
        <v>2.0606601717798219</v>
      </c>
      <c r="I39" s="30">
        <f>IF(OR($A39="",$B39=""),"",'OddsRatio_working_2-way'!N38)</f>
        <v>1.9428090415820634</v>
      </c>
      <c r="J39" s="30">
        <f>IF('Log_working_2-way'!$D38="","",A39^('Log_working_2-way'!$D38))</f>
        <v>2.0616072733158419</v>
      </c>
      <c r="K39" s="32">
        <f>IF('Log_working_2-way'!$D38="","",B39^('Log_working_2-way'!$D38))</f>
        <v>1.9419679246135251</v>
      </c>
      <c r="L39" s="37">
        <f t="shared" si="9"/>
        <v>0.48578811369509045</v>
      </c>
      <c r="M39" s="37">
        <f t="shared" si="10"/>
        <v>0.51421188630490955</v>
      </c>
      <c r="N39" s="38">
        <v>135</v>
      </c>
      <c r="O39" s="38">
        <f t="shared" si="11"/>
        <v>67.160804020100485</v>
      </c>
      <c r="P39" s="38">
        <f t="shared" si="12"/>
        <v>63.191489361702118</v>
      </c>
      <c r="Q39" s="38">
        <f t="shared" si="13"/>
        <v>71.808510638297875</v>
      </c>
      <c r="R39" s="38">
        <f t="shared" si="14"/>
        <v>67.839195979899486</v>
      </c>
      <c r="S39" s="39">
        <f t="shared" si="15"/>
        <v>-4.6477066181973896</v>
      </c>
      <c r="T39" s="39">
        <f t="shared" si="16"/>
        <v>-4.6477066181973683</v>
      </c>
      <c r="U39" t="s">
        <v>140</v>
      </c>
      <c r="V39" t="s">
        <v>143</v>
      </c>
      <c r="W39" t="s">
        <v>183</v>
      </c>
      <c r="X39" t="s">
        <v>199</v>
      </c>
      <c r="Y39" s="41"/>
    </row>
    <row r="40" spans="1:25" ht="15" x14ac:dyDescent="0.25">
      <c r="A40">
        <v>2.35</v>
      </c>
      <c r="B40">
        <v>1.63</v>
      </c>
      <c r="C40" s="29">
        <f t="shared" si="0"/>
        <v>3.9028847408954404E-2</v>
      </c>
      <c r="D40" s="30">
        <f>IF(OR($A40="",$B40=""),"",A40*'MPTO_working_2-way'!$G39)</f>
        <v>2.4417177914110431</v>
      </c>
      <c r="E40" s="32">
        <f>IF(OR($A40="",$B40=""),"",B40*'MPTO_working_2-way'!$G39)</f>
        <v>1.6936170212765955</v>
      </c>
      <c r="F40" s="30">
        <f>IF(OR($A40="",$B40=""),"",'MPTO_working_2-way'!D39)</f>
        <v>2.4629480790869636</v>
      </c>
      <c r="G40" s="32">
        <f>IF(OR($A40="",$B40=""),"",'MPTO_working_2-way'!E39)</f>
        <v>1.6835512581035048</v>
      </c>
      <c r="H40" s="30">
        <f>IF(OR($A40="",$B40=""),"",'OddsRatio_working_2-way'!M39)</f>
        <v>2.4638501094227996</v>
      </c>
      <c r="I40" s="30">
        <f>IF(OR($A40="",$B40=""),"",'OddsRatio_working_2-way'!N39)</f>
        <v>1.6831300510639733</v>
      </c>
      <c r="J40" s="30">
        <f>IF('Log_working_2-way'!$D39="","",A40^('Log_working_2-way'!$D39))</f>
        <v>2.4737476176576996</v>
      </c>
      <c r="K40" s="32">
        <f>IF('Log_working_2-way'!$D39="","",B40^('Log_working_2-way'!$D39))</f>
        <v>1.6785422334314666</v>
      </c>
      <c r="L40" s="37">
        <f t="shared" si="9"/>
        <v>0.40954773869346733</v>
      </c>
      <c r="M40" s="37">
        <f t="shared" si="10"/>
        <v>0.59045226130653272</v>
      </c>
      <c r="N40" s="38">
        <v>136</v>
      </c>
      <c r="O40" s="38">
        <f t="shared" si="11"/>
        <v>78.127659574468098</v>
      </c>
      <c r="P40" s="38">
        <f t="shared" si="12"/>
        <v>52.564417177914095</v>
      </c>
      <c r="Q40" s="38">
        <f t="shared" si="13"/>
        <v>83.435582822085891</v>
      </c>
      <c r="R40" s="38">
        <f t="shared" si="14"/>
        <v>57.872340425531917</v>
      </c>
      <c r="S40" s="39">
        <f t="shared" si="15"/>
        <v>-5.3079232476177935</v>
      </c>
      <c r="T40" s="39">
        <f t="shared" si="16"/>
        <v>-5.307923247617822</v>
      </c>
      <c r="U40" t="s">
        <v>139</v>
      </c>
      <c r="V40" t="s">
        <v>147</v>
      </c>
      <c r="W40" t="s">
        <v>183</v>
      </c>
      <c r="X40" t="s">
        <v>199</v>
      </c>
      <c r="Y40" s="41"/>
    </row>
    <row r="41" spans="1:25" s="35" customFormat="1" ht="15" x14ac:dyDescent="0.25">
      <c r="A41">
        <v>2.2000000000000002</v>
      </c>
      <c r="B41">
        <v>1.72</v>
      </c>
      <c r="C41" s="29">
        <f t="shared" si="0"/>
        <v>3.5940803382663811E-2</v>
      </c>
      <c r="D41" s="30">
        <f>IF(OR($A41="",$B41=""),"",A41*'MPTO_working_2-way'!$G40)</f>
        <v>2.2790697674418605</v>
      </c>
      <c r="E41" s="32">
        <f>IF(OR($A41="",$B41=""),"",B41*'MPTO_working_2-way'!$G40)</f>
        <v>1.7818181818181817</v>
      </c>
      <c r="F41" s="30">
        <f>IF(OR($A41="",$B41=""),"",'MPTO_working_2-way'!D40)</f>
        <v>2.2905569007263922</v>
      </c>
      <c r="G41" s="32">
        <f>IF(OR($A41="",$B41=""),"",'MPTO_working_2-way'!E40)</f>
        <v>1.7748592870544089</v>
      </c>
      <c r="H41" s="30">
        <f>IF(OR($A41="",$B41=""),"",'OddsRatio_working_2-way'!M40)</f>
        <v>2.2909944487358058</v>
      </c>
      <c r="I41" s="30">
        <f>IF(OR($A41="",$B41=""),"",'OddsRatio_working_2-way'!N40)</f>
        <v>1.7745966692414832</v>
      </c>
      <c r="J41" s="30">
        <f>IF('Log_working_2-way'!$D40="","",A41^('Log_working_2-way'!$D40))</f>
        <v>2.2962889076273294</v>
      </c>
      <c r="K41" s="32">
        <f>IF('Log_working_2-way'!$D40="","",B41^('Log_working_2-way'!$D40))</f>
        <v>1.7714329684655428</v>
      </c>
      <c r="L41" s="37">
        <f t="shared" si="9"/>
        <v>0.43877551020408162</v>
      </c>
      <c r="M41" s="37">
        <f t="shared" si="10"/>
        <v>0.56122448979591844</v>
      </c>
      <c r="N41" s="38">
        <v>137</v>
      </c>
      <c r="O41" s="38">
        <f t="shared" si="11"/>
        <v>74.727272727272734</v>
      </c>
      <c r="P41" s="38">
        <f t="shared" si="12"/>
        <v>57.348837209302324</v>
      </c>
      <c r="Q41" s="38">
        <f t="shared" si="13"/>
        <v>79.651162790697683</v>
      </c>
      <c r="R41" s="38">
        <f t="shared" si="14"/>
        <v>62.272727272727273</v>
      </c>
      <c r="S41" s="39">
        <f t="shared" si="15"/>
        <v>-4.9238900634249489</v>
      </c>
      <c r="T41" s="39">
        <f t="shared" si="16"/>
        <v>-4.9238900634249489</v>
      </c>
      <c r="U41" t="s">
        <v>175</v>
      </c>
      <c r="V41" t="s">
        <v>178</v>
      </c>
      <c r="W41" t="s">
        <v>184</v>
      </c>
      <c r="X41" t="s">
        <v>199</v>
      </c>
      <c r="Y41" s="41"/>
    </row>
    <row r="42" spans="1:25" ht="15" x14ac:dyDescent="0.25">
      <c r="A42">
        <v>2.37</v>
      </c>
      <c r="B42">
        <v>1.64</v>
      </c>
      <c r="C42" s="29">
        <f t="shared" si="0"/>
        <v>3.1697025831017633E-2</v>
      </c>
      <c r="D42" s="30">
        <f>IF(OR($A42="",$B42=""),"",A42*'MPTO_working_2-way'!$G41)</f>
        <v>2.4451219512195119</v>
      </c>
      <c r="E42" s="32">
        <f>IF(OR($A42="",$B42=""),"",B42*'MPTO_working_2-way'!$G41)</f>
        <v>1.6919831223628687</v>
      </c>
      <c r="F42" s="30">
        <f>IF(OR($A42="",$B42=""),"",'MPTO_working_2-way'!D41)</f>
        <v>2.4624936644703492</v>
      </c>
      <c r="G42" s="32">
        <f>IF(OR($A42="",$B42=""),"",'MPTO_working_2-way'!E41)</f>
        <v>1.6837636458152829</v>
      </c>
      <c r="H42" s="30">
        <f>IF(OR($A42="",$B42=""),"",'OddsRatio_working_2-way'!M41)</f>
        <v>2.4630874888399528</v>
      </c>
      <c r="I42" s="30">
        <f>IF(OR($A42="",$B42=""),"",'OddsRatio_working_2-way'!N41)</f>
        <v>1.6834861261734084</v>
      </c>
      <c r="J42" s="30">
        <f>IF('Log_working_2-way'!$D41="","",A42^('Log_working_2-way'!$D41))</f>
        <v>2.4711156795001918</v>
      </c>
      <c r="K42" s="32">
        <f>IF('Log_working_2-way'!$D41="","",B42^('Log_working_2-way'!$D41))</f>
        <v>1.6797561972418789</v>
      </c>
      <c r="L42" s="37">
        <f t="shared" si="9"/>
        <v>0.40897755610972575</v>
      </c>
      <c r="M42" s="37">
        <f t="shared" si="10"/>
        <v>0.59102244389027447</v>
      </c>
      <c r="N42" s="38">
        <v>138</v>
      </c>
      <c r="O42" s="38">
        <f t="shared" si="11"/>
        <v>79.772151898734165</v>
      </c>
      <c r="P42" s="38">
        <f t="shared" si="12"/>
        <v>53.853658536585364</v>
      </c>
      <c r="Q42" s="38">
        <f t="shared" si="13"/>
        <v>84.146341463414629</v>
      </c>
      <c r="R42" s="38">
        <f t="shared" si="14"/>
        <v>58.227848101265813</v>
      </c>
      <c r="S42" s="39">
        <f t="shared" si="15"/>
        <v>-4.3741895646804636</v>
      </c>
      <c r="T42" s="39">
        <f t="shared" si="16"/>
        <v>-4.3741895646804494</v>
      </c>
      <c r="U42" t="s">
        <v>157</v>
      </c>
      <c r="V42" t="s">
        <v>169</v>
      </c>
      <c r="W42" t="s">
        <v>184</v>
      </c>
      <c r="X42" t="s">
        <v>199</v>
      </c>
      <c r="Y42" s="41"/>
    </row>
    <row r="43" spans="1:25" ht="15" x14ac:dyDescent="0.25">
      <c r="A43">
        <v>1.81</v>
      </c>
      <c r="B43">
        <v>2.08</v>
      </c>
      <c r="C43" s="29">
        <f t="shared" si="0"/>
        <v>3.3255418614534626E-2</v>
      </c>
      <c r="D43" s="30">
        <f>IF(OR($A43="",$B43=""),"",A43*'MPTO_working_2-way'!$G42)</f>
        <v>1.8701923076923077</v>
      </c>
      <c r="E43" s="32">
        <f>IF(OR($A43="",$B43=""),"",B43*'MPTO_working_2-way'!$G42)</f>
        <v>2.1491712707182322</v>
      </c>
      <c r="F43" s="30">
        <f>IF(OR($A43="",$B43=""),"",'MPTO_working_2-way'!D42)</f>
        <v>1.8661643699811639</v>
      </c>
      <c r="G43" s="32">
        <f>IF(OR($A43="",$B43=""),"",'MPTO_working_2-way'!E42)</f>
        <v>2.1545152798443401</v>
      </c>
      <c r="H43" s="30">
        <f>IF(OR($A43="",$B43=""),"",'OddsRatio_working_2-way'!M42)</f>
        <v>1.8660254037844384</v>
      </c>
      <c r="I43" s="30">
        <f>IF(OR($A43="",$B43=""),"",'OddsRatio_working_2-way'!N42)</f>
        <v>2.1547005383792519</v>
      </c>
      <c r="J43" s="30">
        <f>IF('Log_working_2-way'!$D42="","",A43^('Log_working_2-way'!$D42))</f>
        <v>1.8641966683390954</v>
      </c>
      <c r="K43" s="32">
        <f>IF('Log_working_2-way'!$D42="","",B43^('Log_working_2-way'!$D42))</f>
        <v>2.1571440120474694</v>
      </c>
      <c r="L43" s="37">
        <f t="shared" si="9"/>
        <v>0.53470437017994854</v>
      </c>
      <c r="M43" s="37">
        <f t="shared" si="10"/>
        <v>0.46529562982005135</v>
      </c>
      <c r="N43" s="38">
        <v>139</v>
      </c>
      <c r="O43" s="38">
        <f t="shared" si="11"/>
        <v>62.204419889502766</v>
      </c>
      <c r="P43" s="38">
        <f t="shared" si="12"/>
        <v>72.17307692307692</v>
      </c>
      <c r="Q43" s="38">
        <f t="shared" si="13"/>
        <v>66.826923076923066</v>
      </c>
      <c r="R43" s="38">
        <f t="shared" si="14"/>
        <v>76.795580110497241</v>
      </c>
      <c r="S43" s="39">
        <f t="shared" si="15"/>
        <v>-4.6225031874202998</v>
      </c>
      <c r="T43" s="39">
        <f t="shared" si="16"/>
        <v>-4.6225031874203211</v>
      </c>
      <c r="U43" t="s">
        <v>174</v>
      </c>
      <c r="V43" t="s">
        <v>164</v>
      </c>
      <c r="W43" t="s">
        <v>184</v>
      </c>
      <c r="X43" t="s">
        <v>199</v>
      </c>
      <c r="Y43" s="41"/>
    </row>
    <row r="44" spans="1:25" ht="15" x14ac:dyDescent="0.25">
      <c r="A44">
        <v>2.14</v>
      </c>
      <c r="B44">
        <v>1.77</v>
      </c>
      <c r="C44" s="29">
        <f t="shared" si="0"/>
        <v>3.2261471038597556E-2</v>
      </c>
      <c r="D44" s="30">
        <f>IF(OR($A44="",$B44=""),"",A44*'MPTO_working_2-way'!$G43)</f>
        <v>2.2090395480225991</v>
      </c>
      <c r="E44" s="32">
        <f>IF(OR($A44="",$B44=""),"",B44*'MPTO_working_2-way'!$G43)</f>
        <v>1.8271028037383177</v>
      </c>
      <c r="F44" s="30">
        <f>IF(OR($A44="",$B44=""),"",'MPTO_working_2-way'!D43)</f>
        <v>2.216513546725964</v>
      </c>
      <c r="G44" s="32">
        <f>IF(OR($A44="",$B44=""),"",'MPTO_working_2-way'!E43)</f>
        <v>1.822021261243927</v>
      </c>
      <c r="H44" s="30">
        <f>IF(OR($A44="",$B44=""),"",'OddsRatio_working_2-way'!M43)</f>
        <v>2.2167659925061516</v>
      </c>
      <c r="I44" s="30">
        <f>IF(OR($A44="",$B44=""),"",'OddsRatio_working_2-way'!N43)</f>
        <v>1.8218507142366114</v>
      </c>
      <c r="J44" s="30">
        <f>IF('Log_working_2-way'!$D43="","",A44^('Log_working_2-way'!$D43))</f>
        <v>2.2201875884465903</v>
      </c>
      <c r="K44" s="32">
        <f>IF('Log_working_2-way'!$D43="","",B44^('Log_working_2-way'!$D43))</f>
        <v>1.8195461168991689</v>
      </c>
      <c r="L44" s="37">
        <f t="shared" si="9"/>
        <v>0.45268542199488487</v>
      </c>
      <c r="M44" s="37">
        <f t="shared" si="10"/>
        <v>0.54731457800511507</v>
      </c>
      <c r="N44" s="38">
        <v>140</v>
      </c>
      <c r="O44" s="38">
        <f t="shared" si="11"/>
        <v>74.579439252336456</v>
      </c>
      <c r="P44" s="38">
        <f t="shared" si="12"/>
        <v>60.903954802259896</v>
      </c>
      <c r="Q44" s="38">
        <f t="shared" si="13"/>
        <v>79.096045197740111</v>
      </c>
      <c r="R44" s="38">
        <f t="shared" si="14"/>
        <v>65.420560747663558</v>
      </c>
      <c r="S44" s="39">
        <f t="shared" si="15"/>
        <v>-4.5166059454036542</v>
      </c>
      <c r="T44" s="39">
        <f t="shared" si="16"/>
        <v>-4.5166059454036613</v>
      </c>
      <c r="U44" t="s">
        <v>166</v>
      </c>
      <c r="V44" t="s">
        <v>177</v>
      </c>
      <c r="W44" t="s">
        <v>184</v>
      </c>
      <c r="X44" t="s">
        <v>199</v>
      </c>
      <c r="Y44" s="41"/>
    </row>
    <row r="45" spans="1:25" ht="15" x14ac:dyDescent="0.25">
      <c r="A45">
        <v>2.06</v>
      </c>
      <c r="B45">
        <v>1.84</v>
      </c>
      <c r="C45" s="29">
        <f t="shared" si="0"/>
        <v>2.891515407344869E-2</v>
      </c>
      <c r="D45" s="30">
        <f>IF(OR($A45="",$B45=""),"",A45*'MPTO_working_2-way'!$G44)</f>
        <v>2.1195652173913042</v>
      </c>
      <c r="E45" s="32">
        <f>IF(OR($A45="",$B45=""),"",B45*'MPTO_working_2-way'!$G44)</f>
        <v>1.8932038834951457</v>
      </c>
      <c r="F45" s="30">
        <f>IF(OR($A45="",$B45=""),"",'MPTO_working_2-way'!D44)</f>
        <v>2.1232354918216445</v>
      </c>
      <c r="G45" s="32">
        <f>IF(OR($A45="",$B45=""),"",'MPTO_working_2-way'!E44)</f>
        <v>1.8902852583283463</v>
      </c>
      <c r="H45" s="30">
        <f>IF(OR($A45="",$B45=""),"",'OddsRatio_working_2-way'!M44)</f>
        <v>2.123345344008138</v>
      </c>
      <c r="I45" s="30">
        <f>IF(OR($A45="",$B45=""),"",'OddsRatio_working_2-way'!N44)</f>
        <v>1.8901981971385247</v>
      </c>
      <c r="J45" s="30">
        <f>IF('Log_working_2-way'!$D44="","",A45^('Log_working_2-way'!$D44))</f>
        <v>2.1250149218724146</v>
      </c>
      <c r="K45" s="32">
        <f>IF('Log_working_2-way'!$D44="","",B45^('Log_working_2-way'!$D44))</f>
        <v>1.8888770989238437</v>
      </c>
      <c r="L45" s="37">
        <f t="shared" si="9"/>
        <v>0.47179487179487184</v>
      </c>
      <c r="M45" s="37">
        <f t="shared" si="10"/>
        <v>0.52820512820512822</v>
      </c>
      <c r="N45" s="38">
        <v>141</v>
      </c>
      <c r="O45" s="38">
        <f t="shared" si="11"/>
        <v>72.553398058252412</v>
      </c>
      <c r="P45" s="38">
        <f t="shared" si="12"/>
        <v>64.369565217391298</v>
      </c>
      <c r="Q45" s="38">
        <f t="shared" si="13"/>
        <v>76.630434782608688</v>
      </c>
      <c r="R45" s="38">
        <f t="shared" si="14"/>
        <v>68.446601941747574</v>
      </c>
      <c r="S45" s="39">
        <f t="shared" si="15"/>
        <v>-4.077036724356276</v>
      </c>
      <c r="T45" s="39">
        <f t="shared" si="16"/>
        <v>-4.077036724356276</v>
      </c>
      <c r="U45" t="s">
        <v>170</v>
      </c>
      <c r="V45" t="s">
        <v>168</v>
      </c>
      <c r="W45" t="s">
        <v>184</v>
      </c>
      <c r="X45" t="s">
        <v>199</v>
      </c>
      <c r="Y45" s="41"/>
    </row>
    <row r="46" spans="1:25" s="50" customFormat="1" ht="15" x14ac:dyDescent="0.25">
      <c r="A46">
        <v>2.08</v>
      </c>
      <c r="B46">
        <v>1.81</v>
      </c>
      <c r="C46" s="29">
        <f t="shared" si="0"/>
        <v>3.3255418614534626E-2</v>
      </c>
      <c r="D46" s="30">
        <f>IF(OR($A46="",$B46=""),"",A46*'MPTO_working_2-way'!$G45)</f>
        <v>2.1491712707182322</v>
      </c>
      <c r="E46" s="32">
        <f>IF(OR($A46="",$B46=""),"",B46*'MPTO_working_2-way'!$G45)</f>
        <v>1.8701923076923077</v>
      </c>
      <c r="F46" s="30">
        <f>IF(OR($A46="",$B46=""),"",'MPTO_working_2-way'!D45)</f>
        <v>2.1545152798443401</v>
      </c>
      <c r="G46" s="32">
        <f>IF(OR($A46="",$B46=""),"",'MPTO_working_2-way'!E45)</f>
        <v>1.8661643699811639</v>
      </c>
      <c r="H46" s="30">
        <f>IF(OR($A46="",$B46=""),"",'OddsRatio_working_2-way'!M45)</f>
        <v>2.1547005383792519</v>
      </c>
      <c r="I46" s="30">
        <f>IF(OR($A46="",$B46=""),"",'OddsRatio_working_2-way'!N45)</f>
        <v>1.8660254037844384</v>
      </c>
      <c r="J46" s="30">
        <f>IF('Log_working_2-way'!$D45="","",A46^('Log_working_2-way'!$D45))</f>
        <v>2.1571440120474694</v>
      </c>
      <c r="K46" s="32">
        <f>IF('Log_working_2-way'!$D45="","",B46^('Log_working_2-way'!$D45))</f>
        <v>1.8641966683390954</v>
      </c>
      <c r="L46" s="37">
        <f t="shared" si="9"/>
        <v>0.46529562982005135</v>
      </c>
      <c r="M46" s="37">
        <f t="shared" si="10"/>
        <v>0.53470437017994854</v>
      </c>
      <c r="N46" s="38">
        <v>142</v>
      </c>
      <c r="O46" s="38">
        <f t="shared" si="11"/>
        <v>73.730769230769226</v>
      </c>
      <c r="P46" s="38">
        <f t="shared" si="12"/>
        <v>63.546961325966848</v>
      </c>
      <c r="Q46" s="38">
        <f t="shared" si="13"/>
        <v>78.453038674033152</v>
      </c>
      <c r="R46" s="38">
        <f t="shared" si="14"/>
        <v>68.269230769230759</v>
      </c>
      <c r="S46" s="39">
        <f t="shared" si="15"/>
        <v>-4.7222694432639258</v>
      </c>
      <c r="T46" s="39">
        <f t="shared" si="16"/>
        <v>-4.7222694432639116</v>
      </c>
      <c r="U46" t="s">
        <v>165</v>
      </c>
      <c r="V46" t="s">
        <v>161</v>
      </c>
      <c r="W46" t="s">
        <v>184</v>
      </c>
      <c r="X46" t="s">
        <v>199</v>
      </c>
      <c r="Y46" s="52"/>
    </row>
    <row r="47" spans="1:25" ht="15" x14ac:dyDescent="0.25">
      <c r="A47">
        <v>2.1800000000000002</v>
      </c>
      <c r="B47">
        <v>1.74</v>
      </c>
      <c r="C47" s="29">
        <f t="shared" si="0"/>
        <v>3.3428240008436028E-2</v>
      </c>
      <c r="D47" s="30">
        <f>IF(OR($A47="",$B47=""),"",A47*'MPTO_working_2-way'!$G46)</f>
        <v>2.2528735632183907</v>
      </c>
      <c r="E47" s="32">
        <f>IF(OR($A47="",$B47=""),"",B47*'MPTO_working_2-way'!$G46)</f>
        <v>1.7981651376146788</v>
      </c>
      <c r="F47" s="30">
        <f>IF(OR($A47="",$B47=""),"",'MPTO_working_2-way'!D46)</f>
        <v>2.2624358821424311</v>
      </c>
      <c r="G47" s="32">
        <f>IF(OR($A47="",$B47=""),"",'MPTO_working_2-way'!E46)</f>
        <v>1.7921194368326561</v>
      </c>
      <c r="H47" s="30">
        <f>IF(OR($A47="",$B47=""),"",'OddsRatio_working_2-way'!M46)</f>
        <v>2.26277258229445</v>
      </c>
      <c r="I47" s="30">
        <f>IF(OR($A47="",$B47=""),"",'OddsRatio_working_2-way'!N46)</f>
        <v>1.7919082295744857</v>
      </c>
      <c r="J47" s="30">
        <f>IF('Log_working_2-way'!$D46="","",A47^('Log_working_2-way'!$D46))</f>
        <v>2.2671631499443738</v>
      </c>
      <c r="K47" s="32">
        <f>IF('Log_working_2-way'!$D46="","",B47^('Log_working_2-way'!$D46))</f>
        <v>1.7891643629660847</v>
      </c>
      <c r="L47" s="37">
        <f t="shared" si="9"/>
        <v>0.44387755102040816</v>
      </c>
      <c r="M47" s="37">
        <f t="shared" si="10"/>
        <v>0.55612244897959184</v>
      </c>
      <c r="N47" s="38">
        <v>143</v>
      </c>
      <c r="O47" s="38">
        <f t="shared" si="11"/>
        <v>77.403669724770637</v>
      </c>
      <c r="P47" s="38">
        <f t="shared" si="12"/>
        <v>60.81609195402298</v>
      </c>
      <c r="Q47" s="38">
        <f t="shared" si="13"/>
        <v>82.183908045977006</v>
      </c>
      <c r="R47" s="38">
        <f t="shared" si="14"/>
        <v>65.596330275229349</v>
      </c>
      <c r="S47" s="39">
        <f t="shared" si="15"/>
        <v>-4.7802383212063688</v>
      </c>
      <c r="T47" s="39">
        <f t="shared" si="16"/>
        <v>-4.7802383212063688</v>
      </c>
      <c r="U47" t="s">
        <v>176</v>
      </c>
      <c r="V47" t="s">
        <v>159</v>
      </c>
      <c r="W47" t="s">
        <v>184</v>
      </c>
      <c r="X47" t="s">
        <v>199</v>
      </c>
      <c r="Y47" s="41"/>
    </row>
    <row r="48" spans="1:25" ht="15" x14ac:dyDescent="0.25">
      <c r="A48">
        <v>2.21</v>
      </c>
      <c r="B48">
        <v>1.66</v>
      </c>
      <c r="C48" s="29">
        <f t="shared" si="0"/>
        <v>5.4898326337022407E-2</v>
      </c>
      <c r="D48" s="30">
        <f>IF(OR($A48="",$B48=""),"",A48*'MPTO_working_2-way'!$G47)</f>
        <v>2.3313253012048194</v>
      </c>
      <c r="E48" s="32">
        <f>IF(OR($A48="",$B48=""),"",B48*'MPTO_working_2-way'!$G47)</f>
        <v>1.751131221719457</v>
      </c>
      <c r="F48" s="30">
        <f>IF(OR($A48="",$B48=""),"",'MPTO_working_2-way'!D47)</f>
        <v>2.3527223754248703</v>
      </c>
      <c r="G48" s="32">
        <f>IF(OR($A48="",$B48=""),"",'MPTO_working_2-way'!E47)</f>
        <v>1.7392499881477268</v>
      </c>
      <c r="H48" s="30">
        <f>IF(OR($A48="",$B48=""),"",'OddsRatio_working_2-way'!M47)</f>
        <v>2.35400640077266</v>
      </c>
      <c r="I48" s="30">
        <f>IF(OR($A48="",$B48=""),"",'OddsRatio_working_2-way'!N47)</f>
        <v>1.7385489458759966</v>
      </c>
      <c r="J48" s="30">
        <f>IF('Log_working_2-way'!$D47="","",A48^('Log_working_2-way'!$D47))</f>
        <v>2.364108783273946</v>
      </c>
      <c r="K48" s="32">
        <f>IF('Log_working_2-way'!$D47="","",B48^('Log_working_2-way'!$D47))</f>
        <v>1.7330793645336378</v>
      </c>
      <c r="L48" s="37">
        <f t="shared" si="9"/>
        <v>0.4289405684754522</v>
      </c>
      <c r="M48" s="37">
        <f t="shared" si="10"/>
        <v>0.57105943152454786</v>
      </c>
      <c r="N48" s="38">
        <v>144</v>
      </c>
      <c r="O48" s="38">
        <f t="shared" si="11"/>
        <v>78.841628959276022</v>
      </c>
      <c r="P48" s="38">
        <f t="shared" si="12"/>
        <v>57.253012048192772</v>
      </c>
      <c r="Q48" s="38">
        <f t="shared" si="13"/>
        <v>86.746987951807242</v>
      </c>
      <c r="R48" s="38">
        <f t="shared" si="14"/>
        <v>65.158371040723978</v>
      </c>
      <c r="S48" s="39">
        <f t="shared" si="15"/>
        <v>-7.9053589925312195</v>
      </c>
      <c r="T48" s="39">
        <f t="shared" si="16"/>
        <v>-7.9053589925312053</v>
      </c>
      <c r="U48" t="s">
        <v>171</v>
      </c>
      <c r="V48" t="s">
        <v>172</v>
      </c>
      <c r="W48" t="s">
        <v>182</v>
      </c>
      <c r="X48" t="s">
        <v>199</v>
      </c>
      <c r="Y48" s="41"/>
    </row>
    <row r="49" spans="1:25" ht="15" x14ac:dyDescent="0.25">
      <c r="A49">
        <v>1.7</v>
      </c>
      <c r="B49">
        <v>2.27</v>
      </c>
      <c r="C49" s="29">
        <f t="shared" si="0"/>
        <v>2.876392847888054E-2</v>
      </c>
      <c r="D49" s="30">
        <f>IF(OR($A49="",$B49=""),"",A49*'MPTO_working_2-way'!$G48)</f>
        <v>1.748898678414097</v>
      </c>
      <c r="E49" s="32">
        <f>IF(OR($A49="",$B49=""),"",B49*'MPTO_working_2-way'!$G48)</f>
        <v>2.335294117647059</v>
      </c>
      <c r="F49" s="30">
        <f>IF(OR($A49="",$B49=""),"",'MPTO_working_2-way'!D48)</f>
        <v>1.7426055543011967</v>
      </c>
      <c r="G49" s="32">
        <f>IF(OR($A49="",$B49=""),"",'MPTO_working_2-way'!E48)</f>
        <v>2.3466099118273029</v>
      </c>
      <c r="H49" s="30">
        <f>IF(OR($A49="",$B49=""),"",'OddsRatio_working_2-way'!M48)</f>
        <v>1.7424157207132702</v>
      </c>
      <c r="I49" s="30">
        <f>IF(OR($A49="",$B49=""),"",'OddsRatio_working_2-way'!N48)</f>
        <v>2.3469542361512192</v>
      </c>
      <c r="J49" s="30">
        <f>IF('Log_working_2-way'!$D48="","",A49^('Log_working_2-way'!$D48))</f>
        <v>1.7395677440294552</v>
      </c>
      <c r="K49" s="32">
        <f>IF('Log_working_2-way'!$D48="","",B49^('Log_working_2-way'!$D48))</f>
        <v>2.352141177157876</v>
      </c>
      <c r="L49" s="37">
        <f t="shared" si="9"/>
        <v>0.5717884130982368</v>
      </c>
      <c r="M49" s="37">
        <f t="shared" si="10"/>
        <v>0.4282115869017632</v>
      </c>
      <c r="N49" s="38">
        <v>145</v>
      </c>
      <c r="O49" s="38">
        <f t="shared" si="11"/>
        <v>59.705882352941181</v>
      </c>
      <c r="P49" s="38">
        <f t="shared" si="12"/>
        <v>81.123348017621126</v>
      </c>
      <c r="Q49" s="38">
        <f t="shared" si="13"/>
        <v>63.876651982378853</v>
      </c>
      <c r="R49" s="38">
        <f t="shared" si="14"/>
        <v>85.294117647058826</v>
      </c>
      <c r="S49" s="39">
        <f t="shared" si="15"/>
        <v>-4.1707696294376717</v>
      </c>
      <c r="T49" s="39">
        <f t="shared" si="16"/>
        <v>-4.1707696294377001</v>
      </c>
      <c r="U49" t="s">
        <v>198</v>
      </c>
      <c r="V49" t="s">
        <v>191</v>
      </c>
      <c r="W49" t="s">
        <v>181</v>
      </c>
      <c r="X49" t="s">
        <v>200</v>
      </c>
      <c r="Y49" s="41"/>
    </row>
    <row r="50" spans="1:25" ht="15" x14ac:dyDescent="0.25">
      <c r="A50">
        <v>2.1</v>
      </c>
      <c r="B50">
        <v>1.81</v>
      </c>
      <c r="C50" s="29">
        <f t="shared" si="0"/>
        <v>2.8676664035780064E-2</v>
      </c>
      <c r="D50" s="30">
        <f>IF(OR($A50="",$B50=""),"",A50*'MPTO_working_2-way'!$G49)</f>
        <v>2.160220994475138</v>
      </c>
      <c r="E50" s="32">
        <f>IF(OR($A50="",$B50=""),"",B50*'MPTO_working_2-way'!$G49)</f>
        <v>1.861904761904762</v>
      </c>
      <c r="F50" s="30">
        <f>IF(OR($A50="",$B50=""),"",'MPTO_working_2-way'!D49)</f>
        <v>2.1651951011107946</v>
      </c>
      <c r="G50" s="32">
        <f>IF(OR($A50="",$B50=""),"",'MPTO_working_2-way'!E49)</f>
        <v>1.858225372769494</v>
      </c>
      <c r="H50" s="30">
        <f>IF(OR($A50="",$B50=""),"",'OddsRatio_working_2-way'!M49)</f>
        <v>2.1653431646335015</v>
      </c>
      <c r="I50" s="30">
        <f>IF(OR($A50="",$B50=""),"",'OddsRatio_working_2-way'!N49)</f>
        <v>1.8581163303210331</v>
      </c>
      <c r="J50" s="30">
        <f>IF('Log_working_2-way'!$D49="","",A50^('Log_working_2-way'!$D49))</f>
        <v>2.1676082555034109</v>
      </c>
      <c r="K50" s="32">
        <f>IF('Log_working_2-way'!$D49="","",B50^('Log_working_2-way'!$D49))</f>
        <v>1.8564516354578522</v>
      </c>
      <c r="L50" s="37">
        <f t="shared" si="9"/>
        <v>0.46291560102301793</v>
      </c>
      <c r="M50" s="37">
        <f t="shared" si="10"/>
        <v>0.53708439897698212</v>
      </c>
      <c r="N50" s="38">
        <v>146</v>
      </c>
      <c r="O50" s="38">
        <f t="shared" si="11"/>
        <v>76.476190476190482</v>
      </c>
      <c r="P50" s="38">
        <f t="shared" si="12"/>
        <v>65.337016574585633</v>
      </c>
      <c r="Q50" s="38">
        <f t="shared" si="13"/>
        <v>80.662983425414367</v>
      </c>
      <c r="R50" s="38">
        <f t="shared" si="14"/>
        <v>69.523809523809518</v>
      </c>
      <c r="S50" s="39">
        <f t="shared" si="15"/>
        <v>-4.1867929492238858</v>
      </c>
      <c r="T50" s="39">
        <f t="shared" si="16"/>
        <v>-4.1867929492238858</v>
      </c>
      <c r="U50" t="s">
        <v>138</v>
      </c>
      <c r="V50" t="s">
        <v>130</v>
      </c>
      <c r="W50" t="s">
        <v>121</v>
      </c>
      <c r="X50" t="s">
        <v>200</v>
      </c>
      <c r="Y50" s="41"/>
    </row>
    <row r="51" spans="1:25" ht="15" x14ac:dyDescent="0.25">
      <c r="A51">
        <v>1.76</v>
      </c>
      <c r="B51">
        <v>2.17</v>
      </c>
      <c r="C51" s="29">
        <f t="shared" si="0"/>
        <v>2.9011311269375728E-2</v>
      </c>
      <c r="D51" s="30">
        <f>IF(OR($A51="",$B51=""),"",A51*'MPTO_working_2-way'!$G50)</f>
        <v>1.8110599078341012</v>
      </c>
      <c r="E51" s="32">
        <f>IF(OR($A51="",$B51=""),"",B51*'MPTO_working_2-way'!$G50)</f>
        <v>2.2329545454545454</v>
      </c>
      <c r="F51" s="30">
        <f>IF(OR($A51="",$B51=""),"",'MPTO_working_2-way'!D50)</f>
        <v>1.8061099025820484</v>
      </c>
      <c r="G51" s="32">
        <f>IF(OR($A51="",$B51=""),"",'MPTO_working_2-way'!E50)</f>
        <v>2.2405256365129644</v>
      </c>
      <c r="H51" s="30">
        <f>IF(OR($A51="",$B51=""),"",'OddsRatio_working_2-way'!M50)</f>
        <v>1.8059606997693183</v>
      </c>
      <c r="I51" s="30">
        <f>IF(OR($A51="",$B51=""),"",'OddsRatio_working_2-way'!N50)</f>
        <v>2.2407552878027661</v>
      </c>
      <c r="J51" s="30">
        <f>IF('Log_working_2-way'!$D50="","",A51^('Log_working_2-way'!$D50))</f>
        <v>1.8037209689479914</v>
      </c>
      <c r="K51" s="32">
        <f>IF('Log_working_2-way'!$D50="","",B51^('Log_working_2-way'!$D50))</f>
        <v>2.2442129030289037</v>
      </c>
      <c r="L51" s="37">
        <f t="shared" si="9"/>
        <v>0.55216284987277364</v>
      </c>
      <c r="M51" s="37">
        <f t="shared" si="10"/>
        <v>0.44783715012722647</v>
      </c>
      <c r="N51" s="38">
        <v>147</v>
      </c>
      <c r="O51" s="38">
        <f t="shared" si="11"/>
        <v>63.477272727272748</v>
      </c>
      <c r="P51" s="38">
        <f t="shared" si="12"/>
        <v>79.258064516129039</v>
      </c>
      <c r="Q51" s="38">
        <f t="shared" si="13"/>
        <v>67.741935483870975</v>
      </c>
      <c r="R51" s="38">
        <f t="shared" si="14"/>
        <v>83.52272727272728</v>
      </c>
      <c r="S51" s="39">
        <f t="shared" si="15"/>
        <v>-4.2646627565982271</v>
      </c>
      <c r="T51" s="39">
        <f t="shared" si="16"/>
        <v>-4.2646627565982413</v>
      </c>
      <c r="U51" t="s">
        <v>189</v>
      </c>
      <c r="V51" t="s">
        <v>188</v>
      </c>
      <c r="W51" t="s">
        <v>121</v>
      </c>
      <c r="X51" t="s">
        <v>200</v>
      </c>
      <c r="Y51" s="41"/>
    </row>
    <row r="52" spans="1:25" ht="15" x14ac:dyDescent="0.25">
      <c r="A52">
        <v>2.2599999999999998</v>
      </c>
      <c r="B52">
        <v>1.69</v>
      </c>
      <c r="C52" s="29">
        <f t="shared" si="0"/>
        <v>3.4193852437555794E-2</v>
      </c>
      <c r="D52" s="30">
        <f>IF(OR($A52="",$B52=""),"",A52*'MPTO_working_2-way'!$G51)</f>
        <v>2.3372781065088759</v>
      </c>
      <c r="E52" s="32">
        <f>IF(OR($A52="",$B52=""),"",B52*'MPTO_working_2-way'!$G51)</f>
        <v>1.7477876106194692</v>
      </c>
      <c r="F52" s="30">
        <f>IF(OR($A52="",$B52=""),"",'MPTO_working_2-way'!D51)</f>
        <v>2.3508340001231001</v>
      </c>
      <c r="G52" s="32">
        <f>IF(OR($A52="",$B52=""),"",'MPTO_working_2-way'!E51)</f>
        <v>1.740283410033262</v>
      </c>
      <c r="H52" s="30">
        <f>IF(OR($A52="",$B52=""),"",'OddsRatio_working_2-way'!M51)</f>
        <v>2.351327849384353</v>
      </c>
      <c r="I52" s="30">
        <f>IF(OR($A52="",$B52=""),"",'OddsRatio_working_2-way'!N51)</f>
        <v>1.7400128699009547</v>
      </c>
      <c r="J52" s="30">
        <f>IF('Log_working_2-way'!$D51="","",A52^('Log_working_2-way'!$D51))</f>
        <v>2.3575800032398484</v>
      </c>
      <c r="K52" s="32">
        <f>IF('Log_working_2-way'!$D51="","",B52^('Log_working_2-way'!$D51))</f>
        <v>1.7366048392090647</v>
      </c>
      <c r="L52" s="37">
        <f t="shared" si="9"/>
        <v>0.42784810126582273</v>
      </c>
      <c r="M52" s="37">
        <f t="shared" si="10"/>
        <v>0.57215189873417716</v>
      </c>
      <c r="N52" s="38">
        <v>148</v>
      </c>
      <c r="O52" s="38">
        <f t="shared" si="11"/>
        <v>82.513274336283175</v>
      </c>
      <c r="P52" s="38">
        <f t="shared" si="12"/>
        <v>60.426035502958584</v>
      </c>
      <c r="Q52" s="38">
        <f t="shared" si="13"/>
        <v>87.57396449704143</v>
      </c>
      <c r="R52" s="38">
        <f t="shared" si="14"/>
        <v>65.486725663716811</v>
      </c>
      <c r="S52" s="39">
        <f t="shared" si="15"/>
        <v>-5.0606901607582557</v>
      </c>
      <c r="T52" s="39">
        <f t="shared" si="16"/>
        <v>-5.0606901607582273</v>
      </c>
      <c r="U52" t="s">
        <v>104</v>
      </c>
      <c r="V52" t="s">
        <v>103</v>
      </c>
      <c r="W52" t="s">
        <v>85</v>
      </c>
      <c r="X52" t="s">
        <v>200</v>
      </c>
      <c r="Y52" s="41"/>
    </row>
    <row r="53" spans="1:25" s="35" customFormat="1" ht="15" x14ac:dyDescent="0.25">
      <c r="A53">
        <v>2.41</v>
      </c>
      <c r="B53">
        <v>1.62</v>
      </c>
      <c r="C53" s="29">
        <f t="shared" si="0"/>
        <v>3.2221709953383471E-2</v>
      </c>
      <c r="D53" s="30">
        <f>IF(OR($A53="",$B53=""),"",A53*'MPTO_working_2-way'!$G52)</f>
        <v>2.4876543209876543</v>
      </c>
      <c r="E53" s="32">
        <f>IF(OR($A53="",$B53=""),"",B53*'MPTO_working_2-way'!$G52)</f>
        <v>1.6721991701244814</v>
      </c>
      <c r="F53" s="30">
        <f>IF(OR($A53="",$B53=""),"",'MPTO_working_2-way'!D52)</f>
        <v>2.5073534133966988</v>
      </c>
      <c r="G53" s="32">
        <f>IF(OR($A53="",$B53=""),"",'MPTO_working_2-way'!E52)</f>
        <v>1.6634144263133228</v>
      </c>
      <c r="H53" s="30">
        <f>IF(OR($A53="",$B53=""),"",'OddsRatio_working_2-way'!M52)</f>
        <v>2.5080429530975232</v>
      </c>
      <c r="I53" s="30">
        <f>IF(OR($A53="",$B53=""),"",'OddsRatio_working_2-way'!N52)</f>
        <v>1.6631110857591944</v>
      </c>
      <c r="J53" s="30">
        <f>IF('Log_working_2-way'!$D52="","",A53^('Log_working_2-way'!$D52))</f>
        <v>2.5171707535955181</v>
      </c>
      <c r="K53" s="32">
        <f>IF('Log_working_2-way'!$D52="","",B53^('Log_working_2-way'!$D52))</f>
        <v>1.6591215903879362</v>
      </c>
      <c r="L53" s="37">
        <f t="shared" si="9"/>
        <v>0.40198511166253104</v>
      </c>
      <c r="M53" s="37">
        <f t="shared" si="10"/>
        <v>0.59801488833746896</v>
      </c>
      <c r="N53" s="38">
        <v>149</v>
      </c>
      <c r="O53" s="38">
        <f t="shared" si="11"/>
        <v>87.174273858921168</v>
      </c>
      <c r="P53" s="38">
        <f t="shared" si="12"/>
        <v>57.024691358024704</v>
      </c>
      <c r="Q53" s="38">
        <f t="shared" si="13"/>
        <v>91.975308641975303</v>
      </c>
      <c r="R53" s="38">
        <f t="shared" si="14"/>
        <v>61.825726141078832</v>
      </c>
      <c r="S53" s="39">
        <f t="shared" si="15"/>
        <v>-4.8010347830541349</v>
      </c>
      <c r="T53" s="39">
        <f t="shared" si="16"/>
        <v>-4.8010347830541278</v>
      </c>
      <c r="U53" t="s">
        <v>86</v>
      </c>
      <c r="V53" t="s">
        <v>126</v>
      </c>
      <c r="W53" t="s">
        <v>85</v>
      </c>
      <c r="X53" t="s">
        <v>200</v>
      </c>
      <c r="Y53" s="41"/>
    </row>
    <row r="54" spans="1:25" ht="15" x14ac:dyDescent="0.25">
      <c r="A54">
        <v>2.11</v>
      </c>
      <c r="B54">
        <v>1.78</v>
      </c>
      <c r="C54" s="29">
        <f t="shared" si="0"/>
        <v>3.5731402098088338E-2</v>
      </c>
      <c r="D54" s="30">
        <f>IF(OR($A54="",$B54=""),"",A54*'MPTO_working_2-way'!$G53)</f>
        <v>2.1853932584269664</v>
      </c>
      <c r="E54" s="32">
        <f>IF(OR($A54="",$B54=""),"",B54*'MPTO_working_2-way'!$G53)</f>
        <v>1.8436018957345972</v>
      </c>
      <c r="F54" s="30">
        <f>IF(OR($A54="",$B54=""),"",'MPTO_working_2-way'!D53)</f>
        <v>2.1926557300484557</v>
      </c>
      <c r="G54" s="32">
        <f>IF(OR($A54="",$B54=""),"",'MPTO_working_2-way'!E53)</f>
        <v>1.8384649273092173</v>
      </c>
      <c r="H54" s="30">
        <f>IF(OR($A54="",$B54=""),"",'OddsRatio_working_2-way'!M53)</f>
        <v>2.192927878405448</v>
      </c>
      <c r="I54" s="30">
        <f>IF(OR($A54="",$B54=""),"",'OddsRatio_working_2-way'!N53)</f>
        <v>1.838273644284909</v>
      </c>
      <c r="J54" s="30">
        <f>IF('Log_working_2-way'!$D53="","",A54^('Log_working_2-way'!$D53))</f>
        <v>2.1962612557480616</v>
      </c>
      <c r="K54" s="32">
        <f>IF('Log_working_2-way'!$D53="","",B54^('Log_working_2-way'!$D53))</f>
        <v>1.8359377980310738</v>
      </c>
      <c r="L54" s="37">
        <f t="shared" si="9"/>
        <v>0.45758354755784059</v>
      </c>
      <c r="M54" s="37">
        <f t="shared" si="10"/>
        <v>0.54241645244215941</v>
      </c>
      <c r="N54" s="38">
        <v>150</v>
      </c>
      <c r="O54" s="38">
        <f t="shared" si="11"/>
        <v>78.909952606635073</v>
      </c>
      <c r="P54" s="38">
        <f t="shared" si="12"/>
        <v>65.730337078651687</v>
      </c>
      <c r="Q54" s="38">
        <f t="shared" si="13"/>
        <v>84.269662921348328</v>
      </c>
      <c r="R54" s="38">
        <f t="shared" si="14"/>
        <v>71.090047393364927</v>
      </c>
      <c r="S54" s="39">
        <f t="shared" si="15"/>
        <v>-5.3597103147132543</v>
      </c>
      <c r="T54" s="39">
        <f t="shared" si="16"/>
        <v>-5.3597103147132401</v>
      </c>
      <c r="U54" t="s">
        <v>124</v>
      </c>
      <c r="V54" t="s">
        <v>106</v>
      </c>
      <c r="W54" t="s">
        <v>85</v>
      </c>
      <c r="X54" t="s">
        <v>200</v>
      </c>
      <c r="Y54" s="41"/>
    </row>
    <row r="55" spans="1:25" ht="15" x14ac:dyDescent="0.25">
      <c r="A55">
        <v>2.5299999999999998</v>
      </c>
      <c r="B55">
        <v>1.57</v>
      </c>
      <c r="C55" s="29">
        <f t="shared" si="0"/>
        <v>3.2199592155283119E-2</v>
      </c>
      <c r="D55" s="30">
        <f>IF(OR($A55="",$B55=""),"",A55*'MPTO_working_2-way'!$G54)</f>
        <v>2.6114649681528661</v>
      </c>
      <c r="E55" s="32">
        <f>IF(OR($A55="",$B55=""),"",B55*'MPTO_working_2-way'!$G54)</f>
        <v>1.6205533596837947</v>
      </c>
      <c r="F55" s="30">
        <f>IF(OR($A55="",$B55=""),"",'MPTO_working_2-way'!D54)</f>
        <v>2.6374290362205768</v>
      </c>
      <c r="G55" s="32">
        <f>IF(OR($A55="",$B55=""),"",'MPTO_working_2-way'!E54)</f>
        <v>1.6107134891831068</v>
      </c>
      <c r="H55" s="30">
        <f>IF(OR($A55="",$B55=""),"",'OddsRatio_working_2-way'!M54)</f>
        <v>2.6383560438182503</v>
      </c>
      <c r="I55" s="30">
        <f>IF(OR($A55="",$B55=""),"",'OddsRatio_working_2-way'!N54)</f>
        <v>1.610367937893074</v>
      </c>
      <c r="J55" s="30">
        <f>IF('Log_working_2-way'!$D54="","",A55^('Log_working_2-way'!$D54))</f>
        <v>2.6504593860891874</v>
      </c>
      <c r="K55" s="32">
        <f>IF('Log_working_2-way'!$D54="","",B55^('Log_working_2-way'!$D54))</f>
        <v>1.6058919161709591</v>
      </c>
      <c r="L55" s="37">
        <f t="shared" si="9"/>
        <v>0.38292682926829269</v>
      </c>
      <c r="M55" s="37">
        <f t="shared" si="10"/>
        <v>0.6170731707317072</v>
      </c>
      <c r="N55" s="38">
        <v>151</v>
      </c>
      <c r="O55" s="38">
        <f t="shared" si="11"/>
        <v>91.316205533596843</v>
      </c>
      <c r="P55" s="38">
        <f t="shared" si="12"/>
        <v>54.821656050955426</v>
      </c>
      <c r="Q55" s="38">
        <f t="shared" si="13"/>
        <v>96.178343949044574</v>
      </c>
      <c r="R55" s="38">
        <f t="shared" si="14"/>
        <v>59.683794466403171</v>
      </c>
      <c r="S55" s="39">
        <f t="shared" si="15"/>
        <v>-4.8621384154477312</v>
      </c>
      <c r="T55" s="39">
        <f t="shared" si="16"/>
        <v>-4.8621384154477454</v>
      </c>
      <c r="U55" t="s">
        <v>87</v>
      </c>
      <c r="V55" t="s">
        <v>92</v>
      </c>
      <c r="W55" t="s">
        <v>85</v>
      </c>
      <c r="X55" t="s">
        <v>200</v>
      </c>
      <c r="Y55" s="41"/>
    </row>
    <row r="56" spans="1:25" ht="15" x14ac:dyDescent="0.25">
      <c r="A56">
        <v>2.63</v>
      </c>
      <c r="B56">
        <v>1.53</v>
      </c>
      <c r="C56" s="29">
        <f t="shared" si="0"/>
        <v>3.3822908123959383E-2</v>
      </c>
      <c r="D56" s="30">
        <f>IF(OR($A56="",$B56=""),"",A56*'MPTO_working_2-way'!$G55)</f>
        <v>2.7189542483660132</v>
      </c>
      <c r="E56" s="32">
        <f>IF(OR($A56="",$B56=""),"",B56*'MPTO_working_2-way'!$G55)</f>
        <v>1.581749049429658</v>
      </c>
      <c r="F56" s="30">
        <f>IF(OR($A56="",$B56=""),"",'MPTO_working_2-way'!D55)</f>
        <v>2.7524197133964914</v>
      </c>
      <c r="G56" s="32">
        <f>IF(OR($A56="",$B56=""),"",'MPTO_working_2-way'!E55)</f>
        <v>1.5706395519038232</v>
      </c>
      <c r="H56" s="30">
        <f>IF(OR($A56="",$B56=""),"",'OddsRatio_working_2-way'!M55)</f>
        <v>2.753702283203511</v>
      </c>
      <c r="I56" s="30">
        <f>IF(OR($A56="",$B56=""),"",'OddsRatio_working_2-way'!N55)</f>
        <v>1.5702222147839637</v>
      </c>
      <c r="J56" s="30">
        <f>IF('Log_working_2-way'!$D55="","",A56^('Log_working_2-way'!$D55))</f>
        <v>2.7694242367043183</v>
      </c>
      <c r="K56" s="32">
        <f>IF('Log_working_2-way'!$D55="","",B56^('Log_working_2-way'!$D55))</f>
        <v>1.5651555908731223</v>
      </c>
      <c r="L56" s="37">
        <f t="shared" si="9"/>
        <v>0.36778846153846151</v>
      </c>
      <c r="M56" s="37">
        <f t="shared" si="10"/>
        <v>0.63221153846153844</v>
      </c>
      <c r="N56" s="38">
        <v>152</v>
      </c>
      <c r="O56" s="38">
        <f t="shared" si="11"/>
        <v>94.205323193916357</v>
      </c>
      <c r="P56" s="38">
        <f t="shared" si="12"/>
        <v>52.653594771241835</v>
      </c>
      <c r="Q56" s="38">
        <f t="shared" si="13"/>
        <v>99.346405228758172</v>
      </c>
      <c r="R56" s="38">
        <f t="shared" si="14"/>
        <v>57.794676806083658</v>
      </c>
      <c r="S56" s="39">
        <f t="shared" si="15"/>
        <v>-5.1410820348418156</v>
      </c>
      <c r="T56" s="39">
        <f t="shared" si="16"/>
        <v>-5.1410820348418227</v>
      </c>
      <c r="U56" t="s">
        <v>91</v>
      </c>
      <c r="V56" t="s">
        <v>89</v>
      </c>
      <c r="W56" t="s">
        <v>85</v>
      </c>
      <c r="X56" t="s">
        <v>200</v>
      </c>
      <c r="Y56" s="41"/>
    </row>
    <row r="57" spans="1:25" ht="15" x14ac:dyDescent="0.25">
      <c r="A57">
        <v>2.08</v>
      </c>
      <c r="B57">
        <v>1.81</v>
      </c>
      <c r="C57" s="29">
        <f t="shared" si="0"/>
        <v>3.3255418614534626E-2</v>
      </c>
      <c r="D57" s="30">
        <f>IF(OR($A57="",$B57=""),"",A57*'MPTO_working_2-way'!$G56)</f>
        <v>2.1491712707182322</v>
      </c>
      <c r="E57" s="32">
        <f>IF(OR($A57="",$B57=""),"",B57*'MPTO_working_2-way'!$G56)</f>
        <v>1.8701923076923077</v>
      </c>
      <c r="F57" s="30">
        <f>IF(OR($A57="",$B57=""),"",'MPTO_working_2-way'!D56)</f>
        <v>2.1545152798443401</v>
      </c>
      <c r="G57" s="32">
        <f>IF(OR($A57="",$B57=""),"",'MPTO_working_2-way'!E56)</f>
        <v>1.8661643699811639</v>
      </c>
      <c r="H57" s="30">
        <f>IF(OR($A57="",$B57=""),"",'OddsRatio_working_2-way'!M56)</f>
        <v>2.1547005383792519</v>
      </c>
      <c r="I57" s="30">
        <f>IF(OR($A57="",$B57=""),"",'OddsRatio_working_2-way'!N56)</f>
        <v>1.8660254037844384</v>
      </c>
      <c r="J57" s="30">
        <f>IF('Log_working_2-way'!$D56="","",A57^('Log_working_2-way'!$D56))</f>
        <v>2.1571440120474694</v>
      </c>
      <c r="K57" s="32">
        <f>IF('Log_working_2-way'!$D56="","",B57^('Log_working_2-way'!$D56))</f>
        <v>1.8641966683390954</v>
      </c>
      <c r="L57" s="37">
        <f t="shared" si="9"/>
        <v>0.46529562982005135</v>
      </c>
      <c r="M57" s="37">
        <f t="shared" si="10"/>
        <v>0.53470437017994854</v>
      </c>
      <c r="N57" s="38">
        <v>153</v>
      </c>
      <c r="O57" s="38">
        <f t="shared" si="11"/>
        <v>79.442307692307693</v>
      </c>
      <c r="P57" s="38">
        <f t="shared" si="12"/>
        <v>68.46961325966852</v>
      </c>
      <c r="Q57" s="38">
        <f t="shared" si="13"/>
        <v>84.530386740331494</v>
      </c>
      <c r="R57" s="38">
        <f t="shared" si="14"/>
        <v>73.557692307692307</v>
      </c>
      <c r="S57" s="39">
        <f t="shared" si="15"/>
        <v>-5.0880790480238005</v>
      </c>
      <c r="T57" s="39">
        <f t="shared" si="16"/>
        <v>-5.0880790480237863</v>
      </c>
      <c r="U57" t="s">
        <v>131</v>
      </c>
      <c r="V57" t="s">
        <v>135</v>
      </c>
      <c r="W57" t="s">
        <v>85</v>
      </c>
      <c r="X57" t="s">
        <v>200</v>
      </c>
      <c r="Y57" s="41"/>
    </row>
    <row r="58" spans="1:25" ht="15" x14ac:dyDescent="0.25">
      <c r="A58">
        <v>2.06</v>
      </c>
      <c r="B58">
        <v>1.84</v>
      </c>
      <c r="C58" s="29">
        <f t="shared" si="0"/>
        <v>2.891515407344869E-2</v>
      </c>
      <c r="D58" s="30">
        <f>IF(OR($A58="",$B58=""),"",A58*'MPTO_working_2-way'!$G57)</f>
        <v>2.1195652173913042</v>
      </c>
      <c r="E58" s="32">
        <f>IF(OR($A58="",$B58=""),"",B58*'MPTO_working_2-way'!$G57)</f>
        <v>1.8932038834951457</v>
      </c>
      <c r="F58" s="30">
        <f>IF(OR($A58="",$B58=""),"",'MPTO_working_2-way'!D57)</f>
        <v>2.1232354918216445</v>
      </c>
      <c r="G58" s="32">
        <f>IF(OR($A58="",$B58=""),"",'MPTO_working_2-way'!E57)</f>
        <v>1.8902852583283463</v>
      </c>
      <c r="H58" s="30">
        <f>IF(OR($A58="",$B58=""),"",'OddsRatio_working_2-way'!M57)</f>
        <v>2.123345344008138</v>
      </c>
      <c r="I58" s="30">
        <f>IF(OR($A58="",$B58=""),"",'OddsRatio_working_2-way'!N57)</f>
        <v>1.8901981971385247</v>
      </c>
      <c r="J58" s="30">
        <f>IF('Log_working_2-way'!$D57="","",A58^('Log_working_2-way'!$D57))</f>
        <v>2.1250149218724146</v>
      </c>
      <c r="K58" s="32">
        <f>IF('Log_working_2-way'!$D57="","",B58^('Log_working_2-way'!$D57))</f>
        <v>1.8888770989238437</v>
      </c>
      <c r="L58" s="37">
        <f t="shared" si="9"/>
        <v>0.47179487179487184</v>
      </c>
      <c r="M58" s="37">
        <f t="shared" si="10"/>
        <v>0.52820512820512822</v>
      </c>
      <c r="N58" s="38">
        <v>154</v>
      </c>
      <c r="O58" s="38">
        <f t="shared" si="11"/>
        <v>79.242718446601941</v>
      </c>
      <c r="P58" s="38">
        <f t="shared" si="12"/>
        <v>70.304347826086953</v>
      </c>
      <c r="Q58" s="38">
        <f t="shared" si="13"/>
        <v>83.695652173913032</v>
      </c>
      <c r="R58" s="38">
        <f t="shared" si="14"/>
        <v>74.757281553398059</v>
      </c>
      <c r="S58" s="39">
        <f t="shared" si="15"/>
        <v>-4.4529337273110912</v>
      </c>
      <c r="T58" s="39">
        <f t="shared" si="16"/>
        <v>-4.4529337273111054</v>
      </c>
      <c r="U58" t="s">
        <v>134</v>
      </c>
      <c r="V58" t="s">
        <v>90</v>
      </c>
      <c r="W58" t="s">
        <v>85</v>
      </c>
      <c r="X58" t="s">
        <v>200</v>
      </c>
      <c r="Y58" s="41"/>
    </row>
    <row r="59" spans="1:25" ht="15" x14ac:dyDescent="0.25">
      <c r="A59">
        <v>2.37</v>
      </c>
      <c r="B59">
        <v>1.63</v>
      </c>
      <c r="C59" s="29">
        <f t="shared" si="0"/>
        <v>3.5437860785379582E-2</v>
      </c>
      <c r="D59" s="30">
        <f>IF(OR($A59="",$B59=""),"",A59*'MPTO_working_2-way'!$G58)</f>
        <v>2.4539877300613497</v>
      </c>
      <c r="E59" s="32">
        <f>IF(OR($A59="",$B59=""),"",B59*'MPTO_working_2-way'!$G58)</f>
        <v>1.6877637130801686</v>
      </c>
      <c r="F59" s="30">
        <f>IF(OR($A59="",$B59=""),"",'MPTO_working_2-way'!D58)</f>
        <v>2.4738881239793793</v>
      </c>
      <c r="G59" s="32">
        <f>IF(OR($A59="",$B59=""),"",'MPTO_working_2-way'!E58)</f>
        <v>1.6784775477395666</v>
      </c>
      <c r="H59" s="30">
        <f>IF(OR($A59="",$B59=""),"",'OddsRatio_working_2-way'!M58)</f>
        <v>2.4746535778287639</v>
      </c>
      <c r="I59" s="30">
        <f>IF(OR($A59="",$B59=""),"",'OddsRatio_working_2-way'!N58)</f>
        <v>1.6781253679066579</v>
      </c>
      <c r="J59" s="30">
        <f>IF('Log_working_2-way'!$D58="","",A59^('Log_working_2-way'!$D58))</f>
        <v>2.4838961866439853</v>
      </c>
      <c r="K59" s="32">
        <f>IF('Log_working_2-way'!$D58="","",B59^('Log_working_2-way'!$D58))</f>
        <v>1.6739015902867895</v>
      </c>
      <c r="L59" s="37">
        <f t="shared" si="9"/>
        <v>0.40749999999999997</v>
      </c>
      <c r="M59" s="37">
        <f t="shared" si="10"/>
        <v>0.59250000000000003</v>
      </c>
      <c r="N59" s="38">
        <v>155</v>
      </c>
      <c r="O59" s="38">
        <f t="shared" si="11"/>
        <v>89.599156118143455</v>
      </c>
      <c r="P59" s="38">
        <f t="shared" si="12"/>
        <v>59.907975460122685</v>
      </c>
      <c r="Q59" s="38">
        <f t="shared" si="13"/>
        <v>95.092024539877301</v>
      </c>
      <c r="R59" s="38">
        <f t="shared" si="14"/>
        <v>65.400843881856531</v>
      </c>
      <c r="S59" s="39">
        <f t="shared" si="15"/>
        <v>-5.4928684217338457</v>
      </c>
      <c r="T59" s="39">
        <f t="shared" si="16"/>
        <v>-5.4928684217338457</v>
      </c>
      <c r="U59" t="s">
        <v>173</v>
      </c>
      <c r="V59" t="s">
        <v>163</v>
      </c>
      <c r="W59" t="s">
        <v>184</v>
      </c>
      <c r="X59" t="s">
        <v>200</v>
      </c>
      <c r="Y59" s="41"/>
    </row>
    <row r="60" spans="1:25" s="35" customFormat="1" ht="15" x14ac:dyDescent="0.25">
      <c r="A60">
        <v>2.06</v>
      </c>
      <c r="B60">
        <v>1.84</v>
      </c>
      <c r="C60" s="29">
        <f t="shared" si="0"/>
        <v>2.891515407344869E-2</v>
      </c>
      <c r="D60" s="30">
        <f>IF(OR($A60="",$B60=""),"",A60*'MPTO_working_2-way'!$G59)</f>
        <v>2.1195652173913042</v>
      </c>
      <c r="E60" s="32">
        <f>IF(OR($A60="",$B60=""),"",B60*'MPTO_working_2-way'!$G59)</f>
        <v>1.8932038834951457</v>
      </c>
      <c r="F60" s="30">
        <f>IF(OR($A60="",$B60=""),"",'MPTO_working_2-way'!D59)</f>
        <v>2.1232354918216445</v>
      </c>
      <c r="G60" s="32">
        <f>IF(OR($A60="",$B60=""),"",'MPTO_working_2-way'!E59)</f>
        <v>1.8902852583283463</v>
      </c>
      <c r="H60" s="30">
        <f>IF(OR($A60="",$B60=""),"",'OddsRatio_working_2-way'!M59)</f>
        <v>2.123345344008138</v>
      </c>
      <c r="I60" s="30">
        <f>IF(OR($A60="",$B60=""),"",'OddsRatio_working_2-way'!N59)</f>
        <v>1.8901981971385247</v>
      </c>
      <c r="J60" s="30">
        <f>IF('Log_working_2-way'!$D59="","",A60^('Log_working_2-way'!$D59))</f>
        <v>2.1250149218724146</v>
      </c>
      <c r="K60" s="32">
        <f>IF('Log_working_2-way'!$D59="","",B60^('Log_working_2-way'!$D59))</f>
        <v>1.8888770989238437</v>
      </c>
      <c r="L60" s="37">
        <f t="shared" si="9"/>
        <v>0.47179487179487184</v>
      </c>
      <c r="M60" s="37">
        <f t="shared" si="10"/>
        <v>0.52820512820512822</v>
      </c>
      <c r="N60" s="38">
        <v>156</v>
      </c>
      <c r="O60" s="38">
        <f t="shared" si="11"/>
        <v>80.271844660194176</v>
      </c>
      <c r="P60" s="38">
        <f t="shared" si="12"/>
        <v>71.217391304347828</v>
      </c>
      <c r="Q60" s="38">
        <f t="shared" si="13"/>
        <v>84.782608695652172</v>
      </c>
      <c r="R60" s="38">
        <f t="shared" si="14"/>
        <v>75.728155339805824</v>
      </c>
      <c r="S60" s="39">
        <f t="shared" si="15"/>
        <v>-4.5107640354579956</v>
      </c>
      <c r="T60" s="39">
        <f t="shared" si="16"/>
        <v>-4.5107640354579956</v>
      </c>
      <c r="U60" t="s">
        <v>158</v>
      </c>
      <c r="V60" t="s">
        <v>162</v>
      </c>
      <c r="W60" t="s">
        <v>184</v>
      </c>
      <c r="X60" t="s">
        <v>200</v>
      </c>
      <c r="Y60" s="41"/>
    </row>
    <row r="61" spans="1:25" ht="15" x14ac:dyDescent="0.25">
      <c r="A61">
        <v>2.2200000000000002</v>
      </c>
      <c r="B61">
        <v>1.71</v>
      </c>
      <c r="C61" s="29">
        <f t="shared" si="0"/>
        <v>3.5245772087877381E-2</v>
      </c>
      <c r="D61" s="30">
        <f>IF(OR($A61="",$B61=""),"",A61*'MPTO_working_2-way'!$G60)</f>
        <v>2.2982456140350882</v>
      </c>
      <c r="E61" s="32">
        <f>IF(OR($A61="",$B61=""),"",B61*'MPTO_working_2-way'!$G60)</f>
        <v>1.7702702702702702</v>
      </c>
      <c r="F61" s="30">
        <f>IF(OR($A61="",$B61=""),"",'MPTO_working_2-way'!D60)</f>
        <v>2.3103888990323171</v>
      </c>
      <c r="G61" s="32">
        <f>IF(OR($A61="",$B61=""),"",'MPTO_working_2-way'!E60)</f>
        <v>1.7631322279503969</v>
      </c>
      <c r="H61" s="30">
        <f>IF(OR($A61="",$B61=""),"",'OddsRatio_working_2-way'!M60)</f>
        <v>2.310843186332725</v>
      </c>
      <c r="I61" s="30">
        <f>IF(OR($A61="",$B61=""),"",'OddsRatio_working_2-way'!N60)</f>
        <v>1.7628677559805201</v>
      </c>
      <c r="J61" s="30">
        <f>IF('Log_working_2-way'!$D60="","",A61^('Log_working_2-way'!$D60))</f>
        <v>2.3164405926032319</v>
      </c>
      <c r="K61" s="32">
        <f>IF('Log_working_2-way'!$D60="","",B61^('Log_working_2-way'!$D60))</f>
        <v>1.7596240997267032</v>
      </c>
      <c r="L61" s="37">
        <f t="shared" si="9"/>
        <v>0.43511450381679379</v>
      </c>
      <c r="M61" s="37">
        <f t="shared" si="10"/>
        <v>0.56488549618320616</v>
      </c>
      <c r="N61" s="38">
        <v>157</v>
      </c>
      <c r="O61" s="38">
        <f t="shared" si="11"/>
        <v>86.27927927927928</v>
      </c>
      <c r="P61" s="38">
        <f t="shared" si="12"/>
        <v>65.187134502923954</v>
      </c>
      <c r="Q61" s="38">
        <f t="shared" si="13"/>
        <v>91.812865497076018</v>
      </c>
      <c r="R61" s="38">
        <f t="shared" si="14"/>
        <v>70.720720720720706</v>
      </c>
      <c r="S61" s="39">
        <f t="shared" si="15"/>
        <v>-5.5335862177967385</v>
      </c>
      <c r="T61" s="39">
        <f t="shared" si="16"/>
        <v>-5.5335862177967527</v>
      </c>
      <c r="U61" t="s">
        <v>167</v>
      </c>
      <c r="V61" t="s">
        <v>160</v>
      </c>
      <c r="W61" t="s">
        <v>184</v>
      </c>
      <c r="X61" t="s">
        <v>200</v>
      </c>
      <c r="Y61" s="41"/>
    </row>
    <row r="62" spans="1:25" ht="15" x14ac:dyDescent="0.25">
      <c r="A62">
        <v>1.78</v>
      </c>
      <c r="B62">
        <v>2.02</v>
      </c>
      <c r="C62" s="29">
        <f t="shared" si="0"/>
        <v>5.6847257759483849E-2</v>
      </c>
      <c r="D62" s="30">
        <f>IF(OR($A62="",$B62=""),"",A62*'MPTO_working_2-way'!$G61)</f>
        <v>1.8811881188118813</v>
      </c>
      <c r="E62" s="32">
        <f>IF(OR($A62="",$B62=""),"",B62*'MPTO_working_2-way'!$G61)</f>
        <v>2.1348314606741572</v>
      </c>
      <c r="F62" s="30">
        <f>IF(OR($A62="",$B62=""),"",'MPTO_working_2-way'!D61)</f>
        <v>1.8748566065283139</v>
      </c>
      <c r="G62" s="32">
        <f>IF(OR($A62="",$B62=""),"",'MPTO_working_2-way'!E61)</f>
        <v>2.1430444629872452</v>
      </c>
      <c r="H62" s="30">
        <f>IF(OR($A62="",$B62=""),"",'OddsRatio_working_2-way'!M61)</f>
        <v>1.8744746321952062</v>
      </c>
      <c r="I62" s="30">
        <f>IF(OR($A62="",$B62=""),"",'OddsRatio_working_2-way'!N61)</f>
        <v>2.1435437497937313</v>
      </c>
      <c r="J62" s="30">
        <f>IF('Log_working_2-way'!$D61="","",A62^('Log_working_2-way'!$D61))</f>
        <v>1.8715471181062422</v>
      </c>
      <c r="K62" s="32">
        <f>IF('Log_working_2-way'!$D61="","",B62^('Log_working_2-way'!$D61))</f>
        <v>2.1473848966079383</v>
      </c>
      <c r="L62" s="37">
        <f t="shared" si="9"/>
        <v>0.53157894736842104</v>
      </c>
      <c r="M62" s="37">
        <f t="shared" si="10"/>
        <v>0.46842105263157896</v>
      </c>
      <c r="N62" s="38">
        <v>158</v>
      </c>
      <c r="O62" s="38">
        <f t="shared" si="11"/>
        <v>69.23595505617979</v>
      </c>
      <c r="P62" s="38">
        <f t="shared" si="12"/>
        <v>79.782178217821794</v>
      </c>
      <c r="Q62" s="38">
        <f t="shared" si="13"/>
        <v>78.21782178217822</v>
      </c>
      <c r="R62" s="38">
        <f t="shared" si="14"/>
        <v>88.764044943820238</v>
      </c>
      <c r="S62" s="39">
        <f t="shared" si="15"/>
        <v>-8.9818667259984295</v>
      </c>
      <c r="T62" s="39">
        <f t="shared" si="16"/>
        <v>-8.9818667259984437</v>
      </c>
      <c r="U62" t="s">
        <v>185</v>
      </c>
      <c r="V62" t="s">
        <v>186</v>
      </c>
      <c r="W62" t="s">
        <v>182</v>
      </c>
      <c r="X62" t="s">
        <v>200</v>
      </c>
      <c r="Y62" s="41"/>
    </row>
    <row r="63" spans="1:25" ht="15" x14ac:dyDescent="0.25">
      <c r="A63">
        <v>2.0099999999999998</v>
      </c>
      <c r="B63">
        <v>1.9</v>
      </c>
      <c r="C63" s="29">
        <f t="shared" si="0"/>
        <v>2.3828227284629522E-2</v>
      </c>
      <c r="D63" s="30">
        <f>IF(OR($A63="",$B63=""),"",A63*'MPTO_working_2-way'!$G62)</f>
        <v>2.0578947368421052</v>
      </c>
      <c r="E63" s="32">
        <f>IF(OR($A63="",$B63=""),"",B63*'MPTO_working_2-way'!$G62)</f>
        <v>1.9452736318407959</v>
      </c>
      <c r="F63" s="30">
        <f>IF(OR($A63="",$B63=""),"",'MPTO_working_2-way'!D62)</f>
        <v>2.05931517929361</v>
      </c>
      <c r="G63" s="32">
        <f>IF(OR($A63="",$B63=""),"",'MPTO_working_2-way'!E62)</f>
        <v>1.9440061084245355</v>
      </c>
      <c r="H63" s="30">
        <f>IF(OR($A63="",$B63=""),"",'OddsRatio_working_2-way'!M62)</f>
        <v>2.0593499054713802</v>
      </c>
      <c r="I63" s="30">
        <f>IF(OR($A63="",$B63=""),"",'OddsRatio_working_2-way'!N62)</f>
        <v>1.9439751632913294</v>
      </c>
      <c r="J63" s="30">
        <f>IF('Log_working_2-way'!$D62="","",A63^('Log_working_2-way'!$D62))</f>
        <v>2.0599919987911819</v>
      </c>
      <c r="K63" s="32">
        <f>IF('Log_working_2-way'!$D62="","",B63^('Log_working_2-way'!$D62))</f>
        <v>1.9434033475162076</v>
      </c>
      <c r="L63" s="37">
        <f t="shared" si="9"/>
        <v>0.48593350383631717</v>
      </c>
      <c r="M63" s="37">
        <f t="shared" si="10"/>
        <v>0.51406649616368294</v>
      </c>
      <c r="N63" s="38">
        <v>159</v>
      </c>
      <c r="O63" s="38">
        <f t="shared" si="11"/>
        <v>79.895522388059703</v>
      </c>
      <c r="P63" s="38">
        <f t="shared" si="12"/>
        <v>75.315789473684191</v>
      </c>
      <c r="Q63" s="38">
        <f t="shared" si="13"/>
        <v>83.68421052631578</v>
      </c>
      <c r="R63" s="38">
        <f t="shared" si="14"/>
        <v>79.104477611940311</v>
      </c>
      <c r="S63" s="39">
        <f t="shared" si="15"/>
        <v>-3.7886881382560773</v>
      </c>
      <c r="T63" s="39">
        <f t="shared" si="16"/>
        <v>-3.7886881382561199</v>
      </c>
      <c r="U63" t="s">
        <v>123</v>
      </c>
      <c r="V63" t="s">
        <v>122</v>
      </c>
      <c r="W63" t="s">
        <v>121</v>
      </c>
      <c r="X63" t="s">
        <v>201</v>
      </c>
      <c r="Y63" s="41"/>
    </row>
    <row r="64" spans="1:25" ht="15" x14ac:dyDescent="0.25">
      <c r="A64"/>
      <c r="B64"/>
      <c r="C64" s="29"/>
      <c r="D64" s="30"/>
      <c r="E64" s="32"/>
      <c r="F64" s="30"/>
      <c r="G64" s="32"/>
      <c r="H64" s="30"/>
      <c r="I64" s="30"/>
      <c r="J64" s="30"/>
      <c r="K64" s="32"/>
      <c r="L64" s="37"/>
      <c r="M64" s="37"/>
      <c r="N64" s="38"/>
      <c r="O64" s="38"/>
      <c r="P64" s="38"/>
      <c r="Q64" s="38"/>
      <c r="R64" s="38"/>
      <c r="S64" s="39"/>
      <c r="T64" s="39"/>
      <c r="U64"/>
      <c r="V64"/>
      <c r="W64"/>
      <c r="X64" s="48"/>
      <c r="Y64" s="41"/>
    </row>
    <row r="65" spans="1:25" ht="15" x14ac:dyDescent="0.25">
      <c r="A65"/>
      <c r="B65"/>
      <c r="C65" s="29"/>
      <c r="D65" s="30"/>
      <c r="E65" s="32"/>
      <c r="F65" s="30"/>
      <c r="G65" s="32"/>
      <c r="H65" s="30"/>
      <c r="I65" s="30"/>
      <c r="J65" s="30"/>
      <c r="K65" s="32"/>
      <c r="L65" s="37"/>
      <c r="M65" s="37"/>
      <c r="N65" s="38"/>
      <c r="O65" s="38"/>
      <c r="P65" s="38"/>
      <c r="Q65" s="38"/>
      <c r="R65" s="38"/>
      <c r="S65" s="39"/>
      <c r="T65" s="39"/>
      <c r="U65"/>
      <c r="V65"/>
      <c r="W65"/>
      <c r="X65" s="48"/>
      <c r="Y65" s="41"/>
    </row>
    <row r="66" spans="1:25" ht="15" x14ac:dyDescent="0.25">
      <c r="A66"/>
      <c r="B66"/>
      <c r="C66" s="29"/>
      <c r="D66" s="30"/>
      <c r="E66" s="32"/>
      <c r="F66" s="30"/>
      <c r="G66" s="32"/>
      <c r="H66" s="30"/>
      <c r="I66" s="30"/>
      <c r="J66" s="30"/>
      <c r="K66" s="32"/>
      <c r="L66" s="37"/>
      <c r="M66" s="37"/>
      <c r="N66" s="38"/>
      <c r="O66" s="38"/>
      <c r="P66" s="38"/>
      <c r="Q66" s="38"/>
      <c r="R66" s="38"/>
      <c r="S66" s="39"/>
      <c r="T66" s="39"/>
      <c r="U66"/>
      <c r="V66"/>
      <c r="W66"/>
      <c r="X66" s="48"/>
      <c r="Y66" s="41"/>
    </row>
    <row r="67" spans="1:25" ht="15" x14ac:dyDescent="0.25">
      <c r="A67"/>
      <c r="B67"/>
      <c r="C67" s="29"/>
      <c r="D67" s="30"/>
      <c r="E67" s="32"/>
      <c r="F67" s="30"/>
      <c r="G67" s="32"/>
      <c r="H67" s="30"/>
      <c r="I67" s="30"/>
      <c r="J67" s="30"/>
      <c r="K67" s="32"/>
      <c r="L67" s="37"/>
      <c r="M67" s="37"/>
      <c r="N67" s="38"/>
      <c r="O67" s="38"/>
      <c r="P67" s="38"/>
      <c r="Q67" s="38"/>
      <c r="R67" s="38"/>
      <c r="S67" s="39"/>
      <c r="T67" s="39"/>
      <c r="U67"/>
      <c r="V67"/>
      <c r="W67"/>
      <c r="X67" s="48"/>
      <c r="Y67" s="41"/>
    </row>
    <row r="68" spans="1:25" ht="15" x14ac:dyDescent="0.25">
      <c r="A68"/>
      <c r="B68"/>
      <c r="C68" s="29"/>
      <c r="D68" s="30"/>
      <c r="E68" s="32"/>
      <c r="F68" s="30"/>
      <c r="G68" s="32"/>
      <c r="H68" s="30"/>
      <c r="I68" s="30"/>
      <c r="J68" s="30"/>
      <c r="K68" s="32"/>
      <c r="L68" s="37"/>
      <c r="M68" s="37"/>
      <c r="N68" s="38"/>
      <c r="O68" s="38"/>
      <c r="P68" s="38"/>
      <c r="Q68" s="38"/>
      <c r="R68" s="38"/>
      <c r="S68" s="39"/>
      <c r="T68" s="39"/>
      <c r="U68"/>
      <c r="V68"/>
      <c r="W68"/>
      <c r="X68" s="48"/>
      <c r="Y68" s="41"/>
    </row>
    <row r="69" spans="1:25" ht="15" x14ac:dyDescent="0.25">
      <c r="A69"/>
      <c r="B69"/>
      <c r="C69" s="29"/>
      <c r="D69" s="30"/>
      <c r="E69" s="32"/>
      <c r="F69" s="30"/>
      <c r="G69" s="32"/>
      <c r="H69" s="30"/>
      <c r="I69" s="30"/>
      <c r="J69" s="30"/>
      <c r="K69" s="32"/>
      <c r="L69" s="37"/>
      <c r="M69" s="37"/>
      <c r="N69" s="38"/>
      <c r="O69" s="38"/>
      <c r="P69" s="38"/>
      <c r="Q69" s="38"/>
      <c r="R69" s="38"/>
      <c r="S69" s="39"/>
      <c r="T69" s="39"/>
      <c r="U69"/>
      <c r="V69"/>
      <c r="W69"/>
      <c r="X69" s="48"/>
      <c r="Y69" s="41"/>
    </row>
    <row r="70" spans="1:25" ht="15" x14ac:dyDescent="0.25">
      <c r="A70"/>
      <c r="B70"/>
      <c r="C70" s="29"/>
      <c r="D70" s="30"/>
      <c r="E70" s="32"/>
      <c r="F70" s="30"/>
      <c r="G70" s="32"/>
      <c r="H70" s="30"/>
      <c r="I70" s="30"/>
      <c r="J70" s="30"/>
      <c r="K70" s="32"/>
      <c r="L70" s="37"/>
      <c r="M70" s="37"/>
      <c r="N70" s="38"/>
      <c r="O70" s="38"/>
      <c r="P70" s="38"/>
      <c r="Q70" s="38"/>
      <c r="R70" s="38"/>
      <c r="S70" s="39"/>
      <c r="T70" s="39"/>
      <c r="U70"/>
      <c r="V70"/>
      <c r="W70"/>
      <c r="X70" s="48"/>
      <c r="Y70" s="41"/>
    </row>
    <row r="71" spans="1:25" ht="15" x14ac:dyDescent="0.25">
      <c r="A71"/>
      <c r="B71"/>
      <c r="C71" s="29"/>
      <c r="D71" s="30"/>
      <c r="E71" s="32"/>
      <c r="F71" s="30"/>
      <c r="G71" s="32"/>
      <c r="H71" s="30"/>
      <c r="I71" s="30"/>
      <c r="J71" s="30"/>
      <c r="K71" s="32"/>
      <c r="L71" s="37"/>
      <c r="M71" s="37"/>
      <c r="N71" s="38"/>
      <c r="O71" s="38"/>
      <c r="P71" s="38"/>
      <c r="Q71" s="38"/>
      <c r="R71" s="38"/>
      <c r="S71" s="39"/>
      <c r="T71" s="39"/>
      <c r="U71"/>
      <c r="V71"/>
      <c r="W71"/>
      <c r="X71" s="48"/>
      <c r="Y71" s="41"/>
    </row>
    <row r="72" spans="1:25" ht="15" x14ac:dyDescent="0.25">
      <c r="A72"/>
      <c r="B72"/>
      <c r="C72" s="29"/>
      <c r="D72" s="30"/>
      <c r="E72" s="32"/>
      <c r="F72" s="30"/>
      <c r="G72" s="32"/>
      <c r="H72" s="30"/>
      <c r="I72" s="30"/>
      <c r="J72" s="30"/>
      <c r="K72" s="32"/>
      <c r="L72" s="37"/>
      <c r="M72" s="37"/>
      <c r="N72" s="38"/>
      <c r="O72" s="38"/>
      <c r="P72" s="38"/>
      <c r="Q72" s="38"/>
      <c r="R72" s="38"/>
      <c r="S72" s="39"/>
      <c r="T72" s="39"/>
      <c r="U72"/>
      <c r="V72"/>
      <c r="W72"/>
      <c r="X72" s="48"/>
      <c r="Y72" s="41"/>
    </row>
    <row r="73" spans="1:25" ht="15" x14ac:dyDescent="0.25">
      <c r="A73"/>
      <c r="B73"/>
      <c r="C73" s="29"/>
      <c r="D73" s="30"/>
      <c r="E73" s="32"/>
      <c r="F73" s="30"/>
      <c r="G73" s="32"/>
      <c r="H73" s="30"/>
      <c r="I73" s="30"/>
      <c r="J73" s="30"/>
      <c r="K73" s="32"/>
      <c r="L73" s="37"/>
      <c r="M73" s="37"/>
      <c r="N73" s="38"/>
      <c r="O73" s="38"/>
      <c r="P73" s="38"/>
      <c r="Q73" s="38"/>
      <c r="R73" s="38"/>
      <c r="S73" s="39"/>
      <c r="T73" s="39"/>
      <c r="U73"/>
      <c r="V73"/>
      <c r="W73"/>
      <c r="X73" s="48"/>
      <c r="Y73" s="41"/>
    </row>
    <row r="74" spans="1:25" ht="15" x14ac:dyDescent="0.25">
      <c r="A74"/>
      <c r="B74"/>
      <c r="C74" s="29"/>
      <c r="D74" s="30"/>
      <c r="E74" s="32"/>
      <c r="F74" s="30"/>
      <c r="G74" s="32"/>
      <c r="H74" s="30"/>
      <c r="I74" s="30"/>
      <c r="J74" s="30"/>
      <c r="K74" s="32"/>
      <c r="L74" s="37"/>
      <c r="M74" s="37"/>
      <c r="N74" s="38"/>
      <c r="O74" s="38"/>
      <c r="P74" s="38"/>
      <c r="Q74" s="38"/>
      <c r="R74" s="38"/>
      <c r="S74" s="39"/>
      <c r="T74" s="39"/>
      <c r="U74"/>
      <c r="V74"/>
      <c r="W74"/>
      <c r="X74" s="48"/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 s="48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 s="48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 s="48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 s="4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 s="48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 s="48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 s="48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 s="48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 s="48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 s="48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 s="48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 s="48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 s="48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 s="4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 s="48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 s="48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 s="48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 s="48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 s="48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 s="48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 s="48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 s="48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 s="48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 s="4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 s="48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 s="48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 s="48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 s="48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 s="48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 s="48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 s="48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 s="48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 s="48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 s="4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 s="48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 s="48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 s="48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 s="48"/>
      <c r="Y112" s="41"/>
    </row>
    <row r="113" spans="1:25" s="35" customFormat="1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 s="48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 s="48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 s="48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 s="48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 s="48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 s="4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 s="48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 s="48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 s="48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 s="48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 s="48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 s="48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 s="48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 s="48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 s="48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/>
      <c r="Y130" s="41"/>
    </row>
    <row r="131" spans="1:25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/>
      <c r="Y181" s="41"/>
    </row>
    <row r="182" spans="1:25" s="50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/>
      <c r="Y182" s="52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50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52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50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52"/>
    </row>
    <row r="201" spans="1:25" s="50" customFormat="1" ht="15" x14ac:dyDescent="0.25">
      <c r="A201" s="53"/>
      <c r="B201" s="53"/>
      <c r="C201" s="54"/>
      <c r="D201" s="55"/>
      <c r="E201" s="57"/>
      <c r="F201" s="55"/>
      <c r="G201" s="57"/>
      <c r="H201" s="55"/>
      <c r="I201" s="55"/>
      <c r="J201" s="55"/>
      <c r="K201" s="57"/>
      <c r="L201" s="61"/>
      <c r="M201" s="61"/>
      <c r="N201" s="62"/>
      <c r="O201" s="62"/>
      <c r="P201" s="62"/>
      <c r="Q201" s="62"/>
      <c r="R201" s="62"/>
      <c r="S201" s="63"/>
      <c r="T201" s="63"/>
      <c r="U201" s="53"/>
      <c r="V201" s="53"/>
      <c r="W201" s="53"/>
      <c r="X201" s="60"/>
      <c r="Y201" s="52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48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48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17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1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1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1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1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1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1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1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1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1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1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1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1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1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1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1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17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1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1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1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1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1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1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1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1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1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1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1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1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1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1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1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1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1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1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1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1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1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1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1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1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1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1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1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1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1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1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1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1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1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1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1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1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1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1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1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1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1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1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1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1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18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1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1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1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1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1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1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1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1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1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1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1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1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1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1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1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1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1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1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18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1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1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1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1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1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1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1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1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1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1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1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1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1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1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1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1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1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1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1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1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1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1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1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1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1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1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1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1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1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1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1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1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1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1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1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1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1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1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1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1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1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1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1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1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19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1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1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1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1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1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1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1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1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1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1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1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1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1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1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1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1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1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1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19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1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1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1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1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1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1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1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1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1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1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1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1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1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1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1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1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1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1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1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1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1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1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1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1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1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1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1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1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1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1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1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1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1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1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1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1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1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1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1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1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1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1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1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1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0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0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21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2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2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2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2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2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2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2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2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2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2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2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2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2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2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2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2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2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2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21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2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2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2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2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2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2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2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2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2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2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2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2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2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2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2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2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2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2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2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2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2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2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2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2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2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2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2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2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2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2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2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2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2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2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2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2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2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2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2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38" activePane="bottomLeft" state="frozen"/>
      <selection pane="bottomLeft" activeCell="S3" sqref="S3:S6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66" t="s">
        <v>9</v>
      </c>
      <c r="B1" s="66"/>
      <c r="C1" s="67"/>
      <c r="D1" s="18"/>
      <c r="E1" s="68" t="s">
        <v>25</v>
      </c>
      <c r="F1" s="66"/>
      <c r="G1" s="67"/>
      <c r="H1" s="68" t="s">
        <v>23</v>
      </c>
      <c r="I1" s="66"/>
      <c r="J1" s="67"/>
      <c r="K1" s="68" t="s">
        <v>11</v>
      </c>
      <c r="L1" s="66"/>
      <c r="M1" s="67"/>
      <c r="N1" s="68" t="s">
        <v>35</v>
      </c>
      <c r="O1" s="66"/>
      <c r="P1" s="66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2.39</v>
      </c>
      <c r="B3">
        <v>3.28</v>
      </c>
      <c r="C3">
        <v>3.29</v>
      </c>
      <c r="D3" s="20">
        <f>IF(OR($A3="",$B3="",$C3=""),"",(1/A3)+(1/B3)+(1/C3)-1)</f>
        <v>2.7239458402646965E-2</v>
      </c>
      <c r="E3" s="17">
        <f>IF(OR($A3="",$B3="",$C3=""),"",A3*'MPTO_working_3-way'!$I2)</f>
        <v>2.4551023055823262</v>
      </c>
      <c r="F3" s="21">
        <f>IF(OR($A3="",$B3="",$C3=""),"",B3*'MPTO_working_3-way'!$I2)</f>
        <v>3.3693454235606817</v>
      </c>
      <c r="G3" s="22">
        <f>IF(OR($A3="",$B3="",$C3=""),"",C3*'MPTO_working_3-way'!$I2)</f>
        <v>3.3796178181447085</v>
      </c>
      <c r="H3" s="17">
        <f>IF(OR($A3="",$B3="",$C3=""),"",'MPTO_working_3-way'!E2)</f>
        <v>2.4430153097457903</v>
      </c>
      <c r="I3" s="21">
        <f>IF(OR($A3="",$B3="",$C3=""),"",'MPTO_working_3-way'!F2)</f>
        <v>3.3806828469620522</v>
      </c>
      <c r="J3" s="22">
        <f>IF(OR($A3="",$B3="",$C3=""),"",'MPTO_working_3-way'!G2)</f>
        <v>3.3913071834806718</v>
      </c>
      <c r="K3" s="17">
        <f>IF(OR($A3="",$B3="",$C3=""),"",'OddsRatio_working_3-way'!H2)</f>
        <v>2.4483380790894356</v>
      </c>
      <c r="L3" s="21">
        <f>IF(OR($A3="",$B3="",$C3=""),"",'OddsRatio_working_3-way'!I2)</f>
        <v>3.3756912376431036</v>
      </c>
      <c r="M3" s="22">
        <f>IF(OR($A3="",$B3="",$C3=""),"",'OddsRatio_working_3-way'!J2)</f>
        <v>3.3861109360538184</v>
      </c>
      <c r="N3" s="23">
        <f>(1/E3)* 100</f>
        <v>40.731500179289256</v>
      </c>
      <c r="O3" s="24">
        <f>(1/F3)* 100</f>
        <v>29.679355313567484</v>
      </c>
      <c r="P3" s="24">
        <f>(1/G3)* 100</f>
        <v>29.58914450714326</v>
      </c>
      <c r="Q3" t="s">
        <v>100</v>
      </c>
      <c r="R3" t="s">
        <v>105</v>
      </c>
      <c r="S3" t="s">
        <v>199</v>
      </c>
      <c r="T3" s="35">
        <v>100</v>
      </c>
      <c r="U3" s="35">
        <f>(1/A4)*((T3*A4)-T3)</f>
        <v>73.958333333333343</v>
      </c>
      <c r="V3" s="35">
        <f>(1/B4)*((T3*B4)-T3)</f>
        <v>70.845481049562679</v>
      </c>
      <c r="W3" s="35">
        <f>(1/C4)*((T3*C4)-T3)</f>
        <v>52.38095238095238</v>
      </c>
      <c r="X3" s="35">
        <f>((1/B4)+(1/C4))*T3</f>
        <v>76.773566569484927</v>
      </c>
      <c r="Y3" s="35">
        <f>((1/A4)+(1/C4))*T3</f>
        <v>73.660714285714278</v>
      </c>
      <c r="Z3" s="35">
        <f>((1/A4)+(1/B4))*T3</f>
        <v>55.196185617103978</v>
      </c>
      <c r="AA3" s="35">
        <f t="shared" ref="AA3" si="0">U3-X3</f>
        <v>-2.8152332361515846</v>
      </c>
      <c r="AB3" s="35">
        <f t="shared" ref="AB3" si="1">V3-Y3</f>
        <v>-2.8152332361515988</v>
      </c>
      <c r="AC3" s="35">
        <f t="shared" ref="AC3" si="2">W3-Z3</f>
        <v>-2.8152332361515988</v>
      </c>
      <c r="AD3" s="27"/>
      <c r="AE3" s="27"/>
      <c r="AF3">
        <v>2.19</v>
      </c>
      <c r="AG3">
        <v>1.74</v>
      </c>
      <c r="AH3" s="41"/>
      <c r="AI3" s="27"/>
      <c r="AJ3" t="s">
        <v>85</v>
      </c>
    </row>
    <row r="4" spans="1:36" ht="15" x14ac:dyDescent="0.25">
      <c r="A4">
        <v>3.84</v>
      </c>
      <c r="B4">
        <v>3.43</v>
      </c>
      <c r="C4">
        <v>2.1</v>
      </c>
      <c r="D4" s="20">
        <f t="shared" ref="D4:D67" si="3">IF(OR($A4="",$B4="",$C4=""),"",(1/A4)+(1/B4)+(1/C4)-1)</f>
        <v>2.8152332361516041E-2</v>
      </c>
      <c r="E4" s="17">
        <f>IF(OR($A4="",$B4="",$C4=""),"",A4*'MPTO_working_3-way'!$I3)</f>
        <v>3.9481049562682213</v>
      </c>
      <c r="F4" s="21">
        <f>IF(OR($A4="",$B4="",$C4=""),"",B4*'MPTO_working_3-way'!$I3)</f>
        <v>3.5265625000000003</v>
      </c>
      <c r="G4" s="22">
        <f>IF(OR($A4="",$B4="",$C4=""),"",C4*'MPTO_working_3-way'!$I3)</f>
        <v>2.1591198979591839</v>
      </c>
      <c r="H4" s="17">
        <f>IF(OR($A4="",$B4="",$C4=""),"",'MPTO_working_3-way'!E3)</f>
        <v>3.9835470602467939</v>
      </c>
      <c r="I4" s="21">
        <f>IF(OR($A4="",$B4="",$C4=""),"",'MPTO_working_3-way'!F3)</f>
        <v>3.5440749112043917</v>
      </c>
      <c r="J4" s="22">
        <f>IF(OR($A4="",$B4="",$C4=""),"",'MPTO_working_3-way'!G3)</f>
        <v>2.1422158610370179</v>
      </c>
      <c r="K4" s="17">
        <f>IF(OR($A4="",$B4="",$C4=""),"",'OddsRatio_working_3-way'!H3)</f>
        <v>3.9668313163256723</v>
      </c>
      <c r="L4" s="21">
        <f>IF(OR($A4="",$B4="",$C4=""),"",'OddsRatio_working_3-way'!I3)</f>
        <v>3.5385211615040095</v>
      </c>
      <c r="M4" s="22">
        <f>IF(OR($A4="",$B4="",$C4=""),"",'OddsRatio_working_3-way'!J3)</f>
        <v>2.149124805619099</v>
      </c>
      <c r="N4" s="23">
        <f t="shared" ref="N4" si="4">(1/E4)* 100</f>
        <v>25.328607295820412</v>
      </c>
      <c r="O4" s="24">
        <f t="shared" ref="O4" si="5">(1/F4)* 100</f>
        <v>28.35622507753655</v>
      </c>
      <c r="P4" s="24">
        <f t="shared" ref="P4" si="6">(1/G4)* 100</f>
        <v>46.315167626643031</v>
      </c>
      <c r="Q4" t="s">
        <v>102</v>
      </c>
      <c r="R4" t="s">
        <v>136</v>
      </c>
      <c r="S4" t="s">
        <v>199</v>
      </c>
      <c r="T4" s="35">
        <v>100</v>
      </c>
      <c r="U4" s="35">
        <f t="shared" ref="U4" si="7">(1/A5)*((T4*A5)-T4)</f>
        <v>45.355191256830594</v>
      </c>
      <c r="V4" s="35">
        <f t="shared" ref="V4" si="8">(1/B5)*((T4*B5)-T4)</f>
        <v>70.059880239520965</v>
      </c>
      <c r="W4" s="35">
        <f t="shared" ref="W4" si="9">(1/C5)*((T4*C5)-T4)</f>
        <v>81.651376146788976</v>
      </c>
      <c r="X4" s="35">
        <f t="shared" ref="X4" si="10">((1/B5)+(1/C5))*T4</f>
        <v>48.288743613690052</v>
      </c>
      <c r="Y4" s="35">
        <f t="shared" ref="Y4" si="11">((1/A5)+(1/C5))*T4</f>
        <v>72.993432596380401</v>
      </c>
      <c r="Z4" s="35">
        <f t="shared" ref="Z4" si="12">((1/A5)+(1/B5))*T4</f>
        <v>84.584928503648442</v>
      </c>
      <c r="AA4" s="35">
        <f t="shared" ref="AA4" si="13">U4-X4</f>
        <v>-2.9335523568594581</v>
      </c>
      <c r="AB4" s="35">
        <f t="shared" ref="AB4" si="14">V4-Y4</f>
        <v>-2.9335523568594368</v>
      </c>
      <c r="AC4" s="35">
        <f t="shared" ref="AC4" si="15">W4-Z4</f>
        <v>-2.9335523568594652</v>
      </c>
      <c r="AD4" s="4"/>
      <c r="AE4" s="4"/>
      <c r="AF4">
        <v>2.1</v>
      </c>
      <c r="AG4">
        <v>1.79</v>
      </c>
      <c r="AH4" s="4"/>
      <c r="AI4" s="4"/>
      <c r="AJ4" t="s">
        <v>85</v>
      </c>
    </row>
    <row r="5" spans="1:36" s="12" customFormat="1" ht="15" x14ac:dyDescent="0.25">
      <c r="A5">
        <v>1.83</v>
      </c>
      <c r="B5">
        <v>3.34</v>
      </c>
      <c r="C5">
        <v>5.45</v>
      </c>
      <c r="D5" s="20">
        <f t="shared" si="3"/>
        <v>2.9335523568594368E-2</v>
      </c>
      <c r="E5" s="17">
        <f>IF(OR($A5="",$B5="",$C5=""),"",A5*'MPTO_working_3-way'!$I4)</f>
        <v>1.8836840081305277</v>
      </c>
      <c r="F5" s="21">
        <f>IF(OR($A5="",$B5="",$C5=""),"",B5*'MPTO_working_3-way'!$I4)</f>
        <v>3.4379806487191051</v>
      </c>
      <c r="G5" s="22">
        <f>IF(OR($A5="",$B5="",$C5=""),"",C5*'MPTO_working_3-way'!$I4)</f>
        <v>5.6098786034488395</v>
      </c>
      <c r="H5" s="17">
        <f>IF(OR($A5="",$B5="",$C5=""),"",'MPTO_working_3-way'!E4)</f>
        <v>1.8633439234454043</v>
      </c>
      <c r="I5" s="21">
        <f>IF(OR($A5="",$B5="",$C5=""),"",'MPTO_working_3-way'!F4)</f>
        <v>3.4527681545532656</v>
      </c>
      <c r="J5" s="22">
        <f>IF(OR($A5="",$B5="",$C5=""),"",'MPTO_working_3-way'!G4)</f>
        <v>5.7567961777458763</v>
      </c>
      <c r="K5" s="17">
        <f>IF(OR($A5="",$B5="",$C5=""),"",'OddsRatio_working_3-way'!H4)</f>
        <v>1.8713372614562214</v>
      </c>
      <c r="L5" s="21">
        <f>IF(OR($A5="",$B5="",$C5=""),"",'OddsRatio_working_3-way'!I4)</f>
        <v>3.4565411949488638</v>
      </c>
      <c r="M5" s="22">
        <f>IF(OR($A5="",$B5="",$C5=""),"",'OddsRatio_working_3-way'!J4)</f>
        <v>5.6716274861207037</v>
      </c>
      <c r="N5" s="23">
        <f t="shared" ref="N5:N63" si="16">(1/E5)* 100</f>
        <v>53.087460300332189</v>
      </c>
      <c r="O5" s="24">
        <f t="shared" ref="O5:O63" si="17">(1/F5)* 100</f>
        <v>29.086842020840692</v>
      </c>
      <c r="P5" s="24">
        <f t="shared" ref="P5:P63" si="18">(1/G5)* 100</f>
        <v>17.825697678827137</v>
      </c>
      <c r="Q5" t="s">
        <v>107</v>
      </c>
      <c r="R5" t="s">
        <v>88</v>
      </c>
      <c r="S5" t="s">
        <v>199</v>
      </c>
      <c r="T5" s="35">
        <v>100</v>
      </c>
      <c r="U5" s="35">
        <f t="shared" ref="U5:U63" si="19">(1/A6)*((T5*A6)-T5)</f>
        <v>27.536231884057976</v>
      </c>
      <c r="V5" s="35">
        <f t="shared" ref="V5:V63" si="20">(1/B6)*((T5*B6)-T5)</f>
        <v>80.119284294234589</v>
      </c>
      <c r="W5" s="35">
        <f t="shared" ref="W5:W63" si="21">(1/C6)*((T5*C6)-T5)</f>
        <v>89.010989010989007</v>
      </c>
      <c r="X5" s="35">
        <f t="shared" ref="X5:X63" si="22">((1/B6)+(1/C6))*T5</f>
        <v>30.869726694776396</v>
      </c>
      <c r="Y5" s="35">
        <f t="shared" ref="Y5:Y63" si="23">((1/A6)+(1/C6))*T5</f>
        <v>83.452779104953038</v>
      </c>
      <c r="Z5" s="35">
        <f t="shared" ref="Z5:Z63" si="24">((1/A6)+(1/B6))*T5</f>
        <v>92.344483821707442</v>
      </c>
      <c r="AA5" s="35">
        <f t="shared" ref="AA5:AA63" si="25">U5-X5</f>
        <v>-3.3334948107184204</v>
      </c>
      <c r="AB5" s="35">
        <f t="shared" ref="AB5:AB63" si="26">V5-Y5</f>
        <v>-3.3334948107184488</v>
      </c>
      <c r="AC5" s="35">
        <f t="shared" ref="AC5:AC63" si="27">W5-Z5</f>
        <v>-3.3334948107184346</v>
      </c>
      <c r="AD5" s="27"/>
      <c r="AE5" s="27"/>
      <c r="AF5">
        <v>2.56</v>
      </c>
      <c r="AG5">
        <v>1.56</v>
      </c>
      <c r="AH5" s="36"/>
      <c r="AI5" s="27"/>
      <c r="AJ5" t="s">
        <v>85</v>
      </c>
    </row>
    <row r="6" spans="1:36" s="12" customFormat="1" ht="15" x14ac:dyDescent="0.25">
      <c r="A6">
        <v>1.38</v>
      </c>
      <c r="B6">
        <v>5.03</v>
      </c>
      <c r="C6">
        <v>9.1</v>
      </c>
      <c r="D6" s="20">
        <f t="shared" si="3"/>
        <v>3.3334948107184292E-2</v>
      </c>
      <c r="E6" s="17">
        <f>IF(OR($A6="",$B6="",$C6=""),"",A6*'MPTO_working_3-way'!$I5)</f>
        <v>1.4260022283879141</v>
      </c>
      <c r="F6" s="21">
        <f>IF(OR($A6="",$B6="",$C6=""),"",B6*'MPTO_working_3-way'!$I5)</f>
        <v>5.1976747889791373</v>
      </c>
      <c r="G6" s="22">
        <f>IF(OR($A6="",$B6="",$C6=""),"",C6*'MPTO_working_3-way'!$I5)</f>
        <v>9.403348027775376</v>
      </c>
      <c r="H6" s="17">
        <f>IF(OR($A6="",$B6="",$C6=""),"",'MPTO_working_3-way'!E5)</f>
        <v>1.4014905629873502</v>
      </c>
      <c r="I6" s="21">
        <f>IF(OR($A6="",$B6="",$C6=""),"",'MPTO_working_3-way'!F5)</f>
        <v>5.3277780183162893</v>
      </c>
      <c r="J6" s="22">
        <f>IF(OR($A6="",$B6="",$C6=""),"",'MPTO_working_3-way'!G5)</f>
        <v>10.12366455930858</v>
      </c>
      <c r="K6" s="17">
        <f>IF(OR($A6="",$B6="",$C6=""),"",'OddsRatio_working_3-way'!H5)</f>
        <v>1.4089774441126195</v>
      </c>
      <c r="L6" s="21">
        <f>IF(OR($A6="",$B6="",$C6=""),"",'OddsRatio_working_3-way'!I5)</f>
        <v>5.3373134204575221</v>
      </c>
      <c r="M6" s="22">
        <f>IF(OR($A6="",$B6="",$C6=""),"",'OddsRatio_working_3-way'!J5)</f>
        <v>9.7176770981900589</v>
      </c>
      <c r="N6" s="23">
        <f t="shared" si="16"/>
        <v>70.126117623988094</v>
      </c>
      <c r="O6" s="24">
        <f t="shared" si="17"/>
        <v>19.239372230835698</v>
      </c>
      <c r="P6" s="24">
        <f t="shared" si="18"/>
        <v>10.634510145176217</v>
      </c>
      <c r="Q6" t="s">
        <v>132</v>
      </c>
      <c r="R6" t="s">
        <v>133</v>
      </c>
      <c r="S6" t="s">
        <v>199</v>
      </c>
      <c r="T6" s="35">
        <v>100</v>
      </c>
      <c r="U6" s="35">
        <f t="shared" si="19"/>
        <v>74.293059125964007</v>
      </c>
      <c r="V6" s="35">
        <f t="shared" si="20"/>
        <v>71.181556195965413</v>
      </c>
      <c r="W6" s="35">
        <f t="shared" si="21"/>
        <v>51.690821256038639</v>
      </c>
      <c r="X6" s="35">
        <f t="shared" si="22"/>
        <v>77.127622547995941</v>
      </c>
      <c r="Y6" s="35">
        <f t="shared" si="23"/>
        <v>74.016119617997347</v>
      </c>
      <c r="Z6" s="35">
        <f t="shared" si="24"/>
        <v>54.52538467807058</v>
      </c>
      <c r="AA6" s="35">
        <f t="shared" si="25"/>
        <v>-2.834563422031934</v>
      </c>
      <c r="AB6" s="35">
        <f t="shared" si="26"/>
        <v>-2.834563422031934</v>
      </c>
      <c r="AC6" s="35">
        <f t="shared" si="27"/>
        <v>-2.8345634220319411</v>
      </c>
      <c r="AD6" s="27"/>
      <c r="AE6" s="27"/>
      <c r="AF6">
        <v>1.67</v>
      </c>
      <c r="AG6">
        <v>2.31</v>
      </c>
      <c r="AH6" s="36"/>
      <c r="AI6" s="27"/>
      <c r="AJ6" t="s">
        <v>85</v>
      </c>
    </row>
    <row r="7" spans="1:36" s="12" customFormat="1" ht="15" x14ac:dyDescent="0.25">
      <c r="A7">
        <v>3.89</v>
      </c>
      <c r="B7">
        <v>3.47</v>
      </c>
      <c r="C7">
        <v>2.0699999999999998</v>
      </c>
      <c r="D7" s="20">
        <f t="shared" si="3"/>
        <v>2.8345634220319216E-2</v>
      </c>
      <c r="E7" s="17">
        <f>IF(OR($A7="",$B7="",$C7=""),"",A7*'MPTO_working_3-way'!$I6)</f>
        <v>4.0002645171170421</v>
      </c>
      <c r="F7" s="21">
        <f>IF(OR($A7="",$B7="",$C7=""),"",B7*'MPTO_working_3-way'!$I6)</f>
        <v>3.5683593507445077</v>
      </c>
      <c r="G7" s="22">
        <f>IF(OR($A7="",$B7="",$C7=""),"",C7*'MPTO_working_3-way'!$I6)</f>
        <v>2.1286754628360605</v>
      </c>
      <c r="H7" s="17">
        <f>IF(OR($A7="",$B7="",$C7=""),"",'MPTO_working_3-way'!E6)</f>
        <v>4.0384319150060639</v>
      </c>
      <c r="I7" s="21">
        <f>IF(OR($A7="",$B7="",$C7=""),"",'MPTO_working_3-way'!F6)</f>
        <v>3.5876255051331096</v>
      </c>
      <c r="J7" s="22">
        <f>IF(OR($A7="",$B7="",$C7=""),"",'MPTO_working_3-way'!G6)</f>
        <v>2.1112937119097221</v>
      </c>
      <c r="K7" s="17">
        <f>IF(OR($A7="",$B7="",$C7=""),"",'OddsRatio_working_3-way'!H6)</f>
        <v>4.0205387186140769</v>
      </c>
      <c r="L7" s="21">
        <f>IF(OR($A7="",$B7="",$C7=""),"",'OddsRatio_working_3-way'!I6)</f>
        <v>3.581567693763589</v>
      </c>
      <c r="M7" s="22">
        <f>IF(OR($A7="",$B7="",$C7=""),"",'OddsRatio_working_3-way'!J6)</f>
        <v>2.1183309442619591</v>
      </c>
      <c r="N7" s="23">
        <f t="shared" si="16"/>
        <v>24.998346877338296</v>
      </c>
      <c r="O7" s="24">
        <f t="shared" si="17"/>
        <v>28.024083386987314</v>
      </c>
      <c r="P7" s="24">
        <f t="shared" si="18"/>
        <v>46.977569735674393</v>
      </c>
      <c r="Q7" t="s">
        <v>137</v>
      </c>
      <c r="R7" t="s">
        <v>125</v>
      </c>
      <c r="S7" t="s">
        <v>199</v>
      </c>
      <c r="T7" s="35">
        <v>100</v>
      </c>
      <c r="U7" s="35">
        <f t="shared" si="19"/>
        <v>44.444444444444443</v>
      </c>
      <c r="V7" s="35">
        <f t="shared" si="20"/>
        <v>72.222222222222229</v>
      </c>
      <c r="W7" s="35">
        <f t="shared" si="21"/>
        <v>79.674796747967477</v>
      </c>
      <c r="X7" s="35">
        <f t="shared" si="22"/>
        <v>48.102981029810302</v>
      </c>
      <c r="Y7" s="35">
        <f t="shared" si="23"/>
        <v>75.88075880758808</v>
      </c>
      <c r="Z7" s="35">
        <f t="shared" si="24"/>
        <v>83.333333333333343</v>
      </c>
      <c r="AA7" s="35">
        <f t="shared" si="25"/>
        <v>-3.6585365853658587</v>
      </c>
      <c r="AB7" s="35">
        <f t="shared" si="26"/>
        <v>-3.6585365853658516</v>
      </c>
      <c r="AC7" s="35">
        <f t="shared" si="27"/>
        <v>-3.6585365853658658</v>
      </c>
      <c r="AD7" s="27"/>
      <c r="AE7" s="27"/>
      <c r="AF7">
        <v>2.06</v>
      </c>
      <c r="AG7">
        <v>1.84</v>
      </c>
      <c r="AH7" s="36"/>
      <c r="AI7" s="27"/>
      <c r="AJ7" t="s">
        <v>85</v>
      </c>
    </row>
    <row r="8" spans="1:36" ht="15" x14ac:dyDescent="0.25">
      <c r="A8">
        <v>1.8</v>
      </c>
      <c r="B8">
        <v>3.6</v>
      </c>
      <c r="C8">
        <v>4.92</v>
      </c>
      <c r="D8" s="20">
        <f t="shared" si="3"/>
        <v>3.6585365853658569E-2</v>
      </c>
      <c r="E8" s="17">
        <f>IF(OR($A8="",$B8="",$C8=""),"",A8*'MPTO_working_3-way'!$I7)</f>
        <v>1.8658536585365855</v>
      </c>
      <c r="F8" s="21">
        <f>IF(OR($A8="",$B8="",$C8=""),"",B8*'MPTO_working_3-way'!$I7)</f>
        <v>3.7317073170731709</v>
      </c>
      <c r="G8" s="22">
        <f>IF(OR($A8="",$B8="",$C8=""),"",C8*'MPTO_working_3-way'!$I7)</f>
        <v>5.0999999999999996</v>
      </c>
      <c r="H8" s="17">
        <f>IF(OR($A8="",$B8="",$C8=""),"",'MPTO_working_3-way'!E7)</f>
        <v>1.8403990024937658</v>
      </c>
      <c r="I8" s="21">
        <f>IF(OR($A8="",$B8="",$C8=""),"",'MPTO_working_3-way'!F7)</f>
        <v>3.7653061224489801</v>
      </c>
      <c r="J8" s="22">
        <f>IF(OR($A8="",$B8="",$C8=""),"",'MPTO_working_3-way'!G7)</f>
        <v>5.2340425531914896</v>
      </c>
      <c r="K8" s="17">
        <f>IF(OR($A8="",$B8="",$C8=""),"",'OddsRatio_working_3-way'!H7)</f>
        <v>1.8499037742381994</v>
      </c>
      <c r="L8" s="21">
        <f>IF(OR($A8="",$B8="",$C8=""),"",'OddsRatio_working_3-way'!I7)</f>
        <v>3.7621872662741489</v>
      </c>
      <c r="M8" s="22">
        <f>IF(OR($A8="",$B8="",$C8=""),"",'OddsRatio_working_3-way'!J7)</f>
        <v>5.1645284937671772</v>
      </c>
      <c r="N8" s="23">
        <f t="shared" si="16"/>
        <v>53.594771241830067</v>
      </c>
      <c r="O8" s="24">
        <f t="shared" si="17"/>
        <v>26.797385620915033</v>
      </c>
      <c r="P8" s="24">
        <f t="shared" si="18"/>
        <v>19.607843137254903</v>
      </c>
      <c r="Q8" t="s">
        <v>108</v>
      </c>
      <c r="R8" t="s">
        <v>75</v>
      </c>
      <c r="S8" t="s">
        <v>199</v>
      </c>
      <c r="T8" s="35">
        <v>100</v>
      </c>
      <c r="U8" s="35">
        <f t="shared" si="19"/>
        <v>85.611510791366896</v>
      </c>
      <c r="V8" s="35">
        <f t="shared" si="20"/>
        <v>75.550122249388764</v>
      </c>
      <c r="W8" s="35">
        <f t="shared" si="21"/>
        <v>35.064935064935064</v>
      </c>
      <c r="X8" s="35">
        <f t="shared" si="22"/>
        <v>89.38494268567618</v>
      </c>
      <c r="Y8" s="35">
        <f t="shared" si="23"/>
        <v>79.323554143698033</v>
      </c>
      <c r="Z8" s="35">
        <f t="shared" si="24"/>
        <v>38.83836695924434</v>
      </c>
      <c r="AA8" s="35">
        <f t="shared" si="25"/>
        <v>-3.7734318943092831</v>
      </c>
      <c r="AB8" s="35">
        <f t="shared" si="26"/>
        <v>-3.7734318943092688</v>
      </c>
      <c r="AC8" s="35">
        <f t="shared" si="27"/>
        <v>-3.7734318943092759</v>
      </c>
      <c r="AF8">
        <v>2.14</v>
      </c>
      <c r="AG8">
        <v>1.75</v>
      </c>
      <c r="AJ8" t="s">
        <v>70</v>
      </c>
    </row>
    <row r="9" spans="1:36" ht="15" x14ac:dyDescent="0.25">
      <c r="A9">
        <v>6.95</v>
      </c>
      <c r="B9">
        <v>4.09</v>
      </c>
      <c r="C9">
        <v>1.54</v>
      </c>
      <c r="D9" s="20">
        <f t="shared" si="3"/>
        <v>3.7734318943092759E-2</v>
      </c>
      <c r="E9" s="17">
        <f>IF(OR($A9="",$B9="",$C9=""),"",A9*'MPTO_working_3-way'!$I8)</f>
        <v>7.2122535166544948</v>
      </c>
      <c r="F9" s="21">
        <f>IF(OR($A9="",$B9="",$C9=""),"",B9*'MPTO_working_3-way'!$I8)</f>
        <v>4.2443333644772494</v>
      </c>
      <c r="G9" s="22">
        <f>IF(OR($A9="",$B9="",$C9=""),"",C9*'MPTO_working_3-way'!$I8)</f>
        <v>1.598110851172363</v>
      </c>
      <c r="H9" s="17">
        <f>IF(OR($A9="",$B9="",$C9=""),"",'MPTO_working_3-way'!E8)</f>
        <v>7.6157526370087636</v>
      </c>
      <c r="I9" s="21">
        <f>IF(OR($A9="",$B9="",$C9=""),"",'MPTO_working_3-way'!F8)</f>
        <v>4.3118191874031631</v>
      </c>
      <c r="J9" s="22">
        <f>IF(OR($A9="",$B9="",$C9=""),"",'MPTO_working_3-way'!G8)</f>
        <v>1.5704194707136065</v>
      </c>
      <c r="K9" s="17">
        <f>IF(OR($A9="",$B9="",$C9=""),"",'OddsRatio_working_3-way'!H8)</f>
        <v>7.387794583253096</v>
      </c>
      <c r="L9" s="21">
        <f>IF(OR($A9="",$B9="",$C9=""),"",'OddsRatio_working_3-way'!I8)</f>
        <v>4.3173588676053889</v>
      </c>
      <c r="M9" s="22">
        <f>IF(OR($A9="",$B9="",$C9=""),"",'OddsRatio_working_3-way'!J8)</f>
        <v>1.5797326176397768</v>
      </c>
      <c r="N9" s="23">
        <f t="shared" si="16"/>
        <v>13.865291863227016</v>
      </c>
      <c r="O9" s="24">
        <f t="shared" si="17"/>
        <v>23.560826026754956</v>
      </c>
      <c r="P9" s="24">
        <f t="shared" si="18"/>
        <v>62.573882110018019</v>
      </c>
      <c r="Q9" t="s">
        <v>84</v>
      </c>
      <c r="R9" t="s">
        <v>94</v>
      </c>
      <c r="S9" t="s">
        <v>199</v>
      </c>
      <c r="T9" s="35">
        <v>100</v>
      </c>
      <c r="U9" s="35">
        <f t="shared" si="19"/>
        <v>62.121212121212118</v>
      </c>
      <c r="V9" s="35">
        <f t="shared" si="20"/>
        <v>67.948717948717942</v>
      </c>
      <c r="W9" s="35">
        <f t="shared" si="21"/>
        <v>66.777408637873762</v>
      </c>
      <c r="X9" s="35">
        <f t="shared" si="22"/>
        <v>65.273873413408296</v>
      </c>
      <c r="Y9" s="35">
        <f t="shared" si="23"/>
        <v>71.101379240914127</v>
      </c>
      <c r="Z9" s="35">
        <f t="shared" si="24"/>
        <v>69.930069930069934</v>
      </c>
      <c r="AA9" s="35">
        <f t="shared" si="25"/>
        <v>-3.1526612921961785</v>
      </c>
      <c r="AB9" s="35">
        <f t="shared" si="26"/>
        <v>-3.1526612921961856</v>
      </c>
      <c r="AC9" s="35">
        <f t="shared" si="27"/>
        <v>-3.1526612921961714</v>
      </c>
      <c r="AF9">
        <v>2.0299999999999998</v>
      </c>
      <c r="AG9">
        <v>1.85</v>
      </c>
      <c r="AJ9" t="s">
        <v>70</v>
      </c>
    </row>
    <row r="10" spans="1:36" ht="15" x14ac:dyDescent="0.25">
      <c r="A10">
        <v>2.64</v>
      </c>
      <c r="B10">
        <v>3.12</v>
      </c>
      <c r="C10">
        <v>3.01</v>
      </c>
      <c r="D10" s="20">
        <f t="shared" si="3"/>
        <v>3.1526612921961794E-2</v>
      </c>
      <c r="E10" s="17">
        <f>IF(OR($A10="",$B10="",$C10=""),"",A10*'MPTO_working_3-way'!$I9)</f>
        <v>2.7232302581139791</v>
      </c>
      <c r="F10" s="21">
        <f>IF(OR($A10="",$B10="",$C10=""),"",B10*'MPTO_working_3-way'!$I9)</f>
        <v>3.2183630323165211</v>
      </c>
      <c r="G10" s="22">
        <f>IF(OR($A10="",$B10="",$C10=""),"",C10*'MPTO_working_3-way'!$I9)</f>
        <v>3.1048951048951046</v>
      </c>
      <c r="H10" s="17">
        <f>IF(OR($A10="",$B10="",$C10=""),"",'MPTO_working_3-way'!E9)</f>
        <v>2.715332611369873</v>
      </c>
      <c r="I10" s="21">
        <f>IF(OR($A10="",$B10="",$C10=""),"",'MPTO_working_3-way'!F9)</f>
        <v>3.2257653539176379</v>
      </c>
      <c r="J10" s="22">
        <f>IF(OR($A10="",$B10="",$C10=""),"",'MPTO_working_3-way'!G9)</f>
        <v>3.1083214982066774</v>
      </c>
      <c r="K10" s="17">
        <f>IF(OR($A10="",$B10="",$C10=""),"",'OddsRatio_working_3-way'!H9)</f>
        <v>2.7190231556860018</v>
      </c>
      <c r="L10" s="21">
        <f>IF(OR($A10="",$B10="",$C10=""),"",'OddsRatio_working_3-way'!I9)</f>
        <v>3.2221518841794659</v>
      </c>
      <c r="M10" s="22">
        <f>IF(OR($A10="",$B10="",$C10=""),"",'OddsRatio_working_3-way'!J9)</f>
        <v>3.1068515505663794</v>
      </c>
      <c r="N10" s="23">
        <f t="shared" si="16"/>
        <v>36.721096096096097</v>
      </c>
      <c r="O10" s="24">
        <f t="shared" si="17"/>
        <v>31.071696696696694</v>
      </c>
      <c r="P10" s="24">
        <f t="shared" si="18"/>
        <v>32.207207207207212</v>
      </c>
      <c r="Q10" t="s">
        <v>127</v>
      </c>
      <c r="R10" t="s">
        <v>110</v>
      </c>
      <c r="S10" t="s">
        <v>199</v>
      </c>
      <c r="T10" s="35">
        <v>100</v>
      </c>
      <c r="U10" s="35">
        <f t="shared" si="19"/>
        <v>33.774834437086092</v>
      </c>
      <c r="V10" s="35">
        <f t="shared" si="20"/>
        <v>77.27272727272728</v>
      </c>
      <c r="W10" s="35">
        <f t="shared" si="21"/>
        <v>85.35871156661787</v>
      </c>
      <c r="X10" s="35">
        <f t="shared" si="22"/>
        <v>37.36856116065487</v>
      </c>
      <c r="Y10" s="35">
        <f t="shared" si="23"/>
        <v>80.866453996296045</v>
      </c>
      <c r="Z10" s="35">
        <f t="shared" si="24"/>
        <v>88.952438290186649</v>
      </c>
      <c r="AA10" s="35">
        <f t="shared" si="25"/>
        <v>-3.5937267235687784</v>
      </c>
      <c r="AB10" s="35">
        <f t="shared" si="26"/>
        <v>-3.5937267235687642</v>
      </c>
      <c r="AC10" s="35">
        <f t="shared" si="27"/>
        <v>-3.5937267235687784</v>
      </c>
      <c r="AF10">
        <v>2.2200000000000002</v>
      </c>
      <c r="AG10">
        <v>1.7</v>
      </c>
      <c r="AJ10" t="s">
        <v>70</v>
      </c>
    </row>
    <row r="11" spans="1:36" ht="15" x14ac:dyDescent="0.25">
      <c r="A11">
        <v>1.51</v>
      </c>
      <c r="B11">
        <v>4.4000000000000004</v>
      </c>
      <c r="C11">
        <v>6.83</v>
      </c>
      <c r="D11" s="20">
        <f t="shared" si="3"/>
        <v>3.5937267235687909E-2</v>
      </c>
      <c r="E11" s="17">
        <f>IF(OR($A11="",$B11="",$C11=""),"",A11*'MPTO_working_3-way'!$I10)</f>
        <v>1.5642652735258888</v>
      </c>
      <c r="F11" s="21">
        <f>IF(OR($A11="",$B11="",$C11=""),"",B11*'MPTO_working_3-way'!$I10)</f>
        <v>4.5581239758370273</v>
      </c>
      <c r="G11" s="22">
        <f>IF(OR($A11="",$B11="",$C11=""),"",C11*'MPTO_working_3-way'!$I10)</f>
        <v>7.0754515352197487</v>
      </c>
      <c r="H11" s="17">
        <f>IF(OR($A11="",$B11="",$C11=""),"",'MPTO_working_3-way'!E10)</f>
        <v>1.5378166809413183</v>
      </c>
      <c r="I11" s="21">
        <f>IF(OR($A11="",$B11="",$C11=""),"",'MPTO_working_3-way'!F10)</f>
        <v>4.6448190870282033</v>
      </c>
      <c r="J11" s="22">
        <f>IF(OR($A11="",$B11="",$C11=""),"",'MPTO_working_3-way'!G10)</f>
        <v>7.4386057322954473</v>
      </c>
      <c r="K11" s="17">
        <f>IF(OR($A11="",$B11="",$C11=""),"",'OddsRatio_working_3-way'!H10)</f>
        <v>1.5464654992037896</v>
      </c>
      <c r="L11" s="21">
        <f>IF(OR($A11="",$B11="",$C11=""),"",'OddsRatio_working_3-way'!I10)</f>
        <v>4.6431033280252665</v>
      </c>
      <c r="M11" s="22">
        <f>IF(OR($A11="",$B11="",$C11=""),"",'OddsRatio_working_3-way'!J10)</f>
        <v>7.2468507065845023</v>
      </c>
      <c r="N11" s="23">
        <f t="shared" si="16"/>
        <v>63.927775993260894</v>
      </c>
      <c r="O11" s="24">
        <f t="shared" si="17"/>
        <v>21.938850397687261</v>
      </c>
      <c r="P11" s="24">
        <f t="shared" si="18"/>
        <v>14.133373609051821</v>
      </c>
      <c r="Q11" t="s">
        <v>95</v>
      </c>
      <c r="R11" t="s">
        <v>109</v>
      </c>
      <c r="S11" t="s">
        <v>199</v>
      </c>
      <c r="T11" s="35">
        <v>100</v>
      </c>
      <c r="U11" s="35">
        <f t="shared" si="19"/>
        <v>34.640522875816991</v>
      </c>
      <c r="V11" s="35">
        <f t="shared" si="20"/>
        <v>76.744186046511629</v>
      </c>
      <c r="W11" s="35">
        <f t="shared" si="21"/>
        <v>84.709480122324152</v>
      </c>
      <c r="X11" s="35">
        <f t="shared" si="22"/>
        <v>38.546333831164212</v>
      </c>
      <c r="Y11" s="35">
        <f t="shared" si="23"/>
        <v>80.649997001858836</v>
      </c>
      <c r="Z11" s="35">
        <f t="shared" si="24"/>
        <v>88.615291077671372</v>
      </c>
      <c r="AA11" s="35">
        <f t="shared" si="25"/>
        <v>-3.9058109553472207</v>
      </c>
      <c r="AB11" s="35">
        <f t="shared" si="26"/>
        <v>-3.9058109553472065</v>
      </c>
      <c r="AC11" s="35">
        <f t="shared" si="27"/>
        <v>-3.9058109553472207</v>
      </c>
      <c r="AF11">
        <v>1.89</v>
      </c>
      <c r="AG11">
        <v>1.97</v>
      </c>
      <c r="AJ11" t="s">
        <v>70</v>
      </c>
    </row>
    <row r="12" spans="1:36" ht="15" x14ac:dyDescent="0.25">
      <c r="A12">
        <v>1.53</v>
      </c>
      <c r="B12">
        <v>4.3</v>
      </c>
      <c r="C12">
        <v>6.54</v>
      </c>
      <c r="D12" s="20">
        <f t="shared" si="3"/>
        <v>3.9058109553472109E-2</v>
      </c>
      <c r="E12" s="17">
        <f>IF(OR($A12="",$B12="",$C12=""),"",A12*'MPTO_working_3-way'!$I11)</f>
        <v>1.5897589076168124</v>
      </c>
      <c r="F12" s="21">
        <f>IF(OR($A12="",$B12="",$C12=""),"",B12*'MPTO_working_3-way'!$I11)</f>
        <v>4.4679498710799299</v>
      </c>
      <c r="G12" s="22">
        <f>IF(OR($A12="",$B12="",$C12=""),"",C12*'MPTO_working_3-way'!$I11)</f>
        <v>6.7954400364797074</v>
      </c>
      <c r="H12" s="17">
        <f>IF(OR($A12="",$B12="",$C12=""),"",'MPTO_working_3-way'!E11)</f>
        <v>1.5610964733098176</v>
      </c>
      <c r="I12" s="21">
        <f>IF(OR($A12="",$B12="",$C12=""),"",'MPTO_working_3-way'!F11)</f>
        <v>4.5550041181365266</v>
      </c>
      <c r="J12" s="22">
        <f>IF(OR($A12="",$B12="",$C12=""),"",'MPTO_working_3-way'!G11)</f>
        <v>7.1486869519274521</v>
      </c>
      <c r="K12" s="17">
        <f>IF(OR($A12="",$B12="",$C12=""),"",'OddsRatio_working_3-way'!H11)</f>
        <v>1.5705267024234841</v>
      </c>
      <c r="L12" s="21">
        <f>IF(OR($A12="",$B12="",$C12=""),"",'OddsRatio_working_3-way'!I11)</f>
        <v>4.5523360716933929</v>
      </c>
      <c r="M12" s="22">
        <f>IF(OR($A12="",$B12="",$C12=""),"",'OddsRatio_working_3-way'!J11)</f>
        <v>6.9636187385398198</v>
      </c>
      <c r="N12" s="23">
        <f t="shared" si="16"/>
        <v>62.902619712261121</v>
      </c>
      <c r="O12" s="24">
        <f t="shared" si="17"/>
        <v>22.381629804595235</v>
      </c>
      <c r="P12" s="24">
        <f t="shared" si="18"/>
        <v>14.715750483143655</v>
      </c>
      <c r="Q12" t="s">
        <v>96</v>
      </c>
      <c r="R12" t="s">
        <v>111</v>
      </c>
      <c r="S12" t="s">
        <v>199</v>
      </c>
      <c r="T12" s="35">
        <v>100</v>
      </c>
      <c r="U12" s="35">
        <f t="shared" si="19"/>
        <v>45.355191256830594</v>
      </c>
      <c r="V12" s="35">
        <f t="shared" si="20"/>
        <v>71.098265895953759</v>
      </c>
      <c r="W12" s="35">
        <f t="shared" si="21"/>
        <v>80.119284294234589</v>
      </c>
      <c r="X12" s="35">
        <f t="shared" si="22"/>
        <v>48.782449809811652</v>
      </c>
      <c r="Y12" s="35">
        <f t="shared" si="23"/>
        <v>74.525524448934803</v>
      </c>
      <c r="Z12" s="35">
        <f t="shared" si="24"/>
        <v>83.546542847215633</v>
      </c>
      <c r="AA12" s="35">
        <f t="shared" si="25"/>
        <v>-3.4272585529810584</v>
      </c>
      <c r="AB12" s="35">
        <f t="shared" si="26"/>
        <v>-3.4272585529810442</v>
      </c>
      <c r="AC12" s="35">
        <f t="shared" si="27"/>
        <v>-3.4272585529810442</v>
      </c>
      <c r="AF12">
        <v>1.8</v>
      </c>
      <c r="AG12">
        <v>2.0699999999999998</v>
      </c>
      <c r="AJ12" t="s">
        <v>70</v>
      </c>
    </row>
    <row r="13" spans="1:36" ht="15" x14ac:dyDescent="0.25">
      <c r="A13">
        <v>1.83</v>
      </c>
      <c r="B13">
        <v>3.46</v>
      </c>
      <c r="C13">
        <v>5.03</v>
      </c>
      <c r="D13" s="20">
        <f t="shared" si="3"/>
        <v>3.4272585529810495E-2</v>
      </c>
      <c r="E13" s="17">
        <f>IF(OR($A13="",$B13="",$C13=""),"",A13*'MPTO_working_3-way'!$I12)</f>
        <v>1.8927188315195533</v>
      </c>
      <c r="F13" s="21">
        <f>IF(OR($A13="",$B13="",$C13=""),"",B13*'MPTO_working_3-way'!$I12)</f>
        <v>3.5785831459331443</v>
      </c>
      <c r="G13" s="22">
        <f>IF(OR($A13="",$B13="",$C13=""),"",C13*'MPTO_working_3-way'!$I12)</f>
        <v>5.2023911052149474</v>
      </c>
      <c r="H13" s="17">
        <f>IF(OR($A13="",$B13="",$C13=""),"",'MPTO_working_3-way'!E12)</f>
        <v>1.869075408548702</v>
      </c>
      <c r="I13" s="21">
        <f>IF(OR($A13="",$B13="",$C13=""),"",'MPTO_working_3-way'!F12)</f>
        <v>3.6023944211159802</v>
      </c>
      <c r="J13" s="22">
        <f>IF(OR($A13="",$B13="",$C13=""),"",'MPTO_working_3-way'!G12)</f>
        <v>5.3366644969289849</v>
      </c>
      <c r="K13" s="17">
        <f>IF(OR($A13="",$B13="",$C13=""),"",'OddsRatio_working_3-way'!H12)</f>
        <v>1.8781280668849807</v>
      </c>
      <c r="L13" s="21">
        <f>IF(OR($A13="",$B13="",$C13=""),"",'OddsRatio_working_3-way'!I12)</f>
        <v>3.602644631972352</v>
      </c>
      <c r="M13" s="22">
        <f>IF(OR($A13="",$B13="",$C13=""),"",'OddsRatio_working_3-way'!J12)</f>
        <v>5.2636820596945437</v>
      </c>
      <c r="N13" s="23">
        <f t="shared" si="16"/>
        <v>52.83404927065466</v>
      </c>
      <c r="O13" s="24">
        <f t="shared" si="17"/>
        <v>27.944020278987875</v>
      </c>
      <c r="P13" s="24">
        <f t="shared" si="18"/>
        <v>19.221930450357462</v>
      </c>
      <c r="Q13" t="s">
        <v>112</v>
      </c>
      <c r="R13" t="s">
        <v>93</v>
      </c>
      <c r="S13" t="s">
        <v>199</v>
      </c>
      <c r="T13" s="35">
        <v>100</v>
      </c>
      <c r="U13" s="35">
        <f t="shared" si="19"/>
        <v>31.972789115646258</v>
      </c>
      <c r="V13" s="35">
        <f t="shared" si="20"/>
        <v>78.540772532188839</v>
      </c>
      <c r="W13" s="35">
        <f t="shared" si="21"/>
        <v>85.734664764621968</v>
      </c>
      <c r="X13" s="35">
        <f t="shared" si="22"/>
        <v>35.724562703189186</v>
      </c>
      <c r="Y13" s="35">
        <f t="shared" si="23"/>
        <v>82.292546119731767</v>
      </c>
      <c r="Z13" s="35">
        <f t="shared" si="24"/>
        <v>89.486438352164896</v>
      </c>
      <c r="AA13" s="35">
        <f t="shared" si="25"/>
        <v>-3.7517735875429281</v>
      </c>
      <c r="AB13" s="35">
        <f t="shared" si="26"/>
        <v>-3.7517735875429281</v>
      </c>
      <c r="AC13" s="35">
        <f t="shared" si="27"/>
        <v>-3.7517735875429281</v>
      </c>
      <c r="AF13">
        <v>2.52</v>
      </c>
      <c r="AG13">
        <v>1.56</v>
      </c>
      <c r="AJ13" t="s">
        <v>70</v>
      </c>
    </row>
    <row r="14" spans="1:36" ht="15" x14ac:dyDescent="0.25">
      <c r="A14">
        <v>1.47</v>
      </c>
      <c r="B14">
        <v>4.66</v>
      </c>
      <c r="C14">
        <v>7.01</v>
      </c>
      <c r="D14" s="20">
        <f t="shared" si="3"/>
        <v>3.7517735875429281E-2</v>
      </c>
      <c r="E14" s="17">
        <f>IF(OR($A14="",$B14="",$C14=""),"",A14*'MPTO_working_3-way'!$I13)</f>
        <v>1.525151071736881</v>
      </c>
      <c r="F14" s="21">
        <f>IF(OR($A14="",$B14="",$C14=""),"",B14*'MPTO_working_3-way'!$I13)</f>
        <v>4.8348326491795008</v>
      </c>
      <c r="G14" s="22">
        <f>IF(OR($A14="",$B14="",$C14=""),"",C14*'MPTO_working_3-way'!$I13)</f>
        <v>7.2729993284867591</v>
      </c>
      <c r="H14" s="17">
        <f>IF(OR($A14="",$B14="",$C14=""),"",'MPTO_working_3-way'!E13)</f>
        <v>1.4975301305527517</v>
      </c>
      <c r="I14" s="21">
        <f>IF(OR($A14="",$B14="",$C14=""),"",'MPTO_working_3-way'!F13)</f>
        <v>4.9483794281920526</v>
      </c>
      <c r="J14" s="22">
        <f>IF(OR($A14="",$B14="",$C14=""),"",'MPTO_working_3-way'!G13)</f>
        <v>7.6835932920589585</v>
      </c>
      <c r="K14" s="17">
        <f>IF(OR($A14="",$B14="",$C14=""),"",'OddsRatio_working_3-way'!H13)</f>
        <v>1.5062918135832086</v>
      </c>
      <c r="L14" s="21">
        <f>IF(OR($A14="",$B14="",$C14=""),"",'OddsRatio_working_3-way'!I13)</f>
        <v>4.9426128462011567</v>
      </c>
      <c r="M14" s="22">
        <f>IF(OR($A14="",$B14="",$C14=""),"",'OddsRatio_working_3-way'!J13)</f>
        <v>7.474071914117201</v>
      </c>
      <c r="N14" s="23">
        <f t="shared" si="16"/>
        <v>65.567275172365342</v>
      </c>
      <c r="O14" s="24">
        <f t="shared" si="17"/>
        <v>20.683239163814818</v>
      </c>
      <c r="P14" s="24">
        <f t="shared" si="18"/>
        <v>13.749485663819838</v>
      </c>
      <c r="Q14" t="s">
        <v>128</v>
      </c>
      <c r="R14" t="s">
        <v>113</v>
      </c>
      <c r="S14" t="s">
        <v>199</v>
      </c>
      <c r="T14" s="35">
        <v>100</v>
      </c>
      <c r="U14" s="35">
        <f t="shared" si="19"/>
        <v>49.238578680203041</v>
      </c>
      <c r="V14" s="35">
        <f t="shared" si="20"/>
        <v>70.588235294117652</v>
      </c>
      <c r="W14" s="35">
        <f t="shared" si="21"/>
        <v>76.689976689976689</v>
      </c>
      <c r="X14" s="35">
        <f t="shared" si="22"/>
        <v>52.721788015905659</v>
      </c>
      <c r="Y14" s="35">
        <f t="shared" si="23"/>
        <v>74.071444629820263</v>
      </c>
      <c r="Z14" s="35">
        <f t="shared" si="24"/>
        <v>80.173186025679314</v>
      </c>
      <c r="AA14" s="35">
        <f t="shared" si="25"/>
        <v>-3.4832093357026181</v>
      </c>
      <c r="AB14" s="35">
        <f t="shared" si="26"/>
        <v>-3.483209335702611</v>
      </c>
      <c r="AC14" s="35">
        <f t="shared" si="27"/>
        <v>-3.4832093357026253</v>
      </c>
      <c r="AF14">
        <v>1.78</v>
      </c>
      <c r="AG14">
        <v>2.09</v>
      </c>
      <c r="AJ14" t="s">
        <v>70</v>
      </c>
    </row>
    <row r="15" spans="1:36" ht="15" x14ac:dyDescent="0.25">
      <c r="A15">
        <v>1.97</v>
      </c>
      <c r="B15">
        <v>3.4</v>
      </c>
      <c r="C15">
        <v>4.29</v>
      </c>
      <c r="D15" s="20">
        <f t="shared" si="3"/>
        <v>3.4832093357026306E-2</v>
      </c>
      <c r="E15" s="17">
        <f>IF(OR($A15="",$B15="",$C15=""),"",A15*'MPTO_working_3-way'!$I14)</f>
        <v>2.0386192239133418</v>
      </c>
      <c r="F15" s="21">
        <f>IF(OR($A15="",$B15="",$C15=""),"",B15*'MPTO_working_3-way'!$I14)</f>
        <v>3.5184291174138895</v>
      </c>
      <c r="G15" s="22">
        <f>IF(OR($A15="",$B15="",$C15=""),"",C15*'MPTO_working_3-way'!$I14)</f>
        <v>4.4394296805016431</v>
      </c>
      <c r="H15" s="17">
        <f>IF(OR($A15="",$B15="",$C15=""),"",'MPTO_working_3-way'!E14)</f>
        <v>2.0161147429948509</v>
      </c>
      <c r="I15" s="21">
        <f>IF(OR($A15="",$B15="",$C15=""),"",'MPTO_working_3-way'!F14)</f>
        <v>3.5397359341880397</v>
      </c>
      <c r="J15" s="22">
        <f>IF(OR($A15="",$B15="",$C15=""),"",'MPTO_working_3-way'!G14)</f>
        <v>4.5148859903462624</v>
      </c>
      <c r="K15" s="17">
        <f>IF(OR($A15="",$B15="",$C15=""),"",'OddsRatio_working_3-way'!H14)</f>
        <v>2.0250204382023886</v>
      </c>
      <c r="L15" s="21">
        <f>IF(OR($A15="",$B15="",$C15=""),"",'OddsRatio_working_3-way'!I14)</f>
        <v>3.5361330429749813</v>
      </c>
      <c r="M15" s="22">
        <f>IF(OR($A15="",$B15="",$C15=""),"",'OddsRatio_working_3-way'!J14)</f>
        <v>4.4766157130782043</v>
      </c>
      <c r="N15" s="23">
        <f t="shared" si="16"/>
        <v>49.052809287278073</v>
      </c>
      <c r="O15" s="24">
        <f t="shared" si="17"/>
        <v>28.421774792922882</v>
      </c>
      <c r="P15" s="24">
        <f t="shared" si="18"/>
        <v>22.525415919799023</v>
      </c>
      <c r="Q15" t="s">
        <v>118</v>
      </c>
      <c r="R15" t="s">
        <v>73</v>
      </c>
      <c r="S15" t="s">
        <v>199</v>
      </c>
      <c r="T15" s="35">
        <v>100</v>
      </c>
      <c r="U15" s="35">
        <f t="shared" si="19"/>
        <v>68.55345911949685</v>
      </c>
      <c r="V15" s="35">
        <f t="shared" si="20"/>
        <v>68.55345911949685</v>
      </c>
      <c r="W15" s="35">
        <f t="shared" si="21"/>
        <v>59.677419354838712</v>
      </c>
      <c r="X15" s="35">
        <f t="shared" si="22"/>
        <v>71.769121525664431</v>
      </c>
      <c r="Y15" s="35">
        <f t="shared" si="23"/>
        <v>71.769121525664431</v>
      </c>
      <c r="Z15" s="35">
        <f t="shared" si="24"/>
        <v>62.893081761006286</v>
      </c>
      <c r="AA15" s="35">
        <f t="shared" si="25"/>
        <v>-3.2156624061675814</v>
      </c>
      <c r="AB15" s="35">
        <f t="shared" si="26"/>
        <v>-3.2156624061675814</v>
      </c>
      <c r="AC15" s="35">
        <f t="shared" si="27"/>
        <v>-3.2156624061675743</v>
      </c>
      <c r="AF15">
        <v>2.16</v>
      </c>
      <c r="AG15">
        <v>1.74</v>
      </c>
      <c r="AJ15" t="s">
        <v>71</v>
      </c>
    </row>
    <row r="16" spans="1:36" ht="15" x14ac:dyDescent="0.25">
      <c r="A16">
        <v>3.18</v>
      </c>
      <c r="B16">
        <v>3.18</v>
      </c>
      <c r="C16">
        <v>2.48</v>
      </c>
      <c r="D16" s="20">
        <f t="shared" si="3"/>
        <v>3.2156624061675743E-2</v>
      </c>
      <c r="E16" s="17">
        <f>IF(OR($A16="",$B16="",$C16=""),"",A16*'MPTO_working_3-way'!$I15)</f>
        <v>3.282258064516129</v>
      </c>
      <c r="F16" s="21">
        <f>IF(OR($A16="",$B16="",$C16=""),"",B16*'MPTO_working_3-way'!$I15)</f>
        <v>3.282258064516129</v>
      </c>
      <c r="G16" s="22">
        <f>IF(OR($A16="",$B16="",$C16=""),"",C16*'MPTO_working_3-way'!$I15)</f>
        <v>2.5597484276729556</v>
      </c>
      <c r="H16" s="17">
        <f>IF(OR($A16="",$B16="",$C16=""),"",'MPTO_working_3-way'!E15)</f>
        <v>3.2922186351998222</v>
      </c>
      <c r="I16" s="21">
        <f>IF(OR($A16="",$B16="",$C16=""),"",'MPTO_working_3-way'!F15)</f>
        <v>3.2922186351998222</v>
      </c>
      <c r="J16" s="22">
        <f>IF(OR($A16="",$B16="",$C16=""),"",'MPTO_working_3-way'!G15)</f>
        <v>2.5477257064093726</v>
      </c>
      <c r="K16" s="17">
        <f>IF(OR($A16="",$B16="",$C16=""),"",'OddsRatio_working_3-way'!H15)</f>
        <v>3.2877208803238682</v>
      </c>
      <c r="L16" s="21">
        <f>IF(OR($A16="",$B16="",$C16=""),"",'OddsRatio_working_3-way'!I15)</f>
        <v>3.2877208803238682</v>
      </c>
      <c r="M16" s="22">
        <f>IF(OR($A16="",$B16="",$C16=""),"",'OddsRatio_working_3-way'!J15)</f>
        <v>2.5531316068253784</v>
      </c>
      <c r="N16" s="23">
        <f t="shared" si="16"/>
        <v>30.466830466830469</v>
      </c>
      <c r="O16" s="24">
        <f t="shared" si="17"/>
        <v>30.466830466830469</v>
      </c>
      <c r="P16" s="24">
        <f t="shared" si="18"/>
        <v>39.066339066339076</v>
      </c>
      <c r="Q16" t="s">
        <v>78</v>
      </c>
      <c r="R16" t="s">
        <v>114</v>
      </c>
      <c r="S16" t="s">
        <v>199</v>
      </c>
      <c r="T16" s="35">
        <v>100</v>
      </c>
      <c r="U16" s="35">
        <f t="shared" si="19"/>
        <v>36.30573248407643</v>
      </c>
      <c r="V16" s="35">
        <f t="shared" si="20"/>
        <v>75.124378109452735</v>
      </c>
      <c r="W16" s="35">
        <f t="shared" si="21"/>
        <v>84.709480122324152</v>
      </c>
      <c r="X16" s="35">
        <f t="shared" si="22"/>
        <v>40.166141768223106</v>
      </c>
      <c r="Y16" s="35">
        <f t="shared" si="23"/>
        <v>78.984787393599404</v>
      </c>
      <c r="Z16" s="35">
        <f t="shared" si="24"/>
        <v>88.569889406470836</v>
      </c>
      <c r="AA16" s="35">
        <f t="shared" si="25"/>
        <v>-3.8604092841466766</v>
      </c>
      <c r="AB16" s="35">
        <f t="shared" si="26"/>
        <v>-3.8604092841466695</v>
      </c>
      <c r="AC16" s="35">
        <f t="shared" si="27"/>
        <v>-3.8604092841466837</v>
      </c>
      <c r="AF16">
        <v>2.2000000000000002</v>
      </c>
      <c r="AG16">
        <v>1.71</v>
      </c>
      <c r="AJ16" t="s">
        <v>71</v>
      </c>
    </row>
    <row r="17" spans="1:36" ht="15" x14ac:dyDescent="0.25">
      <c r="A17">
        <v>1.57</v>
      </c>
      <c r="B17">
        <v>4.0199999999999996</v>
      </c>
      <c r="C17">
        <v>6.54</v>
      </c>
      <c r="D17" s="20">
        <f t="shared" si="3"/>
        <v>3.8604092841466819E-2</v>
      </c>
      <c r="E17" s="17">
        <f>IF(OR($A17="",$B17="",$C17=""),"",A17*'MPTO_working_3-way'!$I16)</f>
        <v>1.6306084257611029</v>
      </c>
      <c r="F17" s="21">
        <f>IF(OR($A17="",$B17="",$C17=""),"",B17*'MPTO_working_3-way'!$I16)</f>
        <v>4.1751884532226962</v>
      </c>
      <c r="G17" s="22">
        <f>IF(OR($A17="",$B17="",$C17=""),"",C17*'MPTO_working_3-way'!$I16)</f>
        <v>6.7924707671831932</v>
      </c>
      <c r="H17" s="17">
        <f>IF(OR($A17="",$B17="",$C17=""),"",'MPTO_working_3-way'!E16)</f>
        <v>1.6023724233541665</v>
      </c>
      <c r="I17" s="21">
        <f>IF(OR($A17="",$B17="",$C17=""),"",'MPTO_working_3-way'!F16)</f>
        <v>4.2392966288617489</v>
      </c>
      <c r="J17" s="22">
        <f>IF(OR($A17="",$B17="",$C17=""),"",'MPTO_working_3-way'!G16)</f>
        <v>7.1409613283296327</v>
      </c>
      <c r="K17" s="17">
        <f>IF(OR($A17="",$B17="",$C17=""),"",'OddsRatio_working_3-way'!H16)</f>
        <v>1.6119749674609183</v>
      </c>
      <c r="L17" s="21">
        <f>IF(OR($A17="",$B17="",$C17=""),"",'OddsRatio_working_3-way'!I16)</f>
        <v>4.2423936872490735</v>
      </c>
      <c r="M17" s="22">
        <f>IF(OR($A17="",$B17="",$C17=""),"",'OddsRatio_working_3-way'!J16)</f>
        <v>6.947967227602609</v>
      </c>
      <c r="N17" s="23">
        <f t="shared" si="16"/>
        <v>61.326801959412172</v>
      </c>
      <c r="O17" s="24">
        <f t="shared" si="17"/>
        <v>23.951014695591322</v>
      </c>
      <c r="P17" s="24">
        <f t="shared" si="18"/>
        <v>14.722183344996498</v>
      </c>
      <c r="Q17" t="s">
        <v>119</v>
      </c>
      <c r="R17" t="s">
        <v>77</v>
      </c>
      <c r="S17" t="s">
        <v>199</v>
      </c>
      <c r="T17" s="35">
        <v>100</v>
      </c>
      <c r="U17" s="35">
        <f t="shared" si="19"/>
        <v>38.650306748466257</v>
      </c>
      <c r="V17" s="35">
        <f t="shared" si="20"/>
        <v>75.062344139650875</v>
      </c>
      <c r="W17" s="35">
        <f t="shared" si="21"/>
        <v>82.486865148861654</v>
      </c>
      <c r="X17" s="35">
        <f t="shared" si="22"/>
        <v>42.450790711487485</v>
      </c>
      <c r="Y17" s="35">
        <f t="shared" si="23"/>
        <v>78.862828102672097</v>
      </c>
      <c r="Z17" s="35">
        <f t="shared" si="24"/>
        <v>86.287349111882875</v>
      </c>
      <c r="AA17" s="35">
        <f t="shared" si="25"/>
        <v>-3.8004839630212288</v>
      </c>
      <c r="AB17" s="35">
        <f t="shared" si="26"/>
        <v>-3.8004839630212217</v>
      </c>
      <c r="AC17" s="35">
        <f t="shared" si="27"/>
        <v>-3.8004839630212217</v>
      </c>
      <c r="AF17">
        <v>1.94</v>
      </c>
      <c r="AG17">
        <v>1.93</v>
      </c>
      <c r="AJ17" t="s">
        <v>71</v>
      </c>
    </row>
    <row r="18" spans="1:36" ht="15" x14ac:dyDescent="0.25">
      <c r="A18">
        <v>1.63</v>
      </c>
      <c r="B18">
        <v>4.01</v>
      </c>
      <c r="C18">
        <v>5.71</v>
      </c>
      <c r="D18" s="20">
        <f t="shared" si="3"/>
        <v>3.8004839630212173E-2</v>
      </c>
      <c r="E18" s="17">
        <f>IF(OR($A18="",$B18="",$C18=""),"",A18*'MPTO_working_3-way'!$I17)</f>
        <v>1.6919478885972457</v>
      </c>
      <c r="F18" s="21">
        <f>IF(OR($A18="",$B18="",$C18=""),"",B18*'MPTO_working_3-way'!$I17)</f>
        <v>4.1623994069171504</v>
      </c>
      <c r="G18" s="22">
        <f>IF(OR($A18="",$B18="",$C18=""),"",C18*'MPTO_working_3-way'!$I17)</f>
        <v>5.9270076342885112</v>
      </c>
      <c r="H18" s="17">
        <f>IF(OR($A18="",$B18="",$C18=""),"",'MPTO_working_3-way'!E17)</f>
        <v>1.6643680284027709</v>
      </c>
      <c r="I18" s="21">
        <f>IF(OR($A18="",$B18="",$C18=""),"",'MPTO_working_3-way'!F17)</f>
        <v>4.224609318182563</v>
      </c>
      <c r="J18" s="22">
        <f>IF(OR($A18="",$B18="",$C18=""),"",'MPTO_working_3-way'!G17)</f>
        <v>6.1552450560246559</v>
      </c>
      <c r="K18" s="17">
        <f>IF(OR($A18="",$B18="",$C18=""),"",'OddsRatio_working_3-way'!H17)</f>
        <v>1.6739006820325171</v>
      </c>
      <c r="L18" s="21">
        <f>IF(OR($A18="",$B18="",$C18=""),"",'OddsRatio_working_3-way'!I17)</f>
        <v>4.2197477030442476</v>
      </c>
      <c r="M18" s="22">
        <f>IF(OR($A18="",$B18="",$C18=""),"",'OddsRatio_working_3-way'!J17)</f>
        <v>6.0382098609097694</v>
      </c>
      <c r="N18" s="23">
        <f t="shared" si="16"/>
        <v>59.103475156618245</v>
      </c>
      <c r="O18" s="24">
        <f t="shared" si="17"/>
        <v>24.024604614784973</v>
      </c>
      <c r="P18" s="24">
        <f t="shared" si="18"/>
        <v>16.8719202285968</v>
      </c>
      <c r="Q18" t="s">
        <v>83</v>
      </c>
      <c r="R18" t="s">
        <v>101</v>
      </c>
      <c r="S18" t="s">
        <v>199</v>
      </c>
      <c r="T18" s="35">
        <v>100</v>
      </c>
      <c r="U18" s="35">
        <f t="shared" si="19"/>
        <v>60</v>
      </c>
      <c r="V18" s="35">
        <f t="shared" si="20"/>
        <v>69.325153374233125</v>
      </c>
      <c r="W18" s="35">
        <f t="shared" si="21"/>
        <v>67.426710097719877</v>
      </c>
      <c r="X18" s="35">
        <f t="shared" si="22"/>
        <v>63.248136528047006</v>
      </c>
      <c r="Y18" s="35">
        <f t="shared" si="23"/>
        <v>72.573289902280138</v>
      </c>
      <c r="Z18" s="35">
        <f t="shared" si="24"/>
        <v>70.674846625766875</v>
      </c>
      <c r="AA18" s="35">
        <f t="shared" si="25"/>
        <v>-3.2481365280470058</v>
      </c>
      <c r="AB18" s="35">
        <f t="shared" si="26"/>
        <v>-3.2481365280470129</v>
      </c>
      <c r="AC18" s="35">
        <f t="shared" si="27"/>
        <v>-3.2481365280469987</v>
      </c>
      <c r="AF18">
        <v>2.08</v>
      </c>
      <c r="AG18">
        <v>1.79</v>
      </c>
      <c r="AJ18" t="s">
        <v>71</v>
      </c>
    </row>
    <row r="19" spans="1:36" ht="15" x14ac:dyDescent="0.25">
      <c r="A19">
        <v>2.5</v>
      </c>
      <c r="B19">
        <v>3.26</v>
      </c>
      <c r="C19">
        <v>3.07</v>
      </c>
      <c r="D19" s="20">
        <f t="shared" si="3"/>
        <v>3.2481365280470076E-2</v>
      </c>
      <c r="E19" s="17">
        <f>IF(OR($A19="",$B19="",$C19=""),"",A19*'MPTO_working_3-way'!$I18)</f>
        <v>2.581203413201175</v>
      </c>
      <c r="F19" s="21">
        <f>IF(OR($A19="",$B19="",$C19=""),"",B19*'MPTO_working_3-way'!$I18)</f>
        <v>3.3658892508143321</v>
      </c>
      <c r="G19" s="22">
        <f>IF(OR($A19="",$B19="",$C19=""),"",C19*'MPTO_working_3-way'!$I18)</f>
        <v>3.1697177914110428</v>
      </c>
      <c r="H19" s="17">
        <f>IF(OR($A19="",$B19="",$C19=""),"",'MPTO_working_3-way'!E18)</f>
        <v>2.569552134575293</v>
      </c>
      <c r="I19" s="21">
        <f>IF(OR($A19="",$B19="",$C19=""),"",'MPTO_working_3-way'!F18)</f>
        <v>3.3792763468888856</v>
      </c>
      <c r="J19" s="22">
        <f>IF(OR($A19="",$B19="",$C19=""),"",'MPTO_working_3-way'!G18)</f>
        <v>3.1755530453985861</v>
      </c>
      <c r="K19" s="17">
        <f>IF(OR($A19="",$B19="",$C19=""),"",'OddsRatio_working_3-way'!H18)</f>
        <v>2.5748358278523424</v>
      </c>
      <c r="L19" s="21">
        <f>IF(OR($A19="",$B19="",$C19=""),"",'OddsRatio_working_3-way'!I18)</f>
        <v>3.37275264729753</v>
      </c>
      <c r="M19" s="22">
        <f>IF(OR($A19="",$B19="",$C19=""),"",'OddsRatio_working_3-way'!J18)</f>
        <v>3.1732734424362334</v>
      </c>
      <c r="N19" s="23">
        <f t="shared" si="16"/>
        <v>38.741619311583548</v>
      </c>
      <c r="O19" s="24">
        <f t="shared" si="17"/>
        <v>29.709830760416828</v>
      </c>
      <c r="P19" s="24">
        <f t="shared" si="18"/>
        <v>31.54854992799963</v>
      </c>
      <c r="Q19" t="s">
        <v>129</v>
      </c>
      <c r="R19" t="s">
        <v>76</v>
      </c>
      <c r="S19" t="s">
        <v>199</v>
      </c>
      <c r="T19" s="35">
        <v>100</v>
      </c>
      <c r="U19" s="35">
        <f t="shared" si="19"/>
        <v>57.627118644067799</v>
      </c>
      <c r="V19" s="35">
        <f t="shared" si="20"/>
        <v>67.741935483870961</v>
      </c>
      <c r="W19" s="35">
        <f t="shared" si="21"/>
        <v>71.264367816091948</v>
      </c>
      <c r="X19" s="35">
        <f t="shared" si="22"/>
        <v>60.99369670003707</v>
      </c>
      <c r="Y19" s="35">
        <f t="shared" si="23"/>
        <v>71.108513539840246</v>
      </c>
      <c r="Z19" s="35">
        <f t="shared" si="24"/>
        <v>74.630945872061233</v>
      </c>
      <c r="AA19" s="35">
        <f t="shared" si="25"/>
        <v>-3.3665780559692706</v>
      </c>
      <c r="AB19" s="35">
        <f t="shared" si="26"/>
        <v>-3.3665780559692848</v>
      </c>
      <c r="AC19" s="35">
        <f t="shared" si="27"/>
        <v>-3.3665780559692848</v>
      </c>
      <c r="AF19">
        <v>2.1800000000000002</v>
      </c>
      <c r="AG19">
        <v>1.72</v>
      </c>
      <c r="AJ19" t="s">
        <v>71</v>
      </c>
    </row>
    <row r="20" spans="1:36" ht="15" x14ac:dyDescent="0.25">
      <c r="A20">
        <v>2.36</v>
      </c>
      <c r="B20">
        <v>3.1</v>
      </c>
      <c r="C20">
        <v>3.48</v>
      </c>
      <c r="D20" s="20">
        <f t="shared" si="3"/>
        <v>3.3665780559692937E-2</v>
      </c>
      <c r="E20" s="17">
        <f>IF(OR($A20="",$B20="",$C20=""),"",A20*'MPTO_working_3-way'!$I19)</f>
        <v>2.4394512421208754</v>
      </c>
      <c r="F20" s="21">
        <f>IF(OR($A20="",$B20="",$C20=""),"",B20*'MPTO_working_3-way'!$I19)</f>
        <v>3.2043639197350484</v>
      </c>
      <c r="G20" s="22">
        <f>IF(OR($A20="",$B20="",$C20=""),"",C20*'MPTO_working_3-way'!$I19)</f>
        <v>3.5971569163477315</v>
      </c>
      <c r="H20" s="17">
        <f>IF(OR($A20="",$B20="",$C20=""),"",'MPTO_working_3-way'!E19)</f>
        <v>2.4242019520815776</v>
      </c>
      <c r="I20" s="21">
        <f>IF(OR($A20="",$B20="",$C20=""),"",'MPTO_working_3-way'!F19)</f>
        <v>3.2117295620757176</v>
      </c>
      <c r="J20" s="22">
        <f>IF(OR($A20="",$B20="",$C20=""),"",'MPTO_working_3-way'!G19)</f>
        <v>3.621424995068959</v>
      </c>
      <c r="K20" s="17">
        <f>IF(OR($A20="",$B20="",$C20=""),"",'OddsRatio_working_3-way'!H19)</f>
        <v>2.4309225761310023</v>
      </c>
      <c r="L20" s="21">
        <f>IF(OR($A20="",$B20="",$C20=""),"",'OddsRatio_working_3-way'!I19)</f>
        <v>3.2095128013787528</v>
      </c>
      <c r="M20" s="22">
        <f>IF(OR($A20="",$B20="",$C20=""),"",'OddsRatio_working_3-way'!J19)</f>
        <v>3.6093294035330046</v>
      </c>
      <c r="N20" s="23">
        <f t="shared" si="16"/>
        <v>40.992825875486375</v>
      </c>
      <c r="O20" s="24">
        <f t="shared" si="17"/>
        <v>31.207441634241238</v>
      </c>
      <c r="P20" s="24">
        <f t="shared" si="18"/>
        <v>27.799732490272373</v>
      </c>
      <c r="Q20" t="s">
        <v>99</v>
      </c>
      <c r="R20" t="s">
        <v>81</v>
      </c>
      <c r="S20" t="s">
        <v>199</v>
      </c>
      <c r="T20" s="35">
        <v>100</v>
      </c>
      <c r="U20" s="35">
        <f t="shared" si="19"/>
        <v>60.784313725490193</v>
      </c>
      <c r="V20" s="35">
        <f t="shared" si="20"/>
        <v>68.454258675078862</v>
      </c>
      <c r="W20" s="35">
        <f t="shared" si="21"/>
        <v>67.426710097719877</v>
      </c>
      <c r="X20" s="35">
        <f t="shared" si="22"/>
        <v>64.119031227201262</v>
      </c>
      <c r="Y20" s="35">
        <f t="shared" si="23"/>
        <v>71.788976176789944</v>
      </c>
      <c r="Z20" s="35">
        <f t="shared" si="24"/>
        <v>70.761427599430931</v>
      </c>
      <c r="AA20" s="35">
        <f t="shared" si="25"/>
        <v>-3.3347175017110686</v>
      </c>
      <c r="AB20" s="35">
        <f t="shared" si="26"/>
        <v>-3.3347175017110828</v>
      </c>
      <c r="AC20" s="35">
        <f t="shared" si="27"/>
        <v>-3.3347175017110544</v>
      </c>
      <c r="AF20">
        <v>2.5499999999999998</v>
      </c>
      <c r="AG20">
        <v>1.55</v>
      </c>
      <c r="AJ20" t="s">
        <v>71</v>
      </c>
    </row>
    <row r="21" spans="1:36" ht="15" x14ac:dyDescent="0.25">
      <c r="A21">
        <v>2.5499999999999998</v>
      </c>
      <c r="B21">
        <v>3.17</v>
      </c>
      <c r="C21">
        <v>3.07</v>
      </c>
      <c r="D21" s="20">
        <f t="shared" si="3"/>
        <v>3.3347175017110597E-2</v>
      </c>
      <c r="E21" s="17">
        <f>IF(OR($A21="",$B21="",$C21=""),"",A21*'MPTO_working_3-way'!$I20)</f>
        <v>2.6350352962936316</v>
      </c>
      <c r="F21" s="21">
        <f>IF(OR($A21="",$B21="",$C21=""),"",B21*'MPTO_working_3-way'!$I20)</f>
        <v>3.2757105448042405</v>
      </c>
      <c r="G21" s="22">
        <f>IF(OR($A21="",$B21="",$C21=""),"",C21*'MPTO_working_3-way'!$I20)</f>
        <v>3.1723758273025293</v>
      </c>
      <c r="H21" s="17">
        <f>IF(OR($A21="",$B21="",$C21=""),"",'MPTO_working_3-way'!E20)</f>
        <v>2.6243885527234854</v>
      </c>
      <c r="I21" s="21">
        <f>IF(OR($A21="",$B21="",$C21=""),"",'MPTO_working_3-way'!F20)</f>
        <v>3.2857805507074889</v>
      </c>
      <c r="J21" s="22">
        <f>IF(OR($A21="",$B21="",$C21=""),"",'MPTO_working_3-way'!G20)</f>
        <v>3.1784660297840421</v>
      </c>
      <c r="K21" s="17">
        <f>IF(OR($A21="",$B21="",$C21=""),"",'OddsRatio_working_3-way'!H20)</f>
        <v>2.6292597779155593</v>
      </c>
      <c r="L21" s="21">
        <f>IF(OR($A21="",$B21="",$C21=""),"",'OddsRatio_working_3-way'!I20)</f>
        <v>3.2809636890817848</v>
      </c>
      <c r="M21" s="22">
        <f>IF(OR($A21="",$B21="",$C21=""),"",'OddsRatio_working_3-way'!J20)</f>
        <v>3.1758501550227161</v>
      </c>
      <c r="N21" s="23">
        <f t="shared" si="16"/>
        <v>37.950155787536225</v>
      </c>
      <c r="O21" s="24">
        <f t="shared" si="17"/>
        <v>30.527727841708945</v>
      </c>
      <c r="P21" s="24">
        <f t="shared" si="18"/>
        <v>31.522116370754844</v>
      </c>
      <c r="Q21" t="s">
        <v>68</v>
      </c>
      <c r="R21" t="s">
        <v>80</v>
      </c>
      <c r="S21" t="s">
        <v>199</v>
      </c>
      <c r="T21" s="35">
        <v>100</v>
      </c>
      <c r="U21" s="35">
        <f t="shared" si="19"/>
        <v>71.988795518207283</v>
      </c>
      <c r="V21" s="35">
        <f t="shared" si="20"/>
        <v>69.879518072289159</v>
      </c>
      <c r="W21" s="35">
        <f t="shared" si="21"/>
        <v>54.751131221719454</v>
      </c>
      <c r="X21" s="35">
        <f t="shared" si="22"/>
        <v>75.369350705991394</v>
      </c>
      <c r="Y21" s="35">
        <f t="shared" si="23"/>
        <v>73.26007326007327</v>
      </c>
      <c r="Z21" s="35">
        <f t="shared" si="24"/>
        <v>58.131686409503573</v>
      </c>
      <c r="AA21" s="35">
        <f t="shared" si="25"/>
        <v>-3.3805551877841111</v>
      </c>
      <c r="AB21" s="35">
        <f t="shared" si="26"/>
        <v>-3.3805551877841111</v>
      </c>
      <c r="AC21" s="35">
        <f t="shared" si="27"/>
        <v>-3.3805551877841182</v>
      </c>
      <c r="AF21">
        <v>2.38</v>
      </c>
      <c r="AG21">
        <v>1.62</v>
      </c>
      <c r="AJ21" t="s">
        <v>71</v>
      </c>
    </row>
    <row r="22" spans="1:36" ht="15" x14ac:dyDescent="0.25">
      <c r="A22">
        <v>3.57</v>
      </c>
      <c r="B22">
        <v>3.32</v>
      </c>
      <c r="C22">
        <v>2.21</v>
      </c>
      <c r="D22" s="20">
        <f t="shared" si="3"/>
        <v>3.3805551877841067E-2</v>
      </c>
      <c r="E22" s="17">
        <f>IF(OR($A22="",$B22="",$C22=""),"",A22*'MPTO_working_3-way'!$I21)</f>
        <v>3.6906858202038926</v>
      </c>
      <c r="F22" s="21">
        <f>IF(OR($A22="",$B22="",$C22=""),"",B22*'MPTO_working_3-way'!$I21)</f>
        <v>3.432234432234432</v>
      </c>
      <c r="G22" s="22">
        <f>IF(OR($A22="",$B22="",$C22=""),"",C22*'MPTO_working_3-way'!$I21)</f>
        <v>2.2847102696500285</v>
      </c>
      <c r="H22" s="17">
        <f>IF(OR($A22="",$B22="",$C22=""),"",'MPTO_working_3-way'!E21)</f>
        <v>3.7196357643605276</v>
      </c>
      <c r="I22" s="21">
        <f>IF(OR($A22="",$B22="",$C22=""),"",'MPTO_working_3-way'!F21)</f>
        <v>3.4490334365010904</v>
      </c>
      <c r="J22" s="22">
        <f>IF(OR($A22="",$B22="",$C22=""),"",'MPTO_working_3-way'!G21)</f>
        <v>2.2664421685187435</v>
      </c>
      <c r="K22" s="17">
        <f>IF(OR($A22="",$B22="",$C22=""),"",'OddsRatio_working_3-way'!H21)</f>
        <v>3.7061840340709655</v>
      </c>
      <c r="L22" s="21">
        <f>IF(OR($A22="",$B22="",$C22=""),"",'OddsRatio_working_3-way'!I21)</f>
        <v>3.4429365599395485</v>
      </c>
      <c r="M22" s="22">
        <f>IF(OR($A22="",$B22="",$C22=""),"",'OddsRatio_working_3-way'!J21)</f>
        <v>2.2741177747960575</v>
      </c>
      <c r="N22" s="23">
        <f t="shared" si="16"/>
        <v>27.095235105781907</v>
      </c>
      <c r="O22" s="24">
        <f t="shared" si="17"/>
        <v>29.13553895410886</v>
      </c>
      <c r="P22" s="24">
        <f t="shared" si="18"/>
        <v>43.769225940109237</v>
      </c>
      <c r="Q22" t="s">
        <v>115</v>
      </c>
      <c r="R22" t="s">
        <v>98</v>
      </c>
      <c r="S22" t="s">
        <v>199</v>
      </c>
      <c r="T22" s="35">
        <v>100</v>
      </c>
      <c r="U22" s="35">
        <f t="shared" si="19"/>
        <v>68.253968253968253</v>
      </c>
      <c r="V22" s="35">
        <f t="shared" si="20"/>
        <v>67.320261437908499</v>
      </c>
      <c r="W22" s="35">
        <f t="shared" si="21"/>
        <v>61.240310077519375</v>
      </c>
      <c r="X22" s="35">
        <f t="shared" si="22"/>
        <v>71.439428484572119</v>
      </c>
      <c r="Y22" s="35">
        <f t="shared" si="23"/>
        <v>70.505721668512365</v>
      </c>
      <c r="Z22" s="35">
        <f t="shared" si="24"/>
        <v>64.425770308123248</v>
      </c>
      <c r="AA22" s="35">
        <f t="shared" si="25"/>
        <v>-3.1854602306038657</v>
      </c>
      <c r="AB22" s="35">
        <f t="shared" si="26"/>
        <v>-3.1854602306038657</v>
      </c>
      <c r="AC22" s="35">
        <f t="shared" si="27"/>
        <v>-3.1854602306038728</v>
      </c>
      <c r="AF22">
        <v>2.36</v>
      </c>
      <c r="AG22">
        <v>1.63</v>
      </c>
      <c r="AJ22" t="s">
        <v>71</v>
      </c>
    </row>
    <row r="23" spans="1:36" ht="15" x14ac:dyDescent="0.25">
      <c r="A23">
        <v>3.15</v>
      </c>
      <c r="B23">
        <v>3.06</v>
      </c>
      <c r="C23">
        <v>2.58</v>
      </c>
      <c r="D23" s="20">
        <f t="shared" si="3"/>
        <v>3.1854602306038649E-2</v>
      </c>
      <c r="E23" s="17">
        <f>IF(OR($A23="",$B23="",$C23=""),"",A23*'MPTO_working_3-way'!$I22)</f>
        <v>3.2503419972640217</v>
      </c>
      <c r="F23" s="21">
        <f>IF(OR($A23="",$B23="",$C23=""),"",B23*'MPTO_working_3-way'!$I22)</f>
        <v>3.1574750830564784</v>
      </c>
      <c r="G23" s="22">
        <f>IF(OR($A23="",$B23="",$C23=""),"",C23*'MPTO_working_3-way'!$I22)</f>
        <v>2.6621848739495797</v>
      </c>
      <c r="H23" s="17">
        <f>IF(OR($A23="",$B23="",$C23=""),"",'MPTO_working_3-way'!E22)</f>
        <v>3.2590050244144075</v>
      </c>
      <c r="I23" s="21">
        <f>IF(OR($A23="",$B23="",$C23=""),"",'MPTO_working_3-way'!F22)</f>
        <v>3.162763546459721</v>
      </c>
      <c r="J23" s="22">
        <f>IF(OR($A23="",$B23="",$C23=""),"",'MPTO_working_3-way'!G22)</f>
        <v>2.6526697770865733</v>
      </c>
      <c r="K23" s="17">
        <f>IF(OR($A23="",$B23="",$C23=""),"",'OddsRatio_working_3-way'!H22)</f>
        <v>3.2548508141207595</v>
      </c>
      <c r="L23" s="21">
        <f>IF(OR($A23="",$B23="",$C23=""),"",'OddsRatio_working_3-way'!I22)</f>
        <v>3.160461710273843</v>
      </c>
      <c r="M23" s="22">
        <f>IF(OR($A23="",$B23="",$C23=""),"",'OddsRatio_working_3-way'!J22)</f>
        <v>2.6570531564236282</v>
      </c>
      <c r="N23" s="23">
        <f t="shared" si="16"/>
        <v>30.76599326599327</v>
      </c>
      <c r="O23" s="24">
        <f t="shared" si="17"/>
        <v>31.670875420875422</v>
      </c>
      <c r="P23" s="24">
        <f t="shared" si="18"/>
        <v>37.563131313131315</v>
      </c>
      <c r="Q23" t="s">
        <v>74</v>
      </c>
      <c r="R23" t="s">
        <v>79</v>
      </c>
      <c r="S23" t="s">
        <v>199</v>
      </c>
      <c r="T23" s="35">
        <v>100</v>
      </c>
      <c r="U23" s="35">
        <f t="shared" si="19"/>
        <v>57.264957264957268</v>
      </c>
      <c r="V23" s="35">
        <f t="shared" si="20"/>
        <v>69.78851963746223</v>
      </c>
      <c r="W23" s="35">
        <f t="shared" si="21"/>
        <v>69.512195121951223</v>
      </c>
      <c r="X23" s="35">
        <f t="shared" si="22"/>
        <v>60.699285240586541</v>
      </c>
      <c r="Y23" s="35">
        <f t="shared" si="23"/>
        <v>73.222847613091517</v>
      </c>
      <c r="Z23" s="35">
        <f t="shared" si="24"/>
        <v>72.946523097580496</v>
      </c>
      <c r="AA23" s="35">
        <f t="shared" si="25"/>
        <v>-3.4343279756292731</v>
      </c>
      <c r="AB23" s="35">
        <f t="shared" si="26"/>
        <v>-3.4343279756292873</v>
      </c>
      <c r="AC23" s="35">
        <f t="shared" si="27"/>
        <v>-3.4343279756292731</v>
      </c>
      <c r="AF23">
        <v>2.8</v>
      </c>
      <c r="AG23">
        <v>1.47</v>
      </c>
      <c r="AJ23" t="s">
        <v>71</v>
      </c>
    </row>
    <row r="24" spans="1:36" ht="15" x14ac:dyDescent="0.25">
      <c r="A24">
        <v>2.34</v>
      </c>
      <c r="B24">
        <v>3.31</v>
      </c>
      <c r="C24">
        <v>3.28</v>
      </c>
      <c r="D24" s="20">
        <f t="shared" si="3"/>
        <v>3.434327975629281E-2</v>
      </c>
      <c r="E24" s="17">
        <f>IF(OR($A24="",$B24="",$C24=""),"",A24*'MPTO_working_3-way'!$I23)</f>
        <v>2.4203632746297252</v>
      </c>
      <c r="F24" s="21">
        <f>IF(OR($A24="",$B24="",$C24=""),"",B24*'MPTO_working_3-way'!$I23)</f>
        <v>3.4236762559933291</v>
      </c>
      <c r="G24" s="22">
        <f>IF(OR($A24="",$B24="",$C24=""),"",C24*'MPTO_working_3-way'!$I23)</f>
        <v>3.39264595760064</v>
      </c>
      <c r="H24" s="17">
        <f>IF(OR($A24="",$B24="",$C24=""),"",'MPTO_working_3-way'!E23)</f>
        <v>2.4044087194134427</v>
      </c>
      <c r="I24" s="21">
        <f>IF(OR($A24="",$B24="",$C24=""),"",'MPTO_working_3-way'!F23)</f>
        <v>3.4403625097909494</v>
      </c>
      <c r="J24" s="22">
        <f>IF(OR($A24="",$B24="",$C24=""),"",'MPTO_working_3-way'!G23)</f>
        <v>3.4079644738762509</v>
      </c>
      <c r="K24" s="17">
        <f>IF(OR($A24="",$B24="",$C24=""),"",'OddsRatio_working_3-way'!H23)</f>
        <v>2.4113337265741976</v>
      </c>
      <c r="L24" s="21">
        <f>IF(OR($A24="",$B24="",$C24=""),"",'OddsRatio_working_3-way'!I23)</f>
        <v>3.4329708271540276</v>
      </c>
      <c r="M24" s="22">
        <f>IF(OR($A24="",$B24="",$C24=""),"",'OddsRatio_working_3-way'!J23)</f>
        <v>3.4013738034247543</v>
      </c>
      <c r="N24" s="23">
        <f t="shared" si="16"/>
        <v>41.316111944104058</v>
      </c>
      <c r="O24" s="24">
        <f t="shared" si="17"/>
        <v>29.208369168943655</v>
      </c>
      <c r="P24" s="24">
        <f t="shared" si="18"/>
        <v>29.47551888695229</v>
      </c>
      <c r="Q24" t="s">
        <v>82</v>
      </c>
      <c r="R24" t="s">
        <v>117</v>
      </c>
      <c r="S24" t="s">
        <v>199</v>
      </c>
      <c r="T24" s="35">
        <v>100</v>
      </c>
      <c r="U24" s="35">
        <f t="shared" si="19"/>
        <v>53.703703703703695</v>
      </c>
      <c r="V24" s="35">
        <f t="shared" si="20"/>
        <v>70.760233918128648</v>
      </c>
      <c r="W24" s="35">
        <f t="shared" si="21"/>
        <v>72.222222222222229</v>
      </c>
      <c r="X24" s="35">
        <f t="shared" si="22"/>
        <v>57.017543859649123</v>
      </c>
      <c r="Y24" s="35">
        <f t="shared" si="23"/>
        <v>74.074074074074076</v>
      </c>
      <c r="Z24" s="35">
        <f t="shared" si="24"/>
        <v>75.536062378167628</v>
      </c>
      <c r="AA24" s="35">
        <f t="shared" si="25"/>
        <v>-3.313840155945428</v>
      </c>
      <c r="AB24" s="35">
        <f t="shared" si="26"/>
        <v>-3.313840155945428</v>
      </c>
      <c r="AC24" s="35">
        <f t="shared" si="27"/>
        <v>-3.3138401559453996</v>
      </c>
      <c r="AF24">
        <v>2.11</v>
      </c>
      <c r="AG24">
        <v>1.78</v>
      </c>
      <c r="AJ24" t="s">
        <v>71</v>
      </c>
    </row>
    <row r="25" spans="1:36" ht="15" x14ac:dyDescent="0.25">
      <c r="A25">
        <v>2.16</v>
      </c>
      <c r="B25">
        <v>3.42</v>
      </c>
      <c r="C25">
        <v>3.6</v>
      </c>
      <c r="D25" s="20">
        <f t="shared" si="3"/>
        <v>3.3138401559454245E-2</v>
      </c>
      <c r="E25" s="17">
        <f>IF(OR($A25="",$B25="",$C25=""),"",A25*'MPTO_working_3-way'!$I24)</f>
        <v>2.2315789473684213</v>
      </c>
      <c r="F25" s="21">
        <f>IF(OR($A25="",$B25="",$C25=""),"",B25*'MPTO_working_3-way'!$I24)</f>
        <v>3.5333333333333337</v>
      </c>
      <c r="G25" s="22">
        <f>IF(OR($A25="",$B25="",$C25=""),"",C25*'MPTO_working_3-way'!$I24)</f>
        <v>3.7192982456140355</v>
      </c>
      <c r="H25" s="17">
        <f>IF(OR($A25="",$B25="",$C25=""),"",'MPTO_working_3-way'!E24)</f>
        <v>2.2127965492451476</v>
      </c>
      <c r="I25" s="21">
        <f>IF(OR($A25="",$B25="",$C25=""),"",'MPTO_working_3-way'!F24)</f>
        <v>3.5542725173210159</v>
      </c>
      <c r="J25" s="22">
        <f>IF(OR($A25="",$B25="",$C25=""),"",'MPTO_working_3-way'!G24)</f>
        <v>3.7490864799025587</v>
      </c>
      <c r="K25" s="17">
        <f>IF(OR($A25="",$B25="",$C25=""),"",'OddsRatio_working_3-way'!H24)</f>
        <v>2.2205645087319388</v>
      </c>
      <c r="L25" s="21">
        <f>IF(OR($A25="",$B25="",$C25=""),"",'OddsRatio_working_3-way'!I24)</f>
        <v>3.5463500958028371</v>
      </c>
      <c r="M25" s="22">
        <f>IF(OR($A25="",$B25="",$C25=""),"",'OddsRatio_working_3-way'!J24)</f>
        <v>3.7357480368129661</v>
      </c>
      <c r="N25" s="23">
        <f t="shared" si="16"/>
        <v>44.811320754716974</v>
      </c>
      <c r="O25" s="24">
        <f t="shared" si="17"/>
        <v>28.30188679245283</v>
      </c>
      <c r="P25" s="24">
        <f t="shared" si="18"/>
        <v>26.886792452830182</v>
      </c>
      <c r="Q25" t="s">
        <v>69</v>
      </c>
      <c r="R25" t="s">
        <v>97</v>
      </c>
      <c r="S25" t="s">
        <v>199</v>
      </c>
      <c r="T25" s="35">
        <v>100</v>
      </c>
      <c r="U25" s="35">
        <f t="shared" si="19"/>
        <v>50.495049504950494</v>
      </c>
      <c r="V25" s="35">
        <f t="shared" si="20"/>
        <v>70.501474926253692</v>
      </c>
      <c r="W25" s="35">
        <f t="shared" si="21"/>
        <v>75.429975429975428</v>
      </c>
      <c r="X25" s="35">
        <f t="shared" si="22"/>
        <v>54.068549643770879</v>
      </c>
      <c r="Y25" s="35">
        <f t="shared" si="23"/>
        <v>74.074975065074085</v>
      </c>
      <c r="Z25" s="35">
        <f t="shared" si="24"/>
        <v>79.003475568795807</v>
      </c>
      <c r="AA25" s="35">
        <f t="shared" si="25"/>
        <v>-3.5735001388203855</v>
      </c>
      <c r="AB25" s="35">
        <f t="shared" si="26"/>
        <v>-3.5735001388203926</v>
      </c>
      <c r="AC25" s="35">
        <f t="shared" si="27"/>
        <v>-3.5735001388203784</v>
      </c>
      <c r="AF25">
        <v>2.2200000000000002</v>
      </c>
      <c r="AG25">
        <v>1.7</v>
      </c>
      <c r="AJ25" t="s">
        <v>71</v>
      </c>
    </row>
    <row r="26" spans="1:36" ht="15" x14ac:dyDescent="0.25">
      <c r="A26">
        <v>2.02</v>
      </c>
      <c r="B26">
        <v>3.39</v>
      </c>
      <c r="C26">
        <v>4.07</v>
      </c>
      <c r="D26" s="20">
        <f t="shared" si="3"/>
        <v>3.5735001388203846E-2</v>
      </c>
      <c r="E26" s="17">
        <f>IF(OR($A26="",$B26="",$C26=""),"",A26*'MPTO_working_3-way'!$I25)</f>
        <v>2.0921847028041718</v>
      </c>
      <c r="F26" s="21">
        <f>IF(OR($A26="",$B26="",$C26=""),"",B26*'MPTO_working_3-way'!$I25)</f>
        <v>3.511141654706011</v>
      </c>
      <c r="G26" s="22">
        <f>IF(OR($A26="",$B26="",$C26=""),"",C26*'MPTO_working_3-way'!$I25)</f>
        <v>4.21544145564999</v>
      </c>
      <c r="H26" s="17">
        <f>IF(OR($A26="",$B26="",$C26=""),"",'MPTO_working_3-way'!E25)</f>
        <v>2.0698026975281136</v>
      </c>
      <c r="I26" s="21">
        <f>IF(OR($A26="",$B26="",$C26=""),"",'MPTO_working_3-way'!F25)</f>
        <v>3.5326503704583767</v>
      </c>
      <c r="J26" s="22">
        <f>IF(OR($A26="",$B26="",$C26=""),"",'MPTO_working_3-way'!G25)</f>
        <v>4.2773689207275467</v>
      </c>
      <c r="K26" s="17">
        <f>IF(OR($A26="",$B26="",$C26=""),"",'OddsRatio_working_3-way'!H25)</f>
        <v>2.0787540704382126</v>
      </c>
      <c r="L26" s="21">
        <f>IF(OR($A26="",$B26="",$C26=""),"",'OddsRatio_working_3-way'!I25)</f>
        <v>3.5276688513209091</v>
      </c>
      <c r="M26" s="22">
        <f>IF(OR($A26="",$B26="",$C26=""),"",'OddsRatio_working_3-way'!J25)</f>
        <v>4.2468382316130517</v>
      </c>
      <c r="N26" s="23">
        <f t="shared" si="16"/>
        <v>47.796927233990957</v>
      </c>
      <c r="O26" s="24">
        <f t="shared" si="17"/>
        <v>28.48076490049019</v>
      </c>
      <c r="P26" s="24">
        <f t="shared" si="18"/>
        <v>23.72230786551885</v>
      </c>
      <c r="Q26" t="s">
        <v>120</v>
      </c>
      <c r="R26" t="s">
        <v>116</v>
      </c>
      <c r="S26" t="s">
        <v>199</v>
      </c>
      <c r="T26" s="35">
        <v>100</v>
      </c>
      <c r="U26" s="35">
        <f t="shared" si="19"/>
        <v>76.851851851851848</v>
      </c>
      <c r="V26" s="35">
        <f t="shared" si="20"/>
        <v>71.83098591549296</v>
      </c>
      <c r="W26" s="35">
        <f t="shared" si="21"/>
        <v>46.808510638297875</v>
      </c>
      <c r="X26" s="35">
        <f t="shared" si="22"/>
        <v>81.360503446209179</v>
      </c>
      <c r="Y26" s="35">
        <f t="shared" si="23"/>
        <v>76.339637509850263</v>
      </c>
      <c r="Z26" s="35">
        <f t="shared" si="24"/>
        <v>51.317162232655193</v>
      </c>
      <c r="AA26" s="35">
        <f t="shared" si="25"/>
        <v>-4.5086515943573318</v>
      </c>
      <c r="AB26" s="35">
        <f t="shared" si="26"/>
        <v>-4.5086515943573033</v>
      </c>
      <c r="AC26" s="35">
        <f t="shared" si="27"/>
        <v>-4.5086515943573175</v>
      </c>
      <c r="AF26">
        <v>2.2400000000000002</v>
      </c>
      <c r="AG26">
        <v>1.69</v>
      </c>
      <c r="AJ26" t="s">
        <v>71</v>
      </c>
    </row>
    <row r="27" spans="1:36" ht="15" x14ac:dyDescent="0.25">
      <c r="A27">
        <v>4.32</v>
      </c>
      <c r="B27">
        <v>3.55</v>
      </c>
      <c r="C27">
        <v>1.88</v>
      </c>
      <c r="D27" s="20">
        <f t="shared" si="3"/>
        <v>4.5086515943573158E-2</v>
      </c>
      <c r="E27" s="17">
        <f>IF(OR($A27="",$B27="",$C27=""),"",A27*'MPTO_working_3-way'!$I26)</f>
        <v>4.5147737488762365</v>
      </c>
      <c r="F27" s="21">
        <f>IF(OR($A27="",$B27="",$C27=""),"",B27*'MPTO_working_3-way'!$I26)</f>
        <v>3.7100571315996844</v>
      </c>
      <c r="G27" s="22">
        <f>IF(OR($A27="",$B27="",$C27=""),"",C27*'MPTO_working_3-way'!$I26)</f>
        <v>1.9647626499739175</v>
      </c>
      <c r="H27" s="17">
        <f>IF(OR($A27="",$B27="",$C27=""),"",'MPTO_working_3-way'!E26)</f>
        <v>4.6199482108825523</v>
      </c>
      <c r="I27" s="21">
        <f>IF(OR($A27="",$B27="",$C27=""),"",'MPTO_working_3-way'!F26)</f>
        <v>3.7500754393692914</v>
      </c>
      <c r="J27" s="22">
        <f>IF(OR($A27="",$B27="",$C27=""),"",'MPTO_working_3-way'!G26)</f>
        <v>1.9346623697550864</v>
      </c>
      <c r="K27" s="17">
        <f>IF(OR($A27="",$B27="",$C27=""),"",'OddsRatio_working_3-way'!H26)</f>
        <v>4.5691807743744874</v>
      </c>
      <c r="L27" s="21">
        <f>IF(OR($A27="",$B27="",$C27=""),"",'OddsRatio_working_3-way'!I26)</f>
        <v>3.741388847787634</v>
      </c>
      <c r="M27" s="22">
        <f>IF(OR($A27="",$B27="",$C27=""),"",'OddsRatio_working_3-way'!J26)</f>
        <v>1.9460479160992619</v>
      </c>
      <c r="N27" s="23">
        <f t="shared" si="16"/>
        <v>22.149504175018915</v>
      </c>
      <c r="O27" s="24">
        <f t="shared" si="17"/>
        <v>26.953762827065276</v>
      </c>
      <c r="P27" s="24">
        <f t="shared" si="18"/>
        <v>50.896732997915819</v>
      </c>
      <c r="Q27" t="s">
        <v>192</v>
      </c>
      <c r="R27" t="s">
        <v>190</v>
      </c>
      <c r="S27" t="s">
        <v>199</v>
      </c>
      <c r="T27" s="35">
        <v>100</v>
      </c>
      <c r="U27" s="35">
        <f t="shared" si="19"/>
        <v>54.545454545454554</v>
      </c>
      <c r="V27" s="35">
        <f t="shared" si="20"/>
        <v>69.512195121951223</v>
      </c>
      <c r="W27" s="35">
        <f t="shared" si="21"/>
        <v>71.428571428571431</v>
      </c>
      <c r="X27" s="35">
        <f t="shared" si="22"/>
        <v>59.059233449477347</v>
      </c>
      <c r="Y27" s="35">
        <f t="shared" si="23"/>
        <v>74.025974025974023</v>
      </c>
      <c r="Z27" s="35">
        <f t="shared" si="24"/>
        <v>75.942350332594231</v>
      </c>
      <c r="AA27" s="35">
        <f t="shared" si="25"/>
        <v>-4.5137789040227929</v>
      </c>
      <c r="AB27" s="35">
        <f t="shared" si="26"/>
        <v>-4.5137789040228</v>
      </c>
      <c r="AC27" s="35">
        <f t="shared" si="27"/>
        <v>-4.5137789040228</v>
      </c>
      <c r="AF27">
        <v>2.2200000000000002</v>
      </c>
      <c r="AG27">
        <v>1.68</v>
      </c>
      <c r="AJ27" t="s">
        <v>72</v>
      </c>
    </row>
    <row r="28" spans="1:36" ht="15" x14ac:dyDescent="0.25">
      <c r="A28">
        <v>2.2000000000000002</v>
      </c>
      <c r="B28">
        <v>3.28</v>
      </c>
      <c r="C28">
        <v>3.5</v>
      </c>
      <c r="D28" s="20">
        <f t="shared" si="3"/>
        <v>4.5137789040228027E-2</v>
      </c>
      <c r="E28" s="17">
        <f>IF(OR($A28="",$B28="",$C28=""),"",A28*'MPTO_working_3-way'!$I27)</f>
        <v>2.2993031358885019</v>
      </c>
      <c r="F28" s="21">
        <f>IF(OR($A28="",$B28="",$C28=""),"",B28*'MPTO_working_3-way'!$I27)</f>
        <v>3.4280519480519476</v>
      </c>
      <c r="G28" s="22">
        <f>IF(OR($A28="",$B28="",$C28=""),"",C28*'MPTO_working_3-way'!$I27)</f>
        <v>3.657982261640798</v>
      </c>
      <c r="H28" s="17">
        <f>IF(OR($A28="",$B28="",$C28=""),"",'MPTO_working_3-way'!E27)</f>
        <v>2.2753153153153156</v>
      </c>
      <c r="I28" s="21">
        <f>IF(OR($A28="",$B28="",$C28=""),"",'MPTO_working_3-way'!F27)</f>
        <v>3.4502732240437153</v>
      </c>
      <c r="J28" s="22">
        <f>IF(OR($A28="",$B28="",$C28=""),"",'MPTO_working_3-way'!G27)</f>
        <v>3.6945582211819774</v>
      </c>
      <c r="K28" s="17">
        <f>IF(OR($A28="",$B28="",$C28=""),"",'OddsRatio_working_3-way'!H27)</f>
        <v>2.2853209990506129</v>
      </c>
      <c r="L28" s="21">
        <f>IF(OR($A28="",$B28="",$C28=""),"",'OddsRatio_working_3-way'!I27)</f>
        <v>3.4421098981961649</v>
      </c>
      <c r="M28" s="22">
        <f>IF(OR($A28="",$B28="",$C28=""),"",'OddsRatio_working_3-way'!J27)</f>
        <v>3.6777520813554427</v>
      </c>
      <c r="N28" s="23">
        <f t="shared" si="16"/>
        <v>43.491438096681314</v>
      </c>
      <c r="O28" s="24">
        <f t="shared" si="17"/>
        <v>29.171086528261863</v>
      </c>
      <c r="P28" s="24">
        <f t="shared" si="18"/>
        <v>27.33747537505683</v>
      </c>
      <c r="Q28" t="s">
        <v>187</v>
      </c>
      <c r="R28" t="s">
        <v>193</v>
      </c>
      <c r="S28" t="s">
        <v>199</v>
      </c>
      <c r="T28" s="35">
        <v>100</v>
      </c>
      <c r="U28" s="35">
        <f t="shared" si="19"/>
        <v>61.977186311787079</v>
      </c>
      <c r="V28" s="35">
        <f t="shared" si="20"/>
        <v>69.879518072289159</v>
      </c>
      <c r="W28" s="35">
        <f t="shared" si="21"/>
        <v>63.768115942028999</v>
      </c>
      <c r="X28" s="35">
        <f t="shared" si="22"/>
        <v>66.352365985681857</v>
      </c>
      <c r="Y28" s="35">
        <f t="shared" si="23"/>
        <v>74.25469774618395</v>
      </c>
      <c r="Z28" s="35">
        <f t="shared" si="24"/>
        <v>68.143295615923776</v>
      </c>
      <c r="AA28" s="35">
        <f t="shared" si="25"/>
        <v>-4.3751796738947775</v>
      </c>
      <c r="AB28" s="35">
        <f t="shared" si="26"/>
        <v>-4.3751796738947917</v>
      </c>
      <c r="AC28" s="35">
        <f t="shared" si="27"/>
        <v>-4.3751796738947775</v>
      </c>
      <c r="AF28">
        <v>2.0699999999999998</v>
      </c>
      <c r="AG28">
        <v>1.78</v>
      </c>
      <c r="AJ28" t="s">
        <v>72</v>
      </c>
    </row>
    <row r="29" spans="1:36" ht="15" x14ac:dyDescent="0.25">
      <c r="A29">
        <v>2.63</v>
      </c>
      <c r="B29">
        <v>3.32</v>
      </c>
      <c r="C29">
        <v>2.76</v>
      </c>
      <c r="D29" s="20">
        <f t="shared" si="3"/>
        <v>4.3751796738948023E-2</v>
      </c>
      <c r="E29" s="17">
        <f>IF(OR($A29="",$B29="",$C29=""),"",A29*'MPTO_working_3-way'!$I28)</f>
        <v>2.7450672254234334</v>
      </c>
      <c r="F29" s="21">
        <f>IF(OR($A29="",$B29="",$C29=""),"",B29*'MPTO_working_3-way'!$I28)</f>
        <v>3.4652559651733075</v>
      </c>
      <c r="G29" s="22">
        <f>IF(OR($A29="",$B29="",$C29=""),"",C29*'MPTO_working_3-way'!$I28)</f>
        <v>2.8807549589994963</v>
      </c>
      <c r="H29" s="17">
        <f>IF(OR($A29="",$B29="",$C29=""),"",'MPTO_working_3-way'!E28)</f>
        <v>2.7348990831018751</v>
      </c>
      <c r="I29" s="21">
        <f>IF(OR($A29="",$B29="",$C29=""),"",'MPTO_working_3-way'!F28)</f>
        <v>3.4889292624810255</v>
      </c>
      <c r="J29" s="22">
        <f>IF(OR($A29="",$B29="",$C29=""),"",'MPTO_working_3-way'!G28)</f>
        <v>2.8757538459188585</v>
      </c>
      <c r="K29" s="17">
        <f>IF(OR($A29="",$B29="",$C29=""),"",'OddsRatio_working_3-way'!H28)</f>
        <v>2.7399318313943333</v>
      </c>
      <c r="L29" s="21">
        <f>IF(OR($A29="",$B29="",$C29=""),"",'OddsRatio_working_3-way'!I28)</f>
        <v>3.4764673919232223</v>
      </c>
      <c r="M29" s="22">
        <f>IF(OR($A29="",$B29="",$C29=""),"",'OddsRatio_working_3-way'!J28)</f>
        <v>2.8786994007693418</v>
      </c>
      <c r="N29" s="23">
        <f t="shared" si="16"/>
        <v>36.428980344761776</v>
      </c>
      <c r="O29" s="24">
        <f t="shared" si="17"/>
        <v>28.857897080338397</v>
      </c>
      <c r="P29" s="24">
        <f t="shared" si="18"/>
        <v>34.713122574899813</v>
      </c>
      <c r="Q29" t="s">
        <v>194</v>
      </c>
      <c r="R29" t="s">
        <v>195</v>
      </c>
      <c r="S29" t="s">
        <v>199</v>
      </c>
      <c r="T29" s="35">
        <v>100</v>
      </c>
      <c r="U29" s="35">
        <f t="shared" si="19"/>
        <v>43.181818181818187</v>
      </c>
      <c r="V29" s="35">
        <f t="shared" si="20"/>
        <v>72.222222222222229</v>
      </c>
      <c r="W29" s="35">
        <f t="shared" si="21"/>
        <v>79.674796747967477</v>
      </c>
      <c r="X29" s="35">
        <f t="shared" si="22"/>
        <v>48.102981029810302</v>
      </c>
      <c r="Y29" s="35">
        <f t="shared" si="23"/>
        <v>77.14338507021435</v>
      </c>
      <c r="Z29" s="35">
        <f t="shared" si="24"/>
        <v>84.595959595959599</v>
      </c>
      <c r="AA29" s="35">
        <f t="shared" si="25"/>
        <v>-4.9211628479921146</v>
      </c>
      <c r="AB29" s="35">
        <f t="shared" si="26"/>
        <v>-4.9211628479921217</v>
      </c>
      <c r="AC29" s="35">
        <f t="shared" si="27"/>
        <v>-4.9211628479921217</v>
      </c>
      <c r="AF29">
        <v>2.23</v>
      </c>
      <c r="AG29">
        <v>1.67</v>
      </c>
      <c r="AJ29" t="s">
        <v>72</v>
      </c>
    </row>
    <row r="30" spans="1:36" s="35" customFormat="1" ht="15" x14ac:dyDescent="0.25">
      <c r="A30">
        <v>1.76</v>
      </c>
      <c r="B30">
        <v>3.6</v>
      </c>
      <c r="C30">
        <v>4.92</v>
      </c>
      <c r="D30" s="20">
        <f t="shared" si="3"/>
        <v>4.921162847992111E-2</v>
      </c>
      <c r="E30" s="17">
        <f>IF(OR($A30="",$B30="",$C30=""),"",A30*'MPTO_working_3-way'!$I29)</f>
        <v>1.8466124661246612</v>
      </c>
      <c r="F30" s="21">
        <f>IF(OR($A30="",$B30="",$C30=""),"",B30*'MPTO_working_3-way'!$I29)</f>
        <v>3.7771618625277159</v>
      </c>
      <c r="G30" s="22">
        <f>IF(OR($A30="",$B30="",$C30=""),"",C30*'MPTO_working_3-way'!$I29)</f>
        <v>5.1621212121212121</v>
      </c>
      <c r="H30" s="17">
        <f>IF(OR($A30="",$B30="",$C30=""),"",'MPTO_working_3-way'!E29)</f>
        <v>1.8123232623902368</v>
      </c>
      <c r="I30" s="21">
        <f>IF(OR($A30="",$B30="",$C30=""),"",'MPTO_working_3-way'!F29)</f>
        <v>3.8259366899693661</v>
      </c>
      <c r="J30" s="22">
        <f>IF(OR($A30="",$B30="",$C30=""),"",'MPTO_working_3-way'!G29)</f>
        <v>5.3519393473244694</v>
      </c>
      <c r="K30" s="17">
        <f>IF(OR($A30="",$B30="",$C30=""),"",'OddsRatio_working_3-way'!H29)</f>
        <v>1.8247900010193665</v>
      </c>
      <c r="L30" s="21">
        <f>IF(OR($A30="",$B30="",$C30=""),"",'OddsRatio_working_3-way'!I29)</f>
        <v>3.8216500034873051</v>
      </c>
      <c r="M30" s="22">
        <f>IF(OR($A30="",$B30="",$C30=""),"",'OddsRatio_working_3-way'!J29)</f>
        <v>5.2541800052577834</v>
      </c>
      <c r="N30" s="23">
        <f t="shared" si="16"/>
        <v>54.153213971235694</v>
      </c>
      <c r="O30" s="24">
        <f t="shared" si="17"/>
        <v>26.474904608159672</v>
      </c>
      <c r="P30" s="24">
        <f t="shared" si="18"/>
        <v>19.371881420604637</v>
      </c>
      <c r="Q30" t="s">
        <v>196</v>
      </c>
      <c r="R30" t="s">
        <v>197</v>
      </c>
      <c r="S30" t="s">
        <v>199</v>
      </c>
      <c r="T30" s="35">
        <v>100</v>
      </c>
      <c r="U30" s="35">
        <f t="shared" si="19"/>
        <v>44.751381215469614</v>
      </c>
      <c r="V30" s="35">
        <f t="shared" si="20"/>
        <v>70.059880239520965</v>
      </c>
      <c r="W30" s="35">
        <f t="shared" si="21"/>
        <v>81.751824817518241</v>
      </c>
      <c r="X30" s="35">
        <f t="shared" si="22"/>
        <v>48.188294942960795</v>
      </c>
      <c r="Y30" s="35">
        <f t="shared" si="23"/>
        <v>73.496793967012138</v>
      </c>
      <c r="Z30" s="35">
        <f t="shared" si="24"/>
        <v>85.188738545009429</v>
      </c>
      <c r="AA30" s="35">
        <f t="shared" si="25"/>
        <v>-3.4369137274911807</v>
      </c>
      <c r="AB30" s="35">
        <f t="shared" si="26"/>
        <v>-3.4369137274911736</v>
      </c>
      <c r="AC30" s="35">
        <f t="shared" si="27"/>
        <v>-3.4369137274911878</v>
      </c>
      <c r="AD30" s="36"/>
      <c r="AE30" s="36"/>
      <c r="AF30">
        <v>2.15</v>
      </c>
      <c r="AG30">
        <v>1.72</v>
      </c>
      <c r="AH30" s="36"/>
      <c r="AI30" s="36"/>
      <c r="AJ30" t="s">
        <v>72</v>
      </c>
    </row>
    <row r="31" spans="1:36" ht="15" x14ac:dyDescent="0.25">
      <c r="A31">
        <v>1.81</v>
      </c>
      <c r="B31">
        <v>3.34</v>
      </c>
      <c r="C31">
        <v>5.48</v>
      </c>
      <c r="D31" s="20">
        <f t="shared" si="3"/>
        <v>3.4369137274911754E-2</v>
      </c>
      <c r="E31" s="17">
        <f>IF(OR($A31="",$B31="",$C31=""),"",A31*'MPTO_working_3-way'!$I30)</f>
        <v>1.8722081384675904</v>
      </c>
      <c r="F31" s="21">
        <f>IF(OR($A31="",$B31="",$C31=""),"",B31*'MPTO_working_3-way'!$I30)</f>
        <v>3.4547929184982049</v>
      </c>
      <c r="G31" s="22">
        <f>IF(OR($A31="",$B31="",$C31=""),"",C31*'MPTO_working_3-way'!$I30)</f>
        <v>5.6683428722665168</v>
      </c>
      <c r="H31" s="17">
        <f>IF(OR($A31="",$B31="",$C31=""),"",'MPTO_working_3-way'!E30)</f>
        <v>1.8483269938557205</v>
      </c>
      <c r="I31" s="21">
        <f>IF(OR($A31="",$B31="",$C31=""),"",'MPTO_working_3-way'!F30)</f>
        <v>3.4728876357756735</v>
      </c>
      <c r="J31" s="22">
        <f>IF(OR($A31="",$B31="",$C31=""),"",'MPTO_working_3-way'!G30)</f>
        <v>5.8470856342474864</v>
      </c>
      <c r="K31" s="17">
        <f>IF(OR($A31="",$B31="",$C31=""),"",'OddsRatio_working_3-way'!H30)</f>
        <v>1.8576113079330714</v>
      </c>
      <c r="L31" s="21">
        <f>IF(OR($A31="",$B31="",$C31=""),"",'OddsRatio_working_3-way'!I30)</f>
        <v>3.4775437784733181</v>
      </c>
      <c r="M31" s="22">
        <f>IF(OR($A31="",$B31="",$C31=""),"",'OddsRatio_working_3-way'!J30)</f>
        <v>5.7433316784446458</v>
      </c>
      <c r="N31" s="23">
        <f t="shared" si="16"/>
        <v>53.412864705230042</v>
      </c>
      <c r="O31" s="24">
        <f t="shared" si="17"/>
        <v>28.94529494504982</v>
      </c>
      <c r="P31" s="24">
        <f t="shared" si="18"/>
        <v>17.641840349720141</v>
      </c>
      <c r="Q31" t="s">
        <v>180</v>
      </c>
      <c r="R31" t="s">
        <v>151</v>
      </c>
      <c r="S31" t="s">
        <v>199</v>
      </c>
      <c r="T31" s="35">
        <v>100</v>
      </c>
      <c r="U31" s="35">
        <f t="shared" si="19"/>
        <v>55.156950672645742</v>
      </c>
      <c r="V31" s="35">
        <f t="shared" si="20"/>
        <v>67.320261437908499</v>
      </c>
      <c r="W31" s="35">
        <f t="shared" si="21"/>
        <v>74.160206718346245</v>
      </c>
      <c r="X31" s="35">
        <f t="shared" si="22"/>
        <v>58.519531843745256</v>
      </c>
      <c r="Y31" s="35">
        <f t="shared" si="23"/>
        <v>70.682842609008006</v>
      </c>
      <c r="Z31" s="35">
        <f t="shared" si="24"/>
        <v>77.522787889445766</v>
      </c>
      <c r="AA31" s="35">
        <f t="shared" si="25"/>
        <v>-3.3625811710995137</v>
      </c>
      <c r="AB31" s="35">
        <f t="shared" si="26"/>
        <v>-3.3625811710995066</v>
      </c>
      <c r="AC31" s="35">
        <f t="shared" si="27"/>
        <v>-3.3625811710995208</v>
      </c>
      <c r="AF31">
        <v>2.59</v>
      </c>
      <c r="AG31">
        <v>1.53</v>
      </c>
      <c r="AJ31" t="s">
        <v>183</v>
      </c>
    </row>
    <row r="32" spans="1:36" ht="15" x14ac:dyDescent="0.25">
      <c r="A32">
        <v>2.23</v>
      </c>
      <c r="B32">
        <v>3.06</v>
      </c>
      <c r="C32">
        <v>3.87</v>
      </c>
      <c r="D32" s="20">
        <f t="shared" si="3"/>
        <v>3.3625811710995102E-2</v>
      </c>
      <c r="E32" s="17">
        <f>IF(OR($A32="",$B32="",$C32=""),"",A32*'MPTO_working_3-way'!$I31)</f>
        <v>2.3049855601155191</v>
      </c>
      <c r="F32" s="21">
        <f>IF(OR($A32="",$B32="",$C32=""),"",B32*'MPTO_working_3-way'!$I31)</f>
        <v>3.162894983835645</v>
      </c>
      <c r="G32" s="22">
        <f>IF(OR($A32="",$B32="",$C32=""),"",C32*'MPTO_working_3-way'!$I31)</f>
        <v>4.0001318913215513</v>
      </c>
      <c r="H32" s="17">
        <f>IF(OR($A32="",$B32="",$C32=""),"",'MPTO_working_3-way'!E31)</f>
        <v>2.2871681960873365</v>
      </c>
      <c r="I32" s="21">
        <f>IF(OR($A32="",$B32="",$C32=""),"",'MPTO_working_3-way'!F31)</f>
        <v>3.16868044091613</v>
      </c>
      <c r="J32" s="22">
        <f>IF(OR($A32="",$B32="",$C32=""),"",'MPTO_working_3-way'!G31)</f>
        <v>4.0454820780409699</v>
      </c>
      <c r="K32" s="17">
        <f>IF(OR($A32="",$B32="",$C32=""),"",'OddsRatio_working_3-way'!H31)</f>
        <v>2.2949075679378081</v>
      </c>
      <c r="L32" s="21">
        <f>IF(OR($A32="",$B32="",$C32=""),"",'OddsRatio_working_3-way'!I31)</f>
        <v>3.1687069837007193</v>
      </c>
      <c r="M32" s="22">
        <f>IF(OR($A32="",$B32="",$C32=""),"",'OddsRatio_working_3-way'!J31)</f>
        <v>4.0214509918548869</v>
      </c>
      <c r="N32" s="23">
        <f t="shared" si="16"/>
        <v>43.384219723696795</v>
      </c>
      <c r="O32" s="24">
        <f t="shared" si="17"/>
        <v>31.616604569883609</v>
      </c>
      <c r="P32" s="24">
        <f t="shared" si="18"/>
        <v>24.999175706419596</v>
      </c>
      <c r="Q32" t="s">
        <v>149</v>
      </c>
      <c r="R32" t="s">
        <v>179</v>
      </c>
      <c r="S32" t="s">
        <v>199</v>
      </c>
      <c r="T32" s="35">
        <v>100</v>
      </c>
      <c r="U32" s="35">
        <f t="shared" si="19"/>
        <v>72.826086956521735</v>
      </c>
      <c r="V32" s="35">
        <f t="shared" si="20"/>
        <v>69.135802469135797</v>
      </c>
      <c r="W32" s="35">
        <f t="shared" si="21"/>
        <v>54.751131221719454</v>
      </c>
      <c r="X32" s="35">
        <f t="shared" si="22"/>
        <v>76.113066309144742</v>
      </c>
      <c r="Y32" s="35">
        <f t="shared" si="23"/>
        <v>72.422781821758804</v>
      </c>
      <c r="Z32" s="35">
        <f t="shared" si="24"/>
        <v>58.038110574342447</v>
      </c>
      <c r="AA32" s="35">
        <f t="shared" si="25"/>
        <v>-3.2869793526230069</v>
      </c>
      <c r="AB32" s="35">
        <f t="shared" si="26"/>
        <v>-3.2869793526230069</v>
      </c>
      <c r="AC32" s="35">
        <f t="shared" si="27"/>
        <v>-3.2869793526229927</v>
      </c>
      <c r="AF32">
        <v>2.62</v>
      </c>
      <c r="AG32">
        <v>1.52</v>
      </c>
      <c r="AJ32" t="s">
        <v>183</v>
      </c>
    </row>
    <row r="33" spans="1:36" ht="15" x14ac:dyDescent="0.25">
      <c r="A33">
        <v>3.68</v>
      </c>
      <c r="B33">
        <v>3.24</v>
      </c>
      <c r="C33">
        <v>2.21</v>
      </c>
      <c r="D33" s="20">
        <f t="shared" si="3"/>
        <v>3.2869793526229873E-2</v>
      </c>
      <c r="E33" s="17">
        <f>IF(OR($A33="",$B33="",$C33=""),"",A33*'MPTO_working_3-way'!$I32)</f>
        <v>3.800960840176526</v>
      </c>
      <c r="F33" s="21">
        <f>IF(OR($A33="",$B33="",$C33=""),"",B33*'MPTO_working_3-way'!$I32)</f>
        <v>3.3464981310249851</v>
      </c>
      <c r="G33" s="22">
        <f>IF(OR($A33="",$B33="",$C33=""),"",C33*'MPTO_working_3-way'!$I32)</f>
        <v>2.2826422436929681</v>
      </c>
      <c r="H33" s="17">
        <f>IF(OR($A33="",$B33="",$C33=""),"",'MPTO_working_3-way'!E32)</f>
        <v>3.8346126562158012</v>
      </c>
      <c r="I33" s="21">
        <f>IF(OR($A33="",$B33="",$C33=""),"",'MPTO_working_3-way'!F32)</f>
        <v>3.359251329408397</v>
      </c>
      <c r="J33" s="22">
        <f>IF(OR($A33="",$B33="",$C33=""),"",'MPTO_working_3-way'!G32)</f>
        <v>2.2648410450398742</v>
      </c>
      <c r="K33" s="17">
        <f>IF(OR($A33="",$B33="",$C33=""),"",'OddsRatio_working_3-way'!H32)</f>
        <v>3.8181342393053521</v>
      </c>
      <c r="L33" s="21">
        <f>IF(OR($A33="",$B33="",$C33=""),"",'OddsRatio_working_3-way'!I32)</f>
        <v>3.355455483598504</v>
      </c>
      <c r="M33" s="22">
        <f>IF(OR($A33="",$B33="",$C33=""),"",'OddsRatio_working_3-way'!J32)</f>
        <v>2.272366578193834</v>
      </c>
      <c r="N33" s="23">
        <f t="shared" si="16"/>
        <v>26.309137137902148</v>
      </c>
      <c r="O33" s="24">
        <f t="shared" si="17"/>
        <v>29.881982922061702</v>
      </c>
      <c r="P33" s="24">
        <f t="shared" si="18"/>
        <v>43.808879940036164</v>
      </c>
      <c r="Q33" t="s">
        <v>146</v>
      </c>
      <c r="R33" t="s">
        <v>155</v>
      </c>
      <c r="S33" t="s">
        <v>199</v>
      </c>
      <c r="T33" s="35">
        <v>100</v>
      </c>
      <c r="U33" s="35">
        <f t="shared" si="19"/>
        <v>69.418960244648318</v>
      </c>
      <c r="V33" s="35">
        <f t="shared" si="20"/>
        <v>69.135802469135797</v>
      </c>
      <c r="W33" s="35">
        <f t="shared" si="21"/>
        <v>58.15899581589958</v>
      </c>
      <c r="X33" s="35">
        <f t="shared" si="22"/>
        <v>72.705201714964616</v>
      </c>
      <c r="Y33" s="35">
        <f t="shared" si="23"/>
        <v>72.422043939452095</v>
      </c>
      <c r="Z33" s="35">
        <f t="shared" si="24"/>
        <v>61.445237286215871</v>
      </c>
      <c r="AA33" s="35">
        <f t="shared" si="25"/>
        <v>-3.2862414703162983</v>
      </c>
      <c r="AB33" s="35">
        <f t="shared" si="26"/>
        <v>-3.2862414703162983</v>
      </c>
      <c r="AC33" s="35">
        <f t="shared" si="27"/>
        <v>-3.2862414703162912</v>
      </c>
      <c r="AF33">
        <v>2.2400000000000002</v>
      </c>
      <c r="AG33">
        <v>1.69</v>
      </c>
      <c r="AJ33" t="s">
        <v>183</v>
      </c>
    </row>
    <row r="34" spans="1:36" ht="15" x14ac:dyDescent="0.25">
      <c r="A34">
        <v>3.27</v>
      </c>
      <c r="B34">
        <v>3.24</v>
      </c>
      <c r="C34">
        <v>2.39</v>
      </c>
      <c r="D34" s="20">
        <f t="shared" si="3"/>
        <v>3.2862414703162868E-2</v>
      </c>
      <c r="E34" s="17">
        <f>IF(OR($A34="",$B34="",$C34=""),"",A34*'MPTO_working_3-way'!$I33)</f>
        <v>3.3774600960793424</v>
      </c>
      <c r="F34" s="21">
        <f>IF(OR($A34="",$B34="",$C34=""),"",B34*'MPTO_working_3-way'!$I33)</f>
        <v>3.3464742236382481</v>
      </c>
      <c r="G34" s="22">
        <f>IF(OR($A34="",$B34="",$C34=""),"",C34*'MPTO_working_3-way'!$I33)</f>
        <v>2.4685411711405596</v>
      </c>
      <c r="H34" s="17">
        <f>IF(OR($A34="",$B34="",$C34=""),"",'MPTO_working_3-way'!E33)</f>
        <v>3.3914830307796815</v>
      </c>
      <c r="I34" s="21">
        <f>IF(OR($A34="",$B34="",$C34=""),"",'MPTO_working_3-way'!F33)</f>
        <v>3.3592235740238294</v>
      </c>
      <c r="J34" s="22">
        <f>IF(OR($A34="",$B34="",$C34=""),"",'MPTO_working_3-way'!G33)</f>
        <v>2.4542533097408805</v>
      </c>
      <c r="K34" s="17">
        <f>IF(OR($A34="",$B34="",$C34=""),"",'OddsRatio_working_3-way'!H33)</f>
        <v>3.3851939970047997</v>
      </c>
      <c r="L34" s="21">
        <f>IF(OR($A34="",$B34="",$C34=""),"",'OddsRatio_working_3-way'!I33)</f>
        <v>3.3536716093791865</v>
      </c>
      <c r="M34" s="22">
        <f>IF(OR($A34="",$B34="",$C34=""),"",'OddsRatio_working_3-way'!J33)</f>
        <v>2.4605372933201202</v>
      </c>
      <c r="N34" s="23">
        <f t="shared" si="16"/>
        <v>29.60804780967894</v>
      </c>
      <c r="O34" s="24">
        <f t="shared" si="17"/>
        <v>29.882196400509297</v>
      </c>
      <c r="P34" s="24">
        <f t="shared" si="18"/>
        <v>40.509755789811763</v>
      </c>
      <c r="Q34" t="s">
        <v>148</v>
      </c>
      <c r="R34" t="s">
        <v>145</v>
      </c>
      <c r="S34" t="s">
        <v>199</v>
      </c>
      <c r="T34" s="35">
        <v>100</v>
      </c>
      <c r="U34" s="35">
        <f t="shared" si="19"/>
        <v>71.509971509971507</v>
      </c>
      <c r="V34" s="35">
        <f t="shared" si="20"/>
        <v>67.845659163987136</v>
      </c>
      <c r="W34" s="35">
        <f t="shared" si="21"/>
        <v>57.264957264957268</v>
      </c>
      <c r="X34" s="35">
        <f t="shared" si="22"/>
        <v>74.889383571055603</v>
      </c>
      <c r="Y34" s="35">
        <f t="shared" si="23"/>
        <v>71.225071225071218</v>
      </c>
      <c r="Z34" s="35">
        <f t="shared" si="24"/>
        <v>60.644369326041357</v>
      </c>
      <c r="AA34" s="35">
        <f t="shared" si="25"/>
        <v>-3.3794120610840963</v>
      </c>
      <c r="AB34" s="35">
        <f t="shared" si="26"/>
        <v>-3.3794120610840821</v>
      </c>
      <c r="AC34" s="35">
        <f t="shared" si="27"/>
        <v>-3.3794120610840892</v>
      </c>
      <c r="AF34">
        <v>2.19</v>
      </c>
      <c r="AG34">
        <v>1.72</v>
      </c>
      <c r="AJ34" t="s">
        <v>183</v>
      </c>
    </row>
    <row r="35" spans="1:36" s="35" customFormat="1" ht="15" x14ac:dyDescent="0.25">
      <c r="A35">
        <v>3.51</v>
      </c>
      <c r="B35">
        <v>3.11</v>
      </c>
      <c r="C35">
        <v>2.34</v>
      </c>
      <c r="D35" s="20">
        <f t="shared" si="3"/>
        <v>3.3794120610840972E-2</v>
      </c>
      <c r="E35" s="17">
        <f>IF(OR($A35="",$B35="",$C35=""),"",A35*'MPTO_working_3-way'!$I34)</f>
        <v>3.6286173633440515</v>
      </c>
      <c r="F35" s="21">
        <f>IF(OR($A35="",$B35="",$C35=""),"",B35*'MPTO_working_3-way'!$I34)</f>
        <v>3.2150997150997154</v>
      </c>
      <c r="G35" s="22">
        <f>IF(OR($A35="",$B35="",$C35=""),"",C35*'MPTO_working_3-way'!$I34)</f>
        <v>2.4190782422293675</v>
      </c>
      <c r="H35" s="17">
        <f>IF(OR($A35="",$B35="",$C35=""),"",'MPTO_working_3-way'!E34)</f>
        <v>3.6544955418419613</v>
      </c>
      <c r="I35" s="21">
        <f>IF(OR($A35="",$B35="",$C35=""),"",'MPTO_working_3-way'!F34)</f>
        <v>3.2229089370245352</v>
      </c>
      <c r="J35" s="22">
        <f>IF(OR($A35="",$B35="",$C35=""),"",'MPTO_working_3-way'!G34)</f>
        <v>2.4033509221273879</v>
      </c>
      <c r="K35" s="17">
        <f>IF(OR($A35="",$B35="",$C35=""),"",'OddsRatio_working_3-way'!H34)</f>
        <v>3.6415863839386065</v>
      </c>
      <c r="L35" s="21">
        <f>IF(OR($A35="",$B35="",$C35=""),"",'OddsRatio_working_3-way'!I34)</f>
        <v>3.2206164422750834</v>
      </c>
      <c r="M35" s="22">
        <f>IF(OR($A35="",$B35="",$C35=""),"",'OddsRatio_working_3-way'!J34)</f>
        <v>2.410249304572802</v>
      </c>
      <c r="N35" s="23">
        <f t="shared" si="16"/>
        <v>27.558706247230834</v>
      </c>
      <c r="O35" s="24">
        <f t="shared" si="17"/>
        <v>31.103234381922906</v>
      </c>
      <c r="P35" s="24">
        <f t="shared" si="18"/>
        <v>41.33805937084626</v>
      </c>
      <c r="Q35" t="s">
        <v>144</v>
      </c>
      <c r="R35" t="s">
        <v>154</v>
      </c>
      <c r="S35" t="s">
        <v>199</v>
      </c>
      <c r="T35" s="35">
        <v>100</v>
      </c>
      <c r="U35" s="35">
        <f t="shared" si="19"/>
        <v>51.92307692307692</v>
      </c>
      <c r="V35" s="35">
        <f t="shared" si="20"/>
        <v>68.35443037974683</v>
      </c>
      <c r="W35" s="35">
        <f t="shared" si="21"/>
        <v>76.359338061465735</v>
      </c>
      <c r="X35" s="35">
        <f t="shared" si="22"/>
        <v>55.286231558787435</v>
      </c>
      <c r="Y35" s="35">
        <f t="shared" si="23"/>
        <v>71.71758501545736</v>
      </c>
      <c r="Z35" s="35">
        <f t="shared" si="24"/>
        <v>79.722492697176236</v>
      </c>
      <c r="AA35" s="35">
        <f t="shared" si="25"/>
        <v>-3.3631546357105151</v>
      </c>
      <c r="AB35" s="35">
        <f t="shared" si="26"/>
        <v>-3.3631546357105293</v>
      </c>
      <c r="AC35" s="35">
        <f t="shared" si="27"/>
        <v>-3.3631546357105009</v>
      </c>
      <c r="AD35" s="36"/>
      <c r="AE35" s="36"/>
      <c r="AF35">
        <v>2.5</v>
      </c>
      <c r="AG35">
        <v>1.56</v>
      </c>
      <c r="AH35" s="36"/>
      <c r="AI35" s="36"/>
      <c r="AJ35" t="s">
        <v>183</v>
      </c>
    </row>
    <row r="36" spans="1:36" ht="15" x14ac:dyDescent="0.25">
      <c r="A36">
        <v>2.08</v>
      </c>
      <c r="B36">
        <v>3.16</v>
      </c>
      <c r="C36">
        <v>4.2300000000000004</v>
      </c>
      <c r="D36" s="20">
        <f t="shared" si="3"/>
        <v>3.363154635710508E-2</v>
      </c>
      <c r="E36" s="17">
        <f>IF(OR($A36="",$B36="",$C36=""),"",A36*'MPTO_working_3-way'!$I35)</f>
        <v>2.1499536164227786</v>
      </c>
      <c r="F36" s="21">
        <f>IF(OR($A36="",$B36="",$C36=""),"",B36*'MPTO_working_3-way'!$I35)</f>
        <v>3.2662756864884521</v>
      </c>
      <c r="G36" s="22">
        <f>IF(OR($A36="",$B36="",$C36=""),"",C36*'MPTO_working_3-way'!$I35)</f>
        <v>4.3722614410905551</v>
      </c>
      <c r="H36" s="17">
        <f>IF(OR($A36="",$B36="",$C36=""),"",'MPTO_working_3-way'!E35)</f>
        <v>2.1296591190415688</v>
      </c>
      <c r="I36" s="21">
        <f>IF(OR($A36="",$B36="",$C36=""),"",'MPTO_working_3-way'!F35)</f>
        <v>3.2760549979607338</v>
      </c>
      <c r="J36" s="22">
        <f>IF(OR($A36="",$B36="",$C36=""),"",'MPTO_working_3-way'!G35)</f>
        <v>4.4405741597449317</v>
      </c>
      <c r="K36" s="17">
        <f>IF(OR($A36="",$B36="",$C36=""),"",'OddsRatio_working_3-way'!H35)</f>
        <v>2.1381272054977898</v>
      </c>
      <c r="L36" s="21">
        <f>IF(OR($A36="",$B36="",$C36=""),"",'OddsRatio_working_3-way'!I35)</f>
        <v>3.2762544109955796</v>
      </c>
      <c r="M36" s="22">
        <f>IF(OR($A36="",$B36="",$C36=""),"",'OddsRatio_working_3-way'!J35)</f>
        <v>4.4038434016276478</v>
      </c>
      <c r="N36" s="23">
        <f t="shared" si="16"/>
        <v>46.512631359176012</v>
      </c>
      <c r="O36" s="24">
        <f t="shared" si="17"/>
        <v>30.615909249077877</v>
      </c>
      <c r="P36" s="24">
        <f t="shared" si="18"/>
        <v>22.871459391746118</v>
      </c>
      <c r="Q36" t="s">
        <v>150</v>
      </c>
      <c r="R36" t="s">
        <v>153</v>
      </c>
      <c r="S36" t="s">
        <v>199</v>
      </c>
      <c r="T36" s="35">
        <v>100</v>
      </c>
      <c r="U36" s="35">
        <f t="shared" si="19"/>
        <v>76.798143851508115</v>
      </c>
      <c r="V36" s="35">
        <f t="shared" si="20"/>
        <v>66.329966329966325</v>
      </c>
      <c r="W36" s="35">
        <f t="shared" si="21"/>
        <v>53.488372093023258</v>
      </c>
      <c r="X36" s="35">
        <f t="shared" si="22"/>
        <v>80.181661577010416</v>
      </c>
      <c r="Y36" s="35">
        <f t="shared" si="23"/>
        <v>69.713484055468626</v>
      </c>
      <c r="Z36" s="35">
        <f t="shared" si="24"/>
        <v>56.871889818525545</v>
      </c>
      <c r="AA36" s="35">
        <f t="shared" si="25"/>
        <v>-3.3835177255023012</v>
      </c>
      <c r="AB36" s="35">
        <f t="shared" si="26"/>
        <v>-3.3835177255023012</v>
      </c>
      <c r="AC36" s="35">
        <f t="shared" si="27"/>
        <v>-3.383517725502287</v>
      </c>
      <c r="AF36">
        <v>2.5299999999999998</v>
      </c>
      <c r="AG36">
        <v>1.55</v>
      </c>
      <c r="AJ36" t="s">
        <v>183</v>
      </c>
    </row>
    <row r="37" spans="1:36" ht="15" x14ac:dyDescent="0.25">
      <c r="A37">
        <v>4.3099999999999996</v>
      </c>
      <c r="B37">
        <v>2.97</v>
      </c>
      <c r="C37">
        <v>2.15</v>
      </c>
      <c r="D37" s="20">
        <f t="shared" si="3"/>
        <v>3.3835177255022941E-2</v>
      </c>
      <c r="E37" s="17">
        <f>IF(OR($A37="",$B37="",$C37=""),"",A37*'MPTO_working_3-way'!$I36)</f>
        <v>4.4558296139691489</v>
      </c>
      <c r="F37" s="21">
        <f>IF(OR($A37="",$B37="",$C37=""),"",B37*'MPTO_working_3-way'!$I36)</f>
        <v>3.0704904764474183</v>
      </c>
      <c r="G37" s="22">
        <f>IF(OR($A37="",$B37="",$C37=""),"",C37*'MPTO_working_3-way'!$I36)</f>
        <v>2.2227456310982991</v>
      </c>
      <c r="H37" s="17">
        <f>IF(OR($A37="",$B37="",$C37=""),"",'MPTO_working_3-way'!E36)</f>
        <v>4.5302130746234424</v>
      </c>
      <c r="I37" s="21">
        <f>IF(OR($A37="",$B37="",$C37=""),"",'MPTO_working_3-way'!F36)</f>
        <v>3.072933517763774</v>
      </c>
      <c r="J37" s="22">
        <f>IF(OR($A37="",$B37="",$C37=""),"",'MPTO_working_3-way'!G36)</f>
        <v>2.2034299678644</v>
      </c>
      <c r="K37" s="17">
        <f>IF(OR($A37="",$B37="",$C37=""),"",'OddsRatio_working_3-way'!H36)</f>
        <v>4.4881742749104712</v>
      </c>
      <c r="L37" s="21">
        <f>IF(OR($A37="",$B37="",$C37=""),"",'OddsRatio_working_3-way'!I36)</f>
        <v>3.076043299569073</v>
      </c>
      <c r="M37" s="22">
        <f>IF(OR($A37="",$B37="",$C37=""),"",'OddsRatio_working_3-way'!J36)</f>
        <v>2.2119034489870217</v>
      </c>
      <c r="N37" s="23">
        <f t="shared" si="16"/>
        <v>22.442509849680349</v>
      </c>
      <c r="O37" s="24">
        <f t="shared" si="17"/>
        <v>32.568086684216254</v>
      </c>
      <c r="P37" s="24">
        <f t="shared" si="18"/>
        <v>44.989403466103397</v>
      </c>
      <c r="Q37" t="s">
        <v>156</v>
      </c>
      <c r="R37" t="s">
        <v>141</v>
      </c>
      <c r="S37" t="s">
        <v>199</v>
      </c>
      <c r="T37" s="35">
        <v>100</v>
      </c>
      <c r="U37" s="35">
        <f t="shared" si="19"/>
        <v>68.652037617554868</v>
      </c>
      <c r="V37" s="35">
        <f t="shared" si="20"/>
        <v>65.753424657534239</v>
      </c>
      <c r="W37" s="35">
        <f t="shared" si="21"/>
        <v>62.264150943396231</v>
      </c>
      <c r="X37" s="35">
        <f t="shared" si="22"/>
        <v>71.982424399069515</v>
      </c>
      <c r="Y37" s="35">
        <f t="shared" si="23"/>
        <v>69.083811439048915</v>
      </c>
      <c r="Z37" s="35">
        <f t="shared" si="24"/>
        <v>65.594537724910893</v>
      </c>
      <c r="AA37" s="35">
        <f t="shared" si="25"/>
        <v>-3.3303867815146475</v>
      </c>
      <c r="AB37" s="35">
        <f t="shared" si="26"/>
        <v>-3.3303867815146759</v>
      </c>
      <c r="AC37" s="35">
        <f t="shared" si="27"/>
        <v>-3.3303867815146617</v>
      </c>
      <c r="AF37">
        <v>2.98</v>
      </c>
      <c r="AG37">
        <v>1.41</v>
      </c>
      <c r="AJ37" t="s">
        <v>183</v>
      </c>
    </row>
    <row r="38" spans="1:36" ht="15" x14ac:dyDescent="0.25">
      <c r="A38">
        <v>3.19</v>
      </c>
      <c r="B38">
        <v>2.92</v>
      </c>
      <c r="C38">
        <v>2.65</v>
      </c>
      <c r="D38" s="20">
        <f t="shared" si="3"/>
        <v>3.3303867815146715E-2</v>
      </c>
      <c r="E38" s="17">
        <f>IF(OR($A38="",$B38="",$C38=""),"",A38*'MPTO_working_3-way'!$I37)</f>
        <v>3.2962393383303179</v>
      </c>
      <c r="F38" s="21">
        <f>IF(OR($A38="",$B38="",$C38=""),"",B38*'MPTO_working_3-way'!$I37)</f>
        <v>3.0172472940202284</v>
      </c>
      <c r="G38" s="22">
        <f>IF(OR($A38="",$B38="",$C38=""),"",C38*'MPTO_working_3-way'!$I37)</f>
        <v>2.7382552497101389</v>
      </c>
      <c r="H38" s="17">
        <f>IF(OR($A38="",$B38="",$C38=""),"",'MPTO_working_3-way'!E37)</f>
        <v>3.3071152451419978</v>
      </c>
      <c r="I38" s="21">
        <f>IF(OR($A38="",$B38="",$C38=""),"",'MPTO_working_3-way'!F37)</f>
        <v>3.0178251085440708</v>
      </c>
      <c r="J38" s="22">
        <f>IF(OR($A38="",$B38="",$C38=""),"",'MPTO_working_3-way'!G37)</f>
        <v>2.7303217423878192</v>
      </c>
      <c r="K38" s="17">
        <f>IF(OR($A38="",$B38="",$C38=""),"",'OddsRatio_working_3-way'!H37)</f>
        <v>3.301598653956161</v>
      </c>
      <c r="L38" s="21">
        <f>IF(OR($A38="",$B38="",$C38=""),"",'OddsRatio_working_3-way'!I37)</f>
        <v>3.0178399157971825</v>
      </c>
      <c r="M38" s="22">
        <f>IF(OR($A38="",$B38="",$C38=""),"",'OddsRatio_working_3-way'!J37)</f>
        <v>2.7340811776382035</v>
      </c>
      <c r="N38" s="23">
        <f t="shared" si="16"/>
        <v>30.337602866742724</v>
      </c>
      <c r="O38" s="24">
        <f t="shared" si="17"/>
        <v>33.142792172914142</v>
      </c>
      <c r="P38" s="24">
        <f t="shared" si="18"/>
        <v>36.519604960343131</v>
      </c>
      <c r="Q38" t="s">
        <v>152</v>
      </c>
      <c r="R38" t="s">
        <v>142</v>
      </c>
      <c r="S38" t="s">
        <v>199</v>
      </c>
      <c r="T38" s="35">
        <v>100</v>
      </c>
      <c r="U38" s="35">
        <f t="shared" si="19"/>
        <v>35.064935064935064</v>
      </c>
      <c r="V38" s="35">
        <f t="shared" si="20"/>
        <v>75.429975429975428</v>
      </c>
      <c r="W38" s="35">
        <f t="shared" si="21"/>
        <v>85.875706214689274</v>
      </c>
      <c r="X38" s="35">
        <f t="shared" si="22"/>
        <v>38.694318355335298</v>
      </c>
      <c r="Y38" s="35">
        <f t="shared" si="23"/>
        <v>79.05935872037567</v>
      </c>
      <c r="Z38" s="35">
        <f t="shared" si="24"/>
        <v>89.505089505089501</v>
      </c>
      <c r="AA38" s="35">
        <f t="shared" si="25"/>
        <v>-3.6293832904002343</v>
      </c>
      <c r="AB38" s="35">
        <f t="shared" si="26"/>
        <v>-3.6293832904002414</v>
      </c>
      <c r="AC38" s="35">
        <f t="shared" si="27"/>
        <v>-3.6293832904002272</v>
      </c>
      <c r="AF38">
        <v>2.87</v>
      </c>
      <c r="AG38">
        <v>1.44</v>
      </c>
      <c r="AJ38" t="s">
        <v>183</v>
      </c>
    </row>
    <row r="39" spans="1:36" ht="15" x14ac:dyDescent="0.25">
      <c r="A39">
        <v>1.54</v>
      </c>
      <c r="B39">
        <v>4.07</v>
      </c>
      <c r="C39">
        <v>7.08</v>
      </c>
      <c r="D39" s="20">
        <f t="shared" si="3"/>
        <v>3.6293832904002343E-2</v>
      </c>
      <c r="E39" s="17">
        <f>IF(OR($A39="",$B39="",$C39=""),"",A39*'MPTO_working_3-way'!$I38)</f>
        <v>1.5958925026721635</v>
      </c>
      <c r="F39" s="21">
        <f>IF(OR($A39="",$B39="",$C39=""),"",B39*'MPTO_working_3-way'!$I38)</f>
        <v>4.2177158999192894</v>
      </c>
      <c r="G39" s="22">
        <f>IF(OR($A39="",$B39="",$C39=""),"",C39*'MPTO_working_3-way'!$I38)</f>
        <v>7.3369603369603364</v>
      </c>
      <c r="H39" s="17">
        <f>IF(OR($A39="",$B39="",$C39=""),"",'MPTO_working_3-way'!E38)</f>
        <v>1.5692361791114136</v>
      </c>
      <c r="I39" s="21">
        <f>IF(OR($A39="",$B39="",$C39=""),"",'MPTO_working_3-way'!F38)</f>
        <v>4.2807797440845734</v>
      </c>
      <c r="J39" s="22">
        <f>IF(OR($A39="",$B39="",$C39=""),"",'MPTO_working_3-way'!G38)</f>
        <v>7.7432347356082971</v>
      </c>
      <c r="K39" s="17">
        <f>IF(OR($A39="",$B39="",$C39=""),"",'OddsRatio_working_3-way'!H38)</f>
        <v>1.5782451341628581</v>
      </c>
      <c r="L39" s="21">
        <f>IF(OR($A39="",$B39="",$C39=""),"",'OddsRatio_working_3-way'!I38)</f>
        <v>4.2874306701481011</v>
      </c>
      <c r="M39" s="22">
        <f>IF(OR($A39="",$B39="",$C39=""),"",'OddsRatio_working_3-way'!J38)</f>
        <v>7.5106118809447731</v>
      </c>
      <c r="N39" s="23">
        <f t="shared" si="16"/>
        <v>62.660862077213807</v>
      </c>
      <c r="O39" s="24">
        <f t="shared" si="17"/>
        <v>23.709515380567385</v>
      </c>
      <c r="P39" s="24">
        <f t="shared" si="18"/>
        <v>13.629622542218822</v>
      </c>
      <c r="Q39" t="s">
        <v>140</v>
      </c>
      <c r="R39" t="s">
        <v>143</v>
      </c>
      <c r="S39" t="s">
        <v>199</v>
      </c>
      <c r="T39" s="35">
        <v>100</v>
      </c>
      <c r="U39" s="35">
        <f t="shared" si="19"/>
        <v>64.285714285714292</v>
      </c>
      <c r="V39" s="35">
        <f t="shared" si="20"/>
        <v>67.21311475409837</v>
      </c>
      <c r="W39" s="35">
        <f t="shared" si="21"/>
        <v>65.156794425087099</v>
      </c>
      <c r="X39" s="35">
        <f t="shared" si="22"/>
        <v>67.63009082081453</v>
      </c>
      <c r="Y39" s="35">
        <f t="shared" si="23"/>
        <v>70.557491289198609</v>
      </c>
      <c r="Z39" s="35">
        <f t="shared" si="24"/>
        <v>68.501170960187352</v>
      </c>
      <c r="AA39" s="35">
        <f t="shared" si="25"/>
        <v>-3.3443765351002384</v>
      </c>
      <c r="AB39" s="35">
        <f t="shared" si="26"/>
        <v>-3.3443765351002384</v>
      </c>
      <c r="AC39" s="35">
        <f t="shared" si="27"/>
        <v>-3.3443765351002526</v>
      </c>
      <c r="AF39">
        <v>1.99</v>
      </c>
      <c r="AG39">
        <v>1.88</v>
      </c>
      <c r="AJ39" t="s">
        <v>183</v>
      </c>
    </row>
    <row r="40" spans="1:36" ht="15" x14ac:dyDescent="0.25">
      <c r="A40">
        <v>2.8</v>
      </c>
      <c r="B40">
        <v>3.05</v>
      </c>
      <c r="C40">
        <v>2.87</v>
      </c>
      <c r="D40" s="20">
        <f t="shared" si="3"/>
        <v>3.3443765351002464E-2</v>
      </c>
      <c r="E40" s="17">
        <f>IF(OR($A40="",$B40="",$C40=""),"",A40*'MPTO_working_3-way'!$I39)</f>
        <v>2.8936425429828065</v>
      </c>
      <c r="F40" s="21">
        <f>IF(OR($A40="",$B40="",$C40=""),"",B40*'MPTO_working_3-way'!$I39)</f>
        <v>3.1520034843205575</v>
      </c>
      <c r="G40" s="22">
        <f>IF(OR($A40="",$B40="",$C40=""),"",C40*'MPTO_working_3-way'!$I39)</f>
        <v>2.9659836065573773</v>
      </c>
      <c r="H40" s="17">
        <f>IF(OR($A40="",$B40="",$C40=""),"",'MPTO_working_3-way'!E39)</f>
        <v>2.8902157164869022</v>
      </c>
      <c r="I40" s="21">
        <f>IF(OR($A40="",$B40="",$C40=""),"",'MPTO_working_3-way'!F39)</f>
        <v>3.1573536926267693</v>
      </c>
      <c r="J40" s="22">
        <f>IF(OR($A40="",$B40="",$C40=""),"",'MPTO_working_3-way'!G39)</f>
        <v>2.9648592960569022</v>
      </c>
      <c r="K40" s="17">
        <f>IF(OR($A40="",$B40="",$C40=""),"",'OddsRatio_working_3-way'!H39)</f>
        <v>2.8918961259224205</v>
      </c>
      <c r="L40" s="21">
        <f>IF(OR($A40="",$B40="",$C40=""),"",'OddsRatio_working_3-way'!I39)</f>
        <v>3.1546594767449787</v>
      </c>
      <c r="M40" s="22">
        <f>IF(OR($A40="",$B40="",$C40=""),"",'OddsRatio_working_3-way'!J39)</f>
        <v>2.9654698641527379</v>
      </c>
      <c r="N40" s="23">
        <f t="shared" si="16"/>
        <v>34.558518723227863</v>
      </c>
      <c r="O40" s="24">
        <f t="shared" si="17"/>
        <v>31.72585325411082</v>
      </c>
      <c r="P40" s="24">
        <f t="shared" si="18"/>
        <v>33.715628022661321</v>
      </c>
      <c r="Q40" t="s">
        <v>139</v>
      </c>
      <c r="R40" t="s">
        <v>147</v>
      </c>
      <c r="S40" t="s">
        <v>199</v>
      </c>
      <c r="T40" s="35">
        <v>100</v>
      </c>
      <c r="U40" s="35">
        <f t="shared" si="19"/>
        <v>54.545454545454554</v>
      </c>
      <c r="V40" s="35">
        <f t="shared" si="20"/>
        <v>68.944099378881987</v>
      </c>
      <c r="W40" s="35">
        <f t="shared" si="21"/>
        <v>73.753280839895012</v>
      </c>
      <c r="X40" s="35">
        <f t="shared" si="22"/>
        <v>57.302619781222994</v>
      </c>
      <c r="Y40" s="35">
        <f t="shared" si="23"/>
        <v>71.701264614650441</v>
      </c>
      <c r="Z40" s="35">
        <f t="shared" si="24"/>
        <v>76.510446075663467</v>
      </c>
      <c r="AA40" s="35">
        <f t="shared" si="25"/>
        <v>-2.75716523576844</v>
      </c>
      <c r="AB40" s="35">
        <f t="shared" si="26"/>
        <v>-2.7571652357684542</v>
      </c>
      <c r="AC40" s="35">
        <f t="shared" si="27"/>
        <v>-2.7571652357684542</v>
      </c>
      <c r="AF40">
        <v>2.35</v>
      </c>
      <c r="AG40">
        <v>1.63</v>
      </c>
      <c r="AJ40" t="s">
        <v>183</v>
      </c>
    </row>
    <row r="41" spans="1:36" s="35" customFormat="1" ht="15" x14ac:dyDescent="0.25">
      <c r="A41">
        <v>2.2000000000000002</v>
      </c>
      <c r="B41">
        <v>3.22</v>
      </c>
      <c r="C41">
        <v>3.81</v>
      </c>
      <c r="D41" s="20">
        <f t="shared" si="3"/>
        <v>2.7571652357684551E-2</v>
      </c>
      <c r="E41" s="17">
        <f>IF(OR($A41="",$B41="",$C41=""),"",A41*'MPTO_working_3-way'!$I40)</f>
        <v>2.2606576351869063</v>
      </c>
      <c r="F41" s="21">
        <f>IF(OR($A41="",$B41="",$C41=""),"",B41*'MPTO_working_3-way'!$I40)</f>
        <v>3.3087807205917446</v>
      </c>
      <c r="G41" s="22">
        <f>IF(OR($A41="",$B41="",$C41=""),"",C41*'MPTO_working_3-way'!$I40)</f>
        <v>3.9150479954827784</v>
      </c>
      <c r="H41" s="17">
        <f>IF(OR($A41="",$B41="",$C41=""),"",'MPTO_working_3-way'!E40)</f>
        <v>2.2454002225153107</v>
      </c>
      <c r="I41" s="21">
        <f>IF(OR($A41="",$B41="",$C41=""),"",'MPTO_working_3-way'!F40)</f>
        <v>3.3181973162679537</v>
      </c>
      <c r="J41" s="22">
        <f>IF(OR($A41="",$B41="",$C41=""),"",'MPTO_working_3-way'!G40)</f>
        <v>3.9482519855820994</v>
      </c>
      <c r="K41" s="17">
        <f>IF(OR($A41="",$B41="",$C41=""),"",'OddsRatio_working_3-way'!H40)</f>
        <v>2.2518806243797469</v>
      </c>
      <c r="L41" s="21">
        <f>IF(OR($A41="",$B41="",$C41=""),"",'OddsRatio_working_3-way'!I40)</f>
        <v>3.3159791551025317</v>
      </c>
      <c r="M41" s="22">
        <f>IF(OR($A41="",$B41="",$C41=""),"",'OddsRatio_working_3-way'!J40)</f>
        <v>3.9314871287559074</v>
      </c>
      <c r="N41" s="23">
        <f t="shared" si="16"/>
        <v>44.234915735806325</v>
      </c>
      <c r="O41" s="24">
        <f t="shared" si="17"/>
        <v>30.222613235644076</v>
      </c>
      <c r="P41" s="24">
        <f t="shared" si="18"/>
        <v>25.542471028549585</v>
      </c>
      <c r="Q41" t="s">
        <v>175</v>
      </c>
      <c r="R41" t="s">
        <v>178</v>
      </c>
      <c r="S41" t="s">
        <v>199</v>
      </c>
      <c r="T41" s="35">
        <v>100</v>
      </c>
      <c r="U41" s="35">
        <f t="shared" si="19"/>
        <v>44.444444444444443</v>
      </c>
      <c r="V41" s="35">
        <f t="shared" si="20"/>
        <v>71.181556195965413</v>
      </c>
      <c r="W41" s="35">
        <f t="shared" si="21"/>
        <v>81.412639405204473</v>
      </c>
      <c r="X41" s="35">
        <f t="shared" si="22"/>
        <v>47.405804398830121</v>
      </c>
      <c r="Y41" s="35">
        <f t="shared" si="23"/>
        <v>74.142916150351098</v>
      </c>
      <c r="Z41" s="35">
        <f t="shared" si="24"/>
        <v>84.37399935959013</v>
      </c>
      <c r="AA41" s="35">
        <f t="shared" si="25"/>
        <v>-2.9613599543856779</v>
      </c>
      <c r="AB41" s="35">
        <f t="shared" si="26"/>
        <v>-2.961359954385685</v>
      </c>
      <c r="AC41" s="35">
        <f t="shared" si="27"/>
        <v>-2.9613599543856566</v>
      </c>
      <c r="AD41" s="36"/>
      <c r="AE41" s="36"/>
      <c r="AF41">
        <v>2.2000000000000002</v>
      </c>
      <c r="AG41">
        <v>1.72</v>
      </c>
      <c r="AH41" s="36"/>
      <c r="AI41" s="36"/>
      <c r="AJ41" t="s">
        <v>184</v>
      </c>
    </row>
    <row r="42" spans="1:36" ht="15" x14ac:dyDescent="0.25">
      <c r="A42">
        <v>1.8</v>
      </c>
      <c r="B42">
        <v>3.47</v>
      </c>
      <c r="C42">
        <v>5.38</v>
      </c>
      <c r="D42" s="20">
        <f t="shared" si="3"/>
        <v>2.9613599543856672E-2</v>
      </c>
      <c r="E42" s="17">
        <f>IF(OR($A42="",$B42="",$C42=""),"",A42*'MPTO_working_3-way'!$I41)</f>
        <v>1.8533044791789421</v>
      </c>
      <c r="F42" s="21">
        <f>IF(OR($A42="",$B42="",$C42=""),"",B42*'MPTO_working_3-way'!$I41)</f>
        <v>3.5727591904171829</v>
      </c>
      <c r="G42" s="22">
        <f>IF(OR($A42="",$B42="",$C42=""),"",C42*'MPTO_working_3-way'!$I41)</f>
        <v>5.5393211655459487</v>
      </c>
      <c r="H42" s="17">
        <f>IF(OR($A42="",$B42="",$C42=""),"",'MPTO_working_3-way'!E41)</f>
        <v>1.8325612408354159</v>
      </c>
      <c r="I42" s="21">
        <f>IF(OR($A42="",$B42="",$C42=""),"",'MPTO_working_3-way'!F41)</f>
        <v>3.5930737843979799</v>
      </c>
      <c r="J42" s="22">
        <f>IF(OR($A42="",$B42="",$C42=""),"",'MPTO_working_3-way'!G41)</f>
        <v>5.6817405066144833</v>
      </c>
      <c r="K42" s="17">
        <f>IF(OR($A42="",$B42="",$C42=""),"",'OddsRatio_working_3-way'!H41)</f>
        <v>1.8405104282753857</v>
      </c>
      <c r="L42" s="21">
        <f>IF(OR($A42="",$B42="",$C42=""),"",'OddsRatio_working_3-way'!I41)</f>
        <v>3.5950759473002529</v>
      </c>
      <c r="M42" s="22">
        <f>IF(OR($A42="",$B42="",$C42=""),"",'OddsRatio_working_3-way'!J41)</f>
        <v>5.6017945948077337</v>
      </c>
      <c r="N42" s="23">
        <f t="shared" si="16"/>
        <v>53.957674587989111</v>
      </c>
      <c r="O42" s="24">
        <f t="shared" si="17"/>
        <v>27.989571832386282</v>
      </c>
      <c r="P42" s="24">
        <f t="shared" si="18"/>
        <v>18.052753579624611</v>
      </c>
      <c r="Q42" t="s">
        <v>157</v>
      </c>
      <c r="R42" t="s">
        <v>169</v>
      </c>
      <c r="S42" t="s">
        <v>199</v>
      </c>
      <c r="T42" s="35">
        <v>100</v>
      </c>
      <c r="U42" s="35">
        <f t="shared" si="19"/>
        <v>67.320261437908499</v>
      </c>
      <c r="V42" s="35">
        <f t="shared" si="20"/>
        <v>70.326409495548958</v>
      </c>
      <c r="W42" s="35">
        <f t="shared" si="21"/>
        <v>59.677419354838712</v>
      </c>
      <c r="X42" s="35">
        <f t="shared" si="22"/>
        <v>69.996171149612323</v>
      </c>
      <c r="Y42" s="35">
        <f t="shared" si="23"/>
        <v>73.002319207252796</v>
      </c>
      <c r="Z42" s="35">
        <f t="shared" si="24"/>
        <v>62.353329066542543</v>
      </c>
      <c r="AA42" s="35">
        <f t="shared" si="25"/>
        <v>-2.6759097117038237</v>
      </c>
      <c r="AB42" s="35">
        <f t="shared" si="26"/>
        <v>-2.675909711703838</v>
      </c>
      <c r="AC42" s="35">
        <f t="shared" si="27"/>
        <v>-2.6759097117038309</v>
      </c>
      <c r="AF42">
        <v>2.37</v>
      </c>
      <c r="AG42">
        <v>1.64</v>
      </c>
      <c r="AJ42" t="s">
        <v>184</v>
      </c>
    </row>
    <row r="43" spans="1:36" ht="15" x14ac:dyDescent="0.25">
      <c r="A43">
        <v>3.06</v>
      </c>
      <c r="B43">
        <v>3.37</v>
      </c>
      <c r="C43">
        <v>2.48</v>
      </c>
      <c r="D43" s="20">
        <f t="shared" si="3"/>
        <v>2.6759097117038388E-2</v>
      </c>
      <c r="E43" s="17">
        <f>IF(OR($A43="",$B43="",$C43=""),"",A43*'MPTO_working_3-way'!$I42)</f>
        <v>3.1418828371781373</v>
      </c>
      <c r="F43" s="21">
        <f>IF(OR($A43="",$B43="",$C43=""),"",B43*'MPTO_working_3-way'!$I42)</f>
        <v>3.4601781572844197</v>
      </c>
      <c r="G43" s="22">
        <f>IF(OR($A43="",$B43="",$C43=""),"",C43*'MPTO_working_3-way'!$I42)</f>
        <v>2.5463625608502554</v>
      </c>
      <c r="H43" s="17">
        <f>IF(OR($A43="",$B43="",$C43=""),"",'MPTO_working_3-way'!E42)</f>
        <v>3.1458640924214309</v>
      </c>
      <c r="I43" s="21">
        <f>IF(OR($A43="",$B43="",$C43=""),"",'MPTO_working_3-way'!F42)</f>
        <v>3.4744395177695413</v>
      </c>
      <c r="J43" s="22">
        <f>IF(OR($A43="",$B43="",$C43=""),"",'MPTO_working_3-way'!G42)</f>
        <v>2.5361007126212343</v>
      </c>
      <c r="K43" s="17">
        <f>IF(OR($A43="",$B43="",$C43=""),"",'OddsRatio_working_3-way'!H42)</f>
        <v>3.1445726334506197</v>
      </c>
      <c r="L43" s="21">
        <f>IF(OR($A43="",$B43="",$C43=""),"",'OddsRatio_working_3-way'!I42)</f>
        <v>3.467299583144646</v>
      </c>
      <c r="M43" s="22">
        <f>IF(OR($A43="",$B43="",$C43=""),"",'OddsRatio_working_3-way'!J42)</f>
        <v>2.5407609211198627</v>
      </c>
      <c r="N43" s="23">
        <f t="shared" si="16"/>
        <v>31.828048715468455</v>
      </c>
      <c r="O43" s="24">
        <f t="shared" si="17"/>
        <v>28.900246014639009</v>
      </c>
      <c r="P43" s="24">
        <f t="shared" si="18"/>
        <v>39.271705269892529</v>
      </c>
      <c r="Q43" t="s">
        <v>174</v>
      </c>
      <c r="R43" t="s">
        <v>164</v>
      </c>
      <c r="S43" t="s">
        <v>199</v>
      </c>
      <c r="T43" s="35">
        <v>100</v>
      </c>
      <c r="U43" s="35">
        <f t="shared" si="19"/>
        <v>81.617647058823522</v>
      </c>
      <c r="V43" s="35">
        <f t="shared" si="20"/>
        <v>72.222222222222229</v>
      </c>
      <c r="W43" s="35">
        <f t="shared" si="21"/>
        <v>43.181818181818187</v>
      </c>
      <c r="X43" s="35">
        <f t="shared" si="22"/>
        <v>84.595959595959599</v>
      </c>
      <c r="Y43" s="35">
        <f t="shared" si="23"/>
        <v>75.200534759358291</v>
      </c>
      <c r="Z43" s="35">
        <f t="shared" si="24"/>
        <v>46.16013071895425</v>
      </c>
      <c r="AA43" s="35">
        <f t="shared" si="25"/>
        <v>-2.9783125371360768</v>
      </c>
      <c r="AB43" s="35">
        <f t="shared" si="26"/>
        <v>-2.9783125371360626</v>
      </c>
      <c r="AC43" s="35">
        <f t="shared" si="27"/>
        <v>-2.9783125371360626</v>
      </c>
      <c r="AF43">
        <v>1.81</v>
      </c>
      <c r="AG43">
        <v>2.08</v>
      </c>
      <c r="AJ43" t="s">
        <v>184</v>
      </c>
    </row>
    <row r="44" spans="1:36" ht="15" x14ac:dyDescent="0.25">
      <c r="A44">
        <v>5.44</v>
      </c>
      <c r="B44">
        <v>3.6</v>
      </c>
      <c r="C44">
        <v>1.76</v>
      </c>
      <c r="D44" s="20">
        <f t="shared" si="3"/>
        <v>2.9783125371360741E-2</v>
      </c>
      <c r="E44" s="17">
        <f>IF(OR($A44="",$B44="",$C44=""),"",A44*'MPTO_working_3-way'!$I43)</f>
        <v>5.6020202020202028</v>
      </c>
      <c r="F44" s="21">
        <f>IF(OR($A44="",$B44="",$C44=""),"",B44*'MPTO_working_3-way'!$I43)</f>
        <v>3.7072192513368987</v>
      </c>
      <c r="G44" s="22">
        <f>IF(OR($A44="",$B44="",$C44=""),"",C44*'MPTO_working_3-way'!$I43)</f>
        <v>1.812418300653595</v>
      </c>
      <c r="H44" s="17">
        <f>IF(OR($A44="",$B44="",$C44=""),"",'MPTO_working_3-way'!E43)</f>
        <v>5.7505694760820054</v>
      </c>
      <c r="I44" s="21">
        <f>IF(OR($A44="",$B44="",$C44=""),"",'MPTO_working_3-way'!F43)</f>
        <v>3.7334319253165731</v>
      </c>
      <c r="J44" s="22">
        <f>IF(OR($A44="",$B44="",$C44=""),"",'MPTO_working_3-way'!G43)</f>
        <v>1.7912989489556079</v>
      </c>
      <c r="K44" s="17">
        <f>IF(OR($A44="",$B44="",$C44=""),"",'OddsRatio_working_3-way'!H43)</f>
        <v>5.6690262059253254</v>
      </c>
      <c r="L44" s="21">
        <f>IF(OR($A44="",$B44="",$C44=""),"",'OddsRatio_working_3-way'!I43)</f>
        <v>3.734114444911226</v>
      </c>
      <c r="M44" s="22">
        <f>IF(OR($A44="",$B44="",$C44=""),"",'OddsRatio_working_3-way'!J43)</f>
        <v>1.7992026838971271</v>
      </c>
      <c r="N44" s="23">
        <f t="shared" si="16"/>
        <v>17.850703209520372</v>
      </c>
      <c r="O44" s="24">
        <f t="shared" si="17"/>
        <v>26.974395961053009</v>
      </c>
      <c r="P44" s="24">
        <f t="shared" si="18"/>
        <v>55.174900829426612</v>
      </c>
      <c r="Q44" t="s">
        <v>166</v>
      </c>
      <c r="R44" t="s">
        <v>177</v>
      </c>
      <c r="S44" t="s">
        <v>199</v>
      </c>
      <c r="T44" s="35">
        <v>100</v>
      </c>
      <c r="U44" s="35">
        <f t="shared" si="19"/>
        <v>70.059880239520965</v>
      </c>
      <c r="V44" s="35">
        <f t="shared" si="20"/>
        <v>68.847352024922117</v>
      </c>
      <c r="W44" s="35">
        <f t="shared" si="21"/>
        <v>58.333333333333336</v>
      </c>
      <c r="X44" s="35">
        <f t="shared" si="22"/>
        <v>72.819314641744555</v>
      </c>
      <c r="Y44" s="35">
        <f t="shared" si="23"/>
        <v>71.606786427145707</v>
      </c>
      <c r="Z44" s="35">
        <f t="shared" si="24"/>
        <v>61.092767735556919</v>
      </c>
      <c r="AA44" s="35">
        <f t="shared" si="25"/>
        <v>-2.7594344022235902</v>
      </c>
      <c r="AB44" s="35">
        <f t="shared" si="26"/>
        <v>-2.7594344022235902</v>
      </c>
      <c r="AC44" s="35">
        <f t="shared" si="27"/>
        <v>-2.759434402223583</v>
      </c>
      <c r="AF44">
        <v>2.14</v>
      </c>
      <c r="AG44">
        <v>1.77</v>
      </c>
      <c r="AJ44" t="s">
        <v>184</v>
      </c>
    </row>
    <row r="45" spans="1:36" ht="15" x14ac:dyDescent="0.25">
      <c r="A45">
        <v>3.34</v>
      </c>
      <c r="B45">
        <v>3.21</v>
      </c>
      <c r="C45">
        <v>2.4</v>
      </c>
      <c r="D45" s="20">
        <f t="shared" si="3"/>
        <v>2.7594344022235928E-2</v>
      </c>
      <c r="E45" s="17">
        <f>IF(OR($A45="",$B45="",$C45=""),"",A45*'MPTO_working_3-way'!$I44)</f>
        <v>3.4321651090342677</v>
      </c>
      <c r="F45" s="21">
        <f>IF(OR($A45="",$B45="",$C45=""),"",B45*'MPTO_working_3-way'!$I44)</f>
        <v>3.2985778443113771</v>
      </c>
      <c r="G45" s="22">
        <f>IF(OR($A45="",$B45="",$C45=""),"",C45*'MPTO_working_3-way'!$I44)</f>
        <v>2.4662264256533661</v>
      </c>
      <c r="H45" s="17">
        <f>IF(OR($A45="",$B45="",$C45=""),"",'MPTO_working_3-way'!E44)</f>
        <v>3.4458627727216724</v>
      </c>
      <c r="I45" s="21">
        <f>IF(OR($A45="",$B45="",$C45=""),"",'MPTO_working_3-way'!F44)</f>
        <v>3.3076618521927363</v>
      </c>
      <c r="J45" s="22">
        <f>IF(OR($A45="",$B45="",$C45=""),"",'MPTO_working_3-way'!G44)</f>
        <v>2.4541771263324148</v>
      </c>
      <c r="K45" s="17">
        <f>IF(OR($A45="",$B45="",$C45=""),"",'OddsRatio_working_3-way'!H44)</f>
        <v>3.4394543454758191</v>
      </c>
      <c r="L45" s="21">
        <f>IF(OR($A45="",$B45="",$C45=""),"",'OddsRatio_working_3-way'!I44)</f>
        <v>3.3039291040604968</v>
      </c>
      <c r="M45" s="22">
        <f>IF(OR($A45="",$B45="",$C45=""),"",'OddsRatio_working_3-way'!J44)</f>
        <v>2.4595025998573279</v>
      </c>
      <c r="N45" s="23">
        <f t="shared" si="16"/>
        <v>29.136127436520002</v>
      </c>
      <c r="O45" s="24">
        <f t="shared" si="17"/>
        <v>30.316095214322996</v>
      </c>
      <c r="P45" s="24">
        <f t="shared" si="18"/>
        <v>40.547777349157002</v>
      </c>
      <c r="Q45" t="s">
        <v>170</v>
      </c>
      <c r="R45" t="s">
        <v>168</v>
      </c>
      <c r="S45" t="s">
        <v>199</v>
      </c>
      <c r="T45" s="35">
        <v>100</v>
      </c>
      <c r="U45" s="35">
        <f t="shared" si="19"/>
        <v>67.741935483870961</v>
      </c>
      <c r="V45" s="35">
        <f t="shared" si="20"/>
        <v>70.149253731343279</v>
      </c>
      <c r="W45" s="35">
        <f t="shared" si="21"/>
        <v>59.349593495934961</v>
      </c>
      <c r="X45" s="35">
        <f t="shared" si="22"/>
        <v>70.501152772721753</v>
      </c>
      <c r="Y45" s="35">
        <f t="shared" si="23"/>
        <v>72.908471020194071</v>
      </c>
      <c r="Z45" s="35">
        <f t="shared" si="24"/>
        <v>62.108810784785739</v>
      </c>
      <c r="AA45" s="35">
        <f t="shared" si="25"/>
        <v>-2.7592172888507918</v>
      </c>
      <c r="AB45" s="35">
        <f t="shared" si="26"/>
        <v>-2.7592172888507918</v>
      </c>
      <c r="AC45" s="35">
        <f t="shared" si="27"/>
        <v>-2.7592172888507775</v>
      </c>
      <c r="AF45">
        <v>2.06</v>
      </c>
      <c r="AG45">
        <v>1.84</v>
      </c>
      <c r="AJ45" t="s">
        <v>184</v>
      </c>
    </row>
    <row r="46" spans="1:36" s="50" customFormat="1" ht="15" x14ac:dyDescent="0.25">
      <c r="A46">
        <v>3.1</v>
      </c>
      <c r="B46">
        <v>3.35</v>
      </c>
      <c r="C46">
        <v>2.46</v>
      </c>
      <c r="D46" s="20">
        <f t="shared" si="3"/>
        <v>2.7592172888507793E-2</v>
      </c>
      <c r="E46" s="17">
        <f>IF(OR($A46="",$B46="",$C46=""),"",A46*'MPTO_working_3-way'!$I45)</f>
        <v>3.1855357359543741</v>
      </c>
      <c r="F46" s="21">
        <f>IF(OR($A46="",$B46="",$C46=""),"",B46*'MPTO_working_3-way'!$I45)</f>
        <v>3.4424337791765014</v>
      </c>
      <c r="G46" s="22">
        <f>IF(OR($A46="",$B46="",$C46=""),"",C46*'MPTO_working_3-way'!$I45)</f>
        <v>2.5278767453057291</v>
      </c>
      <c r="H46" s="17">
        <f>IF(OR($A46="",$B46="",$C46=""),"",'MPTO_working_3-way'!E45)</f>
        <v>3.1909809685195745</v>
      </c>
      <c r="I46" s="21">
        <f>IF(OR($A46="",$B46="",$C46=""),"",'MPTO_working_3-way'!F45)</f>
        <v>3.4564990912411888</v>
      </c>
      <c r="J46" s="22">
        <f>IF(OR($A46="",$B46="",$C46=""),"",'MPTO_working_3-way'!G45)</f>
        <v>2.5169473991875231</v>
      </c>
      <c r="K46" s="17">
        <f>IF(OR($A46="",$B46="",$C46=""),"",'OddsRatio_working_3-way'!H45)</f>
        <v>3.1889906499543206</v>
      </c>
      <c r="L46" s="21">
        <f>IF(OR($A46="",$B46="",$C46=""),"",'OddsRatio_working_3-way'!I45)</f>
        <v>3.4495847749488835</v>
      </c>
      <c r="M46" s="22">
        <f>IF(OR($A46="",$B46="",$C46=""),"",'OddsRatio_working_3-way'!J45)</f>
        <v>2.5218696899682422</v>
      </c>
      <c r="N46" s="23">
        <f t="shared" si="16"/>
        <v>31.391893950937078</v>
      </c>
      <c r="O46" s="24">
        <f t="shared" si="17"/>
        <v>29.049215297882064</v>
      </c>
      <c r="P46" s="24">
        <f t="shared" si="18"/>
        <v>39.558890751180861</v>
      </c>
      <c r="Q46" t="s">
        <v>165</v>
      </c>
      <c r="R46" t="s">
        <v>161</v>
      </c>
      <c r="S46" t="s">
        <v>199</v>
      </c>
      <c r="T46" s="35">
        <v>100</v>
      </c>
      <c r="U46" s="35">
        <f t="shared" si="19"/>
        <v>75.845410628019309</v>
      </c>
      <c r="V46" s="35">
        <f t="shared" si="20"/>
        <v>70.059880239520965</v>
      </c>
      <c r="W46" s="35">
        <f t="shared" si="21"/>
        <v>51.219512195121943</v>
      </c>
      <c r="X46" s="35">
        <f t="shared" si="22"/>
        <v>78.720607565357099</v>
      </c>
      <c r="Y46" s="35">
        <f t="shared" si="23"/>
        <v>72.935077176858726</v>
      </c>
      <c r="Z46" s="35">
        <f t="shared" si="24"/>
        <v>54.094709132459727</v>
      </c>
      <c r="AA46" s="35">
        <f t="shared" si="25"/>
        <v>-2.8751969373377904</v>
      </c>
      <c r="AB46" s="35">
        <f t="shared" si="26"/>
        <v>-2.8751969373377619</v>
      </c>
      <c r="AC46" s="35">
        <f t="shared" si="27"/>
        <v>-2.8751969373377833</v>
      </c>
      <c r="AD46" s="51"/>
      <c r="AE46" s="51"/>
      <c r="AF46">
        <v>2.08</v>
      </c>
      <c r="AG46">
        <v>1.81</v>
      </c>
      <c r="AH46" s="51"/>
      <c r="AI46" s="51"/>
      <c r="AJ46" t="s">
        <v>184</v>
      </c>
    </row>
    <row r="47" spans="1:36" ht="15" x14ac:dyDescent="0.25">
      <c r="A47">
        <v>4.1399999999999997</v>
      </c>
      <c r="B47">
        <v>3.34</v>
      </c>
      <c r="C47">
        <v>2.0499999999999998</v>
      </c>
      <c r="D47" s="20">
        <f t="shared" si="3"/>
        <v>2.8751969373377761E-2</v>
      </c>
      <c r="E47" s="17">
        <f>IF(OR($A47="",$B47="",$C47=""),"",A47*'MPTO_working_3-way'!$I46)</f>
        <v>4.2590331532057837</v>
      </c>
      <c r="F47" s="21">
        <f>IF(OR($A47="",$B47="",$C47=""),"",B47*'MPTO_working_3-way'!$I46)</f>
        <v>3.4360315777070816</v>
      </c>
      <c r="G47" s="22">
        <f>IF(OR($A47="",$B47="",$C47=""),"",C47*'MPTO_working_3-way'!$I46)</f>
        <v>2.1089415372154243</v>
      </c>
      <c r="H47" s="17">
        <f>IF(OR($A47="",$B47="",$C47=""),"",'MPTO_working_3-way'!E46)</f>
        <v>4.3110527335017066</v>
      </c>
      <c r="I47" s="21">
        <f>IF(OR($A47="",$B47="",$C47=""),"",'MPTO_working_3-way'!F46)</f>
        <v>3.4504507428797719</v>
      </c>
      <c r="J47" s="22">
        <f>IF(OR($A47="",$B47="",$C47=""),"",'MPTO_working_3-way'!G46)</f>
        <v>2.0910838998342176</v>
      </c>
      <c r="K47" s="17">
        <f>IF(OR($A47="",$B47="",$C47=""),"",'OddsRatio_working_3-way'!H46)</f>
        <v>4.2846082595552701</v>
      </c>
      <c r="L47" s="21">
        <f>IF(OR($A47="",$B47="",$C47=""),"",'OddsRatio_working_3-way'!I46)</f>
        <v>3.4477653908787684</v>
      </c>
      <c r="M47" s="22">
        <f>IF(OR($A47="",$B47="",$C47=""),"",'OddsRatio_working_3-way'!J46)</f>
        <v>2.0983562651379088</v>
      </c>
      <c r="N47" s="23">
        <f t="shared" si="16"/>
        <v>23.479507297267638</v>
      </c>
      <c r="O47" s="24">
        <f t="shared" si="17"/>
        <v>29.103341380445517</v>
      </c>
      <c r="P47" s="24">
        <f t="shared" si="18"/>
        <v>47.417151322286841</v>
      </c>
      <c r="Q47" t="s">
        <v>176</v>
      </c>
      <c r="R47" t="s">
        <v>159</v>
      </c>
      <c r="S47" t="s">
        <v>199</v>
      </c>
      <c r="T47" s="35">
        <v>100</v>
      </c>
      <c r="U47" s="35">
        <f t="shared" si="19"/>
        <v>75.247524752475243</v>
      </c>
      <c r="V47" s="35">
        <f t="shared" si="20"/>
        <v>68.55345911949685</v>
      </c>
      <c r="W47" s="35">
        <f t="shared" si="21"/>
        <v>49.748743718592962</v>
      </c>
      <c r="X47" s="35">
        <f t="shared" si="22"/>
        <v>81.697797161910174</v>
      </c>
      <c r="Y47" s="35">
        <f t="shared" si="23"/>
        <v>75.00373152893178</v>
      </c>
      <c r="Z47" s="35">
        <f t="shared" si="24"/>
        <v>56.199016128027893</v>
      </c>
      <c r="AA47" s="35">
        <f t="shared" si="25"/>
        <v>-6.4502724094349304</v>
      </c>
      <c r="AB47" s="35">
        <f t="shared" si="26"/>
        <v>-6.4502724094349304</v>
      </c>
      <c r="AC47" s="35">
        <f t="shared" si="27"/>
        <v>-6.4502724094349304</v>
      </c>
      <c r="AF47">
        <v>2.1800000000000002</v>
      </c>
      <c r="AG47">
        <v>1.74</v>
      </c>
      <c r="AJ47" t="s">
        <v>184</v>
      </c>
    </row>
    <row r="48" spans="1:36" ht="15" x14ac:dyDescent="0.25">
      <c r="A48">
        <v>4.04</v>
      </c>
      <c r="B48">
        <v>3.18</v>
      </c>
      <c r="C48">
        <v>1.99</v>
      </c>
      <c r="D48" s="20">
        <f t="shared" si="3"/>
        <v>6.4502724094349206E-2</v>
      </c>
      <c r="E48" s="17">
        <f>IF(OR($A48="",$B48="",$C48=""),"",A48*'MPTO_working_3-way'!$I47)</f>
        <v>4.3005910053411709</v>
      </c>
      <c r="F48" s="21">
        <f>IF(OR($A48="",$B48="",$C48=""),"",B48*'MPTO_working_3-way'!$I47)</f>
        <v>3.3851186626200307</v>
      </c>
      <c r="G48" s="22">
        <f>IF(OR($A48="",$B48="",$C48=""),"",C48*'MPTO_working_3-way'!$I47)</f>
        <v>2.1183604209477549</v>
      </c>
      <c r="H48" s="17">
        <f>IF(OR($A48="",$B48="",$C48=""),"",'MPTO_working_3-way'!E47)</f>
        <v>4.4243119678846812</v>
      </c>
      <c r="I48" s="21">
        <f>IF(OR($A48="",$B48="",$C48=""),"",'MPTO_working_3-way'!F47)</f>
        <v>3.413382841127405</v>
      </c>
      <c r="J48" s="22">
        <f>IF(OR($A48="",$B48="",$C48=""),"",'MPTO_working_3-way'!G47)</f>
        <v>2.0789517053426101</v>
      </c>
      <c r="K48" s="17">
        <f>IF(OR($A48="",$B48="",$C48=""),"",'OddsRatio_working_3-way'!H47)</f>
        <v>4.3608758440608284</v>
      </c>
      <c r="L48" s="21">
        <f>IF(OR($A48="",$B48="",$C48=""),"",'OddsRatio_working_3-way'!I47)</f>
        <v>3.4101017565962519</v>
      </c>
      <c r="M48" s="22">
        <f>IF(OR($A48="",$B48="",$C48=""),"",'OddsRatio_working_3-way'!J47)</f>
        <v>2.0944957518487568</v>
      </c>
      <c r="N48" s="23">
        <f t="shared" si="16"/>
        <v>23.252618041521224</v>
      </c>
      <c r="O48" s="24">
        <f t="shared" si="17"/>
        <v>29.541061914385452</v>
      </c>
      <c r="P48" s="24">
        <f t="shared" si="18"/>
        <v>47.206320044093339</v>
      </c>
      <c r="Q48" t="s">
        <v>171</v>
      </c>
      <c r="R48" t="s">
        <v>172</v>
      </c>
      <c r="S48" t="s">
        <v>199</v>
      </c>
      <c r="T48" s="35">
        <v>100</v>
      </c>
      <c r="U48" s="35">
        <f t="shared" si="19"/>
        <v>76.470588235294116</v>
      </c>
      <c r="V48" s="35">
        <f t="shared" si="20"/>
        <v>74.226804123711347</v>
      </c>
      <c r="W48" s="35">
        <f t="shared" si="21"/>
        <v>46.808510638297875</v>
      </c>
      <c r="X48" s="35">
        <f t="shared" si="22"/>
        <v>78.964685237990778</v>
      </c>
      <c r="Y48" s="35">
        <f t="shared" si="23"/>
        <v>76.720901126408009</v>
      </c>
      <c r="Z48" s="35">
        <f t="shared" si="24"/>
        <v>49.302607640994545</v>
      </c>
      <c r="AA48" s="35">
        <f t="shared" si="25"/>
        <v>-2.4940970026966625</v>
      </c>
      <c r="AB48" s="35">
        <f t="shared" si="26"/>
        <v>-2.4940970026966625</v>
      </c>
      <c r="AC48" s="35">
        <f t="shared" si="27"/>
        <v>-2.4940970026966696</v>
      </c>
      <c r="AF48">
        <v>2.21</v>
      </c>
      <c r="AG48">
        <v>1.66</v>
      </c>
      <c r="AJ48" t="s">
        <v>182</v>
      </c>
    </row>
    <row r="49" spans="1:36" ht="15" x14ac:dyDescent="0.25">
      <c r="A49">
        <v>4.25</v>
      </c>
      <c r="B49">
        <v>3.88</v>
      </c>
      <c r="C49">
        <v>1.88</v>
      </c>
      <c r="D49" s="20">
        <f t="shared" si="3"/>
        <v>2.4940970026966713E-2</v>
      </c>
      <c r="E49" s="17">
        <f>IF(OR($A49="",$B49="",$C49=""),"",A49*'MPTO_working_3-way'!$I48)</f>
        <v>4.3559991226146089</v>
      </c>
      <c r="F49" s="21">
        <f>IF(OR($A49="",$B49="",$C49=""),"",B49*'MPTO_working_3-way'!$I48)</f>
        <v>3.9767709637046309</v>
      </c>
      <c r="G49" s="22">
        <f>IF(OR($A49="",$B49="",$C49=""),"",C49*'MPTO_working_3-way'!$I48)</f>
        <v>1.9268890236506973</v>
      </c>
      <c r="H49" s="17">
        <f>IF(OR($A49="",$B49="",$C49=""),"",'MPTO_working_3-way'!E48)</f>
        <v>4.4056655613453337</v>
      </c>
      <c r="I49" s="21">
        <f>IF(OR($A49="",$B49="",$C49=""),"",'MPTO_working_3-way'!F48)</f>
        <v>4.009328872947993</v>
      </c>
      <c r="J49" s="22">
        <f>IF(OR($A49="",$B49="",$C49=""),"",'MPTO_working_3-way'!G48)</f>
        <v>1.9098503392420036</v>
      </c>
      <c r="K49" s="17">
        <f>IF(OR($A49="",$B49="",$C49=""),"",'OddsRatio_working_3-way'!H48)</f>
        <v>4.3841338156452787</v>
      </c>
      <c r="L49" s="21">
        <f>IF(OR($A49="",$B49="",$C49=""),"",'OddsRatio_working_3-way'!I48)</f>
        <v>3.9988631966333537</v>
      </c>
      <c r="M49" s="22">
        <f>IF(OR($A49="",$B49="",$C49=""),"",'OddsRatio_working_3-way'!J48)</f>
        <v>1.9163193100824139</v>
      </c>
      <c r="N49" s="23">
        <f t="shared" si="16"/>
        <v>22.956845762626514</v>
      </c>
      <c r="O49" s="24">
        <f t="shared" si="17"/>
        <v>25.146029508031621</v>
      </c>
      <c r="P49" s="24">
        <f t="shared" si="18"/>
        <v>51.897124729341861</v>
      </c>
      <c r="Q49" t="s">
        <v>198</v>
      </c>
      <c r="R49" t="s">
        <v>191</v>
      </c>
      <c r="S49" t="s">
        <v>200</v>
      </c>
      <c r="T49" s="35">
        <v>100</v>
      </c>
      <c r="U49" s="35">
        <f t="shared" si="19"/>
        <v>70.414201183431956</v>
      </c>
      <c r="V49" s="35">
        <f t="shared" si="20"/>
        <v>70.326409495548958</v>
      </c>
      <c r="W49" s="35">
        <f t="shared" si="21"/>
        <v>57.081545064377686</v>
      </c>
      <c r="X49" s="35">
        <f t="shared" si="22"/>
        <v>72.592045440073363</v>
      </c>
      <c r="Y49" s="35">
        <f t="shared" si="23"/>
        <v>72.504253752190365</v>
      </c>
      <c r="Z49" s="35">
        <f t="shared" si="24"/>
        <v>59.259389321019086</v>
      </c>
      <c r="AA49" s="35">
        <f t="shared" si="25"/>
        <v>-2.1778442566414071</v>
      </c>
      <c r="AB49" s="35">
        <f t="shared" si="26"/>
        <v>-2.1778442566414071</v>
      </c>
      <c r="AC49" s="35">
        <f t="shared" si="27"/>
        <v>-2.1778442566414</v>
      </c>
      <c r="AF49">
        <v>1.7</v>
      </c>
      <c r="AG49">
        <v>2.27</v>
      </c>
      <c r="AJ49" t="s">
        <v>181</v>
      </c>
    </row>
    <row r="50" spans="1:36" ht="15" x14ac:dyDescent="0.25">
      <c r="A50">
        <v>3.38</v>
      </c>
      <c r="B50">
        <v>3.37</v>
      </c>
      <c r="C50">
        <v>2.33</v>
      </c>
      <c r="D50" s="20">
        <f t="shared" si="3"/>
        <v>2.1778442566414036E-2</v>
      </c>
      <c r="E50" s="17">
        <f>IF(OR($A50="",$B50="",$C50=""),"",A50*'MPTO_working_3-way'!$I49)</f>
        <v>3.4536111358744792</v>
      </c>
      <c r="F50" s="21">
        <f>IF(OR($A50="",$B50="",$C50=""),"",B50*'MPTO_working_3-way'!$I49)</f>
        <v>3.4433933514488153</v>
      </c>
      <c r="G50" s="22">
        <f>IF(OR($A50="",$B50="",$C50=""),"",C50*'MPTO_working_3-way'!$I49)</f>
        <v>2.3807437711797448</v>
      </c>
      <c r="H50" s="17">
        <f>IF(OR($A50="",$B50="",$C50=""),"",'MPTO_working_3-way'!E49)</f>
        <v>3.465021386701487</v>
      </c>
      <c r="I50" s="21">
        <f>IF(OR($A50="",$B50="",$C50=""),"",'MPTO_working_3-way'!F49)</f>
        <v>3.4545127562684073</v>
      </c>
      <c r="J50" s="22">
        <f>IF(OR($A50="",$B50="",$C50=""),"",'MPTO_working_3-way'!G49)</f>
        <v>2.3700890860866641</v>
      </c>
      <c r="K50" s="17">
        <f>IF(OR($A50="",$B50="",$C50=""),"",'OddsRatio_working_3-way'!H49)</f>
        <v>3.4600204190774111</v>
      </c>
      <c r="L50" s="21">
        <f>IF(OR($A50="",$B50="",$C50=""),"",'OddsRatio_working_3-way'!I49)</f>
        <v>3.4496841988291873</v>
      </c>
      <c r="M50" s="22">
        <f>IF(OR($A50="",$B50="",$C50=""),"",'OddsRatio_working_3-way'!J49)</f>
        <v>2.3747172930138474</v>
      </c>
      <c r="N50" s="23">
        <f t="shared" si="16"/>
        <v>28.955199663693254</v>
      </c>
      <c r="O50" s="24">
        <f t="shared" si="17"/>
        <v>29.04112013747276</v>
      </c>
      <c r="P50" s="24">
        <f t="shared" si="18"/>
        <v>42.00368019883399</v>
      </c>
      <c r="Q50" t="s">
        <v>138</v>
      </c>
      <c r="R50" t="s">
        <v>130</v>
      </c>
      <c r="S50" t="s">
        <v>200</v>
      </c>
      <c r="T50" s="35">
        <v>100</v>
      </c>
      <c r="U50" s="35">
        <f t="shared" si="19"/>
        <v>73.544973544973558</v>
      </c>
      <c r="V50" s="35">
        <f t="shared" si="20"/>
        <v>75.728155339805824</v>
      </c>
      <c r="W50" s="35">
        <f t="shared" si="21"/>
        <v>48.186528497409334</v>
      </c>
      <c r="X50" s="35">
        <f t="shared" si="22"/>
        <v>76.085316162784849</v>
      </c>
      <c r="Y50" s="35">
        <f t="shared" si="23"/>
        <v>78.268497957617143</v>
      </c>
      <c r="Z50" s="35">
        <f t="shared" si="24"/>
        <v>50.726871115220632</v>
      </c>
      <c r="AA50" s="35">
        <f t="shared" si="25"/>
        <v>-2.5403426178112909</v>
      </c>
      <c r="AB50" s="35">
        <f t="shared" si="26"/>
        <v>-2.5403426178113193</v>
      </c>
      <c r="AC50" s="35">
        <f t="shared" si="27"/>
        <v>-2.540342617811298</v>
      </c>
      <c r="AF50">
        <v>2.1</v>
      </c>
      <c r="AG50">
        <v>1.81</v>
      </c>
      <c r="AJ50" t="s">
        <v>121</v>
      </c>
    </row>
    <row r="51" spans="1:36" ht="15" x14ac:dyDescent="0.25">
      <c r="A51">
        <v>3.78</v>
      </c>
      <c r="B51">
        <v>4.12</v>
      </c>
      <c r="C51">
        <v>1.93</v>
      </c>
      <c r="D51" s="20">
        <f t="shared" si="3"/>
        <v>2.5403426178113087E-2</v>
      </c>
      <c r="E51" s="17">
        <f>IF(OR($A51="",$B51="",$C51=""),"",A51*'MPTO_working_3-way'!$I50)</f>
        <v>3.8760249509532674</v>
      </c>
      <c r="F51" s="21">
        <f>IF(OR($A51="",$B51="",$C51=""),"",B51*'MPTO_working_3-way'!$I50)</f>
        <v>4.2246621158538264</v>
      </c>
      <c r="G51" s="22">
        <f>IF(OR($A51="",$B51="",$C51=""),"",C51*'MPTO_working_3-way'!$I50)</f>
        <v>1.9790286125237582</v>
      </c>
      <c r="H51" s="17">
        <f>IF(OR($A51="",$B51="",$C51=""),"",'MPTO_working_3-way'!E50)</f>
        <v>3.9049922290904333</v>
      </c>
      <c r="I51" s="21">
        <f>IF(OR($A51="",$B51="",$C51=""),"",'MPTO_working_3-way'!F50)</f>
        <v>4.2689318119584252</v>
      </c>
      <c r="J51" s="22">
        <f>IF(OR($A51="",$B51="",$C51=""),"",'MPTO_working_3-way'!G50)</f>
        <v>1.9620657877512597</v>
      </c>
      <c r="K51" s="17">
        <f>IF(OR($A51="",$B51="",$C51=""),"",'OddsRatio_working_3-way'!H50)</f>
        <v>3.8954373331515209</v>
      </c>
      <c r="L51" s="21">
        <f>IF(OR($A51="",$B51="",$C51=""),"",'OddsRatio_working_3-way'!I50)</f>
        <v>4.2495555681412762</v>
      </c>
      <c r="M51" s="22">
        <f>IF(OR($A51="",$B51="",$C51=""),"",'OddsRatio_working_3-way'!J50)</f>
        <v>1.9686175251190339</v>
      </c>
      <c r="N51" s="23">
        <f t="shared" si="16"/>
        <v>25.799627521852265</v>
      </c>
      <c r="O51" s="24">
        <f t="shared" si="17"/>
        <v>23.670532046747951</v>
      </c>
      <c r="P51" s="24">
        <f t="shared" si="18"/>
        <v>50.529840431399776</v>
      </c>
      <c r="Q51" t="s">
        <v>189</v>
      </c>
      <c r="R51" t="s">
        <v>188</v>
      </c>
      <c r="S51" t="s">
        <v>200</v>
      </c>
      <c r="T51" s="35">
        <v>100</v>
      </c>
      <c r="U51" s="35">
        <f t="shared" si="19"/>
        <v>72.826086956521735</v>
      </c>
      <c r="V51" s="35">
        <f t="shared" si="20"/>
        <v>68.55345911949685</v>
      </c>
      <c r="W51" s="35">
        <f t="shared" si="21"/>
        <v>55.752212389380524</v>
      </c>
      <c r="X51" s="35">
        <f t="shared" si="22"/>
        <v>75.694328491122604</v>
      </c>
      <c r="Y51" s="35">
        <f t="shared" si="23"/>
        <v>71.421700654097734</v>
      </c>
      <c r="Z51" s="35">
        <f t="shared" si="24"/>
        <v>58.620453923981408</v>
      </c>
      <c r="AA51" s="35">
        <f t="shared" si="25"/>
        <v>-2.8682415346008696</v>
      </c>
      <c r="AB51" s="35">
        <f t="shared" si="26"/>
        <v>-2.8682415346008838</v>
      </c>
      <c r="AC51" s="35">
        <f t="shared" si="27"/>
        <v>-2.8682415346008838</v>
      </c>
      <c r="AF51">
        <v>1.76</v>
      </c>
      <c r="AG51">
        <v>2.17</v>
      </c>
      <c r="AJ51" t="s">
        <v>121</v>
      </c>
    </row>
    <row r="52" spans="1:36" ht="15" x14ac:dyDescent="0.25">
      <c r="A52">
        <v>3.68</v>
      </c>
      <c r="B52">
        <v>3.18</v>
      </c>
      <c r="C52">
        <v>2.2599999999999998</v>
      </c>
      <c r="D52" s="20">
        <f t="shared" si="3"/>
        <v>2.8682415346008794E-2</v>
      </c>
      <c r="E52" s="17">
        <f>IF(OR($A52="",$B52="",$C52=""),"",A52*'MPTO_working_3-way'!$I51)</f>
        <v>3.7855512884733127</v>
      </c>
      <c r="F52" s="21">
        <f>IF(OR($A52="",$B52="",$C52=""),"",B52*'MPTO_working_3-way'!$I51)</f>
        <v>3.2712100808003082</v>
      </c>
      <c r="G52" s="22">
        <f>IF(OR($A52="",$B52="",$C52=""),"",C52*'MPTO_working_3-way'!$I51)</f>
        <v>2.3248222586819796</v>
      </c>
      <c r="H52" s="17">
        <f>IF(OR($A52="",$B52="",$C52=""),"",'MPTO_working_3-way'!E51)</f>
        <v>3.8141978318824359</v>
      </c>
      <c r="I52" s="21">
        <f>IF(OR($A52="",$B52="",$C52=""),"",'MPTO_working_3-way'!F51)</f>
        <v>3.2797143365460997</v>
      </c>
      <c r="J52" s="22">
        <f>IF(OR($A52="",$B52="",$C52=""),"",'MPTO_working_3-way'!G51)</f>
        <v>2.3099112208978152</v>
      </c>
      <c r="K52" s="17">
        <f>IF(OR($A52="",$B52="",$C52=""),"",'OddsRatio_working_3-way'!H51)</f>
        <v>3.7998241958135557</v>
      </c>
      <c r="L52" s="21">
        <f>IF(OR($A52="",$B52="",$C52=""),"",'OddsRatio_working_3-way'!I51)</f>
        <v>3.2774689354005777</v>
      </c>
      <c r="M52" s="22">
        <f>IF(OR($A52="",$B52="",$C52=""),"",'OddsRatio_working_3-way'!J51)</f>
        <v>2.3163352562407007</v>
      </c>
      <c r="N52" s="23">
        <f t="shared" si="16"/>
        <v>26.416231713592587</v>
      </c>
      <c r="O52" s="24">
        <f t="shared" si="17"/>
        <v>30.56972726604425</v>
      </c>
      <c r="P52" s="24">
        <f t="shared" si="18"/>
        <v>43.014041020363159</v>
      </c>
      <c r="Q52" t="s">
        <v>104</v>
      </c>
      <c r="R52" t="s">
        <v>103</v>
      </c>
      <c r="S52" t="s">
        <v>200</v>
      </c>
      <c r="T52" s="35">
        <v>100</v>
      </c>
      <c r="U52" s="35">
        <f t="shared" si="19"/>
        <v>60.474308300395251</v>
      </c>
      <c r="V52" s="35">
        <f t="shared" si="20"/>
        <v>68.253968253968253</v>
      </c>
      <c r="W52" s="35">
        <f t="shared" si="21"/>
        <v>68.55345911949685</v>
      </c>
      <c r="X52" s="35">
        <f t="shared" si="22"/>
        <v>63.192572626534883</v>
      </c>
      <c r="Y52" s="35">
        <f t="shared" si="23"/>
        <v>70.972232580107899</v>
      </c>
      <c r="Z52" s="35">
        <f t="shared" si="24"/>
        <v>71.271723445636496</v>
      </c>
      <c r="AA52" s="35">
        <f t="shared" si="25"/>
        <v>-2.7182643261396322</v>
      </c>
      <c r="AB52" s="35">
        <f t="shared" si="26"/>
        <v>-2.7182643261396464</v>
      </c>
      <c r="AC52" s="35">
        <f t="shared" si="27"/>
        <v>-2.7182643261396464</v>
      </c>
      <c r="AF52">
        <v>2.2599999999999998</v>
      </c>
      <c r="AG52">
        <v>1.69</v>
      </c>
      <c r="AJ52" t="s">
        <v>85</v>
      </c>
    </row>
    <row r="53" spans="1:36" s="35" customFormat="1" ht="15" x14ac:dyDescent="0.25">
      <c r="A53">
        <v>2.5299999999999998</v>
      </c>
      <c r="B53">
        <v>3.15</v>
      </c>
      <c r="C53">
        <v>3.18</v>
      </c>
      <c r="D53" s="20">
        <f t="shared" si="3"/>
        <v>2.7182643261396411E-2</v>
      </c>
      <c r="E53" s="17">
        <f>IF(OR($A53="",$B53="",$C53=""),"",A53*'MPTO_working_3-way'!$I52)</f>
        <v>2.5987720874513327</v>
      </c>
      <c r="F53" s="21">
        <f>IF(OR($A53="",$B53="",$C53=""),"",B53*'MPTO_working_3-way'!$I52)</f>
        <v>3.2356253262733987</v>
      </c>
      <c r="G53" s="22">
        <f>IF(OR($A53="",$B53="",$C53=""),"",C53*'MPTO_working_3-way'!$I52)</f>
        <v>3.2664408055712406</v>
      </c>
      <c r="H53" s="17">
        <f>IF(OR($A53="",$B53="",$C53=""),"",'MPTO_working_3-way'!E52)</f>
        <v>2.5893585304325883</v>
      </c>
      <c r="I53" s="21">
        <f>IF(OR($A53="",$B53="",$C53=""),"",'MPTO_working_3-way'!F52)</f>
        <v>3.2425480790760219</v>
      </c>
      <c r="J53" s="22">
        <f>IF(OR($A53="",$B53="",$C53=""),"",'MPTO_working_3-way'!G52)</f>
        <v>3.2743456931447175</v>
      </c>
      <c r="K53" s="17">
        <f>IF(OR($A53="",$B53="",$C53=""),"",'OddsRatio_working_3-way'!H52)</f>
        <v>2.5936449458626467</v>
      </c>
      <c r="L53" s="21">
        <f>IF(OR($A53="",$B53="",$C53=""),"",'OddsRatio_working_3-way'!I52)</f>
        <v>3.2394357082383607</v>
      </c>
      <c r="M53" s="22">
        <f>IF(OR($A53="",$B53="",$C53=""),"",'OddsRatio_working_3-way'!J52)</f>
        <v>3.2706836483533137</v>
      </c>
      <c r="N53" s="23">
        <f t="shared" si="16"/>
        <v>38.479711430975073</v>
      </c>
      <c r="O53" s="24">
        <f t="shared" si="17"/>
        <v>30.905926958846642</v>
      </c>
      <c r="P53" s="24">
        <f t="shared" si="18"/>
        <v>30.614361610178282</v>
      </c>
      <c r="Q53" t="s">
        <v>86</v>
      </c>
      <c r="R53" t="s">
        <v>126</v>
      </c>
      <c r="S53" t="s">
        <v>200</v>
      </c>
      <c r="T53" s="35">
        <v>100</v>
      </c>
      <c r="U53" s="35">
        <f t="shared" si="19"/>
        <v>37.888198757763973</v>
      </c>
      <c r="V53" s="35">
        <f t="shared" si="20"/>
        <v>74.937343358395992</v>
      </c>
      <c r="W53" s="35">
        <f t="shared" si="21"/>
        <v>84.101748807631168</v>
      </c>
      <c r="X53" s="35">
        <f t="shared" si="22"/>
        <v>40.960907833972847</v>
      </c>
      <c r="Y53" s="35">
        <f t="shared" si="23"/>
        <v>78.010052434604859</v>
      </c>
      <c r="Z53" s="35">
        <f t="shared" si="24"/>
        <v>87.174457883840034</v>
      </c>
      <c r="AA53" s="35">
        <f t="shared" si="25"/>
        <v>-3.0727090762088736</v>
      </c>
      <c r="AB53" s="35">
        <f t="shared" si="26"/>
        <v>-3.0727090762088665</v>
      </c>
      <c r="AC53" s="35">
        <f t="shared" si="27"/>
        <v>-3.0727090762088665</v>
      </c>
      <c r="AD53" s="36"/>
      <c r="AE53" s="36"/>
      <c r="AF53">
        <v>2.41</v>
      </c>
      <c r="AG53">
        <v>1.62</v>
      </c>
      <c r="AH53" s="36"/>
      <c r="AI53" s="36"/>
      <c r="AJ53" t="s">
        <v>85</v>
      </c>
    </row>
    <row r="54" spans="1:36" ht="15" x14ac:dyDescent="0.25">
      <c r="A54">
        <v>1.61</v>
      </c>
      <c r="B54">
        <v>3.99</v>
      </c>
      <c r="C54">
        <v>6.29</v>
      </c>
      <c r="D54" s="20">
        <f t="shared" si="3"/>
        <v>3.0727090762088682E-2</v>
      </c>
      <c r="E54" s="17">
        <f>IF(OR($A54="",$B54="",$C54=""),"",A54*'MPTO_working_3-way'!$I53)</f>
        <v>1.6594706161269628</v>
      </c>
      <c r="F54" s="21">
        <f>IF(OR($A54="",$B54="",$C54=""),"",B54*'MPTO_working_3-way'!$I53)</f>
        <v>4.1126010921407339</v>
      </c>
      <c r="G54" s="22">
        <f>IF(OR($A54="",$B54="",$C54=""),"",C54*'MPTO_working_3-way'!$I53)</f>
        <v>6.4832734008935375</v>
      </c>
      <c r="H54" s="17">
        <f>IF(OR($A54="",$B54="",$C54=""),"",'MPTO_working_3-way'!E53)</f>
        <v>1.6369943734164274</v>
      </c>
      <c r="I54" s="21">
        <f>IF(OR($A54="",$B54="",$C54=""),"",'MPTO_working_3-way'!F53)</f>
        <v>4.1600071395402969</v>
      </c>
      <c r="J54" s="22">
        <f>IF(OR($A54="",$B54="",$C54=""),"",'MPTO_working_3-way'!G53)</f>
        <v>6.7231343466112365</v>
      </c>
      <c r="K54" s="17">
        <f>IF(OR($A54="",$B54="",$C54=""),"",'OddsRatio_working_3-way'!H53)</f>
        <v>1.6448372937206273</v>
      </c>
      <c r="L54" s="21">
        <f>IF(OR($A54="",$B54="",$C54=""),"",'OddsRatio_working_3-way'!I53)</f>
        <v>4.160759849548648</v>
      </c>
      <c r="M54" s="22">
        <f>IF(OR($A54="",$B54="",$C54=""),"",'OddsRatio_working_3-way'!J53)</f>
        <v>6.5921135799706851</v>
      </c>
      <c r="N54" s="23">
        <f t="shared" si="16"/>
        <v>60.260181185606001</v>
      </c>
      <c r="O54" s="24">
        <f t="shared" si="17"/>
        <v>24.315511706472595</v>
      </c>
      <c r="P54" s="24">
        <f t="shared" si="18"/>
        <v>15.424307107921409</v>
      </c>
      <c r="Q54" t="s">
        <v>124</v>
      </c>
      <c r="R54" t="s">
        <v>106</v>
      </c>
      <c r="S54" t="s">
        <v>200</v>
      </c>
      <c r="T54" s="35">
        <v>100</v>
      </c>
      <c r="U54" s="35">
        <f t="shared" si="19"/>
        <v>57.081545064377686</v>
      </c>
      <c r="V54" s="35">
        <f t="shared" si="20"/>
        <v>67.637540453074436</v>
      </c>
      <c r="W54" s="35">
        <f t="shared" si="21"/>
        <v>72.451790633608823</v>
      </c>
      <c r="X54" s="35">
        <f t="shared" si="22"/>
        <v>59.910668913316755</v>
      </c>
      <c r="Y54" s="35">
        <f t="shared" si="23"/>
        <v>70.466664302013498</v>
      </c>
      <c r="Z54" s="35">
        <f t="shared" si="24"/>
        <v>75.280914482547885</v>
      </c>
      <c r="AA54" s="35">
        <f t="shared" si="25"/>
        <v>-2.8291238489390693</v>
      </c>
      <c r="AB54" s="35">
        <f t="shared" si="26"/>
        <v>-2.8291238489390622</v>
      </c>
      <c r="AC54" s="35">
        <f t="shared" si="27"/>
        <v>-2.8291238489390622</v>
      </c>
      <c r="AF54">
        <v>2.11</v>
      </c>
      <c r="AG54">
        <v>1.78</v>
      </c>
      <c r="AJ54" t="s">
        <v>85</v>
      </c>
    </row>
    <row r="55" spans="1:36" ht="15" x14ac:dyDescent="0.25">
      <c r="A55">
        <v>2.33</v>
      </c>
      <c r="B55">
        <v>3.09</v>
      </c>
      <c r="C55">
        <v>3.63</v>
      </c>
      <c r="D55" s="20">
        <f t="shared" si="3"/>
        <v>2.8291238489390746E-2</v>
      </c>
      <c r="E55" s="17">
        <f>IF(OR($A55="",$B55="",$C55=""),"",A55*'MPTO_working_3-way'!$I54)</f>
        <v>2.3959185856802807</v>
      </c>
      <c r="F55" s="21">
        <f>IF(OR($A55="",$B55="",$C55=""),"",B55*'MPTO_working_3-way'!$I54)</f>
        <v>3.1774199269322172</v>
      </c>
      <c r="G55" s="22">
        <f>IF(OR($A55="",$B55="",$C55=""),"",C55*'MPTO_working_3-way'!$I54)</f>
        <v>3.7326971957164883</v>
      </c>
      <c r="H55" s="17">
        <f>IF(OR($A55="",$B55="",$C55=""),"",'MPTO_working_3-way'!E54)</f>
        <v>2.3823469812001332</v>
      </c>
      <c r="I55" s="21">
        <f>IF(OR($A55="",$B55="",$C55=""),"",'MPTO_working_3-way'!F54)</f>
        <v>3.1827451151363642</v>
      </c>
      <c r="J55" s="22">
        <f>IF(OR($A55="",$B55="",$C55=""),"",'MPTO_working_3-way'!G54)</f>
        <v>3.7586682289126636</v>
      </c>
      <c r="K55" s="17">
        <f>IF(OR($A55="",$B55="",$C55=""),"",'OddsRatio_working_3-way'!H54)</f>
        <v>2.3883341520761032</v>
      </c>
      <c r="L55" s="21">
        <f>IF(OR($A55="",$B55="",$C55=""),"",'OddsRatio_working_3-way'!I54)</f>
        <v>3.1816679532624468</v>
      </c>
      <c r="M55" s="22">
        <f>IF(OR($A55="",$B55="",$C55=""),"",'OddsRatio_working_3-way'!J54)</f>
        <v>3.7453524962106397</v>
      </c>
      <c r="N55" s="23">
        <f t="shared" si="16"/>
        <v>41.73764525959745</v>
      </c>
      <c r="O55" s="24">
        <f t="shared" si="17"/>
        <v>31.472075551735301</v>
      </c>
      <c r="P55" s="24">
        <f t="shared" si="18"/>
        <v>26.790279188667238</v>
      </c>
      <c r="Q55" t="s">
        <v>87</v>
      </c>
      <c r="R55" t="s">
        <v>92</v>
      </c>
      <c r="S55" t="s">
        <v>200</v>
      </c>
      <c r="T55" s="35">
        <v>100</v>
      </c>
      <c r="U55" s="35">
        <f t="shared" si="19"/>
        <v>59.839357429718881</v>
      </c>
      <c r="V55" s="35">
        <f t="shared" si="20"/>
        <v>67.320261437908499</v>
      </c>
      <c r="W55" s="35">
        <f t="shared" si="21"/>
        <v>70.059880239520965</v>
      </c>
      <c r="X55" s="35">
        <f t="shared" si="22"/>
        <v>62.619858322570551</v>
      </c>
      <c r="Y55" s="35">
        <f t="shared" si="23"/>
        <v>70.100762330760176</v>
      </c>
      <c r="Z55" s="35">
        <f t="shared" si="24"/>
        <v>72.840381132372627</v>
      </c>
      <c r="AA55" s="35">
        <f t="shared" si="25"/>
        <v>-2.7805008928516699</v>
      </c>
      <c r="AB55" s="35">
        <f t="shared" si="26"/>
        <v>-2.780500892851677</v>
      </c>
      <c r="AC55" s="35">
        <f t="shared" si="27"/>
        <v>-2.7805008928516628</v>
      </c>
      <c r="AF55">
        <v>2.5299999999999998</v>
      </c>
      <c r="AG55">
        <v>1.57</v>
      </c>
      <c r="AJ55" t="s">
        <v>85</v>
      </c>
    </row>
    <row r="56" spans="1:36" ht="15" x14ac:dyDescent="0.25">
      <c r="A56">
        <v>2.4900000000000002</v>
      </c>
      <c r="B56">
        <v>3.06</v>
      </c>
      <c r="C56">
        <v>3.34</v>
      </c>
      <c r="D56" s="20">
        <f t="shared" si="3"/>
        <v>2.7805008928516672E-2</v>
      </c>
      <c r="E56" s="17">
        <f>IF(OR($A56="",$B56="",$C56=""),"",A56*'MPTO_working_3-way'!$I55)</f>
        <v>2.5592344722320068</v>
      </c>
      <c r="F56" s="21">
        <f>IF(OR($A56="",$B56="",$C56=""),"",B56*'MPTO_working_3-way'!$I55)</f>
        <v>3.1450833273212613</v>
      </c>
      <c r="G56" s="22">
        <f>IF(OR($A56="",$B56="",$C56=""),"",C56*'MPTO_working_3-way'!$I55)</f>
        <v>3.4328687298212457</v>
      </c>
      <c r="H56" s="17">
        <f>IF(OR($A56="",$B56="",$C56=""),"",'MPTO_working_3-way'!E55)</f>
        <v>2.5488221180522035</v>
      </c>
      <c r="I56" s="21">
        <f>IF(OR($A56="",$B56="",$C56=""),"",'MPTO_working_3-way'!F55)</f>
        <v>3.1493181558304371</v>
      </c>
      <c r="J56" s="22">
        <f>IF(OR($A56="",$B56="",$C56=""),"",'MPTO_working_3-way'!G55)</f>
        <v>3.4466967841407068</v>
      </c>
      <c r="K56" s="17">
        <f>IF(OR($A56="",$B56="",$C56=""),"",'OddsRatio_working_3-way'!H55)</f>
        <v>2.5535546940671576</v>
      </c>
      <c r="L56" s="21">
        <f>IF(OR($A56="",$B56="",$C56=""),"",'OddsRatio_working_3-way'!I55)</f>
        <v>3.1478675636096267</v>
      </c>
      <c r="M56" s="22">
        <f>IF(OR($A56="",$B56="",$C56=""),"",'OddsRatio_working_3-way'!J55)</f>
        <v>3.4398107275954009</v>
      </c>
      <c r="N56" s="23">
        <f t="shared" si="16"/>
        <v>39.074184520805609</v>
      </c>
      <c r="O56" s="24">
        <f t="shared" si="17"/>
        <v>31.79565995320457</v>
      </c>
      <c r="P56" s="24">
        <f t="shared" si="18"/>
        <v>29.130155525989814</v>
      </c>
      <c r="Q56" t="s">
        <v>91</v>
      </c>
      <c r="R56" t="s">
        <v>89</v>
      </c>
      <c r="S56" t="s">
        <v>200</v>
      </c>
      <c r="T56" s="35">
        <v>100</v>
      </c>
      <c r="U56" s="35">
        <f t="shared" si="19"/>
        <v>49.494949494949495</v>
      </c>
      <c r="V56" s="35">
        <f t="shared" si="20"/>
        <v>71.751412429378533</v>
      </c>
      <c r="W56" s="35">
        <f t="shared" si="21"/>
        <v>75.786924939467312</v>
      </c>
      <c r="X56" s="35">
        <f t="shared" si="22"/>
        <v>52.461662631154162</v>
      </c>
      <c r="Y56" s="35">
        <f t="shared" si="23"/>
        <v>74.718125565583193</v>
      </c>
      <c r="Z56" s="35">
        <f t="shared" si="24"/>
        <v>78.753638075671972</v>
      </c>
      <c r="AA56" s="35">
        <f t="shared" si="25"/>
        <v>-2.9667131362046675</v>
      </c>
      <c r="AB56" s="35">
        <f t="shared" si="26"/>
        <v>-2.9667131362046604</v>
      </c>
      <c r="AC56" s="35">
        <f t="shared" si="27"/>
        <v>-2.9667131362046604</v>
      </c>
      <c r="AF56">
        <v>2.63</v>
      </c>
      <c r="AG56">
        <v>1.53</v>
      </c>
      <c r="AJ56" t="s">
        <v>85</v>
      </c>
    </row>
    <row r="57" spans="1:36" ht="15" x14ac:dyDescent="0.25">
      <c r="A57">
        <v>1.98</v>
      </c>
      <c r="B57">
        <v>3.54</v>
      </c>
      <c r="C57">
        <v>4.13</v>
      </c>
      <c r="D57" s="20">
        <f t="shared" si="3"/>
        <v>2.9667131362046684E-2</v>
      </c>
      <c r="E57" s="17">
        <f>IF(OR($A57="",$B57="",$C57=""),"",A57*'MPTO_working_3-way'!$I56)</f>
        <v>2.0387409200968523</v>
      </c>
      <c r="F57" s="21">
        <f>IF(OR($A57="",$B57="",$C57=""),"",B57*'MPTO_working_3-way'!$I56)</f>
        <v>3.6450216450216453</v>
      </c>
      <c r="G57" s="22">
        <f>IF(OR($A57="",$B57="",$C57=""),"",C57*'MPTO_working_3-way'!$I56)</f>
        <v>4.2525252525252526</v>
      </c>
      <c r="H57" s="17">
        <f>IF(OR($A57="",$B57="",$C57=""),"",'MPTO_working_3-way'!E56)</f>
        <v>2.0195432767505803</v>
      </c>
      <c r="I57" s="21">
        <f>IF(OR($A57="",$B57="",$C57=""),"",'MPTO_working_3-way'!F56)</f>
        <v>3.6684212100367861</v>
      </c>
      <c r="J57" s="22">
        <f>IF(OR($A57="",$B57="",$C57=""),"",'MPTO_working_3-way'!G56)</f>
        <v>4.3058588127917998</v>
      </c>
      <c r="K57" s="17">
        <f>IF(OR($A57="",$B57="",$C57=""),"",'OddsRatio_working_3-way'!H56)</f>
        <v>2.0271099276602205</v>
      </c>
      <c r="L57" s="21">
        <f>IF(OR($A57="",$B57="",$C57=""),"",'OddsRatio_working_3-way'!I56)</f>
        <v>3.6621012410785303</v>
      </c>
      <c r="M57" s="22">
        <f>IF(OR($A57="",$B57="",$C57=""),"",'OddsRatio_working_3-way'!J56)</f>
        <v>4.2804633403841743</v>
      </c>
      <c r="N57" s="23">
        <f t="shared" si="16"/>
        <v>49.049881235154395</v>
      </c>
      <c r="O57" s="24">
        <f t="shared" si="17"/>
        <v>27.434679334916861</v>
      </c>
      <c r="P57" s="24">
        <f t="shared" si="18"/>
        <v>23.51543942992874</v>
      </c>
      <c r="Q57" t="s">
        <v>131</v>
      </c>
      <c r="R57" t="s">
        <v>135</v>
      </c>
      <c r="S57" t="s">
        <v>200</v>
      </c>
      <c r="T57" s="35">
        <v>100</v>
      </c>
      <c r="U57" s="35">
        <f t="shared" si="19"/>
        <v>73.333333333333329</v>
      </c>
      <c r="V57" s="35">
        <f t="shared" si="20"/>
        <v>71.83098591549296</v>
      </c>
      <c r="W57" s="35">
        <f t="shared" si="21"/>
        <v>51.92307692307692</v>
      </c>
      <c r="X57" s="35">
        <f t="shared" si="22"/>
        <v>76.245937161430106</v>
      </c>
      <c r="Y57" s="35">
        <f t="shared" si="23"/>
        <v>74.743589743589752</v>
      </c>
      <c r="Z57" s="35">
        <f t="shared" si="24"/>
        <v>54.835680751173712</v>
      </c>
      <c r="AA57" s="35">
        <f t="shared" si="25"/>
        <v>-2.9126038280967776</v>
      </c>
      <c r="AB57" s="35">
        <f t="shared" si="26"/>
        <v>-2.9126038280967919</v>
      </c>
      <c r="AC57" s="35">
        <f t="shared" si="27"/>
        <v>-2.9126038280967919</v>
      </c>
      <c r="AF57">
        <v>2.08</v>
      </c>
      <c r="AG57">
        <v>1.81</v>
      </c>
      <c r="AJ57" t="s">
        <v>85</v>
      </c>
    </row>
    <row r="58" spans="1:36" ht="15" x14ac:dyDescent="0.25">
      <c r="A58">
        <v>3.75</v>
      </c>
      <c r="B58">
        <v>3.55</v>
      </c>
      <c r="C58">
        <v>2.08</v>
      </c>
      <c r="D58" s="20">
        <f t="shared" si="3"/>
        <v>2.9126038280967936E-2</v>
      </c>
      <c r="E58" s="17">
        <f>IF(OR($A58="",$B58="",$C58=""),"",A58*'MPTO_working_3-way'!$I57)</f>
        <v>3.8592226435536299</v>
      </c>
      <c r="F58" s="21">
        <f>IF(OR($A58="",$B58="",$C58=""),"",B58*'MPTO_working_3-way'!$I57)</f>
        <v>3.6533974358974359</v>
      </c>
      <c r="G58" s="22">
        <f>IF(OR($A58="",$B58="",$C58=""),"",C58*'MPTO_working_3-way'!$I57)</f>
        <v>2.1405821596244134</v>
      </c>
      <c r="H58" s="17">
        <f>IF(OR($A58="",$B58="",$C58=""),"",'MPTO_working_3-way'!E57)</f>
        <v>3.8916867723876232</v>
      </c>
      <c r="I58" s="21">
        <f>IF(OR($A58="",$B58="",$C58=""),"",'MPTO_working_3-way'!F57)</f>
        <v>3.676721180870604</v>
      </c>
      <c r="J58" s="22">
        <f>IF(OR($A58="",$B58="",$C58=""),"",'MPTO_working_3-way'!G57)</f>
        <v>2.1228693363318087</v>
      </c>
      <c r="K58" s="17">
        <f>IF(OR($A58="",$B58="",$C58=""),"",'OddsRatio_working_3-way'!H57)</f>
        <v>3.8773959963174245</v>
      </c>
      <c r="L58" s="21">
        <f>IF(OR($A58="",$B58="",$C58=""),"",'OddsRatio_working_3-way'!I57)</f>
        <v>3.6681308329488846</v>
      </c>
      <c r="M58" s="22">
        <f>IF(OR($A58="",$B58="",$C58=""),"",'OddsRatio_working_3-way'!J57)</f>
        <v>2.1300318821901159</v>
      </c>
      <c r="N58" s="23">
        <f t="shared" si="16"/>
        <v>25.911954099626268</v>
      </c>
      <c r="O58" s="24">
        <f t="shared" si="17"/>
        <v>27.371782499605214</v>
      </c>
      <c r="P58" s="24">
        <f t="shared" si="18"/>
        <v>46.716263400768511</v>
      </c>
      <c r="Q58" t="s">
        <v>134</v>
      </c>
      <c r="R58" t="s">
        <v>90</v>
      </c>
      <c r="S58" t="s">
        <v>200</v>
      </c>
      <c r="T58" s="35">
        <v>100</v>
      </c>
      <c r="U58" s="35">
        <f t="shared" si="19"/>
        <v>68.051118210862612</v>
      </c>
      <c r="V58" s="35">
        <f t="shared" si="20"/>
        <v>66.329966329966325</v>
      </c>
      <c r="W58" s="35">
        <f t="shared" si="21"/>
        <v>62.825278810408925</v>
      </c>
      <c r="X58" s="35">
        <f t="shared" si="22"/>
        <v>70.844754859624743</v>
      </c>
      <c r="Y58" s="35">
        <f t="shared" si="23"/>
        <v>69.123602978728456</v>
      </c>
      <c r="Z58" s="35">
        <f t="shared" si="24"/>
        <v>65.618915459171049</v>
      </c>
      <c r="AA58" s="35">
        <f t="shared" si="25"/>
        <v>-2.7936366487621314</v>
      </c>
      <c r="AB58" s="35">
        <f t="shared" si="26"/>
        <v>-2.7936366487621314</v>
      </c>
      <c r="AC58" s="35">
        <f t="shared" si="27"/>
        <v>-2.7936366487621243</v>
      </c>
      <c r="AF58">
        <v>2.06</v>
      </c>
      <c r="AG58">
        <v>1.84</v>
      </c>
      <c r="AJ58" t="s">
        <v>85</v>
      </c>
    </row>
    <row r="59" spans="1:36" ht="15" x14ac:dyDescent="0.25">
      <c r="A59">
        <v>3.13</v>
      </c>
      <c r="B59">
        <v>2.97</v>
      </c>
      <c r="C59">
        <v>2.69</v>
      </c>
      <c r="D59" s="20">
        <f t="shared" si="3"/>
        <v>2.7936366487621322E-2</v>
      </c>
      <c r="E59" s="17">
        <f>IF(OR($A59="",$B59="",$C59=""),"",A59*'MPTO_working_3-way'!$I58)</f>
        <v>3.2174408271062545</v>
      </c>
      <c r="F59" s="21">
        <f>IF(OR($A59="",$B59="",$C59=""),"",B59*'MPTO_working_3-way'!$I58)</f>
        <v>3.0529710084682353</v>
      </c>
      <c r="G59" s="22">
        <f>IF(OR($A59="",$B59="",$C59=""),"",C59*'MPTO_working_3-way'!$I58)</f>
        <v>2.7651488258517012</v>
      </c>
      <c r="H59" s="17">
        <f>IF(OR($A59="",$B59="",$C59=""),"",'MPTO_working_3-way'!E58)</f>
        <v>3.2239688337973424</v>
      </c>
      <c r="I59" s="21">
        <f>IF(OR($A59="",$B59="",$C59=""),"",'MPTO_working_3-way'!F58)</f>
        <v>3.0544776983245745</v>
      </c>
      <c r="J59" s="22">
        <f>IF(OR($A59="",$B59="",$C59=""),"",'MPTO_working_3-way'!G58)</f>
        <v>2.7591147444792439</v>
      </c>
      <c r="K59" s="17">
        <f>IF(OR($A59="",$B59="",$C59=""),"",'OddsRatio_working_3-way'!H58)</f>
        <v>3.2207142962578601</v>
      </c>
      <c r="L59" s="21">
        <f>IF(OR($A59="",$B59="",$C59=""),"",'OddsRatio_working_3-way'!I58)</f>
        <v>3.0539000768206503</v>
      </c>
      <c r="M59" s="22">
        <f>IF(OR($A59="",$B59="",$C59=""),"",'OddsRatio_working_3-way'!J58)</f>
        <v>2.7619751928055316</v>
      </c>
      <c r="N59" s="23">
        <f t="shared" si="16"/>
        <v>31.080602681958059</v>
      </c>
      <c r="O59" s="24">
        <f t="shared" si="17"/>
        <v>32.754978584016399</v>
      </c>
      <c r="P59" s="24">
        <f t="shared" si="18"/>
        <v>36.164418734025546</v>
      </c>
      <c r="Q59" t="s">
        <v>173</v>
      </c>
      <c r="R59" t="s">
        <v>163</v>
      </c>
      <c r="S59" t="s">
        <v>200</v>
      </c>
      <c r="T59" s="35">
        <v>100</v>
      </c>
      <c r="U59" s="35">
        <f t="shared" si="19"/>
        <v>28.571428571428573</v>
      </c>
      <c r="V59" s="35">
        <f t="shared" si="20"/>
        <v>77.876106194690252</v>
      </c>
      <c r="W59" s="35">
        <f t="shared" si="21"/>
        <v>90.319457889641825</v>
      </c>
      <c r="X59" s="35">
        <f t="shared" si="22"/>
        <v>31.804435915667916</v>
      </c>
      <c r="Y59" s="35">
        <f t="shared" si="23"/>
        <v>81.109113538929606</v>
      </c>
      <c r="Z59" s="35">
        <f t="shared" si="24"/>
        <v>93.552465233881165</v>
      </c>
      <c r="AA59" s="35">
        <f t="shared" si="25"/>
        <v>-3.2330073442393434</v>
      </c>
      <c r="AB59" s="35">
        <f t="shared" si="26"/>
        <v>-3.2330073442393541</v>
      </c>
      <c r="AC59" s="35">
        <f t="shared" si="27"/>
        <v>-3.2330073442393399</v>
      </c>
      <c r="AF59">
        <v>2.37</v>
      </c>
      <c r="AG59">
        <v>1.63</v>
      </c>
      <c r="AJ59" t="s">
        <v>184</v>
      </c>
    </row>
    <row r="60" spans="1:36" s="35" customFormat="1" ht="15" x14ac:dyDescent="0.25">
      <c r="A60">
        <v>1.4</v>
      </c>
      <c r="B60">
        <v>4.5199999999999996</v>
      </c>
      <c r="C60">
        <v>10.33</v>
      </c>
      <c r="D60" s="20">
        <f t="shared" si="3"/>
        <v>3.233007344239347E-2</v>
      </c>
      <c r="E60" s="17">
        <f>IF(OR($A60="",$B60="",$C60=""),"",A60*'MPTO_working_3-way'!$I59)</f>
        <v>1.4452621028193509</v>
      </c>
      <c r="F60" s="21">
        <f>IF(OR($A60="",$B60="",$C60=""),"",B60*'MPTO_working_3-way'!$I59)</f>
        <v>4.666131931959618</v>
      </c>
      <c r="G60" s="22">
        <f>IF(OR($A60="",$B60="",$C60=""),"",C60*'MPTO_working_3-way'!$I59)</f>
        <v>10.663969658659925</v>
      </c>
      <c r="H60" s="17">
        <f>IF(OR($A60="",$B60="",$C60=""),"",'MPTO_working_3-way'!E59)</f>
        <v>1.4214458764709905</v>
      </c>
      <c r="I60" s="21">
        <f>IF(OR($A60="",$B60="",$C60=""),"",'MPTO_working_3-way'!F59)</f>
        <v>4.7514459942470362</v>
      </c>
      <c r="J60" s="22">
        <f>IF(OR($A60="",$B60="",$C60=""),"",'MPTO_working_3-way'!G59)</f>
        <v>11.624023747765351</v>
      </c>
      <c r="K60" s="17">
        <f>IF(OR($A60="",$B60="",$C60=""),"",'OddsRatio_working_3-way'!H59)</f>
        <v>1.4290574841938715</v>
      </c>
      <c r="L60" s="21">
        <f>IF(OR($A60="",$B60="",$C60=""),"",'OddsRatio_working_3-way'!I59)</f>
        <v>4.7757058609060694</v>
      </c>
      <c r="M60" s="22">
        <f>IF(OR($A60="",$B60="",$C60=""),"",'OddsRatio_working_3-way'!J59)</f>
        <v>11.007765818822056</v>
      </c>
      <c r="N60" s="23">
        <f t="shared" si="16"/>
        <v>69.191601858877078</v>
      </c>
      <c r="O60" s="24">
        <f t="shared" si="17"/>
        <v>21.431027124430958</v>
      </c>
      <c r="P60" s="24">
        <f t="shared" si="18"/>
        <v>9.3773710166919564</v>
      </c>
      <c r="Q60" t="s">
        <v>158</v>
      </c>
      <c r="R60" t="s">
        <v>162</v>
      </c>
      <c r="S60" t="s">
        <v>200</v>
      </c>
      <c r="T60" s="35">
        <v>100</v>
      </c>
      <c r="U60" s="35">
        <f t="shared" si="19"/>
        <v>48.453608247422686</v>
      </c>
      <c r="V60" s="35">
        <f t="shared" si="20"/>
        <v>70.059880239520965</v>
      </c>
      <c r="W60" s="35">
        <f t="shared" si="21"/>
        <v>78.540772532188839</v>
      </c>
      <c r="X60" s="35">
        <f t="shared" si="22"/>
        <v>51.399347228290203</v>
      </c>
      <c r="Y60" s="35">
        <f t="shared" si="23"/>
        <v>73.005619220388482</v>
      </c>
      <c r="Z60" s="35">
        <f t="shared" si="24"/>
        <v>81.486511513056371</v>
      </c>
      <c r="AA60" s="35">
        <f t="shared" si="25"/>
        <v>-2.9457389808675174</v>
      </c>
      <c r="AB60" s="35">
        <f t="shared" si="26"/>
        <v>-2.9457389808675174</v>
      </c>
      <c r="AC60" s="35">
        <f t="shared" si="27"/>
        <v>-2.9457389808675316</v>
      </c>
      <c r="AD60" s="36"/>
      <c r="AE60" s="36"/>
      <c r="AF60">
        <v>2.06</v>
      </c>
      <c r="AG60">
        <v>1.84</v>
      </c>
      <c r="AH60" s="36"/>
      <c r="AI60" s="36"/>
      <c r="AJ60" t="s">
        <v>184</v>
      </c>
    </row>
    <row r="61" spans="1:36" ht="15" x14ac:dyDescent="0.25">
      <c r="A61">
        <v>1.94</v>
      </c>
      <c r="B61">
        <v>3.34</v>
      </c>
      <c r="C61">
        <v>4.66</v>
      </c>
      <c r="D61" s="20">
        <f t="shared" si="3"/>
        <v>2.9457389808675405E-2</v>
      </c>
      <c r="E61" s="17">
        <f>IF(OR($A61="",$B61="",$C61=""),"",A61*'MPTO_working_3-way'!$I60)</f>
        <v>1.9971473362288303</v>
      </c>
      <c r="F61" s="21">
        <f>IF(OR($A61="",$B61="",$C61=""),"",B61*'MPTO_working_3-way'!$I60)</f>
        <v>3.4383876819609758</v>
      </c>
      <c r="G61" s="22">
        <f>IF(OR($A61="",$B61="",$C61=""),"",C61*'MPTO_working_3-way'!$I60)</f>
        <v>4.7972714365084279</v>
      </c>
      <c r="H61" s="17">
        <f>IF(OR($A61="",$B61="",$C61=""),"",'MPTO_working_3-way'!E60)</f>
        <v>1.9776729129693702</v>
      </c>
      <c r="I61" s="21">
        <f>IF(OR($A61="",$B61="",$C61=""),"",'MPTO_working_3-way'!F60)</f>
        <v>3.4532525029986587</v>
      </c>
      <c r="J61" s="22">
        <f>IF(OR($A61="",$B61="",$C61=""),"",'MPTO_working_3-way'!G60)</f>
        <v>4.8834528632183938</v>
      </c>
      <c r="K61" s="17">
        <f>IF(OR($A61="",$B61="",$C61=""),"",'OddsRatio_working_3-way'!H60)</f>
        <v>1.9854448308039681</v>
      </c>
      <c r="L61" s="21">
        <f>IF(OR($A61="",$B61="",$C61=""),"",'OddsRatio_working_3-way'!I60)</f>
        <v>3.4531286213630703</v>
      </c>
      <c r="M61" s="22">
        <f>IF(OR($A61="",$B61="",$C61=""),"",'OddsRatio_working_3-way'!J60)</f>
        <v>4.836944766747366</v>
      </c>
      <c r="N61" s="23">
        <f t="shared" si="16"/>
        <v>50.071418460706965</v>
      </c>
      <c r="O61" s="24">
        <f t="shared" si="17"/>
        <v>29.083398746638178</v>
      </c>
      <c r="P61" s="24">
        <f t="shared" si="18"/>
        <v>20.845182792654828</v>
      </c>
      <c r="Q61" t="s">
        <v>167</v>
      </c>
      <c r="R61" t="s">
        <v>160</v>
      </c>
      <c r="S61" t="s">
        <v>200</v>
      </c>
      <c r="T61" s="35">
        <v>100</v>
      </c>
      <c r="U61" s="35">
        <f t="shared" si="19"/>
        <v>83.305509181969953</v>
      </c>
      <c r="V61" s="35">
        <f t="shared" si="20"/>
        <v>76.359338061465735</v>
      </c>
      <c r="W61" s="35">
        <f t="shared" si="21"/>
        <v>33.774834437086092</v>
      </c>
      <c r="X61" s="35">
        <f t="shared" si="22"/>
        <v>89.865827501448194</v>
      </c>
      <c r="Y61" s="35">
        <f t="shared" si="23"/>
        <v>82.919656380943962</v>
      </c>
      <c r="Z61" s="35">
        <f t="shared" si="24"/>
        <v>40.335152756564327</v>
      </c>
      <c r="AA61" s="35">
        <f t="shared" si="25"/>
        <v>-6.5603183194782417</v>
      </c>
      <c r="AB61" s="35">
        <f t="shared" si="26"/>
        <v>-6.5603183194782275</v>
      </c>
      <c r="AC61" s="35">
        <f t="shared" si="27"/>
        <v>-6.5603183194782346</v>
      </c>
      <c r="AF61">
        <v>2.2200000000000002</v>
      </c>
      <c r="AG61">
        <v>1.71</v>
      </c>
      <c r="AJ61" t="s">
        <v>184</v>
      </c>
    </row>
    <row r="62" spans="1:36" ht="15" x14ac:dyDescent="0.25">
      <c r="A62">
        <v>5.99</v>
      </c>
      <c r="B62">
        <v>4.2300000000000004</v>
      </c>
      <c r="C62">
        <v>1.51</v>
      </c>
      <c r="D62" s="20">
        <f t="shared" si="3"/>
        <v>6.5603183194782311E-2</v>
      </c>
      <c r="E62" s="17">
        <f>IF(OR($A62="",$B62="",$C62=""),"",A62*'MPTO_working_3-way'!$I61)</f>
        <v>6.3829630673367461</v>
      </c>
      <c r="F62" s="21">
        <f>IF(OR($A62="",$B62="",$C62=""),"",B62*'MPTO_working_3-way'!$I61)</f>
        <v>4.50750146491393</v>
      </c>
      <c r="G62" s="22">
        <f>IF(OR($A62="",$B62="",$C62=""),"",C62*'MPTO_working_3-way'!$I61)</f>
        <v>1.6090608066241212</v>
      </c>
      <c r="H62" s="17">
        <f>IF(OR($A62="",$B62="",$C62=""),"",'MPTO_working_3-way'!E61)</f>
        <v>6.8928827876797669</v>
      </c>
      <c r="I62" s="21">
        <f>IF(OR($A62="",$B62="",$C62=""),"",'MPTO_working_3-way'!F61)</f>
        <v>4.6611595328549225</v>
      </c>
      <c r="J62" s="22">
        <f>IF(OR($A62="",$B62="",$C62=""),"",'MPTO_working_3-way'!G61)</f>
        <v>1.5615632379830591</v>
      </c>
      <c r="K62" s="17">
        <f>IF(OR($A62="",$B62="",$C62=""),"",'OddsRatio_working_3-way'!H61)</f>
        <v>6.6396311347217507</v>
      </c>
      <c r="L62" s="21">
        <f>IF(OR($A62="",$B62="",$C62=""),"",'OddsRatio_working_3-way'!I61)</f>
        <v>4.6505027184671857</v>
      </c>
      <c r="M62" s="22">
        <f>IF(OR($A62="",$B62="",$C62=""),"",'OddsRatio_working_3-way'!J61)</f>
        <v>1.5763951660737661</v>
      </c>
      <c r="N62" s="23">
        <f t="shared" si="16"/>
        <v>15.66670509370884</v>
      </c>
      <c r="O62" s="24">
        <f t="shared" si="17"/>
        <v>22.185239600783909</v>
      </c>
      <c r="P62" s="24">
        <f t="shared" si="18"/>
        <v>62.148055305507256</v>
      </c>
      <c r="Q62" t="s">
        <v>185</v>
      </c>
      <c r="R62" t="s">
        <v>186</v>
      </c>
      <c r="S62" t="s">
        <v>200</v>
      </c>
      <c r="T62" s="35">
        <v>100</v>
      </c>
      <c r="U62" s="35">
        <f t="shared" si="19"/>
        <v>58.333333333333336</v>
      </c>
      <c r="V62" s="35">
        <f t="shared" si="20"/>
        <v>70.414201183431956</v>
      </c>
      <c r="W62" s="35">
        <f t="shared" si="21"/>
        <v>68.944099378881987</v>
      </c>
      <c r="X62" s="35">
        <f t="shared" si="22"/>
        <v>60.641699437686057</v>
      </c>
      <c r="Y62" s="35">
        <f t="shared" si="23"/>
        <v>72.722567287784685</v>
      </c>
      <c r="Z62" s="35">
        <f t="shared" si="24"/>
        <v>71.252465483234715</v>
      </c>
      <c r="AA62" s="35">
        <f t="shared" si="25"/>
        <v>-2.3083661043527215</v>
      </c>
      <c r="AB62" s="35">
        <f t="shared" si="26"/>
        <v>-2.3083661043527286</v>
      </c>
      <c r="AC62" s="35">
        <f t="shared" si="27"/>
        <v>-2.3083661043527286</v>
      </c>
      <c r="AF62">
        <v>1.78</v>
      </c>
      <c r="AG62">
        <v>2.02</v>
      </c>
      <c r="AJ62" t="s">
        <v>182</v>
      </c>
    </row>
    <row r="63" spans="1:36" ht="15" x14ac:dyDescent="0.25">
      <c r="A63">
        <v>2.4</v>
      </c>
      <c r="B63">
        <v>3.38</v>
      </c>
      <c r="C63">
        <v>3.22</v>
      </c>
      <c r="D63" s="20">
        <f t="shared" si="3"/>
        <v>2.3083661043527215E-2</v>
      </c>
      <c r="E63" s="17">
        <f>IF(OR($A63="",$B63="",$C63=""),"",A63*'MPTO_working_3-way'!$I62)</f>
        <v>2.4554007865044651</v>
      </c>
      <c r="F63" s="21">
        <f>IF(OR($A63="",$B63="",$C63=""),"",B63*'MPTO_working_3-way'!$I62)</f>
        <v>3.4580227743271217</v>
      </c>
      <c r="G63" s="22">
        <f>IF(OR($A63="",$B63="",$C63=""),"",C63*'MPTO_working_3-way'!$I62)</f>
        <v>3.2943293885601577</v>
      </c>
      <c r="H63" s="17">
        <f>IF(OR($A63="",$B63="",$C63=""),"",'MPTO_working_3-way'!E62)</f>
        <v>2.4451544940314225</v>
      </c>
      <c r="I63" s="21">
        <f>IF(OR($A63="",$B63="",$C63=""),"",'MPTO_working_3-way'!F62)</f>
        <v>3.4702529201489387</v>
      </c>
      <c r="J63" s="22">
        <f>IF(OR($A63="",$B63="",$C63=""),"",'MPTO_working_3-way'!G62)</f>
        <v>3.301807100986641</v>
      </c>
      <c r="K63" s="17">
        <f>IF(OR($A63="",$B63="",$C63=""),"",'OddsRatio_working_3-way'!H62)</f>
        <v>2.4496903972611892</v>
      </c>
      <c r="L63" s="21">
        <f>IF(OR($A63="",$B63="",$C63=""),"",'OddsRatio_working_3-way'!I62)</f>
        <v>3.4644736753440224</v>
      </c>
      <c r="M63" s="22">
        <f>IF(OR($A63="",$B63="",$C63=""),"",'OddsRatio_working_3-way'!J62)</f>
        <v>3.2987947727998859</v>
      </c>
      <c r="N63" s="23">
        <f t="shared" si="16"/>
        <v>40.726548818272988</v>
      </c>
      <c r="O63" s="24">
        <f t="shared" si="17"/>
        <v>28.918259515933485</v>
      </c>
      <c r="P63" s="24">
        <f t="shared" si="18"/>
        <v>30.35519166579353</v>
      </c>
      <c r="Q63" t="s">
        <v>123</v>
      </c>
      <c r="R63" t="s">
        <v>122</v>
      </c>
      <c r="S63" t="s">
        <v>201</v>
      </c>
      <c r="T63" s="35">
        <v>100</v>
      </c>
      <c r="U63" s="35" t="e">
        <f t="shared" si="19"/>
        <v>#DIV/0!</v>
      </c>
      <c r="V63" s="35" t="e">
        <f t="shared" si="20"/>
        <v>#DIV/0!</v>
      </c>
      <c r="W63" s="35" t="e">
        <f t="shared" si="21"/>
        <v>#DIV/0!</v>
      </c>
      <c r="X63" s="35" t="e">
        <f t="shared" si="22"/>
        <v>#DIV/0!</v>
      </c>
      <c r="Y63" s="35" t="e">
        <f t="shared" si="23"/>
        <v>#DIV/0!</v>
      </c>
      <c r="Z63" s="35" t="e">
        <f t="shared" si="24"/>
        <v>#DIV/0!</v>
      </c>
      <c r="AA63" s="35" t="e">
        <f t="shared" si="25"/>
        <v>#DIV/0!</v>
      </c>
      <c r="AB63" s="35" t="e">
        <f t="shared" si="26"/>
        <v>#DIV/0!</v>
      </c>
      <c r="AC63" s="35" t="e">
        <f t="shared" si="27"/>
        <v>#DIV/0!</v>
      </c>
      <c r="AF63">
        <v>2.0099999999999998</v>
      </c>
      <c r="AG63">
        <v>1.9</v>
      </c>
      <c r="AJ63" t="s">
        <v>121</v>
      </c>
    </row>
    <row r="64" spans="1:36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48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F64"/>
      <c r="AG64"/>
      <c r="AJ64"/>
    </row>
    <row r="65" spans="1:36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48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F65"/>
      <c r="AG65"/>
      <c r="AJ65"/>
    </row>
    <row r="66" spans="1:36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48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F66"/>
      <c r="AG66"/>
      <c r="AJ66"/>
    </row>
    <row r="67" spans="1:36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48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F67"/>
      <c r="AG67"/>
      <c r="AJ67"/>
    </row>
    <row r="68" spans="1:36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48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/>
      <c r="AG68"/>
      <c r="AJ68"/>
    </row>
    <row r="69" spans="1:36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48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/>
      <c r="AG69"/>
      <c r="AJ69"/>
    </row>
    <row r="70" spans="1:36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48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/>
      <c r="AG70"/>
      <c r="AJ70"/>
    </row>
    <row r="71" spans="1:36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48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/>
      <c r="AG71"/>
      <c r="AJ71"/>
    </row>
    <row r="72" spans="1:36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48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/>
      <c r="AG72"/>
      <c r="AJ72"/>
    </row>
    <row r="73" spans="1:36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48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/>
      <c r="AG73"/>
      <c r="AJ73"/>
    </row>
    <row r="74" spans="1:36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48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/>
      <c r="AG74"/>
      <c r="AJ74"/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48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48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48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4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48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48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48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48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48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48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48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48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48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4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48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48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48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48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48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48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48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48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48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4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48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48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48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48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48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48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48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48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48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4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48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48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48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48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s="35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48"/>
      <c r="AD113" s="36"/>
      <c r="AE113" s="36"/>
      <c r="AF113"/>
      <c r="AG113"/>
      <c r="AH113" s="36"/>
      <c r="AI113" s="36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48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48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48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48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4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48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48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48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48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48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48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48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48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48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F131"/>
      <c r="AG131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6"/>
      <c r="AE177" s="36"/>
      <c r="AF177"/>
      <c r="AG177"/>
      <c r="AI177" s="36"/>
      <c r="AJ177"/>
      <c r="AK177" s="35"/>
      <c r="AL177" s="35"/>
    </row>
    <row r="178" spans="1:38" s="35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6"/>
      <c r="AE178" s="36"/>
      <c r="AF178"/>
      <c r="AG178"/>
      <c r="AH178" s="36"/>
      <c r="AI178" s="36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6"/>
      <c r="AE194" s="36"/>
      <c r="AF194"/>
      <c r="AG194"/>
      <c r="AH194" s="41"/>
      <c r="AI194" s="36"/>
      <c r="AJ194"/>
      <c r="AK194" s="35"/>
      <c r="AL194" s="35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6"/>
      <c r="AE196" s="36"/>
      <c r="AF196"/>
      <c r="AG196"/>
      <c r="AH196" s="41"/>
      <c r="AI196" s="36"/>
      <c r="AJ196"/>
      <c r="AK196" s="35"/>
      <c r="AL196" s="35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50" customFormat="1" ht="15" x14ac:dyDescent="0.25">
      <c r="A201" s="53"/>
      <c r="B201" s="53"/>
      <c r="C201" s="53"/>
      <c r="D201" s="54"/>
      <c r="E201" s="55"/>
      <c r="F201" s="56"/>
      <c r="G201" s="57"/>
      <c r="H201" s="55"/>
      <c r="I201" s="56"/>
      <c r="J201" s="57"/>
      <c r="K201" s="55"/>
      <c r="L201" s="56"/>
      <c r="M201" s="57"/>
      <c r="N201" s="58"/>
      <c r="O201" s="59"/>
      <c r="P201" s="59"/>
      <c r="Q201" s="53"/>
      <c r="R201" s="53"/>
      <c r="S201" s="60"/>
      <c r="AD201" s="51"/>
      <c r="AE201" s="51"/>
      <c r="AF201" s="53"/>
      <c r="AG201" s="53"/>
      <c r="AH201" s="52"/>
      <c r="AI201" s="51"/>
      <c r="AJ201" s="53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48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48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28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28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28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2022-03-16T16:17:51Z</dcterms:modified>
</cp:coreProperties>
</file>