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S133" i="8" s="1"/>
  <c r="R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S134" i="8" s="1"/>
  <c r="R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S135" i="8" s="1"/>
  <c r="R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S136" i="8" s="1"/>
  <c r="R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S140" i="8" s="1"/>
  <c r="R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S142" i="8" s="1"/>
  <c r="R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S143" i="8" s="1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S146" i="8" s="1"/>
  <c r="R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S152" i="8" s="1"/>
  <c r="R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S153" i="8" s="1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S154" i="8" s="1"/>
  <c r="R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S155" i="8" s="1"/>
  <c r="R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S156" i="8" s="1"/>
  <c r="R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S158" i="8" s="1"/>
  <c r="R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S159" i="8" s="1"/>
  <c r="R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S160" i="8" s="1"/>
  <c r="R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X124" i="2"/>
  <c r="AA124" i="2" s="1"/>
  <c r="Y124" i="2"/>
  <c r="Z124" i="2"/>
  <c r="U125" i="2"/>
  <c r="AA125" i="2" s="1"/>
  <c r="V125" i="2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W129" i="2"/>
  <c r="X129" i="2"/>
  <c r="Y129" i="2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U133" i="2"/>
  <c r="AA133" i="2" s="1"/>
  <c r="V133" i="2"/>
  <c r="AB133" i="2" s="1"/>
  <c r="W133" i="2"/>
  <c r="X133" i="2"/>
  <c r="Y133" i="2"/>
  <c r="Z133" i="2"/>
  <c r="AC133" i="2"/>
  <c r="U134" i="2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U137" i="2"/>
  <c r="AA137" i="2" s="1"/>
  <c r="V137" i="2"/>
  <c r="W137" i="2"/>
  <c r="X137" i="2"/>
  <c r="Y137" i="2"/>
  <c r="Z137" i="2"/>
  <c r="AC137" i="2"/>
  <c r="U138" i="2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U141" i="2"/>
  <c r="AA141" i="2" s="1"/>
  <c r="V141" i="2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AC144" i="2" s="1"/>
  <c r="X144" i="2"/>
  <c r="AA144" i="2" s="1"/>
  <c r="Y144" i="2"/>
  <c r="Z144" i="2"/>
  <c r="U145" i="2"/>
  <c r="AA145" i="2" s="1"/>
  <c r="V145" i="2"/>
  <c r="W145" i="2"/>
  <c r="X145" i="2"/>
  <c r="Y145" i="2"/>
  <c r="Z145" i="2"/>
  <c r="AC145" i="2"/>
  <c r="U146" i="2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U149" i="2"/>
  <c r="AA149" i="2" s="1"/>
  <c r="V149" i="2"/>
  <c r="AB149" i="2" s="1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Z153" i="2"/>
  <c r="AC153" i="2"/>
  <c r="U154" i="2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AA158" i="2" s="1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V161" i="2"/>
  <c r="W161" i="2"/>
  <c r="AC161" i="2" s="1"/>
  <c r="X161" i="2"/>
  <c r="Y161" i="2"/>
  <c r="AB161" i="2" s="1"/>
  <c r="Z161" i="2"/>
  <c r="AA161" i="2"/>
  <c r="U162" i="2"/>
  <c r="V162" i="2"/>
  <c r="W162" i="2"/>
  <c r="X162" i="2"/>
  <c r="AA162" i="2" s="1"/>
  <c r="Y162" i="2"/>
  <c r="Z162" i="2"/>
  <c r="AC162" i="2" s="1"/>
  <c r="AB162" i="2"/>
  <c r="U163" i="2"/>
  <c r="AA163" i="2" s="1"/>
  <c r="V163" i="2"/>
  <c r="W163" i="2"/>
  <c r="X163" i="2"/>
  <c r="Y163" i="2"/>
  <c r="AB163" i="2" s="1"/>
  <c r="Z163" i="2"/>
  <c r="AC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AC165" i="2" s="1"/>
  <c r="X165" i="2"/>
  <c r="Y165" i="2"/>
  <c r="AB165" i="2" s="1"/>
  <c r="Z165" i="2"/>
  <c r="U166" i="2"/>
  <c r="V166" i="2"/>
  <c r="AB166" i="2" s="1"/>
  <c r="W166" i="2"/>
  <c r="X166" i="2"/>
  <c r="AA166" i="2" s="1"/>
  <c r="Y166" i="2"/>
  <c r="Z166" i="2"/>
  <c r="AC166" i="2" s="1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Z171" i="2"/>
  <c r="AB171" i="2"/>
  <c r="AC171" i="2"/>
  <c r="U172" i="2"/>
  <c r="V172" i="2"/>
  <c r="W172" i="2"/>
  <c r="AC172" i="2" s="1"/>
  <c r="X172" i="2"/>
  <c r="Y172" i="2"/>
  <c r="Z172" i="2"/>
  <c r="AA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/>
  <c r="U183" i="2"/>
  <c r="AA183" i="2" s="1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/>
  <c r="U187" i="2"/>
  <c r="AA187" i="2" s="1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N8" i="2" s="1"/>
  <c r="F8" i="2"/>
  <c r="O8" i="2" s="1"/>
  <c r="G8" i="2"/>
  <c r="H8" i="2"/>
  <c r="I8" i="2"/>
  <c r="J8" i="2"/>
  <c r="K8" i="2"/>
  <c r="L8" i="2"/>
  <c r="M8" i="2"/>
  <c r="P8" i="2"/>
  <c r="E9" i="2"/>
  <c r="N9" i="2" s="1"/>
  <c r="F9" i="2"/>
  <c r="O9" i="2" s="1"/>
  <c r="G9" i="2"/>
  <c r="H9" i="2"/>
  <c r="I9" i="2"/>
  <c r="J9" i="2"/>
  <c r="K9" i="2"/>
  <c r="L9" i="2"/>
  <c r="M9" i="2"/>
  <c r="P9" i="2"/>
  <c r="E10" i="2"/>
  <c r="N10" i="2" s="1"/>
  <c r="F10" i="2"/>
  <c r="O10" i="2" s="1"/>
  <c r="G10" i="2"/>
  <c r="H10" i="2"/>
  <c r="I10" i="2"/>
  <c r="J10" i="2"/>
  <c r="K10" i="2"/>
  <c r="L10" i="2"/>
  <c r="M10" i="2"/>
  <c r="P10" i="2"/>
  <c r="E11" i="2"/>
  <c r="N11" i="2" s="1"/>
  <c r="F11" i="2"/>
  <c r="O11" i="2" s="1"/>
  <c r="G11" i="2"/>
  <c r="H11" i="2"/>
  <c r="I11" i="2"/>
  <c r="J11" i="2"/>
  <c r="K11" i="2"/>
  <c r="L11" i="2"/>
  <c r="M11" i="2"/>
  <c r="P11" i="2"/>
  <c r="E12" i="2"/>
  <c r="N12" i="2" s="1"/>
  <c r="F12" i="2"/>
  <c r="O12" i="2" s="1"/>
  <c r="G12" i="2"/>
  <c r="H12" i="2"/>
  <c r="I12" i="2"/>
  <c r="J12" i="2"/>
  <c r="K12" i="2"/>
  <c r="L12" i="2"/>
  <c r="M12" i="2"/>
  <c r="P12" i="2"/>
  <c r="E13" i="2"/>
  <c r="N13" i="2" s="1"/>
  <c r="F13" i="2"/>
  <c r="O13" i="2" s="1"/>
  <c r="G13" i="2"/>
  <c r="H13" i="2"/>
  <c r="I13" i="2"/>
  <c r="J13" i="2"/>
  <c r="K13" i="2"/>
  <c r="L13" i="2"/>
  <c r="M13" i="2"/>
  <c r="P13" i="2"/>
  <c r="E14" i="2"/>
  <c r="N14" i="2" s="1"/>
  <c r="F14" i="2"/>
  <c r="O14" i="2" s="1"/>
  <c r="G14" i="2"/>
  <c r="H14" i="2"/>
  <c r="I14" i="2"/>
  <c r="J14" i="2"/>
  <c r="K14" i="2"/>
  <c r="L14" i="2"/>
  <c r="M14" i="2"/>
  <c r="P14" i="2"/>
  <c r="E15" i="2"/>
  <c r="N15" i="2" s="1"/>
  <c r="F15" i="2"/>
  <c r="O15" i="2" s="1"/>
  <c r="G15" i="2"/>
  <c r="H15" i="2"/>
  <c r="I15" i="2"/>
  <c r="J15" i="2"/>
  <c r="K15" i="2"/>
  <c r="L15" i="2"/>
  <c r="M15" i="2"/>
  <c r="P15" i="2"/>
  <c r="E16" i="2"/>
  <c r="N16" i="2" s="1"/>
  <c r="F16" i="2"/>
  <c r="O16" i="2" s="1"/>
  <c r="G16" i="2"/>
  <c r="H16" i="2"/>
  <c r="I16" i="2"/>
  <c r="J16" i="2"/>
  <c r="K16" i="2"/>
  <c r="L16" i="2"/>
  <c r="M16" i="2"/>
  <c r="P16" i="2"/>
  <c r="E17" i="2"/>
  <c r="N17" i="2" s="1"/>
  <c r="F17" i="2"/>
  <c r="O17" i="2" s="1"/>
  <c r="G17" i="2"/>
  <c r="H17" i="2"/>
  <c r="I17" i="2"/>
  <c r="J17" i="2"/>
  <c r="K17" i="2"/>
  <c r="L17" i="2"/>
  <c r="M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O95" i="2" s="1"/>
  <c r="G95" i="2"/>
  <c r="H95" i="2"/>
  <c r="I95" i="2"/>
  <c r="J95" i="2"/>
  <c r="K95" i="2"/>
  <c r="L95" i="2"/>
  <c r="M95" i="2"/>
  <c r="N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O103" i="2" s="1"/>
  <c r="G103" i="2"/>
  <c r="H103" i="2"/>
  <c r="I103" i="2"/>
  <c r="J103" i="2"/>
  <c r="K103" i="2"/>
  <c r="L103" i="2"/>
  <c r="M103" i="2"/>
  <c r="N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F105" i="2"/>
  <c r="O105" i="2" s="1"/>
  <c r="G105" i="2"/>
  <c r="H105" i="2"/>
  <c r="I105" i="2"/>
  <c r="J105" i="2"/>
  <c r="K105" i="2"/>
  <c r="L105" i="2"/>
  <c r="M105" i="2"/>
  <c r="N105" i="2"/>
  <c r="P105" i="2"/>
  <c r="E106" i="2"/>
  <c r="F106" i="2"/>
  <c r="O106" i="2" s="1"/>
  <c r="G106" i="2"/>
  <c r="H106" i="2"/>
  <c r="I106" i="2"/>
  <c r="J106" i="2"/>
  <c r="K106" i="2"/>
  <c r="L106" i="2"/>
  <c r="M106" i="2"/>
  <c r="N106" i="2"/>
  <c r="P106" i="2"/>
  <c r="E107" i="2"/>
  <c r="F107" i="2"/>
  <c r="O107" i="2" s="1"/>
  <c r="G107" i="2"/>
  <c r="H107" i="2"/>
  <c r="I107" i="2"/>
  <c r="J107" i="2"/>
  <c r="K107" i="2"/>
  <c r="L107" i="2"/>
  <c r="M107" i="2"/>
  <c r="N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F109" i="2"/>
  <c r="O109" i="2" s="1"/>
  <c r="G109" i="2"/>
  <c r="H109" i="2"/>
  <c r="I109" i="2"/>
  <c r="J109" i="2"/>
  <c r="K109" i="2"/>
  <c r="L109" i="2"/>
  <c r="M109" i="2"/>
  <c r="N109" i="2"/>
  <c r="P109" i="2"/>
  <c r="E110" i="2"/>
  <c r="F110" i="2"/>
  <c r="O110" i="2" s="1"/>
  <c r="G110" i="2"/>
  <c r="H110" i="2"/>
  <c r="I110" i="2"/>
  <c r="J110" i="2"/>
  <c r="K110" i="2"/>
  <c r="L110" i="2"/>
  <c r="M110" i="2"/>
  <c r="N110" i="2"/>
  <c r="P110" i="2"/>
  <c r="E111" i="2"/>
  <c r="F111" i="2"/>
  <c r="O111" i="2" s="1"/>
  <c r="G111" i="2"/>
  <c r="H111" i="2"/>
  <c r="I111" i="2"/>
  <c r="J111" i="2"/>
  <c r="K111" i="2"/>
  <c r="L111" i="2"/>
  <c r="M111" i="2"/>
  <c r="N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F113" i="2"/>
  <c r="O113" i="2" s="1"/>
  <c r="G113" i="2"/>
  <c r="H113" i="2"/>
  <c r="I113" i="2"/>
  <c r="J113" i="2"/>
  <c r="K113" i="2"/>
  <c r="L113" i="2"/>
  <c r="M113" i="2"/>
  <c r="N113" i="2"/>
  <c r="P113" i="2"/>
  <c r="E114" i="2"/>
  <c r="F114" i="2"/>
  <c r="O114" i="2" s="1"/>
  <c r="G114" i="2"/>
  <c r="H114" i="2"/>
  <c r="I114" i="2"/>
  <c r="J114" i="2"/>
  <c r="K114" i="2"/>
  <c r="L114" i="2"/>
  <c r="M114" i="2"/>
  <c r="N114" i="2"/>
  <c r="P114" i="2"/>
  <c r="E115" i="2"/>
  <c r="F115" i="2"/>
  <c r="O115" i="2" s="1"/>
  <c r="G115" i="2"/>
  <c r="H115" i="2"/>
  <c r="I115" i="2"/>
  <c r="J115" i="2"/>
  <c r="K115" i="2"/>
  <c r="L115" i="2"/>
  <c r="M115" i="2"/>
  <c r="N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F121" i="2"/>
  <c r="O121" i="2" s="1"/>
  <c r="G121" i="2"/>
  <c r="H121" i="2"/>
  <c r="I121" i="2"/>
  <c r="J121" i="2"/>
  <c r="K121" i="2"/>
  <c r="L121" i="2"/>
  <c r="M121" i="2"/>
  <c r="N121" i="2"/>
  <c r="P121" i="2"/>
  <c r="E122" i="2"/>
  <c r="F122" i="2"/>
  <c r="O122" i="2" s="1"/>
  <c r="G122" i="2"/>
  <c r="H122" i="2"/>
  <c r="I122" i="2"/>
  <c r="J122" i="2"/>
  <c r="K122" i="2"/>
  <c r="L122" i="2"/>
  <c r="M122" i="2"/>
  <c r="N122" i="2"/>
  <c r="P122" i="2"/>
  <c r="E123" i="2"/>
  <c r="F123" i="2"/>
  <c r="O123" i="2" s="1"/>
  <c r="G123" i="2"/>
  <c r="H123" i="2"/>
  <c r="I123" i="2"/>
  <c r="J123" i="2"/>
  <c r="K123" i="2"/>
  <c r="L123" i="2"/>
  <c r="M123" i="2"/>
  <c r="N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F125" i="2"/>
  <c r="O125" i="2" s="1"/>
  <c r="G125" i="2"/>
  <c r="H125" i="2"/>
  <c r="I125" i="2"/>
  <c r="J125" i="2"/>
  <c r="K125" i="2"/>
  <c r="L125" i="2"/>
  <c r="M125" i="2"/>
  <c r="N125" i="2"/>
  <c r="P125" i="2"/>
  <c r="E126" i="2"/>
  <c r="F126" i="2"/>
  <c r="O126" i="2" s="1"/>
  <c r="G126" i="2"/>
  <c r="H126" i="2"/>
  <c r="I126" i="2"/>
  <c r="J126" i="2"/>
  <c r="K126" i="2"/>
  <c r="L126" i="2"/>
  <c r="M126" i="2"/>
  <c r="N126" i="2"/>
  <c r="P126" i="2"/>
  <c r="E127" i="2"/>
  <c r="F127" i="2"/>
  <c r="O127" i="2" s="1"/>
  <c r="G127" i="2"/>
  <c r="H127" i="2"/>
  <c r="I127" i="2"/>
  <c r="J127" i="2"/>
  <c r="K127" i="2"/>
  <c r="L127" i="2"/>
  <c r="M127" i="2"/>
  <c r="N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F129" i="2"/>
  <c r="O129" i="2" s="1"/>
  <c r="G129" i="2"/>
  <c r="H129" i="2"/>
  <c r="I129" i="2"/>
  <c r="J129" i="2"/>
  <c r="K129" i="2"/>
  <c r="L129" i="2"/>
  <c r="M129" i="2"/>
  <c r="N129" i="2"/>
  <c r="P129" i="2"/>
  <c r="E130" i="2"/>
  <c r="F130" i="2"/>
  <c r="O130" i="2" s="1"/>
  <c r="G130" i="2"/>
  <c r="H130" i="2"/>
  <c r="I130" i="2"/>
  <c r="J130" i="2"/>
  <c r="K130" i="2"/>
  <c r="L130" i="2"/>
  <c r="M130" i="2"/>
  <c r="N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F133" i="2"/>
  <c r="O133" i="2" s="1"/>
  <c r="G133" i="2"/>
  <c r="H133" i="2"/>
  <c r="I133" i="2"/>
  <c r="J133" i="2"/>
  <c r="K133" i="2"/>
  <c r="L133" i="2"/>
  <c r="M133" i="2"/>
  <c r="N133" i="2"/>
  <c r="P133" i="2"/>
  <c r="E134" i="2"/>
  <c r="F134" i="2"/>
  <c r="O134" i="2" s="1"/>
  <c r="G134" i="2"/>
  <c r="H134" i="2"/>
  <c r="I134" i="2"/>
  <c r="J134" i="2"/>
  <c r="K134" i="2"/>
  <c r="L134" i="2"/>
  <c r="M134" i="2"/>
  <c r="N134" i="2"/>
  <c r="P134" i="2"/>
  <c r="E135" i="2"/>
  <c r="F135" i="2"/>
  <c r="O135" i="2" s="1"/>
  <c r="G135" i="2"/>
  <c r="H135" i="2"/>
  <c r="I135" i="2"/>
  <c r="J135" i="2"/>
  <c r="K135" i="2"/>
  <c r="L135" i="2"/>
  <c r="M135" i="2"/>
  <c r="N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F141" i="2"/>
  <c r="O141" i="2" s="1"/>
  <c r="G141" i="2"/>
  <c r="H141" i="2"/>
  <c r="I141" i="2"/>
  <c r="J141" i="2"/>
  <c r="K141" i="2"/>
  <c r="L141" i="2"/>
  <c r="M141" i="2"/>
  <c r="N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G178" i="2"/>
  <c r="P178" i="2" s="1"/>
  <c r="H178" i="2"/>
  <c r="I178" i="2"/>
  <c r="J178" i="2"/>
  <c r="K178" i="2"/>
  <c r="L178" i="2"/>
  <c r="M178" i="2"/>
  <c r="N178" i="2"/>
  <c r="O178" i="2"/>
  <c r="E179" i="2"/>
  <c r="F179" i="2"/>
  <c r="G179" i="2"/>
  <c r="P179" i="2" s="1"/>
  <c r="H179" i="2"/>
  <c r="I179" i="2"/>
  <c r="J179" i="2"/>
  <c r="K179" i="2"/>
  <c r="L179" i="2"/>
  <c r="M179" i="2"/>
  <c r="N179" i="2"/>
  <c r="O179" i="2"/>
  <c r="E180" i="2"/>
  <c r="F180" i="2"/>
  <c r="G180" i="2"/>
  <c r="P180" i="2" s="1"/>
  <c r="H180" i="2"/>
  <c r="I180" i="2"/>
  <c r="J180" i="2"/>
  <c r="K180" i="2"/>
  <c r="L180" i="2"/>
  <c r="M180" i="2"/>
  <c r="N180" i="2"/>
  <c r="O180" i="2"/>
  <c r="E181" i="2"/>
  <c r="F181" i="2"/>
  <c r="G181" i="2"/>
  <c r="P181" i="2" s="1"/>
  <c r="H181" i="2"/>
  <c r="I181" i="2"/>
  <c r="J181" i="2"/>
  <c r="K181" i="2"/>
  <c r="L181" i="2"/>
  <c r="M181" i="2"/>
  <c r="N181" i="2"/>
  <c r="O181" i="2"/>
  <c r="E182" i="2"/>
  <c r="F182" i="2"/>
  <c r="G182" i="2"/>
  <c r="P182" i="2" s="1"/>
  <c r="H182" i="2"/>
  <c r="I182" i="2"/>
  <c r="J182" i="2"/>
  <c r="K182" i="2"/>
  <c r="L182" i="2"/>
  <c r="M182" i="2"/>
  <c r="N182" i="2"/>
  <c r="O182" i="2"/>
  <c r="E183" i="2"/>
  <c r="F183" i="2"/>
  <c r="G183" i="2"/>
  <c r="P183" i="2" s="1"/>
  <c r="H183" i="2"/>
  <c r="I183" i="2"/>
  <c r="J183" i="2"/>
  <c r="K183" i="2"/>
  <c r="L183" i="2"/>
  <c r="M183" i="2"/>
  <c r="N183" i="2"/>
  <c r="O183" i="2"/>
  <c r="E184" i="2"/>
  <c r="F184" i="2"/>
  <c r="G184" i="2"/>
  <c r="P184" i="2" s="1"/>
  <c r="H184" i="2"/>
  <c r="I184" i="2"/>
  <c r="J184" i="2"/>
  <c r="K184" i="2"/>
  <c r="L184" i="2"/>
  <c r="M184" i="2"/>
  <c r="N184" i="2"/>
  <c r="O184" i="2"/>
  <c r="E185" i="2"/>
  <c r="F185" i="2"/>
  <c r="G185" i="2"/>
  <c r="P185" i="2" s="1"/>
  <c r="H185" i="2"/>
  <c r="I185" i="2"/>
  <c r="J185" i="2"/>
  <c r="K185" i="2"/>
  <c r="L185" i="2"/>
  <c r="M185" i="2"/>
  <c r="N185" i="2"/>
  <c r="O185" i="2"/>
  <c r="E186" i="2"/>
  <c r="F186" i="2"/>
  <c r="G186" i="2"/>
  <c r="P186" i="2" s="1"/>
  <c r="H186" i="2"/>
  <c r="I186" i="2"/>
  <c r="J186" i="2"/>
  <c r="K186" i="2"/>
  <c r="L186" i="2"/>
  <c r="M186" i="2"/>
  <c r="N186" i="2"/>
  <c r="O186" i="2"/>
  <c r="E187" i="2"/>
  <c r="F187" i="2"/>
  <c r="G187" i="2"/>
  <c r="P187" i="2" s="1"/>
  <c r="H187" i="2"/>
  <c r="I187" i="2"/>
  <c r="J187" i="2"/>
  <c r="K187" i="2"/>
  <c r="L187" i="2"/>
  <c r="M187" i="2"/>
  <c r="N187" i="2"/>
  <c r="O187" i="2"/>
  <c r="E188" i="2"/>
  <c r="F188" i="2"/>
  <c r="G188" i="2"/>
  <c r="P188" i="2" s="1"/>
  <c r="H188" i="2"/>
  <c r="I188" i="2"/>
  <c r="J188" i="2"/>
  <c r="K188" i="2"/>
  <c r="L188" i="2"/>
  <c r="M188" i="2"/>
  <c r="N188" i="2"/>
  <c r="O188" i="2"/>
  <c r="E189" i="2"/>
  <c r="F189" i="2"/>
  <c r="G189" i="2"/>
  <c r="P189" i="2" s="1"/>
  <c r="H189" i="2"/>
  <c r="I189" i="2"/>
  <c r="J189" i="2"/>
  <c r="K189" i="2"/>
  <c r="L189" i="2"/>
  <c r="M189" i="2"/>
  <c r="N189" i="2"/>
  <c r="O189" i="2"/>
  <c r="E190" i="2"/>
  <c r="F190" i="2"/>
  <c r="G190" i="2"/>
  <c r="P190" i="2" s="1"/>
  <c r="H190" i="2"/>
  <c r="I190" i="2"/>
  <c r="J190" i="2"/>
  <c r="K190" i="2"/>
  <c r="L190" i="2"/>
  <c r="M190" i="2"/>
  <c r="N190" i="2"/>
  <c r="O190" i="2"/>
  <c r="E191" i="2"/>
  <c r="F191" i="2"/>
  <c r="G191" i="2"/>
  <c r="P191" i="2" s="1"/>
  <c r="H191" i="2"/>
  <c r="I191" i="2"/>
  <c r="J191" i="2"/>
  <c r="K191" i="2"/>
  <c r="L191" i="2"/>
  <c r="M191" i="2"/>
  <c r="N191" i="2"/>
  <c r="O191" i="2"/>
  <c r="E192" i="2"/>
  <c r="F192" i="2"/>
  <c r="G192" i="2"/>
  <c r="P192" i="2" s="1"/>
  <c r="H192" i="2"/>
  <c r="I192" i="2"/>
  <c r="J192" i="2"/>
  <c r="K192" i="2"/>
  <c r="L192" i="2"/>
  <c r="M192" i="2"/>
  <c r="N192" i="2"/>
  <c r="O192" i="2"/>
  <c r="E193" i="2"/>
  <c r="F193" i="2"/>
  <c r="G193" i="2"/>
  <c r="P193" i="2" s="1"/>
  <c r="H193" i="2"/>
  <c r="I193" i="2"/>
  <c r="J193" i="2"/>
  <c r="K193" i="2"/>
  <c r="L193" i="2"/>
  <c r="M193" i="2"/>
  <c r="N193" i="2"/>
  <c r="O193" i="2"/>
  <c r="E194" i="2"/>
  <c r="F194" i="2"/>
  <c r="G194" i="2"/>
  <c r="P194" i="2" s="1"/>
  <c r="H194" i="2"/>
  <c r="I194" i="2"/>
  <c r="J194" i="2"/>
  <c r="K194" i="2"/>
  <c r="L194" i="2"/>
  <c r="M194" i="2"/>
  <c r="N194" i="2"/>
  <c r="O194" i="2"/>
  <c r="E195" i="2"/>
  <c r="F195" i="2"/>
  <c r="G195" i="2"/>
  <c r="P195" i="2" s="1"/>
  <c r="H195" i="2"/>
  <c r="I195" i="2"/>
  <c r="J195" i="2"/>
  <c r="K195" i="2"/>
  <c r="L195" i="2"/>
  <c r="M195" i="2"/>
  <c r="N195" i="2"/>
  <c r="O195" i="2"/>
  <c r="E196" i="2"/>
  <c r="F196" i="2"/>
  <c r="G196" i="2"/>
  <c r="P196" i="2" s="1"/>
  <c r="H196" i="2"/>
  <c r="I196" i="2"/>
  <c r="J196" i="2"/>
  <c r="K196" i="2"/>
  <c r="L196" i="2"/>
  <c r="M196" i="2"/>
  <c r="N196" i="2"/>
  <c r="O196" i="2"/>
  <c r="E197" i="2"/>
  <c r="F197" i="2"/>
  <c r="G197" i="2"/>
  <c r="P197" i="2" s="1"/>
  <c r="H197" i="2"/>
  <c r="I197" i="2"/>
  <c r="J197" i="2"/>
  <c r="K197" i="2"/>
  <c r="L197" i="2"/>
  <c r="M197" i="2"/>
  <c r="N197" i="2"/>
  <c r="O197" i="2"/>
  <c r="E198" i="2"/>
  <c r="F198" i="2"/>
  <c r="G198" i="2"/>
  <c r="P198" i="2" s="1"/>
  <c r="H198" i="2"/>
  <c r="I198" i="2"/>
  <c r="J198" i="2"/>
  <c r="K198" i="2"/>
  <c r="L198" i="2"/>
  <c r="M198" i="2"/>
  <c r="N198" i="2"/>
  <c r="O198" i="2"/>
  <c r="E199" i="2"/>
  <c r="F199" i="2"/>
  <c r="G199" i="2"/>
  <c r="P199" i="2" s="1"/>
  <c r="H199" i="2"/>
  <c r="I199" i="2"/>
  <c r="J199" i="2"/>
  <c r="K199" i="2"/>
  <c r="L199" i="2"/>
  <c r="M199" i="2"/>
  <c r="N199" i="2"/>
  <c r="O199" i="2"/>
  <c r="E200" i="2"/>
  <c r="F200" i="2"/>
  <c r="G200" i="2"/>
  <c r="P200" i="2" s="1"/>
  <c r="H200" i="2"/>
  <c r="I200" i="2"/>
  <c r="J200" i="2"/>
  <c r="K200" i="2"/>
  <c r="L200" i="2"/>
  <c r="M200" i="2"/>
  <c r="N200" i="2"/>
  <c r="O200" i="2"/>
  <c r="E201" i="2"/>
  <c r="F201" i="2"/>
  <c r="G201" i="2"/>
  <c r="P201" i="2" s="1"/>
  <c r="H201" i="2"/>
  <c r="I201" i="2"/>
  <c r="J201" i="2"/>
  <c r="K201" i="2"/>
  <c r="L201" i="2"/>
  <c r="M201" i="2"/>
  <c r="N201" i="2"/>
  <c r="O201" i="2"/>
  <c r="E202" i="2"/>
  <c r="F202" i="2"/>
  <c r="G202" i="2"/>
  <c r="P202" i="2" s="1"/>
  <c r="H202" i="2"/>
  <c r="I202" i="2"/>
  <c r="J202" i="2"/>
  <c r="K202" i="2"/>
  <c r="L202" i="2"/>
  <c r="M202" i="2"/>
  <c r="N202" i="2"/>
  <c r="O2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AB153" i="2" l="1"/>
  <c r="AC148" i="2"/>
  <c r="AA146" i="2"/>
  <c r="AB137" i="2"/>
  <c r="AC132" i="2"/>
  <c r="AA130" i="2"/>
  <c r="AB121" i="2"/>
  <c r="AA150" i="2"/>
  <c r="AB141" i="2"/>
  <c r="AC136" i="2"/>
  <c r="AA134" i="2"/>
  <c r="AB125" i="2"/>
  <c r="AC120" i="2"/>
  <c r="AA118" i="2"/>
  <c r="AA154" i="2"/>
  <c r="AB145" i="2"/>
  <c r="AC140" i="2"/>
  <c r="AA138" i="2"/>
  <c r="AB129" i="2"/>
  <c r="AC124" i="2"/>
  <c r="AA122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20" i="4" l="1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43" i="4" l="1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6" i="4" l="1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2" i="10"/>
  <c r="D202" i="3"/>
  <c r="D3" i="10"/>
  <c r="D114" i="10"/>
  <c r="D139" i="10"/>
  <c r="D123" i="10"/>
  <c r="D180" i="10"/>
  <c r="D137" i="10"/>
  <c r="D147" i="10"/>
  <c r="D86" i="10"/>
  <c r="D155" i="10"/>
  <c r="D103" i="10"/>
  <c r="D201" i="10"/>
  <c r="D111" i="10"/>
  <c r="D85" i="10"/>
  <c r="D181" i="10"/>
  <c r="D128" i="10"/>
  <c r="D160" i="10"/>
  <c r="D101" i="10"/>
  <c r="D127" i="10"/>
  <c r="D122" i="10"/>
  <c r="D197" i="10"/>
  <c r="D151" i="10"/>
  <c r="D63" i="10"/>
  <c r="D82" i="10"/>
  <c r="D102" i="10"/>
  <c r="D193" i="10"/>
  <c r="D146" i="10"/>
  <c r="D68" i="10"/>
  <c r="D145" i="10"/>
  <c r="D199" i="10"/>
  <c r="D164" i="10"/>
  <c r="D79" i="10"/>
  <c r="D132" i="10"/>
  <c r="D184" i="10"/>
  <c r="D90" i="10"/>
  <c r="D117" i="10"/>
  <c r="D80" i="10"/>
  <c r="D2" i="10"/>
  <c r="D149" i="10"/>
  <c r="D121" i="10"/>
  <c r="D126" i="10"/>
  <c r="D72" i="10"/>
  <c r="D141" i="10"/>
  <c r="D99" i="10"/>
  <c r="D92" i="10"/>
  <c r="D61" i="10"/>
  <c r="D131" i="10"/>
  <c r="D183" i="10"/>
  <c r="D178" i="10"/>
  <c r="D113" i="10"/>
  <c r="D154" i="10"/>
  <c r="D77" i="10"/>
  <c r="D189" i="10"/>
  <c r="D179" i="10"/>
  <c r="D187" i="10"/>
  <c r="D93" i="10"/>
  <c r="D136" i="10"/>
  <c r="D138" i="10"/>
  <c r="D140" i="10"/>
  <c r="D167" i="10"/>
  <c r="D81" i="10"/>
  <c r="D69" i="10"/>
  <c r="D185" i="10"/>
  <c r="D190" i="10"/>
  <c r="D170" i="10"/>
  <c r="D148" i="10"/>
  <c r="D153" i="10"/>
  <c r="D166" i="10"/>
  <c r="D71" i="10"/>
  <c r="D174" i="10"/>
  <c r="D177" i="10"/>
  <c r="D143" i="10"/>
  <c r="D118" i="10"/>
  <c r="D196" i="10"/>
  <c r="D159" i="10"/>
  <c r="D124" i="10"/>
  <c r="D62" i="10"/>
  <c r="D91" i="10"/>
  <c r="D156" i="10"/>
  <c r="D162" i="10"/>
  <c r="D125" i="10"/>
  <c r="D152" i="10"/>
  <c r="D168" i="10"/>
  <c r="D176" i="10"/>
  <c r="D161" i="10"/>
  <c r="D67" i="10"/>
  <c r="D120" i="10"/>
  <c r="D200" i="10"/>
  <c r="D182" i="10"/>
  <c r="D186" i="10"/>
  <c r="D116" i="10"/>
  <c r="D94" i="10"/>
  <c r="D165" i="10"/>
  <c r="D158" i="10"/>
  <c r="D112" i="10"/>
  <c r="D83" i="10"/>
  <c r="D191" i="10"/>
  <c r="D144" i="10"/>
  <c r="D172" i="10"/>
  <c r="D87" i="10"/>
  <c r="D97" i="10"/>
  <c r="D104" i="10"/>
  <c r="D130" i="10"/>
  <c r="D195" i="10"/>
  <c r="D105" i="10"/>
  <c r="D110" i="10"/>
  <c r="D171" i="10"/>
  <c r="D107" i="10"/>
  <c r="D133" i="10"/>
  <c r="D173" i="10"/>
  <c r="D100" i="10"/>
  <c r="D129" i="10"/>
  <c r="D89" i="10"/>
  <c r="D74" i="10"/>
  <c r="D106" i="10"/>
  <c r="D98" i="10"/>
  <c r="D73" i="10"/>
  <c r="D115" i="10"/>
  <c r="D88" i="10"/>
  <c r="D135" i="10"/>
  <c r="D78" i="10"/>
  <c r="D65" i="10"/>
  <c r="D119" i="10"/>
  <c r="D108" i="10"/>
  <c r="D64" i="10"/>
  <c r="D109" i="10"/>
  <c r="D163" i="10"/>
  <c r="D150" i="10"/>
  <c r="D95" i="10"/>
  <c r="D188" i="10"/>
  <c r="D194" i="10"/>
  <c r="D198" i="10"/>
  <c r="D66" i="10"/>
  <c r="D96" i="10"/>
  <c r="D84" i="10"/>
  <c r="D192" i="10"/>
  <c r="D175" i="10"/>
  <c r="D70" i="10"/>
  <c r="D169" i="10"/>
  <c r="D134" i="10"/>
  <c r="D76" i="10"/>
  <c r="D142" i="10"/>
  <c r="D75" i="10"/>
  <c r="D157" i="10"/>
  <c r="D76" i="3"/>
  <c r="D192" i="3"/>
  <c r="D162" i="3"/>
  <c r="D94" i="3"/>
  <c r="D112" i="3"/>
  <c r="D179" i="3"/>
  <c r="D140" i="3"/>
  <c r="D185" i="3"/>
  <c r="D143" i="3"/>
  <c r="D181" i="3"/>
  <c r="D73" i="3"/>
  <c r="D77" i="3"/>
  <c r="D150" i="3"/>
  <c r="D168" i="3"/>
  <c r="D135" i="3"/>
  <c r="D106" i="3"/>
  <c r="D182" i="3"/>
  <c r="D177" i="3"/>
  <c r="D92" i="3"/>
  <c r="D169" i="3"/>
  <c r="D66" i="3"/>
  <c r="D157" i="3"/>
  <c r="D71" i="3"/>
  <c r="D96" i="3"/>
  <c r="D160" i="3"/>
  <c r="D101" i="3"/>
  <c r="D120" i="3"/>
  <c r="D163" i="3"/>
  <c r="D189" i="3"/>
  <c r="D105" i="3"/>
  <c r="D171" i="3"/>
  <c r="D81" i="3"/>
  <c r="D107" i="3"/>
  <c r="D176" i="3"/>
  <c r="D184" i="3"/>
  <c r="D158" i="3"/>
  <c r="D123" i="3"/>
  <c r="D164" i="3"/>
  <c r="D86" i="3"/>
  <c r="D122" i="3"/>
  <c r="D88" i="3"/>
  <c r="D100" i="3"/>
  <c r="D193" i="3"/>
  <c r="D129" i="3"/>
  <c r="D141" i="3"/>
  <c r="D172" i="3"/>
  <c r="D111" i="3"/>
  <c r="D82" i="3"/>
  <c r="D87" i="3"/>
  <c r="D198" i="3"/>
  <c r="D174" i="3"/>
  <c r="D151" i="3"/>
  <c r="D138" i="3"/>
  <c r="D159" i="3"/>
  <c r="D91" i="3"/>
  <c r="D142" i="3"/>
  <c r="D147" i="3"/>
  <c r="D175" i="3"/>
  <c r="D134" i="3"/>
  <c r="D144" i="3"/>
  <c r="D191" i="3"/>
  <c r="D118" i="3"/>
  <c r="D93" i="3"/>
  <c r="D155" i="3"/>
  <c r="D166" i="3"/>
  <c r="D187" i="3"/>
  <c r="D161" i="3"/>
  <c r="D72" i="3"/>
  <c r="D68" i="3"/>
  <c r="D126" i="3"/>
  <c r="D113" i="3"/>
  <c r="D201" i="3"/>
  <c r="D127" i="3"/>
  <c r="D109" i="3"/>
  <c r="D132" i="3"/>
  <c r="D145" i="3"/>
  <c r="D125" i="3"/>
  <c r="D148" i="3"/>
  <c r="D80" i="3"/>
  <c r="D146" i="3"/>
  <c r="D133" i="3"/>
  <c r="D196" i="3"/>
  <c r="D153" i="3"/>
  <c r="D149" i="3"/>
  <c r="D98" i="3"/>
  <c r="D195" i="3"/>
  <c r="D139" i="3"/>
  <c r="D178" i="3"/>
  <c r="D2" i="3"/>
  <c r="D197" i="3"/>
  <c r="D186" i="3"/>
  <c r="D83" i="3"/>
  <c r="D65" i="3"/>
  <c r="D115" i="3"/>
  <c r="D108" i="3"/>
  <c r="D70" i="3"/>
  <c r="D64" i="3"/>
  <c r="D173" i="3"/>
  <c r="D62" i="3"/>
  <c r="D167" i="3"/>
  <c r="D119" i="3"/>
  <c r="D152" i="3"/>
  <c r="D74" i="3"/>
  <c r="D183" i="3"/>
  <c r="D102" i="3"/>
  <c r="D97" i="3"/>
  <c r="D61" i="3"/>
  <c r="D95" i="3"/>
  <c r="D103" i="3"/>
  <c r="D156" i="3"/>
  <c r="D137" i="3"/>
  <c r="D110" i="3"/>
  <c r="D124" i="3"/>
  <c r="D154" i="3"/>
  <c r="D79" i="3"/>
  <c r="D116" i="3"/>
  <c r="D200" i="3"/>
  <c r="D78" i="3"/>
  <c r="D194" i="3"/>
  <c r="D99" i="3"/>
  <c r="D121" i="3"/>
  <c r="D85" i="3"/>
  <c r="D130" i="3"/>
  <c r="D188" i="3"/>
  <c r="D117" i="3"/>
  <c r="D3" i="3"/>
  <c r="D136" i="3"/>
  <c r="D89" i="3"/>
  <c r="D128" i="3"/>
  <c r="D165" i="3"/>
  <c r="D63" i="3"/>
  <c r="D170" i="3"/>
  <c r="D90" i="3"/>
  <c r="D104" i="3"/>
  <c r="D199" i="3"/>
  <c r="D69" i="3"/>
  <c r="D114" i="3"/>
  <c r="D180" i="3"/>
  <c r="D84" i="3"/>
  <c r="D190" i="3"/>
  <c r="D67" i="3"/>
  <c r="D131" i="3"/>
  <c r="D75" i="3"/>
  <c r="D53" i="10"/>
  <c r="D47" i="10"/>
  <c r="D37" i="10"/>
  <c r="D35" i="10"/>
  <c r="D23" i="10"/>
  <c r="D58" i="10"/>
  <c r="D36" i="10"/>
  <c r="D41" i="10"/>
  <c r="D10" i="10"/>
  <c r="D40" i="10"/>
  <c r="D51" i="10"/>
  <c r="D7" i="10"/>
  <c r="D55" i="10"/>
  <c r="D14" i="10"/>
  <c r="D54" i="10"/>
  <c r="D34" i="10"/>
  <c r="D19" i="10"/>
  <c r="D38" i="10"/>
  <c r="D29" i="10"/>
  <c r="D21" i="10"/>
  <c r="D44" i="10"/>
  <c r="D12" i="10"/>
  <c r="D46" i="10"/>
  <c r="D9" i="10"/>
  <c r="D11" i="10"/>
  <c r="D57" i="10"/>
  <c r="D5" i="10"/>
  <c r="D18" i="10"/>
  <c r="D27" i="10"/>
  <c r="D56" i="10"/>
  <c r="D31" i="10"/>
  <c r="D59" i="10"/>
  <c r="D39" i="10"/>
  <c r="D28" i="10"/>
  <c r="D60" i="10"/>
  <c r="D43" i="10"/>
  <c r="D13" i="10"/>
  <c r="D22" i="10"/>
  <c r="D17" i="10"/>
  <c r="D50" i="10"/>
  <c r="D6" i="10"/>
  <c r="D49" i="10"/>
  <c r="D26" i="10"/>
  <c r="D16" i="10"/>
  <c r="D42" i="10"/>
  <c r="D15" i="10"/>
  <c r="D20" i="10"/>
  <c r="D32" i="10"/>
  <c r="D30" i="10"/>
  <c r="D33" i="10"/>
  <c r="D4" i="10"/>
  <c r="D8" i="10"/>
  <c r="D25" i="10"/>
  <c r="D52" i="10"/>
  <c r="D24" i="10"/>
  <c r="D45" i="10"/>
  <c r="D48" i="10"/>
  <c r="D6" i="3"/>
  <c r="D14" i="3"/>
  <c r="D25" i="3"/>
  <c r="D4" i="3"/>
  <c r="D21" i="3"/>
  <c r="D30" i="3"/>
  <c r="D20" i="3"/>
  <c r="D47" i="3"/>
  <c r="D23" i="3"/>
  <c r="D13" i="3"/>
  <c r="D32" i="3"/>
  <c r="D49" i="3"/>
  <c r="D26" i="3"/>
  <c r="D56" i="3"/>
  <c r="D41" i="3"/>
  <c r="D33" i="3"/>
  <c r="D51" i="3"/>
  <c r="D40" i="3"/>
  <c r="D15" i="3"/>
  <c r="D31" i="3"/>
  <c r="D28" i="3"/>
  <c r="D57" i="3"/>
  <c r="D19" i="3"/>
  <c r="D44" i="3"/>
  <c r="D54" i="3"/>
  <c r="D39" i="3"/>
  <c r="D48" i="3"/>
  <c r="D42" i="3"/>
  <c r="D24" i="3"/>
  <c r="D58" i="3"/>
  <c r="D35" i="3"/>
  <c r="D16" i="3"/>
  <c r="D55" i="3"/>
  <c r="D11" i="3"/>
  <c r="D46" i="3"/>
  <c r="D22" i="3"/>
  <c r="D7" i="3"/>
  <c r="D60" i="3"/>
  <c r="D34" i="3"/>
  <c r="D9" i="3"/>
  <c r="D29" i="3"/>
  <c r="D18" i="3"/>
  <c r="D27" i="3"/>
  <c r="D45" i="3"/>
  <c r="D43" i="3"/>
  <c r="D12" i="3"/>
  <c r="D5" i="3"/>
  <c r="D59" i="3"/>
  <c r="D37" i="3"/>
  <c r="D10" i="3"/>
  <c r="D38" i="3"/>
  <c r="D53" i="3"/>
  <c r="D52" i="3"/>
  <c r="D50" i="3"/>
  <c r="D36" i="3"/>
  <c r="D17" i="3"/>
  <c r="D8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<sst xmlns="http://schemas.openxmlformats.org/spreadsheetml/2006/main" count="1730" uniqueCount="494">
  <si>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</si>
  <si>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</si>
  <si>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</si>
  <si>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</si>
  <si>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</si>
  <si>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</si>
  <si>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</si>
  <si>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</si>
  <si>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</si>
  <si>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</si>
  <si>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</si>
  <si>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</si>
  <si>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</si>
  <si>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</si>
  <si>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</si>
  <si>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</si>
  <si>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</si>
  <si>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</si>
  <si>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</si>
  <si>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</si>
  <si>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</si>
  <si>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</si>
  <si>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</si>
  <si>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</si>
  <si>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</si>
  <si>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</si>
  <si>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</si>
  <si>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</si>
  <si>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</si>
  <si>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</si>
  <si>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</si>
  <si>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</si>
  <si>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</si>
  <si>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</si>
  <si>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</si>
  <si>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</si>
  <si>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</si>
  <si>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</si>
  <si>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</si>
  <si>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</si>
  <si>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</si>
  <si>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</si>
  <si>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</si>
  <si>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</si>
  <si>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</si>
  <si>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</si>
  <si>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</si>
  <si>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</si>
  <si>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</si>
  <si>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</si>
  <si>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</si>
  <si>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</si>
  <si>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</si>
  <si>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</si>
  <si>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</si>
  <si>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</si>
  <si>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</si>
  <si>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</si>
  <si>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</si>
  <si>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</si>
  <si>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</si>
  <si>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</si>
  <si>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</si>
  <si>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</si>
  <si>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</si>
  <si>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</si>
  <si>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</si>
  <si>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</si>
  <si>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</si>
  <si>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</si>
  <si>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</si>
  <si>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</si>
  <si>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</si>
  <si>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</si>
  <si>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</si>
  <si>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</si>
  <si>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</si>
  <si>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</si>
  <si>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</si>
  <si>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</si>
  <si>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</si>
  <si>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</si>
  <si>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</si>
  <si>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</si>
  <si>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</si>
  <si>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</si>
  <si>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</si>
  <si>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</si>
  <si>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Sunderland</t>
  </si>
  <si>
    <t>E1</t>
  </si>
  <si>
    <t>Gateshead</t>
  </si>
  <si>
    <t>Wrexham</t>
  </si>
  <si>
    <t>EC</t>
  </si>
  <si>
    <t>Lyon</t>
  </si>
  <si>
    <t>Troyes</t>
  </si>
  <si>
    <t>Tottenham</t>
  </si>
  <si>
    <t>Wolves</t>
  </si>
  <si>
    <t>Crystal Palace</t>
  </si>
  <si>
    <t>Aston Villa</t>
  </si>
  <si>
    <t>Everton</t>
  </si>
  <si>
    <t>Nottm Forest</t>
  </si>
  <si>
    <t>Fulham</t>
  </si>
  <si>
    <t>Brentford</t>
  </si>
  <si>
    <t>Leicester</t>
  </si>
  <si>
    <t>Southampton</t>
  </si>
  <si>
    <t>Bournemouth</t>
  </si>
  <si>
    <t>Arsenal</t>
  </si>
  <si>
    <t>Wigan</t>
  </si>
  <si>
    <t>Monaco</t>
  </si>
  <si>
    <t>Lens</t>
  </si>
  <si>
    <t>Marseille</t>
  </si>
  <si>
    <t>Nantes</t>
  </si>
  <si>
    <t>St Etienne</t>
  </si>
  <si>
    <t>Le Havre</t>
  </si>
  <si>
    <t>Amiens</t>
  </si>
  <si>
    <t>Bastia</t>
  </si>
  <si>
    <t>Caen</t>
  </si>
  <si>
    <t>Dijon</t>
  </si>
  <si>
    <t>Nimes</t>
  </si>
  <si>
    <t>Laval</t>
  </si>
  <si>
    <t>Metz</t>
  </si>
  <si>
    <t>Niort</t>
  </si>
  <si>
    <t>Paris FC</t>
  </si>
  <si>
    <t>Pau FC</t>
  </si>
  <si>
    <t>Sochaux</t>
  </si>
  <si>
    <t>Annecy</t>
  </si>
  <si>
    <t>Valenciennes</t>
  </si>
  <si>
    <t>Quevilly Rouen</t>
  </si>
  <si>
    <t>Torino</t>
  </si>
  <si>
    <t>Lazio</t>
  </si>
  <si>
    <t>Udinese</t>
  </si>
  <si>
    <t>Salernitana</t>
  </si>
  <si>
    <t>Inter</t>
  </si>
  <si>
    <t>Spezia</t>
  </si>
  <si>
    <t>Sassuolo</t>
  </si>
  <si>
    <t>Lecce</t>
  </si>
  <si>
    <t>Leeds</t>
  </si>
  <si>
    <t>Chelsea</t>
  </si>
  <si>
    <t>West Ham</t>
  </si>
  <si>
    <t>Brighton</t>
  </si>
  <si>
    <t>Newcastle</t>
  </si>
  <si>
    <t>Man City</t>
  </si>
  <si>
    <t>Strasbourg</t>
  </si>
  <si>
    <t>Reims</t>
  </si>
  <si>
    <t>Angers</t>
  </si>
  <si>
    <t>Brest</t>
  </si>
  <si>
    <t>Clermont</t>
  </si>
  <si>
    <t>Nice</t>
  </si>
  <si>
    <t>Montpellier</t>
  </si>
  <si>
    <t>Auxerre</t>
  </si>
  <si>
    <t>Toulouse</t>
  </si>
  <si>
    <t>Lorient</t>
  </si>
  <si>
    <t>Rennes</t>
  </si>
  <si>
    <t>Ajaccio</t>
  </si>
  <si>
    <t>Lille</t>
  </si>
  <si>
    <t>Paris SG</t>
  </si>
  <si>
    <t>Empoli</t>
  </si>
  <si>
    <t>Fiorentina</t>
  </si>
  <si>
    <t>Napoli</t>
  </si>
  <si>
    <t>Monza</t>
  </si>
  <si>
    <t>Atalanta</t>
  </si>
  <si>
    <t>Milan</t>
  </si>
  <si>
    <t>Bologna</t>
  </si>
  <si>
    <t>Verona</t>
  </si>
  <si>
    <t>Man United</t>
  </si>
  <si>
    <t>Liverpool</t>
  </si>
  <si>
    <t>Grenoble</t>
  </si>
  <si>
    <t>Bordeaux</t>
  </si>
  <si>
    <t>Roma</t>
  </si>
  <si>
    <t>Cremonese</t>
  </si>
  <si>
    <t>Sampdoria</t>
  </si>
  <si>
    <t>Juventus</t>
  </si>
  <si>
    <t>B1</t>
  </si>
  <si>
    <t>F1</t>
  </si>
  <si>
    <t>P1</t>
  </si>
  <si>
    <t>E0</t>
  </si>
  <si>
    <t>F2</t>
  </si>
  <si>
    <t>I1</t>
  </si>
  <si>
    <t>N1</t>
  </si>
  <si>
    <t>Nijmegen</t>
  </si>
  <si>
    <t>Pacos Ferreira</t>
  </si>
  <si>
    <t>Huddersfield</t>
  </si>
  <si>
    <t>Coventry</t>
  </si>
  <si>
    <t>Benfica</t>
  </si>
  <si>
    <t>Gent</t>
  </si>
  <si>
    <t>Antwerp</t>
  </si>
  <si>
    <t>St. Gilloise</t>
  </si>
  <si>
    <t>Anderlecht</t>
  </si>
  <si>
    <t>Excelsior</t>
  </si>
  <si>
    <t>PSV Eindhoven</t>
  </si>
  <si>
    <t>Volendam</t>
  </si>
  <si>
    <t>Twente</t>
  </si>
  <si>
    <t>AZ Alkmaar</t>
  </si>
  <si>
    <t>Club Brugge</t>
  </si>
  <si>
    <t>Cercle Brugge</t>
  </si>
  <si>
    <t>Dortmund</t>
  </si>
  <si>
    <t>Hoffenheim</t>
  </si>
  <si>
    <t>Braunschweig</t>
  </si>
  <si>
    <t>Nurnberg</t>
  </si>
  <si>
    <t>Heidenheim</t>
  </si>
  <si>
    <t>Fortuna Dusseldorf</t>
  </si>
  <si>
    <t>Cagliari</t>
  </si>
  <si>
    <t>Modena</t>
  </si>
  <si>
    <t>For Sittard</t>
  </si>
  <si>
    <t>Utrecht</t>
  </si>
  <si>
    <t>Vizela</t>
  </si>
  <si>
    <t>Estoril</t>
  </si>
  <si>
    <t>Sp Lisbon</t>
  </si>
  <si>
    <t>Celta</t>
  </si>
  <si>
    <t>Cadiz</t>
  </si>
  <si>
    <t>Leganes</t>
  </si>
  <si>
    <t>Eibar</t>
  </si>
  <si>
    <t>Umraniyespor</t>
  </si>
  <si>
    <t>Trabzonspor</t>
  </si>
  <si>
    <t>Genk</t>
  </si>
  <si>
    <t>St Truiden</t>
  </si>
  <si>
    <t>Eupen</t>
  </si>
  <si>
    <t>Kortrijk</t>
  </si>
  <si>
    <t>Mechelen</t>
  </si>
  <si>
    <t>Seraing</t>
  </si>
  <si>
    <t>Standard</t>
  </si>
  <si>
    <t>Oostende</t>
  </si>
  <si>
    <t>Leverkusen</t>
  </si>
  <si>
    <t>Freiburg</t>
  </si>
  <si>
    <t>Bochum</t>
  </si>
  <si>
    <t>Werder Bremen</t>
  </si>
  <si>
    <t>Stuttgart</t>
  </si>
  <si>
    <t>Schalke 04</t>
  </si>
  <si>
    <t>Union Berlin</t>
  </si>
  <si>
    <t>Bayern Munich</t>
  </si>
  <si>
    <t>Wolfsburg</t>
  </si>
  <si>
    <t>FC Koln</t>
  </si>
  <si>
    <t>Ein Frankfurt</t>
  </si>
  <si>
    <t>RB Leipzig</t>
  </si>
  <si>
    <t>Greuther Furth</t>
  </si>
  <si>
    <t>St Pauli</t>
  </si>
  <si>
    <t>Paderborn</t>
  </si>
  <si>
    <t>Magdeburg</t>
  </si>
  <si>
    <t>Regensburg</t>
  </si>
  <si>
    <t>Holstein Kiel</t>
  </si>
  <si>
    <t>Hamburg</t>
  </si>
  <si>
    <t>Karlsruhe</t>
  </si>
  <si>
    <t>Accrington</t>
  </si>
  <si>
    <t>Ipswich</t>
  </si>
  <si>
    <t>Bolton</t>
  </si>
  <si>
    <t>Charlton</t>
  </si>
  <si>
    <t>Bristol Rvs</t>
  </si>
  <si>
    <t>Morecambe</t>
  </si>
  <si>
    <t>Cambridge</t>
  </si>
  <si>
    <t>Lincoln</t>
  </si>
  <si>
    <t>Derby</t>
  </si>
  <si>
    <t>Plymouth</t>
  </si>
  <si>
    <t>Exeter</t>
  </si>
  <si>
    <t>Milton Keynes Dons</t>
  </si>
  <si>
    <t>Fleetwood Town</t>
  </si>
  <si>
    <t>Wycombe</t>
  </si>
  <si>
    <t>Forest Green</t>
  </si>
  <si>
    <t>Shrewsbury</t>
  </si>
  <si>
    <t>Oxford</t>
  </si>
  <si>
    <t>Burton</t>
  </si>
  <si>
    <t>Port Vale</t>
  </si>
  <si>
    <t>Cheltenham</t>
  </si>
  <si>
    <t>Portsmouth</t>
  </si>
  <si>
    <t>Peterboro</t>
  </si>
  <si>
    <t>Sheffield Weds</t>
  </si>
  <si>
    <t>Barnsley</t>
  </si>
  <si>
    <t>Bradford</t>
  </si>
  <si>
    <t>Walsall</t>
  </si>
  <si>
    <t>Carlisle</t>
  </si>
  <si>
    <t>Rochdale</t>
  </si>
  <si>
    <t>Colchester</t>
  </si>
  <si>
    <t>Hartlepool</t>
  </si>
  <si>
    <t>Crewe</t>
  </si>
  <si>
    <t>Stevenage</t>
  </si>
  <si>
    <t>Doncaster</t>
  </si>
  <si>
    <t>Mansfield</t>
  </si>
  <si>
    <t>Gillingham</t>
  </si>
  <si>
    <t>Swindon</t>
  </si>
  <si>
    <t>Leyton Orient</t>
  </si>
  <si>
    <t>Tranmere</t>
  </si>
  <si>
    <t>Newport County</t>
  </si>
  <si>
    <t>Grimsby</t>
  </si>
  <si>
    <t>Northampton</t>
  </si>
  <si>
    <t>Barrow</t>
  </si>
  <si>
    <t>Salford</t>
  </si>
  <si>
    <t>Crawley Town</t>
  </si>
  <si>
    <t>Stockport</t>
  </si>
  <si>
    <t>AFC Wimbledon</t>
  </si>
  <si>
    <t>Sutton</t>
  </si>
  <si>
    <t>Harrogate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</si>
  <si>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</si>
  <si>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</si>
  <si>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</si>
  <si>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</si>
  <si>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</si>
  <si>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</si>
  <si>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</si>
  <si>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</si>
  <si>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</si>
  <si>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</si>
  <si>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</si>
  <si>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</si>
  <si>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</si>
  <si>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</si>
  <si>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</si>
  <si>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</si>
  <si>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</si>
  <si>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</si>
  <si>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</si>
  <si>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</si>
  <si>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Lamia</t>
  </si>
  <si>
    <t>Asteras Tripolis</t>
  </si>
  <si>
    <t>Olympiakos</t>
  </si>
  <si>
    <t>Ionikos</t>
  </si>
  <si>
    <t>Panathinaikos</t>
  </si>
  <si>
    <t>Levadeiakos</t>
  </si>
  <si>
    <t>Ascoli</t>
  </si>
  <si>
    <t>Cittadella</t>
  </si>
  <si>
    <t>Bari</t>
  </si>
  <si>
    <t>Spal</t>
  </si>
  <si>
    <t>Brescia</t>
  </si>
  <si>
    <t>Perugia</t>
  </si>
  <si>
    <t>Frosinone</t>
  </si>
  <si>
    <t>Como</t>
  </si>
  <si>
    <t>Reggina</t>
  </si>
  <si>
    <t>Palermo</t>
  </si>
  <si>
    <t>Ternana</t>
  </si>
  <si>
    <t>Cosenza</t>
  </si>
  <si>
    <t>Venezia</t>
  </si>
  <si>
    <t>Benevento</t>
  </si>
  <si>
    <t>Genoa</t>
  </si>
  <si>
    <t>Parma</t>
  </si>
  <si>
    <t>Ajax</t>
  </si>
  <si>
    <t>Cambuur</t>
  </si>
  <si>
    <t>Sparta Rotterdam</t>
  </si>
  <si>
    <t>Go Ahead Eagles</t>
  </si>
  <si>
    <t>Feyenoord</t>
  </si>
  <si>
    <t>Sp Braga</t>
  </si>
  <si>
    <t>Guimaraes</t>
  </si>
  <si>
    <t>Gil Vicente</t>
  </si>
  <si>
    <t>Porto</t>
  </si>
  <si>
    <t>Celtic</t>
  </si>
  <si>
    <t>Rangers</t>
  </si>
  <si>
    <t>Hibernian</t>
  </si>
  <si>
    <t>Kilmarnock</t>
  </si>
  <si>
    <t>Livingston</t>
  </si>
  <si>
    <t>Hearts</t>
  </si>
  <si>
    <t>Motherwell</t>
  </si>
  <si>
    <t>Dundee United</t>
  </si>
  <si>
    <t>Ross County</t>
  </si>
  <si>
    <t>Aberdeen</t>
  </si>
  <si>
    <t>St Johnstone</t>
  </si>
  <si>
    <t>St Mirren</t>
  </si>
  <si>
    <t>Arbroath</t>
  </si>
  <si>
    <t>Partick</t>
  </si>
  <si>
    <t>Cove Rangers</t>
  </si>
  <si>
    <t>Hamilton</t>
  </si>
  <si>
    <t>Dundee</t>
  </si>
  <si>
    <t>Queens Park</t>
  </si>
  <si>
    <t>Morton</t>
  </si>
  <si>
    <t>Ayr</t>
  </si>
  <si>
    <t>Raith Rvs</t>
  </si>
  <si>
    <t>Inverness C</t>
  </si>
  <si>
    <t>Airdrie Utd</t>
  </si>
  <si>
    <t>FC Edinburgh</t>
  </si>
  <si>
    <t>Clyde</t>
  </si>
  <si>
    <t>Alloa</t>
  </si>
  <si>
    <t>Kelty Hearts</t>
  </si>
  <si>
    <t>Falkirk</t>
  </si>
  <si>
    <t>Peterhead</t>
  </si>
  <si>
    <t>Montrose</t>
  </si>
  <si>
    <t>Queen of Sth</t>
  </si>
  <si>
    <t>Dunfermline</t>
  </si>
  <si>
    <t>Annan Athletic</t>
  </si>
  <si>
    <t>Forfar</t>
  </si>
  <si>
    <t>East Fife</t>
  </si>
  <si>
    <t>Dumbarton</t>
  </si>
  <si>
    <t>Elgin</t>
  </si>
  <si>
    <t>Bonnyrigg Rose</t>
  </si>
  <si>
    <t>Stenhousemuir</t>
  </si>
  <si>
    <t>Stranraer</t>
  </si>
  <si>
    <t>Stirling</t>
  </si>
  <si>
    <t>Albion Rvs</t>
  </si>
  <si>
    <t>Mallorca</t>
  </si>
  <si>
    <t>Girona</t>
  </si>
  <si>
    <t>Real Madrid</t>
  </si>
  <si>
    <t>Betis</t>
  </si>
  <si>
    <t>Sociedad</t>
  </si>
  <si>
    <t>Ath Madrid</t>
  </si>
  <si>
    <t>Sevilla</t>
  </si>
  <si>
    <t>Barcelona</t>
  </si>
  <si>
    <t>Alaves</t>
  </si>
  <si>
    <t>Las Palmas</t>
  </si>
  <si>
    <t>Villarreal B</t>
  </si>
  <si>
    <t>Mirandes</t>
  </si>
  <si>
    <t>Ponferradina</t>
  </si>
  <si>
    <t>Sp Gijon</t>
  </si>
  <si>
    <t>Tenerife</t>
  </si>
  <si>
    <t>Santander</t>
  </si>
  <si>
    <t>Buyuksehyr</t>
  </si>
  <si>
    <t>Alanyaspor</t>
  </si>
  <si>
    <t>Sivasspor</t>
  </si>
  <si>
    <t>Karagumruk</t>
  </si>
  <si>
    <t>Fenerbahce</t>
  </si>
  <si>
    <t>Kayserispor</t>
  </si>
  <si>
    <t>Giresunspor</t>
  </si>
  <si>
    <t>Konyaspor</t>
  </si>
  <si>
    <t>Oud-Heverlee Leuven</t>
  </si>
  <si>
    <t>Westerlo</t>
  </si>
  <si>
    <t>Charleroi</t>
  </si>
  <si>
    <t>Waregem</t>
  </si>
  <si>
    <t>Augsburg</t>
  </si>
  <si>
    <t>Hertha</t>
  </si>
  <si>
    <t>Mgladbach</t>
  </si>
  <si>
    <t>Mainz</t>
  </si>
  <si>
    <t>Darmstadt</t>
  </si>
  <si>
    <t>Bielefeld</t>
  </si>
  <si>
    <t>Hansa Rostock</t>
  </si>
  <si>
    <t>Hannover</t>
  </si>
  <si>
    <t>Sandhausen</t>
  </si>
  <si>
    <t>Kaiserslautern</t>
  </si>
  <si>
    <t>Wealdstone</t>
  </si>
  <si>
    <t>Woking</t>
  </si>
  <si>
    <t>Atromitos</t>
  </si>
  <si>
    <t>Panetolikos</t>
  </si>
  <si>
    <t>Volos NFC</t>
  </si>
  <si>
    <t>OFI Crete</t>
  </si>
  <si>
    <t>AEK</t>
  </si>
  <si>
    <t>Giannina</t>
  </si>
  <si>
    <t>Aris</t>
  </si>
  <si>
    <t>PAOK</t>
  </si>
  <si>
    <t>Sudtirol</t>
  </si>
  <si>
    <t>Pisa</t>
  </si>
  <si>
    <t>Waalwijk</t>
  </si>
  <si>
    <t>FC Emmen</t>
  </si>
  <si>
    <t>Heerenveen</t>
  </si>
  <si>
    <t>Groningen</t>
  </si>
  <si>
    <t>Vitesse</t>
  </si>
  <si>
    <t>Casa Pia</t>
  </si>
  <si>
    <t>Arouca</t>
  </si>
  <si>
    <t>Santa Clara</t>
  </si>
  <si>
    <t>Maritimo</t>
  </si>
  <si>
    <t>Portimonense</t>
  </si>
  <si>
    <t>Famalicao</t>
  </si>
  <si>
    <t>Osasuna</t>
  </si>
  <si>
    <t>Vallecano</t>
  </si>
  <si>
    <t>Ath Bilbao</t>
  </si>
  <si>
    <t>Espanol</t>
  </si>
  <si>
    <t>Villarreal</t>
  </si>
  <si>
    <t>Elche</t>
  </si>
  <si>
    <t>Valencia</t>
  </si>
  <si>
    <t>Getafe</t>
  </si>
  <si>
    <t>Andorra</t>
  </si>
  <si>
    <t>Granada</t>
  </si>
  <si>
    <t>Malaga</t>
  </si>
  <si>
    <t>Albacete</t>
  </si>
  <si>
    <t>Burgos</t>
  </si>
  <si>
    <t>Cartagena</t>
  </si>
  <si>
    <t>Huesca</t>
  </si>
  <si>
    <t>Ibiza</t>
  </si>
  <si>
    <t>Zaragoza</t>
  </si>
  <si>
    <t>Lugo</t>
  </si>
  <si>
    <t>Hatayspor</t>
  </si>
  <si>
    <t>Ad. Demirspor</t>
  </si>
  <si>
    <t>Ankaragucu</t>
  </si>
  <si>
    <t>Besiktas</t>
  </si>
  <si>
    <t>Antalyaspor</t>
  </si>
  <si>
    <t>Kasimpasa</t>
  </si>
  <si>
    <t>Boavista</t>
  </si>
  <si>
    <t>Chaves</t>
  </si>
  <si>
    <t>Rio Ave</t>
  </si>
  <si>
    <t>Valladolid</t>
  </si>
  <si>
    <t>Almeria</t>
  </si>
  <si>
    <t>Oviedo</t>
  </si>
  <si>
    <t>Levante</t>
  </si>
  <si>
    <t>Galatasaray</t>
  </si>
  <si>
    <t>Gaziantep</t>
  </si>
  <si>
    <t>02/09/2022</t>
  </si>
  <si>
    <t>03/09/2022</t>
  </si>
  <si>
    <t>04/09/2022</t>
  </si>
  <si>
    <t>05/09/2022</t>
  </si>
  <si>
    <t>D1</t>
  </si>
  <si>
    <t>D2</t>
  </si>
  <si>
    <t>I2</t>
  </si>
  <si>
    <t>SP1</t>
  </si>
  <si>
    <t>SP2</t>
  </si>
  <si>
    <t>T1</t>
  </si>
  <si>
    <t>E2</t>
  </si>
  <si>
    <t>E3</t>
  </si>
  <si>
    <t>G1</t>
  </si>
  <si>
    <t>SC0</t>
  </si>
  <si>
    <t>SC1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</si>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</sst>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1.0574312850692822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1.0522347596916461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1.0536616911224432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1.042106143326367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1.0439719885779606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1.0619437671691367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1.0569028949649302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1.0619437671691367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1.0571615895212632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1.0626784802592908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1.0567687035951574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1.057702745646198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1.0497253316960662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1.0529232824658912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1.0715850864470786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1.0425703649827001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1.051371167265241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1.0470376731981623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1.0597111971376585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1.0569383568656741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1.0597968244159457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1.056895036351561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1.0451969483194312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1.0428644784088332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1.0448679076073528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1.0565395632387604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1.0461929391857427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1.0425703649827001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1.048583109071006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1.0770352911936858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1.0510694237812139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1.0586589767516819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1.0459944258216356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1.0434058512320166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1.042708496600167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1.0405693967297653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1.0466798766453527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1.0434322558420379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1.042708496600167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1.055941567660946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1.0470376731981623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1.048153965543114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1.0562131576327949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1.0421804198806015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1.0510694237812139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1.0549077074635693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1.0405885922597782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1.0518980699471303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1.0475615653703467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1.0541841730823214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1.049459408292031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1.0533067630678474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1.0550761118040843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1.0597968244159457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1.0611497315460385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1.0522085198267568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1.0541841730823214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1.0503245504598744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1.0605174007793741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1.0587691192107669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1.0571615895212632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1.0575635508862022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1.0500631329117833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1.0608381246291672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1.0608381246291672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1.0550761118040843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1.0569028949649302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1.0501502456550436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1.0552914984182968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1.0557821208912506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1.074921319897685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1.0669478732554383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1.0626247827424988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1.0801388429917103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1.0751589264843362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1.0764091542742731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1.0633092374354824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1.0671330848711666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1.0743649055710818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1.0708425290899795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1.0725753995856002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1.041979455975633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1.0504446434163872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1.0646933843950201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1.0597111971376585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1.075806144761128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1.081007526581852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1.0688052819193437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1.0419581736699886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1.0351900225906741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1.0466798766453527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1.0424343751332963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1.0522559150967761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1.0437075600663159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1.047073470420135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1.0459631209894389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1.0502085589023142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1.0427733349764023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1.1036037830189778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1.0511989710920113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1.0540429760538743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1.0526045231274919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1.0513686083765104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1.051738571938915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1.0484438729518561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1.0468011795556451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1.04299513543169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1.0533218816775407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1.0499964535568072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1.055941567660946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1.0732443093298558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1.0688734653100223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1.06243870990235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1.0890483563847753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1.0912509924287455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1.0873987439628201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1.086976930295475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1.0858375829061273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1.0864533625555721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1.1196508740640825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1.0764784527427438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1.0734654343413303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1.0855074934514506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1.0872029288255038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1.0715771327693893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1.0461286947489423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1.0505095705164631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1.0425703649827001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1.042708496600167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1.050305669221034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1.0460060256260135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1.0484438729518561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1.0538424813225786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1.0437075600663159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1.0457565564423787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1.0581225564953149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1.0536616911224432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1.0710230963426288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1.0724395508015951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1.0744841031203913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1.0671049906442842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1.0347781293381613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1.0470882991581001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1.0511989710920113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1.0431976029859278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1.0459631209894389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1.0369265649091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1.0427491060172347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1.0518428764688503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1.0439719885779606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1.0424343751332963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1.0681458983010155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1.041979455975633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1.0425381099894757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1.038077229388916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1.0379105936695237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1.0362637658896696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1.0349578533419834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1.0461929391857427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1.0877322956960667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1.0816643032522224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1.0942337422681352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1.0909598908479075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1.0463684894705136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1.0342024872400046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1.037952243407696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1.0369265649091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1.048418440111401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1.0497471873879383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1.051738571938915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1.0399586640868308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1.0522559150967761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1.0494628052164887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1.0483906463555754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1.0533218816775407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1.0461286947489423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1.0439811611001015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1.0438817895444492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1.0441018447693231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1.0494125025023127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1.0656804364016281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1.0700036736716445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1.0653550983353486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1.0667899925853617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1.050186013602848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1.0509442098096211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1.0474390886100067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1.0500631329117833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1.0729832486866209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1.0423915204335932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1.0342024872400046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1.0351900225906741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1.0580097445486314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1.0574312850692822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1.0419581736699886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1.0653430353687605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1.0383963098344215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36.731671436863273</v>
      </c>
      <c r="I2" s="6">
        <f>IF('Log_working_3-way'!$D2="","",'True_Odds_Calculator_3-way'!O3/'True_Odds_Calculator_3-way'!B3-1)</f>
        <v>4.1282188450789983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3.5270861651692575E-2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1.0252310292907576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33.186386177214061</v>
      </c>
      <c r="I3" s="6">
        <f>IF('Log_working_3-way'!$D3="","",'True_Odds_Calculator_3-way'!O4/'True_Odds_Calculator_3-way'!B4-1)</f>
        <v>3.4962947171959815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2.4173174756749294E-2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1.0262935858949442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10.564067028370065</v>
      </c>
      <c r="I4" s="6">
        <f>IF('Log_working_3-way'!$D4="","",'True_Odds_Calculator_3-way'!O5/'True_Odds_Calculator_3-way'!B5-1)</f>
        <v>6.5460156042079314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2.8237417835464518E-2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1.0252381231218801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12.862572229725137</v>
      </c>
      <c r="I5" s="6">
        <f>IF('Log_working_3-way'!$D5="","",'True_Odds_Calculator_3-way'!O6/'True_Odds_Calculator_3-way'!B6-1)</f>
        <v>6.9017145545283549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2.7222279115957759E-2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1.0268655614878897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19.843158748974968</v>
      </c>
      <c r="I6" s="6">
        <f>IF('Log_working_3-way'!$D6="","",'True_Odds_Calculator_3-way'!O7/'True_Odds_Calculator_3-way'!B7-1)</f>
        <v>7.7172219745435147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2.8321607376263991E-2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1.0317166964725806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18.992056048694558</v>
      </c>
      <c r="I7" s="6">
        <f>IF('Log_working_3-way'!$D7="","",'True_Odds_Calculator_3-way'!O8/'True_Odds_Calculator_3-way'!B8-1)</f>
        <v>8.6901088843616474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3.3468342349036062E-2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1.0308764921134317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14.736504250500644</v>
      </c>
      <c r="I8" s="6">
        <f>IF('Log_working_3-way'!$D8="","",'True_Odds_Calculator_3-way'!O9/'True_Odds_Calculator_3-way'!B9-1)</f>
        <v>9.4042779620832224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3.3209462536006873E-2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1.0310706794748377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16.230394998274239</v>
      </c>
      <c r="I9" s="6">
        <f>IF('Log_working_3-way'!$D9="","",'True_Odds_Calculator_3-way'!O10/'True_Odds_Calculator_3-way'!B10-1)</f>
        <v>8.6310447577154328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3.3256329684933972E-2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1.0401089444848968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31.934596938399871</v>
      </c>
      <c r="I10" s="6">
        <f>IF('Log_working_3-way'!$D10="","",'True_Odds_Calculator_3-way'!O11/'True_Odds_Calculator_3-way'!B11-1)</f>
        <v>5.8482883489831154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3.8377876154560786E-2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1.0302477185638965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16.244960912272443</v>
      </c>
      <c r="I11" s="6">
        <f>IF('Log_working_3-way'!$D11="","",'True_Odds_Calculator_3-way'!O12/'True_Odds_Calculator_3-way'!B12-1)</f>
        <v>8.6391864729615264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3.2383592256716609E-2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1.0347305574937504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23.632825158971837</v>
      </c>
      <c r="I12" s="6">
        <f>IF('Log_working_3-way'!$D12="","",'True_Odds_Calculator_3-way'!O13/'True_Odds_Calculator_3-way'!B13-1)</f>
        <v>8.0867672619625512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3.5512617840612215E-2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1.0306142389872777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18.303082204449446</v>
      </c>
      <c r="I13" s="6">
        <f>IF('Log_working_3-way'!$D13="","",'True_Odds_Calculator_3-way'!O14/'True_Odds_Calculator_3-way'!B14-1)</f>
        <v>8.3413781556503945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3.2469671303663183E-2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1.0295579822493435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27.073786756378027</v>
      </c>
      <c r="I14" s="6">
        <f>IF('Log_working_3-way'!$D14="","",'True_Odds_Calculator_3-way'!O15/'True_Odds_Calculator_3-way'!B15-1)</f>
        <v>6.6206225754902315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2.9610860199738687E-2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1.0267186681682394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8.3225492076547347</v>
      </c>
      <c r="I15" s="6">
        <f>IF('Log_working_3-way'!$D15="","",'True_Odds_Calculator_3-way'!O16/'True_Odds_Calculator_3-way'!B16-1)</f>
        <v>5.4606509477987215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2.8158975070258441E-2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1.065288486244746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67.143757835216505</v>
      </c>
      <c r="I16" s="6">
        <f>IF('Log_working_3-way'!$D16="","",'True_Odds_Calculator_3-way'!O17/'True_Odds_Calculator_3-way'!B17-1)</f>
        <v>0.7155266750302236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3.6286875426438492E-2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1.039768345508691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0.85054699423832725</v>
      </c>
      <c r="I17" s="6">
        <f>IF('Log_working_3-way'!$D17="","",'True_Odds_Calculator_3-way'!O18/'True_Odds_Calculator_3-way'!B18-1)</f>
        <v>3.6725495942577311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3.3768481901261804E-2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1.0257979363887699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34.010576804953828</v>
      </c>
      <c r="I18" s="6">
        <f>IF('Log_working_3-way'!$D18="","",'True_Odds_Calculator_3-way'!O19/'True_Odds_Calculator_3-way'!B19-1)</f>
        <v>5.9805397388641168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2.4159957450332392E-2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1.0246687027350037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13.519783022062924</v>
      </c>
      <c r="I19" s="6">
        <f>IF('Log_working_3-way'!$D19="","",'True_Odds_Calculator_3-way'!O20/'True_Odds_Calculator_3-way'!B20-1)</f>
        <v>9.6089987354508075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2.6692395611896291E-2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1.0289585725763606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5.0096401121627636</v>
      </c>
      <c r="I20" s="6">
        <f>IF('Log_working_3-way'!$D20="","",'True_Odds_Calculator_3-way'!O21/'True_Odds_Calculator_3-way'!B21-1)</f>
        <v>5.980441753235854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2.9673246471293879E-2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1.0395499813069091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33.983495366084746</v>
      </c>
      <c r="I21" s="6">
        <f>IF('Log_working_3-way'!$D21="","",'True_Odds_Calculator_3-way'!O22/'True_Odds_Calculator_3-way'!B22-1)</f>
        <v>4.5173027077438208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3.7338804557643934E-2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1.0312796694938688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17.781835398740174</v>
      </c>
      <c r="I22" s="6">
        <f>IF('Log_working_3-way'!$D22="","",'True_Odds_Calculator_3-way'!O23/'True_Odds_Calculator_3-way'!B23-1)</f>
        <v>6.8109600679694138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3.3261518760784536E-2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1.0414409947370873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38.614887740079794</v>
      </c>
      <c r="I23" s="6">
        <f>IF('Log_working_3-way'!$D23="","",'True_Odds_Calculator_3-way'!O24/'True_Odds_Calculator_3-way'!B24-1)</f>
        <v>3.8684151397176212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3.7271328770162704E-2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1.0335275125533478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23.408266192468666</v>
      </c>
      <c r="I24" s="6">
        <f>IF('Log_working_3-way'!$D24="","",'True_Odds_Calculator_3-way'!O25/'True_Odds_Calculator_3-way'!B25-1)</f>
        <v>5.6239395129516163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3.4562937796382309E-2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1.0216507706908582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25.540222131174655</v>
      </c>
      <c r="I25" s="6">
        <f>IF('Log_working_3-way'!$D25="","",'True_Odds_Calculator_3-way'!O26/'True_Odds_Calculator_3-way'!B26-1)</f>
        <v>5.0844071158986726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2.209906070256773E-2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1.0208956433943814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9.9404904269875889</v>
      </c>
      <c r="I26" s="6">
        <f>IF('Log_working_3-way'!$D26="","",'True_Odds_Calculator_3-way'!O27/'True_Odds_Calculator_3-way'!B27-1)</f>
        <v>6.1061005417217071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2.2399981351862497E-2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1.0254371688553174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29.443850214800296</v>
      </c>
      <c r="I27" s="6">
        <f>IF('Log_working_3-way'!$D27="","",'True_Odds_Calculator_3-way'!O28/'True_Odds_Calculator_3-way'!B28-1)</f>
        <v>4.5828129205628105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2.5166394910587808E-2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1.0330069028766622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0.709701508200973</v>
      </c>
      <c r="I28" s="6">
        <f>IF('Log_working_3-way'!$D28="","",'True_Odds_Calculator_3-way'!O29/'True_Odds_Calculator_3-way'!B29-1)</f>
        <v>1.9579471713030983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2.6090819432047052E-2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1.0212003128132685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19.96378494095379</v>
      </c>
      <c r="I29" s="6">
        <f>IF('Log_working_3-way'!$D29="","",'True_Odds_Calculator_3-way'!O30/'True_Odds_Calculator_3-way'!B30-1)</f>
        <v>6.6315217237690796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2.2404616719437609E-2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1.0208014537387244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6.2271953715061317</v>
      </c>
      <c r="I30" s="6">
        <f>IF('Log_working_3-way'!$D30="","",'True_Odds_Calculator_3-way'!O31/'True_Odds_Calculator_3-way'!B31-1)</f>
        <v>5.8498621678483707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2.1726288188930631E-2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1.0263732222677076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16.315413631613477</v>
      </c>
      <c r="I31" s="6">
        <f>IF('Log_working_3-way'!$D31="","",'True_Odds_Calculator_3-way'!O32/'True_Odds_Calculator_3-way'!B32-1)</f>
        <v>6.0661319539533833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2.8183043946120145E-2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1.0369518768888888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42.649862682100995</v>
      </c>
      <c r="I32" s="6">
        <f>IF('Log_working_3-way'!$D32="","",'True_Odds_Calculator_3-way'!O33/'True_Odds_Calculator_3-way'!B33-1)</f>
        <v>2.5564312084574667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3.1916558556025487E-2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1.0254183967962311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16.042700792006698</v>
      </c>
      <c r="I33" s="6">
        <f>IF('Log_working_3-way'!$D33="","",'True_Odds_Calculator_3-way'!O34/'True_Odds_Calculator_3-way'!B34-1)</f>
        <v>6.3878993688971981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2.7225468838249389E-2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1.0324014347695878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32.558286094671992</v>
      </c>
      <c r="I34" s="6">
        <f>IF('Log_working_3-way'!$D34="","",'True_Odds_Calculator_3-way'!O35/'True_Odds_Calculator_3-way'!B35-1)</f>
        <v>4.4718404214375944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3.110379436395605E-2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1.0310899879508431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0.49446918845218812</v>
      </c>
      <c r="I35" s="6">
        <f>IF('Log_working_3-way'!$D35="","",'True_Odds_Calculator_3-way'!O36/'True_Odds_Calculator_3-way'!B36-1)</f>
        <v>2.5944648459504993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2.4920814048162709E-2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1.020469147449494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19.038995688296001</v>
      </c>
      <c r="I36" s="6">
        <f>IF('Log_working_3-way'!$D36="","",'True_Odds_Calculator_3-way'!O37/'True_Odds_Calculator_3-way'!B37-1)</f>
        <v>6.594017647380646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2.1737894234836297E-2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1.0262673353904825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38.125750771569393</v>
      </c>
      <c r="I37" s="6">
        <f>IF('Log_working_3-way'!$D37="","",'True_Odds_Calculator_3-way'!O38/'True_Odds_Calculator_3-way'!B38-1)</f>
        <v>4.1146272026426205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2.3818898645119102E-2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1.0228539139911004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21.14519220489764</v>
      </c>
      <c r="I38" s="6">
        <f>IF('Log_working_3-way'!$D38="","",'True_Odds_Calculator_3-way'!O39/'True_Odds_Calculator_3-way'!B39-1)</f>
        <v>7.2527969192467712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2.3957559349440771E-2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1.0217961500049706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22.267077127294861</v>
      </c>
      <c r="I39" s="6">
        <f>IF('Log_working_3-way'!$D39="","",'True_Odds_Calculator_3-way'!O40/'True_Odds_Calculator_3-way'!B40-1)</f>
        <v>6.9366150946385696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2.2705162949065549E-2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1.0313669413068409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41.124655875691623</v>
      </c>
      <c r="I40" s="6">
        <f>IF('Log_working_3-way'!$D40="","",'True_Odds_Calculator_3-way'!O41/'True_Odds_Calculator_3-way'!B41-1)</f>
        <v>3.5400596604545402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2.748728925358046E-2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1.0199014157442168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17.509471855832384</v>
      </c>
      <c r="I41" s="6">
        <f>IF('Log_working_3-way'!$D41="","",'True_Odds_Calculator_3-way'!O42/'True_Odds_Calculator_3-way'!B42-1)</f>
        <v>7.4205593448072591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2.129287262527102E-2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1.0370989705481939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0.13777529052456328</v>
      </c>
      <c r="I42" s="6">
        <f>IF('Log_working_3-way'!$D42="","",'True_Odds_Calculator_3-way'!O43/'True_Odds_Calculator_3-way'!B43-1)</f>
        <v>1.7223101054660446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2.721188762378679E-2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1.025711516473448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19.867157156941744</v>
      </c>
      <c r="I43" s="6">
        <f>IF('Log_working_3-way'!$D43="","",'True_Odds_Calculator_3-way'!O44/'True_Odds_Calculator_3-way'!B44-1)</f>
        <v>6.768984681240017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2.7138979514248041E-2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1.0262123574350401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20.052982250193331</v>
      </c>
      <c r="I44" s="6">
        <f>IF('Log_working_3-way'!$D44="","",'True_Odds_Calculator_3-way'!O45/'True_Odds_Calculator_3-way'!B45-1)</f>
        <v>8.2704437634810475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2.756536097739426E-2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1.0262212380736444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20.053000831602922</v>
      </c>
      <c r="I45" s="6">
        <f>IF('Log_working_3-way'!$D45="","",'True_Odds_Calculator_3-way'!O46/'True_Odds_Calculator_3-way'!B46-1)</f>
        <v>8.3859704818568428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2.7564454046690612E-2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1.0308332464773373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29.633641969566064</v>
      </c>
      <c r="I46" s="6">
        <f>IF('Log_working_3-way'!$D46="","",'True_Odds_Calculator_3-way'!O47/'True_Odds_Calculator_3-way'!B47-1)</f>
        <v>5.721581109167114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3.0294456580738371E-2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1.0312892679048726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33.417491954510965</v>
      </c>
      <c r="I47" s="6">
        <f>IF('Log_working_3-way'!$D47="","",'True_Odds_Calculator_3-way'!O48/'True_Odds_Calculator_3-way'!B48-1)</f>
        <v>6.0956851199716384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2.9442791737873675E-2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1.0255490343504261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6.7248311164235002</v>
      </c>
      <c r="I48" s="6">
        <f>IF('Log_working_3-way'!$D48="","",'True_Odds_Calculator_3-way'!O49/'True_Odds_Calculator_3-way'!B49-1)</f>
        <v>7.9395945036480402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2.7198319981568186E-2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1.0246434912120685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14.58610461468256</v>
      </c>
      <c r="I49" s="6">
        <f>IF('Log_working_3-way'!$D49="","",'True_Odds_Calculator_3-way'!O50/'True_Odds_Calculator_3-way'!B50-1)</f>
        <v>7.1842599320954417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2.6555409164104926E-2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1.0356095755540184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3.8763802598718948</v>
      </c>
      <c r="I50" s="6">
        <f>IF('Log_working_3-way'!$D50="","",'True_Odds_Calculator_3-way'!O51/'True_Odds_Calculator_3-way'!B51-1)</f>
        <v>5.9035803208637079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3.5577041137545784E-2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1.0318599587109238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18.278028215778235</v>
      </c>
      <c r="I51" s="6">
        <f>IF('Log_working_3-way'!$D51="","",'True_Odds_Calculator_3-way'!O52/'True_Odds_Calculator_3-way'!B52-1)</f>
        <v>7.4170373017541511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3.3811482984747787E-2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1.032548820317321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23.432079550169597</v>
      </c>
      <c r="I52" s="6">
        <f>IF('Log_working_3-way'!$D52="","",'True_Odds_Calculator_3-way'!O53/'True_Odds_Calculator_3-way'!B53-1)</f>
        <v>6.2624115764028234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3.3554574294156314E-2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1.0307824892606905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14.487357652962748</v>
      </c>
      <c r="I53" s="6">
        <f>IF('Log_working_3-way'!$D53="","",'True_Odds_Calculator_3-way'!O54/'True_Odds_Calculator_3-way'!B54-1)</f>
        <v>7.373355132440933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3.3100697906281118E-2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1.0364717338304774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26.294726457065217</v>
      </c>
      <c r="I54" s="6">
        <f>IF('Log_working_3-way'!$D54="","",'True_Odds_Calculator_3-way'!O55/'True_Odds_Calculator_3-way'!B55-1)</f>
        <v>7.2963236633543982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3.6586516068088493E-2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1.0326288859439297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17.591147759588317</v>
      </c>
      <c r="I55" s="6">
        <f>IF('Log_working_3-way'!$D55="","",'True_Odds_Calculator_3-way'!O56/'True_Odds_Calculator_3-way'!B56-1)</f>
        <v>7.6116482524788491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3.4723001533685016E-2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1.0295838844674536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10.765329359065051</v>
      </c>
      <c r="I56" s="6">
        <f>IF('Log_working_3-way'!$D56="","",'True_Odds_Calculator_3-way'!O57/'True_Odds_Calculator_3-way'!B57-1)</f>
        <v>7.4827073104655746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3.1886943139615598E-2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1.0305411796238197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11.259161879441983</v>
      </c>
      <c r="I57" s="6">
        <f>IF('Log_working_3-way'!$D57="","",'True_Odds_Calculator_3-way'!O58/'True_Odds_Calculator_3-way'!B58-1)</f>
        <v>9.0727958497671004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3.3062460360300916E-2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1.0396395953281465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36.217310102943962</v>
      </c>
      <c r="I58" s="6">
        <f>IF('Log_working_3-way'!$D58="","",'True_Odds_Calculator_3-way'!O59/'True_Odds_Calculator_3-way'!B59-1)</f>
        <v>4.2663436499825877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3.6581054053626216E-2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1.0330822591928781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25.243540051679584</v>
      </c>
      <c r="I59" s="6">
        <f>IF('Log_working_3-way'!$D59="","",'True_Odds_Calculator_3-way'!O60/'True_Odds_Calculator_3-way'!B60-1)</f>
        <v>6.3016684312365365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3.3653846153846256E-2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1.0325076467367751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19.34392734846972</v>
      </c>
      <c r="I60" s="6">
        <f>IF('Log_working_3-way'!$D60="","",'True_Odds_Calculator_3-way'!O61/'True_Odds_Calculator_3-way'!B61-1)</f>
        <v>7.1701663340714141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3.4313555649164718E-2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1.0407906519488606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36.186514788381452</v>
      </c>
      <c r="I61" s="6">
        <f>IF('Log_working_3-way'!$D61="","",'True_Odds_Calculator_3-way'!O62/'True_Odds_Calculator_3-way'!B62-1)</f>
        <v>4.9944381554196537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3.7439479206152093E-2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1.0327615561227645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22.470084559573834</v>
      </c>
      <c r="I62" s="6">
        <f>IF('Log_working_3-way'!$D62="","",'True_Odds_Calculator_3-way'!O63/'True_Odds_Calculator_3-way'!B63-1)</f>
        <v>7.1731570664504289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3.393507827306852E-2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1.0319982626582811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19.168576693277313</v>
      </c>
      <c r="I63" s="6">
        <f>IF('Log_working_3-way'!$D63="","",'True_Odds_Calculator_3-way'!O64/'True_Odds_Calculator_3-way'!B64-1)</f>
        <v>7.6710271682946072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3.3799979948778258E-2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1.0328073650703307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21.134448482728097</v>
      </c>
      <c r="I64" s="6">
        <f>IF('Log_working_3-way'!$D64="","",'True_Odds_Calculator_3-way'!O65/'True_Odds_Calculator_3-way'!B65-1)</f>
        <v>7.1231240846380643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3.4281418793809859E-2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1.0316231144311725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8.8094153553110921</v>
      </c>
      <c r="I65" s="6">
        <f>IF('Log_working_3-way'!$D65="","",'True_Odds_Calculator_3-way'!O66/'True_Odds_Calculator_3-way'!B66-1)</f>
        <v>7.9353305713385183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3.3945339105628802E-2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1.0311215246695746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8.1634792730136567</v>
      </c>
      <c r="I66" s="6">
        <f>IF('Log_working_3-way'!$D66="","",'True_Odds_Calculator_3-way'!O67/'True_Odds_Calculator_3-way'!B67-1)</f>
        <v>7.1791889045773694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3.3172590806564539E-2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1.0315656924780581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13.197076054218854</v>
      </c>
      <c r="I67" s="6">
        <f>IF('Log_working_3-way'!$D67="","",'True_Odds_Calculator_3-way'!O68/'True_Odds_Calculator_3-way'!B68-1)</f>
        <v>7.415511680975996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3.3998899310566877E-2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1.0354033070578292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27.531072225316926</v>
      </c>
      <c r="I68" s="6">
        <f>IF('Log_working_3-way'!$D68="","",'True_Odds_Calculator_3-way'!O69/'True_Odds_Calculator_3-way'!B69-1)</f>
        <v>6.6647330391615149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3.5252435328080978E-2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1.0322401020901739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19.72969749158942</v>
      </c>
      <c r="I69" s="6">
        <f>IF('Log_working_3-way'!$D69="","",'True_Odds_Calculator_3-way'!O70/'True_Odds_Calculator_3-way'!B70-1)</f>
        <v>7.6180865775682438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3.394998968222751E-2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1.0312370881347321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19.751386463315139</v>
      </c>
      <c r="I70" s="6">
        <f>IF('Log_working_3-way'!$D70="","",'True_Odds_Calculator_3-way'!O71/'True_Odds_Calculator_3-way'!B71-1)</f>
        <v>8.1100218942417044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3.2869323957473773E-2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1.0375582869840911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31.241861281127292</v>
      </c>
      <c r="I71" s="6">
        <f>IF('Log_working_3-way'!$D71="","",'True_Odds_Calculator_3-way'!O72/'True_Odds_Calculator_3-way'!B72-1)</f>
        <v>5.4764602155954449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3.630522684487425E-2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1.0354036317843889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29.50051997930262</v>
      </c>
      <c r="I72" s="6">
        <f>IF('Log_working_3-way'!$D72="","",'True_Odds_Calculator_3-way'!O73/'True_Odds_Calculator_3-way'!B73-1)</f>
        <v>5.6572872536302743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3.4791260199512397E-2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1.0361402225835896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26.009302243824429</v>
      </c>
      <c r="I73" s="6">
        <f>IF('Log_working_3-way'!$D73="","",'True_Odds_Calculator_3-way'!O74/'True_Odds_Calculator_3-way'!B74-1)</f>
        <v>6.4859698904543901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3.6485013079035511E-2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1.0428783140102815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11.380656247902159</v>
      </c>
      <c r="I74" s="6">
        <f>IF('Log_working_3-way'!$D74="","",'True_Odds_Calculator_3-way'!O75/'True_Odds_Calculator_3-way'!B75-1)</f>
        <v>5.0101798196171519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4.5121405327519515E-2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1.0475731241208137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27.510960534020594</v>
      </c>
      <c r="I75" s="6">
        <f>IF('Log_working_3-way'!$D75="","",'True_Odds_Calculator_3-way'!O76/'True_Odds_Calculator_3-way'!B76-1)</f>
        <v>6.012313050901624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4.7335854930058652E-2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1.0428372717812733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9.3505154848275236</v>
      </c>
      <c r="I76" s="6">
        <f>IF('Log_working_3-way'!$D76="","",'True_Odds_Calculator_3-way'!O77/'True_Odds_Calculator_3-way'!B77-1)</f>
        <v>6.5901863840176214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4.5420117961775475E-2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1.055655178176105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2.1373563479686566</v>
      </c>
      <c r="I77" s="6">
        <f>IF('Log_working_3-way'!$D77="","",'True_Odds_Calculator_3-way'!O78/'True_Odds_Calculator_3-way'!B78-1)</f>
        <v>3.7458173459404485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4.9863779303654043E-2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1.0432109634367099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19.696536866003658</v>
      </c>
      <c r="I78" s="6">
        <f>IF('Log_working_3-way'!$D78="","",'True_Odds_Calculator_3-way'!O79/'True_Odds_Calculator_3-way'!B79-1)</f>
        <v>5.8031816293761356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4.5262569560885479E-2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1.0399700838738259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11.144363495575014</v>
      </c>
      <c r="I79" s="6">
        <f>IF('Log_working_3-way'!$D79="","",'True_Odds_Calculator_3-way'!O80/'True_Odds_Calculator_3-way'!B80-1)</f>
        <v>7.2466704446478687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4.2827805487380521E-2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1.0448204926369185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7.1219932612302479</v>
      </c>
      <c r="I80" s="6">
        <f>IF('Log_working_3-way'!$D80="","",'True_Odds_Calculator_3-way'!O81/'True_Odds_Calculator_3-way'!B81-1)</f>
        <v>5.9422947028173114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4.6523861683997803E-2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1.0415346363357039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8.3540897885436909</v>
      </c>
      <c r="I81" s="6">
        <f>IF('Log_working_3-way'!$D81="","",'True_Odds_Calculator_3-way'!O82/'True_Odds_Calculator_3-way'!B82-1)</f>
        <v>7.0010925385652225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4.3995217146657106E-2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1.0571359663157478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37.574776384877978</v>
      </c>
      <c r="I82" s="6">
        <f>IF('Log_working_3-way'!$D82="","",'True_Odds_Calculator_3-way'!O83/'True_Odds_Calculator_3-way'!B83-1)</f>
        <v>4.0713890580826479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5.171308678809039E-2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1.0440833699912482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23.159176490143672</v>
      </c>
      <c r="I83" s="6">
        <f>IF('Log_working_3-way'!$D83="","",'True_Odds_Calculator_3-way'!O84/'True_Odds_Calculator_3-way'!B84-1)</f>
        <v>7.4744149322046827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4.5229649648804271E-2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1.0413775766614102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14.198250159311725</v>
      </c>
      <c r="I84" s="6">
        <f>IF('Log_working_3-way'!$D84="","",'True_Odds_Calculator_3-way'!O85/'True_Odds_Calculator_3-way'!B85-1)</f>
        <v>8.2924657009035023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4.4381014787887807E-2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1.0252526392870811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3.0987269098526848</v>
      </c>
      <c r="I85" s="6">
        <f>IF('Log_working_3-way'!$D85="","",'True_Odds_Calculator_3-way'!O86/'True_Odds_Calculator_3-way'!B86-1)</f>
        <v>4.694924159373369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2.4498608587616877E-2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1.0324464344096376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55.076356423406921</v>
      </c>
      <c r="I86" s="6">
        <f>IF('Log_working_3-way'!$D86="","",'True_Odds_Calculator_3-way'!O87/'True_Odds_Calculator_3-way'!B87-1)</f>
        <v>1.5173961088232066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2.3463479212286309E-2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1.0465618280462368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0.14334976423514134</v>
      </c>
      <c r="I87" s="6">
        <f>IF('Log_working_3-way'!$D87="","",'True_Odds_Calculator_3-way'!O88/'True_Odds_Calculator_3-way'!B88-1)</f>
        <v>1.5175110313439735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3.3344753380512238E-2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1.032752172516197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19.527885274857827</v>
      </c>
      <c r="I88" s="6">
        <f>IF('Log_working_3-way'!$D88="","",'True_Odds_Calculator_3-way'!O89/'True_Odds_Calculator_3-way'!B89-1)</f>
        <v>7.7697560395901117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3.4513876397363585E-2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1.0412091998814861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8.713041692854965</v>
      </c>
      <c r="I89" s="6">
        <f>IF('Log_working_3-way'!$D89="","",'True_Odds_Calculator_3-way'!O90/'True_Odds_Calculator_3-way'!B90-1)</f>
        <v>9.1610315096046477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4.4204236602419122E-2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1.088934881867379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65.055900774641984</v>
      </c>
      <c r="I90" s="6">
        <f>IF('Log_working_3-way'!$D90="","",'True_Odds_Calculator_3-way'!O91/'True_Odds_Calculator_3-way'!B91-1)</f>
        <v>1.0692583843571764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5.1298122197484197E-2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1.108829645466398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73.707119430107156</v>
      </c>
      <c r="I91" s="6">
        <f>IF('Log_working_3-way'!$D91="","",'True_Odds_Calculator_3-way'!O92/'True_Odds_Calculator_3-way'!B92-1)</f>
        <v>0.52849736901624422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4.8289225107220446E-2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1.0211755441592851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8.7287991057290455</v>
      </c>
      <c r="I92" s="6">
        <f>IF('Log_working_3-way'!$D92="","",'True_Odds_Calculator_3-way'!O93/'True_Odds_Calculator_3-way'!B93-1)</f>
        <v>8.1428638941316791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2.2874236505539214E-2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1.0195403307600641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10.563816617003676</v>
      </c>
      <c r="I93" s="6">
        <f>IF('Log_working_3-way'!$D93="","",'True_Odds_Calculator_3-way'!O94/'True_Odds_Calculator_3-way'!B94-1)</f>
        <v>7.9920620288750079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2.1204749920144428E-2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1.0199919839636209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9.5928887622943826</v>
      </c>
      <c r="I94" s="6">
        <f>IF('Log_working_3-way'!$D94="","",'True_Odds_Calculator_3-way'!O95/'True_Odds_Calculator_3-way'!B95-1)</f>
        <v>6.6382791412268469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2.1500117855467904E-2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1.0254731965001214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16.040596506165986</v>
      </c>
      <c r="I95" s="6">
        <f>IF('Log_working_3-way'!$D95="","",'True_Odds_Calculator_3-way'!O96/'True_Odds_Calculator_3-way'!B96-1)</f>
        <v>8.2723661887355888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2.7352317449946373E-2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1.0268951671089126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19.842325261407481</v>
      </c>
      <c r="I96" s="6">
        <f>IF('Log_working_3-way'!$D96="","",'True_Odds_Calculator_3-way'!O97/'True_Odds_Calculator_3-way'!B97-1)</f>
        <v>7.5117776635641924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2.8362730104384726E-2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1.0284074239385894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24.296197912904848</v>
      </c>
      <c r="I97" s="6">
        <f>IF('Log_working_3-way'!$D97="","",'True_Odds_Calculator_3-way'!O98/'True_Odds_Calculator_3-way'!B98-1)</f>
        <v>7.4063904759701771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2.9040829815071945E-2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1.0302096656229121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28.970760233918128</v>
      </c>
      <c r="I98" s="6">
        <f>IF('Log_working_3-way'!$D98="","",'True_Odds_Calculator_3-way'!O99/'True_Odds_Calculator_3-way'!B99-1)</f>
        <v>6.1316502638710597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2.9810298102981081E-2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1.0265045029586657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18.384036718772911</v>
      </c>
      <c r="I99" s="6">
        <f>IF('Log_working_3-way'!$D99="","",'True_Odds_Calculator_3-way'!O100/'True_Odds_Calculator_3-way'!B100-1)</f>
        <v>7.9856286102414948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2.8157716987504244E-2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1.029322947117411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28.661364134016676</v>
      </c>
      <c r="I100" s="6">
        <f>IF('Log_working_3-way'!$D100="","",'True_Odds_Calculator_3-way'!O101/'True_Odds_Calculator_3-way'!B101-1)</f>
        <v>5.694194379995456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2.9086141758987605E-2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1.0250355377904186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13.741111921712278</v>
      </c>
      <c r="I101" s="6">
        <f>IF('Log_working_3-way'!$D101="","",'True_Odds_Calculator_3-way'!O102/'True_Odds_Calculator_3-way'!B102-1)</f>
        <v>8.8124031374872693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2.7078196338896632E-2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1.0315750596103428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31.051516943348261</v>
      </c>
      <c r="I102" s="6">
        <f>IF('Log_working_3-way'!$D102="","",'True_Odds_Calculator_3-way'!O103/'True_Odds_Calculator_3-way'!B103-1)</f>
        <v>6.0883252518393842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3.0511670905759569E-2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1.0859191874531882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75.829766720462771</v>
      </c>
      <c r="I103" s="6">
        <f>IF('Log_working_3-way'!$D103="","",'True_Odds_Calculator_3-way'!O104/'True_Odds_Calculator_3-way'!B104-1)</f>
        <v>-0.2412167632252431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3.7610696452494041E-2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1.0285581417376533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5.19650119552061</v>
      </c>
      <c r="I104" s="6">
        <f>IF('Log_working_3-way'!$D104="","",'True_Odds_Calculator_3-way'!O105/'True_Odds_Calculator_3-way'!B105-1)</f>
        <v>5.3559927752746246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2.9113061561910847E-2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1.0340068420628354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35.936148459468683</v>
      </c>
      <c r="I105" s="6">
        <f>IF('Log_working_3-way'!$D105="","",'True_Odds_Calculator_3-way'!O106/'True_Odds_Calculator_3-way'!B106-1)</f>
        <v>3.6822957622040642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3.1616699580383045E-2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1.0415200634702315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0.71161453080927983</v>
      </c>
      <c r="I106" s="6">
        <f>IF('Log_working_3-way'!$D106="","",'True_Odds_Calculator_3-way'!O107/'True_Odds_Calculator_3-way'!B107-1)</f>
        <v>2.3440833585452494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3.3138043637924941E-2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1.0418997113379529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49.109854889692926</v>
      </c>
      <c r="I107" s="6">
        <f>IF('Log_working_3-way'!$D107="","",'True_Odds_Calculator_3-way'!O108/'True_Odds_Calculator_3-way'!B108-1)</f>
        <v>2.7223087517253259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3.2873783822983116E-2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1.0402099807176943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0.47553175665625491</v>
      </c>
      <c r="I108" s="6">
        <f>IF('Log_working_3-way'!$D108="","",'True_Odds_Calculator_3-way'!O109/'True_Odds_Calculator_3-way'!B109-1)</f>
        <v>3.4772638942868248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3.2954998008761338E-2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1.0296771698337637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26.766057522300986</v>
      </c>
      <c r="I109" s="6">
        <f>IF('Log_working_3-way'!$D109="","",'True_Odds_Calculator_3-way'!O110/'True_Odds_Calculator_3-way'!B110-1)</f>
        <v>5.5846846889739528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2.9917808992995454E-2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1.0327423825378355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31.770844168495557</v>
      </c>
      <c r="I110" s="6">
        <f>IF('Log_working_3-way'!$D110="","",'True_Odds_Calculator_3-way'!O111/'True_Odds_Calculator_3-way'!B111-1)</f>
        <v>5.7494145395866951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3.1467330873637733E-2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1.0248992979965983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7.5270548438525342</v>
      </c>
      <c r="I111" s="6">
        <f>IF('Log_working_3-way'!$D111="","",'True_Odds_Calculator_3-way'!O112/'True_Odds_Calculator_3-way'!B112-1)</f>
        <v>7.09046544345596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2.6520302312221133E-2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1.0284767739686733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22.571026924688738</v>
      </c>
      <c r="I112" s="6">
        <f>IF('Log_working_3-way'!$D112="","",'True_Odds_Calculator_3-way'!O113/'True_Odds_Calculator_3-way'!B113-1)</f>
        <v>7.304593281176242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2.9507275763249741E-2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1.0286070012385031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5.2558953489994042</v>
      </c>
      <c r="I113" s="6">
        <f>IF('Log_working_3-way'!$D113="","",'True_Odds_Calculator_3-way'!O114/'True_Odds_Calculator_3-way'!B114-1)</f>
        <v>6.9276748603858902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2.9717470744643038E-2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1.0252074089393874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13.73850295289834</v>
      </c>
      <c r="I114" s="6">
        <f>IF('Log_working_3-way'!$D114="","",'True_Odds_Calculator_3-way'!O115/'True_Odds_Calculator_3-way'!B115-1)</f>
        <v>9.2616733590822875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2.7260006865534869E-2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1.0408431148594928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11.667988503984454</v>
      </c>
      <c r="I115" s="6">
        <f>IF('Log_working_3-way'!$D115="","",'True_Odds_Calculator_3-way'!O116/'True_Odds_Calculator_3-way'!B116-1)</f>
        <v>7.5365705557034914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4.3823215635907964E-2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1.0410548555125074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14.828566446832514</v>
      </c>
      <c r="I116" s="6">
        <f>IF('Log_working_3-way'!$D116="","",'True_Odds_Calculator_3-way'!O117/'True_Odds_Calculator_3-way'!B117-1)</f>
        <v>8.1813544373713576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4.3970440719481196E-2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1.0539909774093583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33.960943117266346</v>
      </c>
      <c r="I117" s="6">
        <f>IF('Log_working_3-way'!$D117="","",'True_Odds_Calculator_3-way'!O118/'True_Odds_Calculator_3-way'!B118-1)</f>
        <v>5.0390693194397285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5.0628002186657417E-2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1.0518986745273784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9.3211456466330258</v>
      </c>
      <c r="I118" s="6">
        <f>IF('Log_working_3-way'!$D118="","",'True_Odds_Calculator_3-way'!O119/'True_Odds_Calculator_3-way'!B119-1)</f>
        <v>8.4296297173992301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5.5326482123311926E-2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1.0513791132199322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14.413454330738334</v>
      </c>
      <c r="I119" s="6">
        <f>IF('Log_working_3-way'!$D119="","",'True_Odds_Calculator_3-way'!O120/'True_Odds_Calculator_3-way'!B120-1)</f>
        <v>8.7385467533461796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5.4864454779003147E-2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1.0784854579026077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45.620089403063595</v>
      </c>
      <c r="I120" s="6">
        <f>IF('Log_working_3-way'!$D120="","",'True_Odds_Calculator_3-way'!O121/'True_Odds_Calculator_3-way'!B121-1)</f>
        <v>3.5208500823492548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6.3776052144663531E-2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1.0608325105196157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13.794150462348723</v>
      </c>
      <c r="I121" s="6">
        <f>IF('Log_working_3-way'!$D121="","",'True_Odds_Calculator_3-way'!O122/'True_Odds_Calculator_3-way'!B122-1)</f>
        <v>6.7576936431578938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6.4409855546606387E-2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1.0633275768438284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8.1081134066361304</v>
      </c>
      <c r="I122" s="6">
        <f>IF('Log_working_3-way'!$D122="","",'True_Odds_Calculator_3-way'!O123/'True_Odds_Calculator_3-way'!B123-1)</f>
        <v>6.0060998651288005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6.5519754235856542E-2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1.0780707185787364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5.3920308859439299</v>
      </c>
      <c r="I123" s="6">
        <f>IF('Log_working_3-way'!$D123="","",'True_Odds_Calculator_3-way'!O124/'True_Odds_Calculator_3-way'!B124-1)</f>
        <v>6.0030310004415721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7.7733006866865129E-2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1.0758364576089103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10.334253863229703</v>
      </c>
      <c r="I124" s="6">
        <f>IF('Log_working_3-way'!$D124="","",'True_Odds_Calculator_3-way'!O125/'True_Odds_Calculator_3-way'!B125-1)</f>
        <v>5.7720717969082296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7.8636216250895119E-2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1.0606202446477053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12.794189604937667</v>
      </c>
      <c r="I125" s="6">
        <f>IF('Log_working_3-way'!$D125="","",'True_Odds_Calculator_3-way'!O126/'True_Odds_Calculator_3-way'!B126-1)</f>
        <v>6.759231652777439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6.4198871692762616E-2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1.0611452907279741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11.51075798181196</v>
      </c>
      <c r="I126" s="6">
        <f>IF('Log_working_3-way'!$D126="","",'True_Odds_Calculator_3-way'!O127/'True_Odds_Calculator_3-way'!B127-1)</f>
        <v>6.8005603089678903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6.4670575434836675E-2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1.0612179439175293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8.4152714636281498</v>
      </c>
      <c r="I127" s="6">
        <f>IF('Log_working_3-way'!$D127="","",'True_Odds_Calculator_3-way'!O128/'True_Odds_Calculator_3-way'!B128-1)</f>
        <v>6.1349964503946497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6.3635903073990585E-2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1.0620568878505374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20.302850773895216</v>
      </c>
      <c r="I128" s="6">
        <f>IF('Log_working_3-way'!$D128="","",'True_Odds_Calculator_3-way'!O129/'True_Odds_Calculator_3-way'!B129-1)</f>
        <v>7.0320074478367633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6.4446125174870028E-2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1.0663227707350522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28.298261692334961</v>
      </c>
      <c r="I129" s="6">
        <f>IF('Log_working_3-way'!$D129="","",'True_Odds_Calculator_3-way'!O130/'True_Odds_Calculator_3-way'!B130-1)</f>
        <v>5.3004751998986865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6.525132786529575E-2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1.0209030575412272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19.399877169572388</v>
      </c>
      <c r="I130" s="6">
        <f>IF('Log_working_3-way'!$D130="","",'True_Odds_Calculator_3-way'!O131/'True_Odds_Calculator_3-way'!B131-1)</f>
        <v>8.7363742193659135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2.2078417815421414E-2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1.0313733353373835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44.70560863990746</v>
      </c>
      <c r="I131" s="6">
        <f>IF('Log_working_3-way'!$D131="","",'True_Odds_Calculator_3-way'!O132/'True_Odds_Calculator_3-way'!B132-1)</f>
        <v>2.616933237433285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2.6419258019147129E-2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1.0195253841349226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9.5961495950644089</v>
      </c>
      <c r="I132" s="6">
        <f>IF('Log_working_3-way'!$D132="","",'True_Odds_Calculator_3-way'!O133/'True_Odds_Calculator_3-way'!B133-1)</f>
        <v>8.4445985974448536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2.1185763945209768E-2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1.0259055100647609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3.4698159530880739</v>
      </c>
      <c r="I133" s="6">
        <f>IF('Log_working_3-way'!$D133="","",'True_Odds_Calculator_3-way'!O134/'True_Odds_Calculator_3-way'!B134-1)</f>
        <v>5.8586825446814155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2.5832839134248164E-2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1.0271666935815364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18.371066183482739</v>
      </c>
      <c r="I134" s="6">
        <f>IF('Log_working_3-way'!$D134="","",'True_Odds_Calculator_3-way'!O135/'True_Odds_Calculator_3-way'!B135-1)</f>
        <v>8.2020129403306985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2.8846153846153744E-2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1.0257280415082082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19.297461151923297</v>
      </c>
      <c r="I135" s="6">
        <f>IF('Log_working_3-way'!$D135="","",'True_Odds_Calculator_3-way'!O136/'True_Odds_Calculator_3-way'!B136-1)</f>
        <v>6.9468288514889247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2.723557518078068E-2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1.0254659545658575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11.32452209017846</v>
      </c>
      <c r="I136" s="6">
        <f>IF('Log_working_3-way'!$D136="","",'True_Odds_Calculator_3-way'!O137/'True_Odds_Calculator_3-way'!B137-1)</f>
        <v>8.1568800929897751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2.7583856028300158E-2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1.030896848310868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29.637722524533405</v>
      </c>
      <c r="I137" s="6">
        <f>IF('Log_working_3-way'!$D137="","",'True_Odds_Calculator_3-way'!O138/'True_Odds_Calculator_3-way'!B138-1)</f>
        <v>6.7462223536285588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3.0157234463158877E-2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1.0286329595482178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23.77669873812307</v>
      </c>
      <c r="I138" s="6">
        <f>IF('Log_working_3-way'!$D138="","",'True_Odds_Calculator_3-way'!O139/'True_Odds_Calculator_3-way'!B139-1)</f>
        <v>5.9443342484012751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2.9499592935249952E-2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1.0265873877704492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17.381822031895243</v>
      </c>
      <c r="I139" s="6">
        <f>IF('Log_working_3-way'!$D139="","",'True_Odds_Calculator_3-way'!O140/'True_Odds_Calculator_3-way'!B140-1)</f>
        <v>7.3136553596598812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2.8385088791474056E-2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1.0368576056643304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46.46500292691352</v>
      </c>
      <c r="I140" s="6">
        <f>IF('Log_working_3-way'!$D140="","",'True_Odds_Calculator_3-way'!O141/'True_Odds_Calculator_3-way'!B141-1)</f>
        <v>2.4423620460008819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3.02779687919561E-2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1.0254718753950698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12.448920347209222</v>
      </c>
      <c r="I141" s="6">
        <f>IF('Log_working_3-way'!$D141="","",'True_Odds_Calculator_3-way'!O142/'True_Odds_Calculator_3-way'!B142-1)</f>
        <v>7.8290873606873888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2.7561960251033524E-2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1.0471637645862188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49.642821652959462</v>
      </c>
      <c r="I142" s="6">
        <f>IF('Log_working_3-way'!$D142="","",'True_Odds_Calculator_3-way'!O143/'True_Odds_Calculator_3-way'!B143-1)</f>
        <v>2.2951981698810644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3.6869099740250988E-2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1.0457946531616318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25.194930178812307</v>
      </c>
      <c r="I143" s="6">
        <f>IF('Log_working_3-way'!$D143="","",'True_Odds_Calculator_3-way'!O144/'True_Odds_Calculator_3-way'!B144-1)</f>
        <v>5.5831542070752578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4.6444067691800317E-2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1.0429704156495101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7.7354153081108592</v>
      </c>
      <c r="I144" s="6">
        <f>IF('Log_working_3-way'!$D144="","",'True_Odds_Calculator_3-way'!O145/'True_Odds_Calculator_3-way'!B145-1)</f>
        <v>5.9159789901428903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4.4865657215552357E-2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1.0528252289737514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3.2919722780855754</v>
      </c>
      <c r="I145" s="6">
        <f>IF('Log_working_3-way'!$D145="","",'True_Odds_Calculator_3-way'!O146/'True_Odds_Calculator_3-way'!B146-1)</f>
        <v>4.6092434615820412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5.0270766893115493E-2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1.0187922579872557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13.609978042062417</v>
      </c>
      <c r="I146" s="6">
        <f>IF('Log_working_3-way'!$D146="","",'True_Odds_Calculator_3-way'!O147/'True_Odds_Calculator_3-way'!B147-1)</f>
        <v>7.4779579328684171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2.0354087580978231E-2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1.0198971714279876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17.672566328221251</v>
      </c>
      <c r="I147" s="6">
        <f>IF('Log_working_3-way'!$D147="","",'True_Odds_Calculator_3-way'!O148/'True_Odds_Calculator_3-way'!B148-1)</f>
        <v>6.0381304459764014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2.1233433655263534E-2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1.0320027680163828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33.38232062524618</v>
      </c>
      <c r="I148" s="6">
        <f>IF('Log_working_3-way'!$D148="","",'True_Odds_Calculator_3-way'!O149/'True_Odds_Calculator_3-way'!B149-1)</f>
        <v>4.297442010912242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3.0495858276985865E-2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1.0246336502903457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12.97697909325816</v>
      </c>
      <c r="I149" s="6">
        <f>IF('Log_working_3-way'!$D149="","",'True_Odds_Calculator_3-way'!O150/'True_Odds_Calculator_3-way'!B150-1)</f>
        <v>6.6433674244891758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2.6546982429335397E-2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1.0248188779406737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12.764119474717472</v>
      </c>
      <c r="I150" s="6">
        <f>IF('Log_working_3-way'!$D150="","",'True_Odds_Calculator_3-way'!O151/'True_Odds_Calculator_3-way'!B151-1)</f>
        <v>7.1822645457098027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2.6805752412738082E-2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1.0222010845865248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27.583616881633013</v>
      </c>
      <c r="I151" s="6">
        <f>IF('Log_working_3-way'!$D151="","",'True_Odds_Calculator_3-way'!O152/'True_Odds_Calculator_3-way'!B152-1)</f>
        <v>6.4241611287472011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2.2208201214761525E-2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1.0211516582513762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12.411185978025246</v>
      </c>
      <c r="I152" s="6">
        <f>IF('Log_working_3-way'!$D152="","",'True_Odds_Calculator_3-way'!O153/'True_Odds_Calculator_3-way'!B153-1)</f>
        <v>6.6283157345123476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2.2834307667126685E-2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1.0251908333154938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8.9372060306915984</v>
      </c>
      <c r="I153" s="6">
        <f>IF('Log_working_3-way'!$D153="","",'True_Odds_Calculator_3-way'!O154/'True_Odds_Calculator_3-way'!B154-1)</f>
        <v>8.2169291135699432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2.7181125583681354E-2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1.0251284892582497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14.210833339371352</v>
      </c>
      <c r="I154" s="6">
        <f>IF('Log_working_3-way'!$D154="","",'True_Odds_Calculator_3-way'!O155/'True_Odds_Calculator_3-way'!B155-1)</f>
        <v>7.0860253902932531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2.708396672024227E-2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1.0276448391660988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4.5665346552692414</v>
      </c>
      <c r="I155" s="6">
        <f>IF('Log_working_3-way'!$D155="","",'True_Odds_Calculator_3-way'!O156/'True_Odds_Calculator_3-way'!B156-1)</f>
        <v>5.9906863494114289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2.8164297839407215E-2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1.0545090951595253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9.1687597617808034</v>
      </c>
      <c r="I156" s="6">
        <f>IF('Log_working_3-way'!$D156="","",'True_Odds_Calculator_3-way'!O157/'True_Odds_Calculator_3-way'!B157-1)</f>
        <v>6.139452336973636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5.7139581729745759E-2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1.020479359557642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7.4673625733614077</v>
      </c>
      <c r="I157" s="6">
        <f>IF('Log_working_3-way'!$D157="","",'True_Odds_Calculator_3-way'!O158/'True_Odds_Calculator_3-way'!B158-1)</f>
        <v>5.8505019000068526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2.163087457205104E-2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1.0197915506103818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14.29517186205161</v>
      </c>
      <c r="I158" s="6">
        <f>IF('Log_working_3-way'!$D158="","",'True_Odds_Calculator_3-way'!O159/'True_Odds_Calculator_3-way'!B159-1)</f>
        <v>8.2689103499934795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2.1420562267973065E-2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1.0200048939841238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10.883140907226622</v>
      </c>
      <c r="I159" s="6">
        <f>IF('Log_working_3-way'!$D159="","",'True_Odds_Calculator_3-way'!O160/'True_Odds_Calculator_3-way'!B160-1)</f>
        <v>7.3196834090162231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2.1656634566479038E-2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1.0203010832619901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9.0522059367505445</v>
      </c>
      <c r="I160" s="6">
        <f>IF('Log_working_3-way'!$D160="","",'True_Odds_Calculator_3-way'!O161/'True_Odds_Calculator_3-way'!B161-1)</f>
        <v>7.9855090423052797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2.194949804511559E-2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1.0204051795838716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8.3803132408478618</v>
      </c>
      <c r="I161" s="6">
        <f>IF('Log_working_3-way'!$D161="","",'True_Odds_Calculator_3-way'!O162/'True_Odds_Calculator_3-way'!B162-1)</f>
        <v>6.6358314355389707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2.1827565058794685E-2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1.0226001129731386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4.4381295290197293</v>
      </c>
      <c r="I162" s="6">
        <f>IF('Log_working_3-way'!$D162="","",'True_Odds_Calculator_3-way'!O163/'True_Odds_Calculator_3-way'!B163-1)</f>
        <v>5.3622265085449481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2.2865991037121391E-2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1.0196273944230274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11.314819630503587</v>
      </c>
      <c r="I163" s="6">
        <f>IF('Log_working_3-way'!$D163="","",'True_Odds_Calculator_3-way'!O164/'True_Odds_Calculator_3-way'!B164-1)</f>
        <v>6.0389618001722658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2.1112818325314642E-2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1.057252065873282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23.101557782154444</v>
      </c>
      <c r="I164" s="6">
        <f>IF('Log_working_3-way'!$D164="","",'True_Odds_Calculator_3-way'!O165/'True_Odds_Calculator_3-way'!B165-1)</f>
        <v>8.2852612620904154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5.8338282352174753E-2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1.058331398332836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27.859458231684101</v>
      </c>
      <c r="I165" s="6">
        <f>IF('Log_working_3-way'!$D165="","",'True_Odds_Calculator_3-way'!O166/'True_Odds_Calculator_3-way'!B166-1)</f>
        <v>5.9437262588274393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5.7680935343130235E-2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1.105176909090084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59.969105897584491</v>
      </c>
      <c r="I166" s="6">
        <f>IF('Log_working_3-way'!$D166="","",'True_Odds_Calculator_3-way'!O167/'True_Odds_Calculator_3-way'!B167-1)</f>
        <v>1.9159970396537953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6.6711073386400033E-2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1.0513641811614411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13.692719910965593</v>
      </c>
      <c r="I167" s="6">
        <f>IF('Log_working_3-way'!$D167="","",'True_Odds_Calculator_3-way'!O168/'True_Odds_Calculator_3-way'!B168-1)</f>
        <v>9.6029632529373963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5.4946333557606808E-2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1.0213241285074675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9.1734868514164276</v>
      </c>
      <c r="I168" s="6">
        <f>IF('Log_working_3-way'!$D168="","",'True_Odds_Calculator_3-way'!O169/'True_Odds_Calculator_3-way'!B169-1)</f>
        <v>6.3788800146503934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2.2837834780182087E-2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1.0213839714667359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8.6655048013932081</v>
      </c>
      <c r="I169" s="6">
        <f>IF('Log_working_3-way'!$D169="","",'True_Odds_Calculator_3-way'!O170/'True_Odds_Calculator_3-way'!B170-1)</f>
        <v>8.3108377870759647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2.3107384113673302E-2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1.0207059983117377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21.193410679130412</v>
      </c>
      <c r="I170" s="6">
        <f>IF('Log_working_3-way'!$D170="","",'True_Odds_Calculator_3-way'!O171/'True_Odds_Calculator_3-way'!B171-1)</f>
        <v>6.7661528343554949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2.1732859779609814E-2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1.0224379716225573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4.7865196485151662</v>
      </c>
      <c r="I171" s="6">
        <f>IF('Log_working_3-way'!$D171="","",'True_Odds_Calculator_3-way'!O172/'True_Odds_Calculator_3-way'!B172-1)</f>
        <v>6.1015517581740211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2.3054863041484186E-2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1.0246643272037443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9.6087461905215079</v>
      </c>
      <c r="I172" s="6">
        <f>IF('Log_working_3-way'!$D172="","",'True_Odds_Calculator_3-way'!O173/'True_Odds_Calculator_3-way'!B173-1)</f>
        <v>8.7538293042540154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2.6716836384991005E-2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1.0321120655823259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32.171771210887194</v>
      </c>
      <c r="I173" s="6">
        <f>IF('Log_working_3-way'!$D173="","",'True_Odds_Calculator_3-way'!O174/'True_Odds_Calculator_3-way'!B174-1)</f>
        <v>4.3449258413098839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3.0953596161243491E-2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1.0286156665113704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5.1330956591564894</v>
      </c>
      <c r="I174" s="6">
        <f>IF('Log_working_3-way'!$D174="","",'True_Odds_Calculator_3-way'!O175/'True_Odds_Calculator_3-way'!B175-1)</f>
        <v>5.835388167038567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2.932878361746849E-2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1.0294106055253962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24.267985930563746</v>
      </c>
      <c r="I175" s="6">
        <f>IF('Log_working_3-way'!$D175="","",'True_Odds_Calculator_3-way'!O176/'True_Odds_Calculator_3-way'!B176-1)</f>
        <v>5.9769418849307963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3.0189765143704417E-2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1.025000982178345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15.224094361863585</v>
      </c>
      <c r="I176" s="6">
        <f>IF('Log_working_3-way'!$D176="","",'True_Odds_Calculator_3-way'!O177/'True_Odds_Calculator_3-way'!B177-1)</f>
        <v>6.5562050579283353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2.6850851761317296E-2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1.026487270537366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20.050049845674174</v>
      </c>
      <c r="I177" s="6">
        <f>IF('Log_working_3-way'!$D177="","",'True_Odds_Calculator_3-way'!O178/'True_Odds_Calculator_3-way'!B178-1)</f>
        <v>9.5288970969993123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2.7708507303904062E-2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1.0277151049516156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22.131730092462629</v>
      </c>
      <c r="I178" s="6">
        <f>IF('Log_working_3-way'!$D178="","",'True_Odds_Calculator_3-way'!O179/'True_Odds_Calculator_3-way'!B179-1)</f>
        <v>8.4342150904566324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2.86891559646969E-2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1.0254491755139774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15.620775215590196</v>
      </c>
      <c r="I179" s="6">
        <f>IF('Log_working_3-way'!$D179="","",'True_Odds_Calculator_3-way'!O180/'True_Odds_Calculator_3-way'!B180-1)</f>
        <v>9.1288145653051433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2.734897516153123E-2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1.0228414244272526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21.79889014639776</v>
      </c>
      <c r="I180" s="6">
        <f>IF('Log_working_3-way'!$D180="","",'True_Odds_Calculator_3-way'!O181/'True_Odds_Calculator_3-way'!B181-1)</f>
        <v>9.2314559324158445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2.3636122605181553E-2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1.0297216037792962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38.013685187046569</v>
      </c>
      <c r="I181" s="6">
        <f>IF('Log_working_3-way'!$D181="","",'True_Odds_Calculator_3-way'!O182/'True_Odds_Calculator_3-way'!B182-1)</f>
        <v>4.8795262090892821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2.6759786253456985E-2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1.031991219546849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51.012287553614954</v>
      </c>
      <c r="I182" s="6">
        <f>IF('Log_working_3-way'!$D182="","",'True_Odds_Calculator_3-way'!O183/'True_Odds_Calculator_3-way'!B183-1)</f>
        <v>2.6522962976171827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2.4360705988287989E-2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1.0236464581398468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23.166765245412691</v>
      </c>
      <c r="I183" s="6">
        <f>IF('Log_working_3-way'!$D183="","",'True_Odds_Calculator_3-way'!O184/'True_Odds_Calculator_3-way'!B184-1)</f>
        <v>9.0300119440326849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2.4210825334075148E-2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1.0273005267583852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6.3349327800651576</v>
      </c>
      <c r="I184" s="6">
        <f>IF('Log_working_3-way'!$D184="","",'True_Odds_Calculator_3-way'!O185/'True_Odds_Calculator_3-way'!B185-1)</f>
        <v>8.0887341472146286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2.8966165552334111E-2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1.0378430366794282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21.898532029263357</v>
      </c>
      <c r="I185" s="6">
        <f>IF('Log_working_3-way'!$D185="","",'True_Odds_Calculator_3-way'!O186/'True_Odds_Calculator_3-way'!B186-1)</f>
        <v>8.1669601483176368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3.916529995936413E-2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1.0364940025187694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12.910277945741155</v>
      </c>
      <c r="I186" s="6">
        <f>IF('Log_working_3-way'!$D186="","",'True_Odds_Calculator_3-way'!O187/'True_Odds_Calculator_3-way'!B187-1)</f>
        <v>8.5747794806294202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3.93281618151895E-2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1.0388956099031315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23.52815336250919</v>
      </c>
      <c r="I187" s="6">
        <f>IF('Log_working_3-way'!$D187="","",'True_Odds_Calculator_3-way'!O188/'True_Odds_Calculator_3-way'!B188-1)</f>
        <v>6.9402969713949183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3.9931579364833159E-2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1.0415754856190571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29.335590515489059</v>
      </c>
      <c r="I188" s="6">
        <f>IF('Log_working_3-way'!$D188="","",'True_Odds_Calculator_3-way'!O189/'True_Odds_Calculator_3-way'!B189-1)</f>
        <v>7.3144710198335243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4.0417244886262527E-2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1.0265806802186024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8.7379690241279757</v>
      </c>
      <c r="I189" s="6">
        <f>IF('Log_working_3-way'!$D189="","",'True_Odds_Calculator_3-way'!O190/'True_Odds_Calculator_3-way'!B190-1)</f>
        <v>6.6726000100470531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2.8389055365646731E-2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1.0303742357501258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3.9664832205338811</v>
      </c>
      <c r="I190" s="6">
        <f>IF('Log_working_3-way'!$D190="","",'True_Odds_Calculator_3-way'!O191/'True_Odds_Calculator_3-way'!B191-1)</f>
        <v>6.2037956172841229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3.0638801541121641E-2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1.0295006710665691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29.67329786275042</v>
      </c>
      <c r="I191" s="6">
        <f>IF('Log_working_3-way'!$D191="","",'True_Odds_Calculator_3-way'!O192/'True_Odds_Calculator_3-way'!B192-1)</f>
        <v>5.8742415224888553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2.8962443078264011E-2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1.0376157709086165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30.499948596689624</v>
      </c>
      <c r="I192" s="6">
        <f>IF('Log_working_3-way'!$D192="","",'True_Odds_Calculator_3-way'!O193/'True_Odds_Calculator_3-way'!B193-1)</f>
        <v>5.5764026326010798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3.6606809825757924E-2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1.0407164977791643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8.720131791117165</v>
      </c>
      <c r="I193" s="6">
        <f>IF('Log_working_3-way'!$D193="","",'True_Odds_Calculator_3-way'!O194/'True_Odds_Calculator_3-way'!B194-1)</f>
        <v>7.8004234534158687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4.3442568879962895E-2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1.0244301003188898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2.220449230187429</v>
      </c>
      <c r="I194" s="6">
        <f>IF('Log_working_3-way'!$D194="","",'True_Odds_Calculator_3-way'!O195/'True_Odds_Calculator_3-way'!B195-1)</f>
        <v>4.0733008169018099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2.277556858394747E-2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1.0203767763391716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17.826898548987778</v>
      </c>
      <c r="I195" s="6">
        <f>IF('Log_working_3-way'!$D195="","",'True_Odds_Calculator_3-way'!O196/'True_Odds_Calculator_3-way'!B196-1)</f>
        <v>7.1281091460819397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2.1766180005879043E-2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1.0240954055845208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30.187393965392683</v>
      </c>
      <c r="I196" s="6">
        <f>IF('Log_working_3-way'!$D196="","",'True_Odds_Calculator_3-way'!O197/'True_Odds_Calculator_3-way'!B197-1)</f>
        <v>6.4974092091204607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2.3468264928524496E-2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1.0313432638844466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22.0465525162262</v>
      </c>
      <c r="I197" s="6">
        <f>IF('Log_working_3-way'!$D197="","",'True_Odds_Calculator_3-way'!O198/'True_Odds_Calculator_3-way'!B198-1)</f>
        <v>8.0025595766508584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3.2491080306486619E-2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1.0303994335708369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14.008025945331882</v>
      </c>
      <c r="I198" s="6">
        <f>IF('Log_working_3-way'!$D198="","",'True_Odds_Calculator_3-way'!O199/'True_Odds_Calculator_3-way'!B199-1)</f>
        <v>8.6354606164757524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3.2782796120041979E-2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1.0218579661249447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16.248981733709453</v>
      </c>
      <c r="I199" s="6">
        <f>IF('Log_working_3-way'!$D199="","",'True_Odds_Calculator_3-way'!O200/'True_Odds_Calculator_3-way'!B200-1)</f>
        <v>7.864233935660458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2.3487690129376793E-2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1.0352553020246393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10.776606030984293</v>
      </c>
      <c r="I200" s="6">
        <f>IF('Log_working_3-way'!$D200="","",'True_Odds_Calculator_3-way'!O201/'True_Odds_Calculator_3-way'!B201-1)</f>
        <v>10.375388421374229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3.8120547541095062E-2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1.0408189568589481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36.180596656720468</v>
      </c>
      <c r="I201" s="6">
        <f>IF('Log_working_3-way'!$D201="","",'True_Odds_Calculator_3-way'!O202/'True_Odds_Calculator_3-way'!B202-1)</f>
        <v>4.5423761476508089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3.7604611129260279E-2</v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</v>
      </c>
      <c r="B2" s="4">
        <f>IF('True_Odds_Calculator_3-way'!B3="","",'True_Odds_Calculator_3-way'!B3)</f>
        <v>4.34</v>
      </c>
      <c r="C2" s="4">
        <f>IF('True_Odds_Calculator_3-way'!C3="","",'True_Odds_Calculator_3-way'!C3)</f>
        <v>5.56</v>
      </c>
      <c r="D2" s="9">
        <f>(K2/(AR2+K2-(AR2*K2)))</f>
        <v>0.60999020549572003</v>
      </c>
      <c r="E2" s="9">
        <f>(L2/(AR2+L2-(AR2*L2)))</f>
        <v>0.21933850948258091</v>
      </c>
      <c r="F2" s="9">
        <f>(M2/(AR2+M2-(AR2*M2)))</f>
        <v>0.17067128502169882</v>
      </c>
      <c r="G2" s="9">
        <f>AR2</f>
        <v>1.0656176415907397</v>
      </c>
      <c r="H2" s="9">
        <f>IF(A2="","",1/D2)</f>
        <v>1.639370584954444</v>
      </c>
      <c r="I2" s="9">
        <f>IF(B2="","",1/E2)</f>
        <v>4.559162922913071</v>
      </c>
      <c r="J2" s="9">
        <f>IF(C2="","",1/F2)</f>
        <v>5.8592164456537716</v>
      </c>
      <c r="K2" s="11">
        <f>1/A2</f>
        <v>0.625</v>
      </c>
      <c r="L2" s="11">
        <f>1/B2</f>
        <v>0.2304147465437788</v>
      </c>
      <c r="M2" s="11">
        <f>1/C2</f>
        <v>0.17985611510791369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-0.23668898982196718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0.22015797500248652</v>
      </c>
      <c r="Q2" s="11">
        <f>2*'OddsRatio_working_3-way'!K2*'OddsRatio_working_3-way'!L2*'OddsRatio_working_3-way'!M2</f>
        <v>5.1801876471173305E-2</v>
      </c>
      <c r="R2" s="11">
        <f>O2/N2</f>
        <v>0</v>
      </c>
      <c r="S2" s="11">
        <f>P2/N2</f>
        <v>-0.93015722940084811</v>
      </c>
      <c r="T2" s="11">
        <f>Q2/N2</f>
        <v>-0.21886052456490546</v>
      </c>
      <c r="U2" s="11">
        <f>'OddsRatio_working_3-way'!S2-'OddsRatio_working_3-way'!R2^2/3</f>
        <v>-0.93015722940084811</v>
      </c>
      <c r="V2" s="11">
        <f>'OddsRatio_working_3-way'!S2*'OddsRatio_working_3-way'!R2/3-2*'OddsRatio_working_3-way'!R2^3/27-'OddsRatio_working_3-way'!T2</f>
        <v>0.21886052456490546</v>
      </c>
      <c r="W2" s="11">
        <f>'OddsRatio_working_3-way'!V2^2+4*'OddsRatio_working_3-way'!U2^3/27</f>
        <v>-7.1324519987484528E-2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0.17264446791043589</v>
      </c>
      <c r="Y2" s="11">
        <f>IF('OddsRatio_working_3-way'!W2&gt;=0,IF('OddsRatio_working_3-way'!V2+SQRT('OddsRatio_working_3-way'!W2)&gt;0,0,PI()),ACOS('OddsRatio_working_3-way'!V2/(2*'OddsRatio_working_3-way'!X2)))</f>
        <v>0.88427879527634845</v>
      </c>
      <c r="Z2" s="11">
        <f>'OddsRatio_working_3-way'!X2^(1/3)*COS('OddsRatio_working_3-way'!Y2/3)</f>
        <v>0.53280882079536995</v>
      </c>
      <c r="AA2" s="11">
        <f>'OddsRatio_working_3-way'!X2^(1/3)*COS(('OddsRatio_working_3-way'!Y2+2*PI())/3)</f>
        <v>-0.40649501576506003</v>
      </c>
      <c r="AB2" s="11">
        <f>'OddsRatio_working_3-way'!X2^(1/3)*COS(('OddsRatio_working_3-way'!Y2+4*PI())/3)</f>
        <v>-0.12631380503031001</v>
      </c>
      <c r="AC2" s="11">
        <f>'OddsRatio_working_3-way'!X2^(1/3)*SIN('OddsRatio_working_3-way'!Y2/3)</f>
        <v>0.1617626974395833</v>
      </c>
      <c r="AD2" s="11">
        <f>'OddsRatio_working_3-way'!X2^(1/3)*SIN(('OddsRatio_working_3-way'!Y2+2*PI())/3)</f>
        <v>0.38054462544942924</v>
      </c>
      <c r="AE2" s="11">
        <f>'OddsRatio_working_3-way'!X2^(1/3)*SIN(('OddsRatio_working_3-way'!Y2+4*PI())/3)</f>
        <v>-0.54230732288901251</v>
      </c>
      <c r="AF2" s="11">
        <f>-'OddsRatio_working_3-way'!U2/(3*'OddsRatio_working_3-way'!X2^(1/3))*COS(('OddsRatio_working_3-way'!Y2)/3)</f>
        <v>0.53280882079536973</v>
      </c>
      <c r="AG2" s="11">
        <f>-'OddsRatio_working_3-way'!U2/(3*'OddsRatio_working_3-way'!X2^(1/3))*COS(('OddsRatio_working_3-way'!Y2+2*PI())/3)</f>
        <v>-0.40649501576505992</v>
      </c>
      <c r="AH2" s="11">
        <f>-'OddsRatio_working_3-way'!U2/(3*'OddsRatio_working_3-way'!X2^(1/3))*COS(('OddsRatio_working_3-way'!Y2+4*PI())/3)</f>
        <v>-0.12631380503030995</v>
      </c>
      <c r="AI2" s="11">
        <f>'OddsRatio_working_3-way'!U2/(3*'OddsRatio_working_3-way'!X2^(1/3))*SIN(('OddsRatio_working_3-way'!Y2)/3)</f>
        <v>-0.16176269743958324</v>
      </c>
      <c r="AJ2" s="11">
        <f>'OddsRatio_working_3-way'!U2/(3*'OddsRatio_working_3-way'!X2^(1/3))*SIN(('OddsRatio_working_3-way'!Y2+2*PI())/3)</f>
        <v>-0.38054462544942907</v>
      </c>
      <c r="AK2" s="11">
        <f>'OddsRatio_working_3-way'!U2/(3*'OddsRatio_working_3-way'!X2^(1/3))*SIN(('OddsRatio_working_3-way'!Y2+4*PI())/3)</f>
        <v>0.54230732288901229</v>
      </c>
      <c r="AL2" s="11">
        <f>'OddsRatio_working_3-way'!Z2+'OddsRatio_working_3-way'!AF2</f>
        <v>1.0656176415907397</v>
      </c>
      <c r="AM2" s="11">
        <f>'OddsRatio_working_3-way'!AA2+'OddsRatio_working_3-way'!AG2</f>
        <v>-0.81299003153011995</v>
      </c>
      <c r="AN2" s="11">
        <f>'OddsRatio_working_3-way'!AB2+'OddsRatio_working_3-way'!AH2</f>
        <v>-0.25262761006061996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1.0656176415907397</v>
      </c>
      <c r="AS2" s="11">
        <f>IF(('OddsRatio_working_3-way'!X2=0),IF(Q2&gt;0,-Q2^(1/3),(-Q2)^(1/3)),'OddsRatio_working_3-way'!AM2-'OddsRatio_working_3-way'!R2/3)</f>
        <v>-0.81299003153011995</v>
      </c>
      <c r="AT2" s="11">
        <f>IF(('OddsRatio_working_3-way'!X2=0),IF(Q2&gt;0,-Q2^(1/3),(-Q2)^(1/3)),'OddsRatio_working_3-way'!AN2-'OddsRatio_working_3-way'!R2/3)</f>
        <v>-0.25262761006061996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1.69</v>
      </c>
      <c r="B3" s="4">
        <f>IF('True_Odds_Calculator_3-way'!B4="","",'True_Odds_Calculator_3-way'!B4)</f>
        <v>4.66</v>
      </c>
      <c r="C3" s="4">
        <f>IF('True_Odds_Calculator_3-way'!C4="","",'True_Odds_Calculator_3-way'!C4)</f>
        <v>4.59</v>
      </c>
      <c r="D3" s="9">
        <f t="shared" ref="D3" si="0">(K3/(AR3+K3-(AR3*K3)))</f>
        <v>0.58156422626018345</v>
      </c>
      <c r="E3" s="9">
        <f t="shared" ref="E3" si="1">(L3/(AR3+L3-(AR3*L3)))</f>
        <v>0.20762045486810396</v>
      </c>
      <c r="F3" s="9">
        <f t="shared" ref="F3" si="2">(M3/(AR3+M3-(AR3*M3)))</f>
        <v>0.21081531887171276</v>
      </c>
      <c r="G3" s="9">
        <f t="shared" ref="G3" si="3">AR3</f>
        <v>1.0427544030581926</v>
      </c>
      <c r="H3" s="9">
        <f t="shared" ref="H3" si="4">IF(A3="","",1/D3)</f>
        <v>1.7195005381101527</v>
      </c>
      <c r="I3" s="9">
        <f t="shared" ref="I3" si="5">IF(B3="","",1/E3)</f>
        <v>4.8164811151929845</v>
      </c>
      <c r="J3" s="9">
        <f t="shared" ref="J3" si="6">IF(C3="","",1/F3)</f>
        <v>4.7434883069789109</v>
      </c>
      <c r="K3" s="11">
        <f t="shared" ref="K3" si="7">1/A3</f>
        <v>0.59171597633136097</v>
      </c>
      <c r="L3" s="11">
        <f t="shared" ref="L3" si="8">1/B3</f>
        <v>0.21459227467811159</v>
      </c>
      <c r="M3" s="11">
        <f t="shared" ref="M3" si="9">1/C3</f>
        <v>0.2178649237472767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-0.25080680620268525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0.21965201698369313</v>
      </c>
      <c r="Q3" s="11">
        <f>2*'OddsRatio_working_3-way'!K3*'OddsRatio_working_3-way'!L3*'OddsRatio_working_3-way'!M3</f>
        <v>5.532796397574135E-2</v>
      </c>
      <c r="R3" s="11">
        <f t="shared" ref="R3" si="10">O3/N3</f>
        <v>0</v>
      </c>
      <c r="S3" s="11">
        <f t="shared" ref="S3" si="11">P3/N3</f>
        <v>-0.87578172342813176</v>
      </c>
      <c r="T3" s="11">
        <f t="shared" ref="T3" si="12">Q3/N3</f>
        <v>-0.22059993033454203</v>
      </c>
      <c r="U3" s="11">
        <f>'OddsRatio_working_3-way'!S3-'OddsRatio_working_3-way'!R3^2/3</f>
        <v>-0.87578172342813176</v>
      </c>
      <c r="V3" s="11">
        <f>'OddsRatio_working_3-way'!S3*'OddsRatio_working_3-way'!R3/3-2*'OddsRatio_working_3-way'!R3^3/27-'OddsRatio_working_3-way'!T3</f>
        <v>0.22059993033454203</v>
      </c>
      <c r="W3" s="11">
        <f>'OddsRatio_working_3-way'!V3^2+4*'OddsRatio_working_3-way'!U3^3/27</f>
        <v>-5.0849596750014409E-2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0.15772913967750157</v>
      </c>
      <c r="Y3" s="11">
        <f>IF('OddsRatio_working_3-way'!W3&gt;=0,IF('OddsRatio_working_3-way'!V3+SQRT('OddsRatio_working_3-way'!W3)&gt;0,0,PI()),ACOS('OddsRatio_working_3-way'!V3/(2*'OddsRatio_working_3-way'!X3)))</f>
        <v>0.79637875295167482</v>
      </c>
      <c r="Z3" s="11">
        <f>'OddsRatio_working_3-way'!X3^(1/3)*COS('OddsRatio_working_3-way'!Y3/3)</f>
        <v>0.52137720152909628</v>
      </c>
      <c r="AA3" s="11">
        <f>'OddsRatio_working_3-way'!X3^(1/3)*COS(('OddsRatio_working_3-way'!Y3+2*PI())/3)</f>
        <v>-0.38344767843825417</v>
      </c>
      <c r="AB3" s="11">
        <f>'OddsRatio_working_3-way'!X3^(1/3)*COS(('OddsRatio_working_3-way'!Y3+4*PI())/3)</f>
        <v>-0.13792952309084203</v>
      </c>
      <c r="AC3" s="11">
        <f>'OddsRatio_working_3-way'!X3^(1/3)*SIN('OddsRatio_working_3-way'!Y3/3)</f>
        <v>0.1417499730807687</v>
      </c>
      <c r="AD3" s="11">
        <f>'OddsRatio_working_3-way'!X3^(1/3)*SIN(('OddsRatio_working_3-way'!Y3+2*PI())/3)</f>
        <v>0.38065091493785191</v>
      </c>
      <c r="AE3" s="11">
        <f>'OddsRatio_working_3-way'!X3^(1/3)*SIN(('OddsRatio_working_3-way'!Y3+4*PI())/3)</f>
        <v>-0.52240088801862061</v>
      </c>
      <c r="AF3" s="11">
        <f>-'OddsRatio_working_3-way'!U3/(3*'OddsRatio_working_3-way'!X3^(1/3))*COS(('OddsRatio_working_3-way'!Y3)/3)</f>
        <v>0.52137720152909639</v>
      </c>
      <c r="AG3" s="11">
        <f>-'OddsRatio_working_3-way'!U3/(3*'OddsRatio_working_3-way'!X3^(1/3))*COS(('OddsRatio_working_3-way'!Y3+2*PI())/3)</f>
        <v>-0.38344767843825422</v>
      </c>
      <c r="AH3" s="11">
        <f>-'OddsRatio_working_3-way'!U3/(3*'OddsRatio_working_3-way'!X3^(1/3))*COS(('OddsRatio_working_3-way'!Y3+4*PI())/3)</f>
        <v>-0.13792952309084205</v>
      </c>
      <c r="AI3" s="11">
        <f>'OddsRatio_working_3-way'!U3/(3*'OddsRatio_working_3-way'!X3^(1/3))*SIN(('OddsRatio_working_3-way'!Y3)/3)</f>
        <v>-0.14174997308076873</v>
      </c>
      <c r="AJ3" s="11">
        <f>'OddsRatio_working_3-way'!U3/(3*'OddsRatio_working_3-way'!X3^(1/3))*SIN(('OddsRatio_working_3-way'!Y3+2*PI())/3)</f>
        <v>-0.38065091493785203</v>
      </c>
      <c r="AK3" s="11">
        <f>'OddsRatio_working_3-way'!U3/(3*'OddsRatio_working_3-way'!X3^(1/3))*SIN(('OddsRatio_working_3-way'!Y3+4*PI())/3)</f>
        <v>0.52240088801862072</v>
      </c>
      <c r="AL3" s="11">
        <f>'OddsRatio_working_3-way'!Z3+'OddsRatio_working_3-way'!AF3</f>
        <v>1.0427544030581926</v>
      </c>
      <c r="AM3" s="11">
        <f>'OddsRatio_working_3-way'!AA3+'OddsRatio_working_3-way'!AG3</f>
        <v>-0.76689535687650845</v>
      </c>
      <c r="AN3" s="11">
        <f>'OddsRatio_working_3-way'!AB3+'OddsRatio_working_3-way'!AH3</f>
        <v>-0.27585904618168411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1.0427544030581926</v>
      </c>
      <c r="AS3" s="11">
        <f>IF(('OddsRatio_working_3-way'!X3=0),IF(Q3&gt;0,-Q3^(1/3),(-Q3)^(1/3)),'OddsRatio_working_3-way'!AM3-'OddsRatio_working_3-way'!R3/3)</f>
        <v>-0.76689535687650845</v>
      </c>
      <c r="AT3" s="11">
        <f>IF(('OddsRatio_working_3-way'!X3=0),IF(Q3&gt;0,-Q3^(1/3),(-Q3)^(1/3)),'OddsRatio_working_3-way'!AN3-'OddsRatio_working_3-way'!R3/3)</f>
        <v>-0.27585904618168411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2.9</v>
      </c>
      <c r="B4" s="4">
        <f>IF('True_Odds_Calculator_3-way'!B5="","",'True_Odds_Calculator_3-way'!B5)</f>
        <v>3.59</v>
      </c>
      <c r="C4" s="4">
        <f>IF('True_Odds_Calculator_3-way'!C5="","",'True_Odds_Calculator_3-way'!C5)</f>
        <v>2.4700000000000002</v>
      </c>
      <c r="D4" s="9">
        <f t="shared" ref="D4:D67" si="13">(K4/(AR4+K4-(AR4*K4)))</f>
        <v>0.33527583429174046</v>
      </c>
      <c r="E4" s="9">
        <f t="shared" ref="E4:E67" si="14">(L4/(AR4+L4-(AR4*L4)))</f>
        <v>0.2700788469336553</v>
      </c>
      <c r="F4" s="9">
        <f t="shared" ref="F4:F67" si="15">(M4/(AR4+M4-(AR4*M4)))</f>
        <v>0.39464531877460413</v>
      </c>
      <c r="G4" s="9">
        <f t="shared" ref="G4:G67" si="16">AR4</f>
        <v>1.043483568674241</v>
      </c>
      <c r="H4" s="9">
        <f t="shared" ref="H4:H67" si="17">IF(A4="","",1/D4)</f>
        <v>2.9826187804810576</v>
      </c>
      <c r="I4" s="9">
        <f t="shared" ref="I4:I67" si="18">IF(B4="","",1/E4)</f>
        <v>3.7026224428662839</v>
      </c>
      <c r="J4" s="9">
        <f t="shared" ref="J4:J67" si="19">IF(C4="","",1/F4)</f>
        <v>2.5339208459511346</v>
      </c>
      <c r="K4" s="11">
        <f t="shared" ref="K4:K67" si="20">1/A4</f>
        <v>0.34482758620689657</v>
      </c>
      <c r="L4" s="11">
        <f t="shared" ref="L4:L67" si="21">1/B4</f>
        <v>0.2785515320334262</v>
      </c>
      <c r="M4" s="11">
        <f t="shared" ref="M4:M67" si="22">1/C4</f>
        <v>0.40485829959514169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-0.28130749281455258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0.23176980747162088</v>
      </c>
      <c r="Q4" s="11">
        <f>2*'OddsRatio_working_3-way'!K4*'OddsRatio_working_3-way'!L4*'OddsRatio_working_3-way'!M4</f>
        <v>7.7775103178396254E-2</v>
      </c>
      <c r="R4" s="11">
        <f t="shared" ref="R4:R67" si="23">O4/N4</f>
        <v>0</v>
      </c>
      <c r="S4" s="11">
        <f t="shared" ref="S4:S67" si="24">P4/N4</f>
        <v>-0.82390200542724745</v>
      </c>
      <c r="T4" s="11">
        <f t="shared" ref="T4:T67" si="25">Q4/N4</f>
        <v>-0.2764771830292776</v>
      </c>
      <c r="U4" s="11">
        <f>'OddsRatio_working_3-way'!S4-'OddsRatio_working_3-way'!R4^2/3</f>
        <v>-0.82390200542724745</v>
      </c>
      <c r="V4" s="11">
        <f>'OddsRatio_working_3-way'!S4*'OddsRatio_working_3-way'!R4/3-2*'OddsRatio_working_3-way'!R4^3/27-'OddsRatio_working_3-way'!T4</f>
        <v>0.2764771830292776</v>
      </c>
      <c r="W4" s="11">
        <f>'OddsRatio_working_3-way'!V4^2+4*'OddsRatio_working_3-way'!U4^3/27</f>
        <v>-6.41616576025901E-3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0.14392341582944701</v>
      </c>
      <c r="Y4" s="11">
        <f>IF('OddsRatio_working_3-way'!W4&gt;=0,IF('OddsRatio_working_3-way'!V4+SQRT('OddsRatio_working_3-way'!W4)&gt;0,0,PI()),ACOS('OddsRatio_working_3-way'!V4/(2*'OddsRatio_working_3-way'!X4)))</f>
        <v>0.28199913327086379</v>
      </c>
      <c r="Z4" s="11">
        <f>'OddsRatio_working_3-way'!X4^(1/3)*COS('OddsRatio_working_3-way'!Y4/3)</f>
        <v>0.52174178433712048</v>
      </c>
      <c r="AA4" s="11">
        <f>'OddsRatio_working_3-way'!X4^(1/3)*COS(('OddsRatio_working_3-way'!Y4+2*PI())/3)</f>
        <v>-0.30346941578558395</v>
      </c>
      <c r="AB4" s="11">
        <f>'OddsRatio_working_3-way'!X4^(1/3)*COS(('OddsRatio_working_3-way'!Y4+4*PI())/3)</f>
        <v>-0.21827236855153664</v>
      </c>
      <c r="AC4" s="11">
        <f>'OddsRatio_working_3-way'!X4^(1/3)*SIN('OddsRatio_working_3-way'!Y4/3)</f>
        <v>4.9188538154738531E-2</v>
      </c>
      <c r="AD4" s="11">
        <f>'OddsRatio_working_3-way'!X4^(1/3)*SIN(('OddsRatio_working_3-way'!Y4+2*PI())/3)</f>
        <v>0.42724737037439897</v>
      </c>
      <c r="AE4" s="11">
        <f>'OddsRatio_working_3-way'!X4^(1/3)*SIN(('OddsRatio_working_3-way'!Y4+4*PI())/3)</f>
        <v>-0.47643590852913748</v>
      </c>
      <c r="AF4" s="11">
        <f>-'OddsRatio_working_3-way'!U4/(3*'OddsRatio_working_3-way'!X4^(1/3))*COS(('OddsRatio_working_3-way'!Y4)/3)</f>
        <v>0.52174178433712048</v>
      </c>
      <c r="AG4" s="11">
        <f>-'OddsRatio_working_3-way'!U4/(3*'OddsRatio_working_3-way'!X4^(1/3))*COS(('OddsRatio_working_3-way'!Y4+2*PI())/3)</f>
        <v>-0.30346941578558395</v>
      </c>
      <c r="AH4" s="11">
        <f>-'OddsRatio_working_3-way'!U4/(3*'OddsRatio_working_3-way'!X4^(1/3))*COS(('OddsRatio_working_3-way'!Y4+4*PI())/3)</f>
        <v>-0.21827236855153664</v>
      </c>
      <c r="AI4" s="11">
        <f>'OddsRatio_working_3-way'!U4/(3*'OddsRatio_working_3-way'!X4^(1/3))*SIN(('OddsRatio_working_3-way'!Y4)/3)</f>
        <v>-4.9188538154738531E-2</v>
      </c>
      <c r="AJ4" s="11">
        <f>'OddsRatio_working_3-way'!U4/(3*'OddsRatio_working_3-way'!X4^(1/3))*SIN(('OddsRatio_working_3-way'!Y4+2*PI())/3)</f>
        <v>-0.42724737037439897</v>
      </c>
      <c r="AK4" s="11">
        <f>'OddsRatio_working_3-way'!U4/(3*'OddsRatio_working_3-way'!X4^(1/3))*SIN(('OddsRatio_working_3-way'!Y4+4*PI())/3)</f>
        <v>0.47643590852913748</v>
      </c>
      <c r="AL4" s="11">
        <f>'OddsRatio_working_3-way'!Z4+'OddsRatio_working_3-way'!AF4</f>
        <v>1.043483568674241</v>
      </c>
      <c r="AM4" s="11">
        <f>'OddsRatio_working_3-way'!AA4+'OddsRatio_working_3-way'!AG4</f>
        <v>-0.6069388315711679</v>
      </c>
      <c r="AN4" s="11">
        <f>'OddsRatio_working_3-way'!AB4+'OddsRatio_working_3-way'!AH4</f>
        <v>-0.43654473710307329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1.043483568674241</v>
      </c>
      <c r="AS4" s="11">
        <f>IF(('OddsRatio_working_3-way'!X4=0),IF(Q4&gt;0,-Q4^(1/3),(-Q4)^(1/3)),'OddsRatio_working_3-way'!AM4-'OddsRatio_working_3-way'!R4/3)</f>
        <v>-0.6069388315711679</v>
      </c>
      <c r="AT4" s="11">
        <f>IF(('OddsRatio_working_3-way'!X4=0),IF(Q4&gt;0,-Q4^(1/3),(-Q4)^(1/3)),'OddsRatio_working_3-way'!AN4-'OddsRatio_working_3-way'!R4/3)</f>
        <v>-0.43654473710307329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2.65</v>
      </c>
      <c r="B5" s="4">
        <f>IF('True_Odds_Calculator_3-way'!B6="","",'True_Odds_Calculator_3-way'!B6)</f>
        <v>3.51</v>
      </c>
      <c r="C5" s="4">
        <f>IF('True_Odds_Calculator_3-way'!C6="","",'True_Odds_Calculator_3-way'!C6)</f>
        <v>2.74</v>
      </c>
      <c r="D5" s="9">
        <f t="shared" si="13"/>
        <v>0.36780600491418219</v>
      </c>
      <c r="E5" s="9">
        <f t="shared" si="14"/>
        <v>0.2766483794366798</v>
      </c>
      <c r="F5" s="9">
        <f t="shared" si="15"/>
        <v>0.35554561564913806</v>
      </c>
      <c r="G5" s="9">
        <f t="shared" si="16"/>
        <v>1.0417118554086251</v>
      </c>
      <c r="H5" s="9">
        <f t="shared" si="17"/>
        <v>2.7188245614242312</v>
      </c>
      <c r="I5" s="9">
        <f t="shared" si="18"/>
        <v>3.6146967570756483</v>
      </c>
      <c r="J5" s="9">
        <f t="shared" si="19"/>
        <v>2.8125786284110075</v>
      </c>
      <c r="K5" s="11">
        <f t="shared" si="20"/>
        <v>0.37735849056603776</v>
      </c>
      <c r="L5" s="11">
        <f t="shared" si="21"/>
        <v>0.28490028490028491</v>
      </c>
      <c r="M5" s="11">
        <f t="shared" si="22"/>
        <v>0.36496350364963503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-0.28275048644143819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0.23149864769476397</v>
      </c>
      <c r="Q5" s="11">
        <f>2*'OddsRatio_working_3-way'!K5*'OddsRatio_working_3-way'!L5*'OddsRatio_working_3-way'!M5</f>
        <v>7.8474117862631851E-2</v>
      </c>
      <c r="R5" s="11">
        <f t="shared" si="23"/>
        <v>0</v>
      </c>
      <c r="S5" s="11">
        <f t="shared" si="24"/>
        <v>-0.81873828267563664</v>
      </c>
      <c r="T5" s="11">
        <f t="shared" si="25"/>
        <v>-0.27753840090699544</v>
      </c>
      <c r="U5" s="11">
        <f>'OddsRatio_working_3-way'!S5-'OddsRatio_working_3-way'!R5^2/3</f>
        <v>-0.81873828267563664</v>
      </c>
      <c r="V5" s="11">
        <f>'OddsRatio_working_3-way'!S5*'OddsRatio_working_3-way'!R5/3-2*'OddsRatio_working_3-way'!R5^3/27-'OddsRatio_working_3-way'!T5</f>
        <v>0.27753840090699544</v>
      </c>
      <c r="W5" s="11">
        <f>'OddsRatio_working_3-way'!V5^2+4*'OddsRatio_working_3-way'!U5^3/27</f>
        <v>-4.2801068299908457E-3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0.14257249980974851</v>
      </c>
      <c r="Y5" s="11">
        <f>IF('OddsRatio_working_3-way'!W5&gt;=0,IF('OddsRatio_working_3-way'!V5+SQRT('OddsRatio_working_3-way'!W5)&gt;0,0,PI()),ACOS('OddsRatio_working_3-way'!V5/(2*'OddsRatio_working_3-way'!X5)))</f>
        <v>0.23149817565138675</v>
      </c>
      <c r="Z5" s="11">
        <f>'OddsRatio_working_3-way'!X5^(1/3)*COS('OddsRatio_working_3-way'!Y5/3)</f>
        <v>0.52085592770431244</v>
      </c>
      <c r="AA5" s="11">
        <f>'OddsRatio_working_3-way'!X5^(1/3)*COS(('OddsRatio_working_3-way'!Y5+2*PI())/3)</f>
        <v>-0.2953048559208189</v>
      </c>
      <c r="AB5" s="11">
        <f>'OddsRatio_working_3-way'!X5^(1/3)*COS(('OddsRatio_working_3-way'!Y5+4*PI())/3)</f>
        <v>-0.22555107178349365</v>
      </c>
      <c r="AC5" s="11">
        <f>'OddsRatio_working_3-way'!X5^(1/3)*SIN('OddsRatio_working_3-way'!Y5/3)</f>
        <v>4.0272366048679932E-2</v>
      </c>
      <c r="AD5" s="11">
        <f>'OddsRatio_working_3-way'!X5^(1/3)*SIN(('OddsRatio_working_3-way'!Y5+2*PI())/3)</f>
        <v>0.43093828207930562</v>
      </c>
      <c r="AE5" s="11">
        <f>'OddsRatio_working_3-way'!X5^(1/3)*SIN(('OddsRatio_working_3-way'!Y5+4*PI())/3)</f>
        <v>-0.47121064812798541</v>
      </c>
      <c r="AF5" s="11">
        <f>-'OddsRatio_working_3-way'!U5/(3*'OddsRatio_working_3-way'!X5^(1/3))*COS(('OddsRatio_working_3-way'!Y5)/3)</f>
        <v>0.52085592770431255</v>
      </c>
      <c r="AG5" s="11">
        <f>-'OddsRatio_working_3-way'!U5/(3*'OddsRatio_working_3-way'!X5^(1/3))*COS(('OddsRatio_working_3-way'!Y5+2*PI())/3)</f>
        <v>-0.29530485592081895</v>
      </c>
      <c r="AH5" s="11">
        <f>-'OddsRatio_working_3-way'!U5/(3*'OddsRatio_working_3-way'!X5^(1/3))*COS(('OddsRatio_working_3-way'!Y5+4*PI())/3)</f>
        <v>-0.22555107178349371</v>
      </c>
      <c r="AI5" s="11">
        <f>'OddsRatio_working_3-way'!U5/(3*'OddsRatio_working_3-way'!X5^(1/3))*SIN(('OddsRatio_working_3-way'!Y5)/3)</f>
        <v>-4.0272366048679939E-2</v>
      </c>
      <c r="AJ5" s="11">
        <f>'OddsRatio_working_3-way'!U5/(3*'OddsRatio_working_3-way'!X5^(1/3))*SIN(('OddsRatio_working_3-way'!Y5+2*PI())/3)</f>
        <v>-0.43093828207930573</v>
      </c>
      <c r="AK5" s="11">
        <f>'OddsRatio_working_3-way'!U5/(3*'OddsRatio_working_3-way'!X5^(1/3))*SIN(('OddsRatio_working_3-way'!Y5+4*PI())/3)</f>
        <v>0.47121064812798552</v>
      </c>
      <c r="AL5" s="11">
        <f>'OddsRatio_working_3-way'!Z5+'OddsRatio_working_3-way'!AF5</f>
        <v>1.0417118554086251</v>
      </c>
      <c r="AM5" s="11">
        <f>'OddsRatio_working_3-way'!AA5+'OddsRatio_working_3-way'!AG5</f>
        <v>-0.5906097118416378</v>
      </c>
      <c r="AN5" s="11">
        <f>'OddsRatio_working_3-way'!AB5+'OddsRatio_working_3-way'!AH5</f>
        <v>-0.45110214356698736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1.0417118554086251</v>
      </c>
      <c r="AS5" s="11">
        <f>IF(('OddsRatio_working_3-way'!X5=0),IF(Q5&gt;0,-Q5^(1/3),(-Q5)^(1/3)),'OddsRatio_working_3-way'!AM5-'OddsRatio_working_3-way'!R5/3)</f>
        <v>-0.5906097118416378</v>
      </c>
      <c r="AT5" s="11">
        <f>IF(('OddsRatio_working_3-way'!X5=0),IF(Q5&gt;0,-Q5^(1/3),(-Q5)^(1/3)),'OddsRatio_working_3-way'!AN5-'OddsRatio_working_3-way'!R5/3)</f>
        <v>-0.45110214356698736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2.16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3.76</v>
      </c>
      <c r="D6" s="9">
        <f t="shared" si="13"/>
        <v>0.45213761517171497</v>
      </c>
      <c r="E6" s="9">
        <f t="shared" si="14"/>
        <v>0.29033276111824435</v>
      </c>
      <c r="F6" s="9">
        <f t="shared" si="15"/>
        <v>0.25752962371004079</v>
      </c>
      <c r="G6" s="9">
        <f t="shared" si="16"/>
        <v>1.0445827630496036</v>
      </c>
      <c r="H6" s="9">
        <f t="shared" si="17"/>
        <v>2.2117160051375402</v>
      </c>
      <c r="I6" s="9">
        <f t="shared" si="18"/>
        <v>3.4443236655360714</v>
      </c>
      <c r="J6" s="9">
        <f t="shared" si="19"/>
        <v>3.8830484260169063</v>
      </c>
      <c r="K6" s="11">
        <f t="shared" si="20"/>
        <v>0.46296296296296291</v>
      </c>
      <c r="L6" s="11">
        <f t="shared" si="21"/>
        <v>0.29940119760479045</v>
      </c>
      <c r="M6" s="11">
        <f t="shared" si="22"/>
        <v>0.26595744680851063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-0.27618167919480185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0.23077367723182474</v>
      </c>
      <c r="Q6" s="11">
        <f>2*'OddsRatio_working_3-way'!K6*'OddsRatio_working_3-way'!L6*'OddsRatio_working_3-way'!M6</f>
        <v>7.3729609339241137E-2</v>
      </c>
      <c r="R6" s="11">
        <f t="shared" si="23"/>
        <v>0</v>
      </c>
      <c r="S6" s="11">
        <f t="shared" si="24"/>
        <v>-0.8355864802641414</v>
      </c>
      <c r="T6" s="11">
        <f t="shared" si="25"/>
        <v>-0.26696053682560433</v>
      </c>
      <c r="U6" s="11">
        <f>'OddsRatio_working_3-way'!S6-'OddsRatio_working_3-way'!R6^2/3</f>
        <v>-0.8355864802641414</v>
      </c>
      <c r="V6" s="11">
        <f>'OddsRatio_working_3-way'!S6*'OddsRatio_working_3-way'!R6/3-2*'OddsRatio_working_3-way'!R6^3/27-'OddsRatio_working_3-way'!T6</f>
        <v>0.26696053682560433</v>
      </c>
      <c r="W6" s="11">
        <f>'OddsRatio_working_3-way'!V6^2+4*'OddsRatio_working_3-way'!U6^3/27</f>
        <v>-1.516325147049169E-2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0.14699590104209245</v>
      </c>
      <c r="Y6" s="11">
        <f>IF('OddsRatio_working_3-way'!W6&gt;=0,IF('OddsRatio_working_3-way'!V6+SQRT('OddsRatio_working_3-way'!W6)&gt;0,0,PI()),ACOS('OddsRatio_working_3-way'!V6/(2*'OddsRatio_working_3-way'!X6)))</f>
        <v>0.43218108652060905</v>
      </c>
      <c r="Z6" s="11">
        <f>'OddsRatio_working_3-way'!X6^(1/3)*COS('OddsRatio_working_3-way'!Y6/3)</f>
        <v>0.52229138152480181</v>
      </c>
      <c r="AA6" s="11">
        <f>'OddsRatio_working_3-way'!X6^(1/3)*COS(('OddsRatio_working_3-way'!Y6+2*PI())/3)</f>
        <v>-0.32676127317024622</v>
      </c>
      <c r="AB6" s="11">
        <f>'OddsRatio_working_3-way'!X6^(1/3)*COS(('OddsRatio_working_3-way'!Y6+4*PI())/3)</f>
        <v>-0.19553010835455553</v>
      </c>
      <c r="AC6" s="11">
        <f>'OddsRatio_working_3-way'!X6^(1/3)*SIN('OddsRatio_working_3-way'!Y6/3)</f>
        <v>7.5766348332407099E-2</v>
      </c>
      <c r="AD6" s="11">
        <f>'OddsRatio_working_3-way'!X6^(1/3)*SIN(('OddsRatio_working_3-way'!Y6+2*PI())/3)</f>
        <v>0.41443443041194528</v>
      </c>
      <c r="AE6" s="11">
        <f>'OddsRatio_working_3-way'!X6^(1/3)*SIN(('OddsRatio_working_3-way'!Y6+4*PI())/3)</f>
        <v>-0.49020077874435242</v>
      </c>
      <c r="AF6" s="11">
        <f>-'OddsRatio_working_3-way'!U6/(3*'OddsRatio_working_3-way'!X6^(1/3))*COS(('OddsRatio_working_3-way'!Y6)/3)</f>
        <v>0.52229138152480181</v>
      </c>
      <c r="AG6" s="11">
        <f>-'OddsRatio_working_3-way'!U6/(3*'OddsRatio_working_3-way'!X6^(1/3))*COS(('OddsRatio_working_3-way'!Y6+2*PI())/3)</f>
        <v>-0.32676127317024622</v>
      </c>
      <c r="AH6" s="11">
        <f>-'OddsRatio_working_3-way'!U6/(3*'OddsRatio_working_3-way'!X6^(1/3))*COS(('OddsRatio_working_3-way'!Y6+4*PI())/3)</f>
        <v>-0.19553010835455553</v>
      </c>
      <c r="AI6" s="11">
        <f>'OddsRatio_working_3-way'!U6/(3*'OddsRatio_working_3-way'!X6^(1/3))*SIN(('OddsRatio_working_3-way'!Y6)/3)</f>
        <v>-7.5766348332407099E-2</v>
      </c>
      <c r="AJ6" s="11">
        <f>'OddsRatio_working_3-way'!U6/(3*'OddsRatio_working_3-way'!X6^(1/3))*SIN(('OddsRatio_working_3-way'!Y6+2*PI())/3)</f>
        <v>-0.41443443041194528</v>
      </c>
      <c r="AK6" s="11">
        <f>'OddsRatio_working_3-way'!U6/(3*'OddsRatio_working_3-way'!X6^(1/3))*SIN(('OddsRatio_working_3-way'!Y6+4*PI())/3)</f>
        <v>0.49020077874435242</v>
      </c>
      <c r="AL6" s="11">
        <f>'OddsRatio_working_3-way'!Z6+'OddsRatio_working_3-way'!AF6</f>
        <v>1.0445827630496036</v>
      </c>
      <c r="AM6" s="11">
        <f>'OddsRatio_working_3-way'!AA6+'OddsRatio_working_3-way'!AG6</f>
        <v>-0.65352254634049245</v>
      </c>
      <c r="AN6" s="11">
        <f>'OddsRatio_working_3-way'!AB6+'OddsRatio_working_3-way'!AH6</f>
        <v>-0.39106021670911106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1.0445827630496036</v>
      </c>
      <c r="AS6" s="11">
        <f>IF(('OddsRatio_working_3-way'!X6=0),IF(Q6&gt;0,-Q6^(1/3),(-Q6)^(1/3)),'OddsRatio_working_3-way'!AM6-'OddsRatio_working_3-way'!R6/3)</f>
        <v>-0.65352254634049245</v>
      </c>
      <c r="AT6" s="11">
        <f>IF(('OddsRatio_working_3-way'!X6=0),IF(Q6&gt;0,-Q6^(1/3),(-Q6)^(1/3)),'OddsRatio_working_3-way'!AN6-'OddsRatio_working_3-way'!R6/3)</f>
        <v>-0.39106021670911106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2.2000000000000002</v>
      </c>
      <c r="B7" s="4">
        <f>IF('True_Odds_Calculator_3-way'!B8="","",'True_Odds_Calculator_3-way'!B8)</f>
        <v>3.16</v>
      </c>
      <c r="C7" s="4">
        <f>IF('True_Odds_Calculator_3-way'!C8="","",'True_Odds_Calculator_3-way'!C8)</f>
        <v>3.81</v>
      </c>
      <c r="D7" s="9">
        <f t="shared" si="13"/>
        <v>0.44186569092081318</v>
      </c>
      <c r="E7" s="9">
        <f t="shared" si="14"/>
        <v>0.30547073349451448</v>
      </c>
      <c r="F7" s="9">
        <f t="shared" si="15"/>
        <v>0.25266357558467228</v>
      </c>
      <c r="G7" s="9">
        <f t="shared" si="16"/>
        <v>1.0526092742421327</v>
      </c>
      <c r="H7" s="9">
        <f t="shared" si="17"/>
        <v>2.2631311290905591</v>
      </c>
      <c r="I7" s="9">
        <f t="shared" si="18"/>
        <v>3.2736360323630072</v>
      </c>
      <c r="J7" s="9">
        <f t="shared" si="19"/>
        <v>3.9578320606203934</v>
      </c>
      <c r="K7" s="11">
        <f t="shared" si="20"/>
        <v>0.45454545454545453</v>
      </c>
      <c r="L7" s="11">
        <f t="shared" si="21"/>
        <v>0.31645569620253161</v>
      </c>
      <c r="M7" s="11">
        <f t="shared" si="22"/>
        <v>0.26246719160104987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-0.27498346366082826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0.23294340796583393</v>
      </c>
      <c r="Q7" s="11">
        <f>2*'OddsRatio_working_3-way'!K7*'OddsRatio_working_3-way'!L7*'OddsRatio_working_3-way'!M7</f>
        <v>7.5508398044030436E-2</v>
      </c>
      <c r="R7" s="11">
        <f t="shared" si="23"/>
        <v>0</v>
      </c>
      <c r="S7" s="11">
        <f t="shared" si="24"/>
        <v>-0.84711787707042763</v>
      </c>
      <c r="T7" s="11">
        <f t="shared" si="25"/>
        <v>-0.27459250472299113</v>
      </c>
      <c r="U7" s="11">
        <f>'OddsRatio_working_3-way'!S7-'OddsRatio_working_3-way'!R7^2/3</f>
        <v>-0.84711787707042763</v>
      </c>
      <c r="V7" s="11">
        <f>'OddsRatio_working_3-way'!S7*'OddsRatio_working_3-way'!R7/3-2*'OddsRatio_working_3-way'!R7^3/27-'OddsRatio_working_3-way'!T7</f>
        <v>0.27459250472299113</v>
      </c>
      <c r="W7" s="11">
        <f>'OddsRatio_working_3-way'!V7^2+4*'OddsRatio_working_3-way'!U7^3/27</f>
        <v>-1.4658090649583386E-2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0.15004927049108677</v>
      </c>
      <c r="Y7" s="11">
        <f>IF('OddsRatio_working_3-way'!W7&gt;=0,IF('OddsRatio_working_3-way'!V7+SQRT('OddsRatio_working_3-way'!W7)&gt;0,0,PI()),ACOS('OddsRatio_working_3-way'!V7/(2*'OddsRatio_working_3-way'!X7)))</f>
        <v>0.41526908124015982</v>
      </c>
      <c r="Z7" s="11">
        <f>'OddsRatio_working_3-way'!X7^(1/3)*COS('OddsRatio_working_3-way'!Y7/3)</f>
        <v>0.52630463712106634</v>
      </c>
      <c r="AA7" s="11">
        <f>'OddsRatio_working_3-way'!X7^(1/3)*COS(('OddsRatio_working_3-way'!Y7+2*PI())/3)</f>
        <v>-0.32665067268293418</v>
      </c>
      <c r="AB7" s="11">
        <f>'OddsRatio_working_3-way'!X7^(1/3)*COS(('OddsRatio_working_3-way'!Y7+4*PI())/3)</f>
        <v>-0.19965396443813233</v>
      </c>
      <c r="AC7" s="11">
        <f>'OddsRatio_working_3-way'!X7^(1/3)*SIN('OddsRatio_working_3-way'!Y7/3)</f>
        <v>7.3321583691332917E-2</v>
      </c>
      <c r="AD7" s="11">
        <f>'OddsRatio_working_3-way'!X7^(1/3)*SIN(('OddsRatio_working_3-way'!Y7+2*PI())/3)</f>
        <v>0.41913239403072761</v>
      </c>
      <c r="AE7" s="11">
        <f>'OddsRatio_working_3-way'!X7^(1/3)*SIN(('OddsRatio_working_3-way'!Y7+4*PI())/3)</f>
        <v>-0.49245397772206034</v>
      </c>
      <c r="AF7" s="11">
        <f>-'OddsRatio_working_3-way'!U7/(3*'OddsRatio_working_3-way'!X7^(1/3))*COS(('OddsRatio_working_3-way'!Y7)/3)</f>
        <v>0.52630463712106634</v>
      </c>
      <c r="AG7" s="11">
        <f>-'OddsRatio_working_3-way'!U7/(3*'OddsRatio_working_3-way'!X7^(1/3))*COS(('OddsRatio_working_3-way'!Y7+2*PI())/3)</f>
        <v>-0.32665067268293418</v>
      </c>
      <c r="AH7" s="11">
        <f>-'OddsRatio_working_3-way'!U7/(3*'OddsRatio_working_3-way'!X7^(1/3))*COS(('OddsRatio_working_3-way'!Y7+4*PI())/3)</f>
        <v>-0.19965396443813233</v>
      </c>
      <c r="AI7" s="11">
        <f>'OddsRatio_working_3-way'!U7/(3*'OddsRatio_working_3-way'!X7^(1/3))*SIN(('OddsRatio_working_3-way'!Y7)/3)</f>
        <v>-7.3321583691332917E-2</v>
      </c>
      <c r="AJ7" s="11">
        <f>'OddsRatio_working_3-way'!U7/(3*'OddsRatio_working_3-way'!X7^(1/3))*SIN(('OddsRatio_working_3-way'!Y7+2*PI())/3)</f>
        <v>-0.41913239403072761</v>
      </c>
      <c r="AK7" s="11">
        <f>'OddsRatio_working_3-way'!U7/(3*'OddsRatio_working_3-way'!X7^(1/3))*SIN(('OddsRatio_working_3-way'!Y7+4*PI())/3)</f>
        <v>0.49245397772206034</v>
      </c>
      <c r="AL7" s="11">
        <f>'OddsRatio_working_3-way'!Z7+'OddsRatio_working_3-way'!AF7</f>
        <v>1.0526092742421327</v>
      </c>
      <c r="AM7" s="11">
        <f>'OddsRatio_working_3-way'!AA7+'OddsRatio_working_3-way'!AG7</f>
        <v>-0.65330134536586837</v>
      </c>
      <c r="AN7" s="11">
        <f>'OddsRatio_working_3-way'!AB7+'OddsRatio_working_3-way'!AH7</f>
        <v>-0.39930792887626465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1.0526092742421327</v>
      </c>
      <c r="AS7" s="11">
        <f>IF(('OddsRatio_working_3-way'!X7=0),IF(Q7&gt;0,-Q7^(1/3),(-Q7)^(1/3)),'OddsRatio_working_3-way'!AM7-'OddsRatio_working_3-way'!R7/3)</f>
        <v>-0.65330134536586837</v>
      </c>
      <c r="AT7" s="11">
        <f>IF(('OddsRatio_working_3-way'!X7=0),IF(Q7&gt;0,-Q7^(1/3),(-Q7)^(1/3)),'OddsRatio_working_3-way'!AN7-'OddsRatio_working_3-way'!R7/3)</f>
        <v>-0.39930792887626465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2.48</v>
      </c>
      <c r="B8" s="4">
        <f>IF('True_Odds_Calculator_3-way'!B9="","",'True_Odds_Calculator_3-way'!B9)</f>
        <v>3.05</v>
      </c>
      <c r="C8" s="4">
        <f>IF('True_Odds_Calculator_3-way'!C9="","",'True_Odds_Calculator_3-way'!C9)</f>
        <v>3.31</v>
      </c>
      <c r="D8" s="9">
        <f t="shared" si="13"/>
        <v>0.39129798158540352</v>
      </c>
      <c r="E8" s="9">
        <f t="shared" si="14"/>
        <v>0.31698612177669599</v>
      </c>
      <c r="F8" s="9">
        <f t="shared" si="15"/>
        <v>0.29171589663790054</v>
      </c>
      <c r="G8" s="9">
        <f t="shared" si="16"/>
        <v>1.0510791441117213</v>
      </c>
      <c r="H8" s="9">
        <f t="shared" si="17"/>
        <v>2.5555971332853478</v>
      </c>
      <c r="I8" s="9">
        <f t="shared" si="18"/>
        <v>3.1547122454290282</v>
      </c>
      <c r="J8" s="9">
        <f t="shared" si="19"/>
        <v>3.4279928228980761</v>
      </c>
      <c r="K8" s="11">
        <f t="shared" si="20"/>
        <v>0.40322580645161293</v>
      </c>
      <c r="L8" s="11">
        <f t="shared" si="21"/>
        <v>0.32786885245901642</v>
      </c>
      <c r="M8" s="11">
        <f t="shared" si="22"/>
        <v>0.30211480362537763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-0.27992909648342212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0.23325627355528894</v>
      </c>
      <c r="Q8" s="11">
        <f>2*'OddsRatio_working_3-way'!K8*'OddsRatio_working_3-way'!L8*'OddsRatio_working_3-way'!M8</f>
        <v>7.9882285464140057E-2</v>
      </c>
      <c r="R8" s="11">
        <f t="shared" si="23"/>
        <v>0</v>
      </c>
      <c r="S8" s="11">
        <f t="shared" si="24"/>
        <v>-0.8332691259520526</v>
      </c>
      <c r="T8" s="11">
        <f t="shared" si="25"/>
        <v>-0.28536613902467556</v>
      </c>
      <c r="U8" s="11">
        <f>'OddsRatio_working_3-way'!S8-'OddsRatio_working_3-way'!R8^2/3</f>
        <v>-0.8332691259520526</v>
      </c>
      <c r="V8" s="11">
        <f>'OddsRatio_working_3-way'!S8*'OddsRatio_working_3-way'!R8/3-2*'OddsRatio_working_3-way'!R8^3/27-'OddsRatio_working_3-way'!T8</f>
        <v>0.28536613902467556</v>
      </c>
      <c r="W8" s="11">
        <f>'OddsRatio_working_3-way'!V8^2+4*'OddsRatio_working_3-way'!U8^3/27</f>
        <v>-4.2802331621851625E-3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0.14638482372161707</v>
      </c>
      <c r="Y8" s="11">
        <f>IF('OddsRatio_working_3-way'!W8&gt;=0,IF('OddsRatio_working_3-way'!V8+SQRT('OddsRatio_working_3-way'!W8)&gt;0,0,PI()),ACOS('OddsRatio_working_3-way'!V8/(2*'OddsRatio_working_3-way'!X8)))</f>
        <v>0.22536695145128305</v>
      </c>
      <c r="Z8" s="11">
        <f>'OddsRatio_working_3-way'!X8^(1/3)*COS('OddsRatio_working_3-way'!Y8/3)</f>
        <v>0.52553957205586066</v>
      </c>
      <c r="AA8" s="11">
        <f>'OddsRatio_working_3-way'!X8^(1/3)*COS(('OddsRatio_working_3-way'!Y8+2*PI())/3)</f>
        <v>-0.29702471473199171</v>
      </c>
      <c r="AB8" s="11">
        <f>'OddsRatio_working_3-way'!X8^(1/3)*COS(('OddsRatio_working_3-way'!Y8+4*PI())/3)</f>
        <v>-0.22851485732386906</v>
      </c>
      <c r="AC8" s="11">
        <f>'OddsRatio_working_3-way'!X8^(1/3)*SIN('OddsRatio_working_3-way'!Y8/3)</f>
        <v>3.9554184616722485E-2</v>
      </c>
      <c r="AD8" s="11">
        <f>'OddsRatio_working_3-way'!X8^(1/3)*SIN(('OddsRatio_working_3-way'!Y8+2*PI())/3)</f>
        <v>0.43535352778601655</v>
      </c>
      <c r="AE8" s="11">
        <f>'OddsRatio_working_3-way'!X8^(1/3)*SIN(('OddsRatio_working_3-way'!Y8+4*PI())/3)</f>
        <v>-0.47490771240273899</v>
      </c>
      <c r="AF8" s="11">
        <f>-'OddsRatio_working_3-way'!U8/(3*'OddsRatio_working_3-way'!X8^(1/3))*COS(('OddsRatio_working_3-way'!Y8)/3)</f>
        <v>0.52553957205586055</v>
      </c>
      <c r="AG8" s="11">
        <f>-'OddsRatio_working_3-way'!U8/(3*'OddsRatio_working_3-way'!X8^(1/3))*COS(('OddsRatio_working_3-way'!Y8+2*PI())/3)</f>
        <v>-0.29702471473199166</v>
      </c>
      <c r="AH8" s="11">
        <f>-'OddsRatio_working_3-way'!U8/(3*'OddsRatio_working_3-way'!X8^(1/3))*COS(('OddsRatio_working_3-way'!Y8+4*PI())/3)</f>
        <v>-0.228514857323869</v>
      </c>
      <c r="AI8" s="11">
        <f>'OddsRatio_working_3-way'!U8/(3*'OddsRatio_working_3-way'!X8^(1/3))*SIN(('OddsRatio_working_3-way'!Y8)/3)</f>
        <v>-3.9554184616722478E-2</v>
      </c>
      <c r="AJ8" s="11">
        <f>'OddsRatio_working_3-way'!U8/(3*'OddsRatio_working_3-way'!X8^(1/3))*SIN(('OddsRatio_working_3-way'!Y8+2*PI())/3)</f>
        <v>-0.43535352778601644</v>
      </c>
      <c r="AK8" s="11">
        <f>'OddsRatio_working_3-way'!U8/(3*'OddsRatio_working_3-way'!X8^(1/3))*SIN(('OddsRatio_working_3-way'!Y8+4*PI())/3)</f>
        <v>0.47490771240273888</v>
      </c>
      <c r="AL8" s="11">
        <f>'OddsRatio_working_3-way'!Z8+'OddsRatio_working_3-way'!AF8</f>
        <v>1.0510791441117213</v>
      </c>
      <c r="AM8" s="11">
        <f>'OddsRatio_working_3-way'!AA8+'OddsRatio_working_3-way'!AG8</f>
        <v>-0.59404942946398331</v>
      </c>
      <c r="AN8" s="11">
        <f>'OddsRatio_working_3-way'!AB8+'OddsRatio_working_3-way'!AH8</f>
        <v>-0.45702971464773806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1.0510791441117213</v>
      </c>
      <c r="AS8" s="11">
        <f>IF(('OddsRatio_working_3-way'!X8=0),IF(Q8&gt;0,-Q8^(1/3),(-Q8)^(1/3)),'OddsRatio_working_3-way'!AM8-'OddsRatio_working_3-way'!R8/3)</f>
        <v>-0.59404942946398331</v>
      </c>
      <c r="AT8" s="11">
        <f>IF(('OddsRatio_working_3-way'!X8=0),IF(Q8&gt;0,-Q8^(1/3),(-Q8)^(1/3)),'OddsRatio_working_3-way'!AN8-'OddsRatio_working_3-way'!R8/3)</f>
        <v>-0.45702971464773806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2.37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3.38</v>
      </c>
      <c r="D9" s="9">
        <f t="shared" si="13"/>
        <v>0.40975664900526454</v>
      </c>
      <c r="E9" s="9">
        <f t="shared" si="14"/>
        <v>0.30472708177330865</v>
      </c>
      <c r="F9" s="9">
        <f t="shared" si="15"/>
        <v>0.28551626922142681</v>
      </c>
      <c r="G9" s="9">
        <f t="shared" si="16"/>
        <v>1.0514400774600841</v>
      </c>
      <c r="H9" s="9">
        <f t="shared" si="17"/>
        <v>2.4404729061203154</v>
      </c>
      <c r="I9" s="9">
        <f t="shared" si="18"/>
        <v>3.2816249680883827</v>
      </c>
      <c r="J9" s="9">
        <f t="shared" si="19"/>
        <v>3.5024273843550002</v>
      </c>
      <c r="K9" s="11">
        <f t="shared" si="20"/>
        <v>0.42194092827004215</v>
      </c>
      <c r="L9" s="11">
        <f t="shared" si="21"/>
        <v>0.31545741324921134</v>
      </c>
      <c r="M9" s="11">
        <f t="shared" si="22"/>
        <v>0.29585798816568049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-0.27863325573110898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0.23312958909886039</v>
      </c>
      <c r="Q9" s="11">
        <f>2*'OddsRatio_working_3-way'!K9*'OddsRatio_working_3-way'!L9*'OddsRatio_working_3-way'!M9</f>
        <v>7.8759996317182557E-2</v>
      </c>
      <c r="R9" s="11">
        <f t="shared" si="23"/>
        <v>0</v>
      </c>
      <c r="S9" s="11">
        <f t="shared" si="24"/>
        <v>-0.83668975007003021</v>
      </c>
      <c r="T9" s="11">
        <f t="shared" si="25"/>
        <v>-0.28266545610473992</v>
      </c>
      <c r="U9" s="11">
        <f>'OddsRatio_working_3-way'!S9-'OddsRatio_working_3-way'!R9^2/3</f>
        <v>-0.83668975007003021</v>
      </c>
      <c r="V9" s="11">
        <f>'OddsRatio_working_3-way'!S9*'OddsRatio_working_3-way'!R9/3-2*'OddsRatio_working_3-way'!R9^3/27-'OddsRatio_working_3-way'!T9</f>
        <v>0.28266545610473992</v>
      </c>
      <c r="W9" s="11">
        <f>'OddsRatio_working_3-way'!V9^2+4*'OddsRatio_working_3-way'!U9^3/27</f>
        <v>-6.8742310683471558E-3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0.14728712702002153</v>
      </c>
      <c r="Y9" s="11">
        <f>IF('OddsRatio_working_3-way'!W9&gt;=0,IF('OddsRatio_working_3-way'!V9+SQRT('OddsRatio_working_3-way'!W9)&gt;0,0,PI()),ACOS('OddsRatio_working_3-way'!V9/(2*'OddsRatio_working_3-way'!X9)))</f>
        <v>0.28531568124830065</v>
      </c>
      <c r="Z9" s="11">
        <f>'OddsRatio_working_3-way'!X9^(1/3)*COS('OddsRatio_working_3-way'!Y9/3)</f>
        <v>0.52572003873004203</v>
      </c>
      <c r="AA9" s="11">
        <f>'OddsRatio_working_3-way'!X9^(1/3)*COS(('OddsRatio_working_3-way'!Y9+2*PI())/3)</f>
        <v>-0.30629120833987938</v>
      </c>
      <c r="AB9" s="11">
        <f>'OddsRatio_working_3-way'!X9^(1/3)*COS(('OddsRatio_working_3-way'!Y9+4*PI())/3)</f>
        <v>-0.21942883039016273</v>
      </c>
      <c r="AC9" s="11">
        <f>'OddsRatio_working_3-way'!X9^(1/3)*SIN('OddsRatio_working_3-way'!Y9/3)</f>
        <v>5.0150017291720063E-2</v>
      </c>
      <c r="AD9" s="11">
        <f>'OddsRatio_working_3-way'!X9^(1/3)*SIN(('OddsRatio_working_3-way'!Y9+2*PI())/3)</f>
        <v>0.43021190017289535</v>
      </c>
      <c r="AE9" s="11">
        <f>'OddsRatio_working_3-way'!X9^(1/3)*SIN(('OddsRatio_working_3-way'!Y9+4*PI())/3)</f>
        <v>-0.48036191746461532</v>
      </c>
      <c r="AF9" s="11">
        <f>-'OddsRatio_working_3-way'!U9/(3*'OddsRatio_working_3-way'!X9^(1/3))*COS(('OddsRatio_working_3-way'!Y9)/3)</f>
        <v>0.52572003873004214</v>
      </c>
      <c r="AG9" s="11">
        <f>-'OddsRatio_working_3-way'!U9/(3*'OddsRatio_working_3-way'!X9^(1/3))*COS(('OddsRatio_working_3-way'!Y9+2*PI())/3)</f>
        <v>-0.30629120833987944</v>
      </c>
      <c r="AH9" s="11">
        <f>-'OddsRatio_working_3-way'!U9/(3*'OddsRatio_working_3-way'!X9^(1/3))*COS(('OddsRatio_working_3-way'!Y9+4*PI())/3)</f>
        <v>-0.21942883039016278</v>
      </c>
      <c r="AI9" s="11">
        <f>'OddsRatio_working_3-way'!U9/(3*'OddsRatio_working_3-way'!X9^(1/3))*SIN(('OddsRatio_working_3-way'!Y9)/3)</f>
        <v>-5.015001729172007E-2</v>
      </c>
      <c r="AJ9" s="11">
        <f>'OddsRatio_working_3-way'!U9/(3*'OddsRatio_working_3-way'!X9^(1/3))*SIN(('OddsRatio_working_3-way'!Y9+2*PI())/3)</f>
        <v>-0.43021190017289546</v>
      </c>
      <c r="AK9" s="11">
        <f>'OddsRatio_working_3-way'!U9/(3*'OddsRatio_working_3-way'!X9^(1/3))*SIN(('OddsRatio_working_3-way'!Y9+4*PI())/3)</f>
        <v>0.48036191746461543</v>
      </c>
      <c r="AL9" s="11">
        <f>'OddsRatio_working_3-way'!Z9+'OddsRatio_working_3-way'!AF9</f>
        <v>1.0514400774600841</v>
      </c>
      <c r="AM9" s="11">
        <f>'OddsRatio_working_3-way'!AA9+'OddsRatio_working_3-way'!AG9</f>
        <v>-0.61258241667975888</v>
      </c>
      <c r="AN9" s="11">
        <f>'OddsRatio_working_3-way'!AB9+'OddsRatio_working_3-way'!AH9</f>
        <v>-0.43885766078032551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1.0514400774600841</v>
      </c>
      <c r="AS9" s="11">
        <f>IF(('OddsRatio_working_3-way'!X9=0),IF(Q9&gt;0,-Q9^(1/3),(-Q9)^(1/3)),'OddsRatio_working_3-way'!AM9-'OddsRatio_working_3-way'!R9/3)</f>
        <v>-0.61258241667975888</v>
      </c>
      <c r="AT9" s="11">
        <f>IF(('OddsRatio_working_3-way'!X9=0),IF(Q9&gt;0,-Q9^(1/3),(-Q9)^(1/3)),'OddsRatio_working_3-way'!AN9-'OddsRatio_working_3-way'!R9/3)</f>
        <v>-0.43885766078032551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1.71</v>
      </c>
      <c r="B10" s="4">
        <f>IF('True_Odds_Calculator_3-way'!B11="","",'True_Odds_Calculator_3-way'!B11)</f>
        <v>3.75</v>
      </c>
      <c r="C10" s="4">
        <f>IF('True_Odds_Calculator_3-way'!C11="","",'True_Odds_Calculator_3-way'!C11)</f>
        <v>5.35</v>
      </c>
      <c r="D10" s="9">
        <f t="shared" si="13"/>
        <v>0.56879637601777711</v>
      </c>
      <c r="E10" s="9">
        <f t="shared" si="14"/>
        <v>0.25404589495957286</v>
      </c>
      <c r="F10" s="9">
        <f t="shared" si="15"/>
        <v>0.17715772902265034</v>
      </c>
      <c r="G10" s="9">
        <f t="shared" si="16"/>
        <v>1.0677442288122183</v>
      </c>
      <c r="H10" s="9">
        <f t="shared" si="17"/>
        <v>1.7580984024566748</v>
      </c>
      <c r="I10" s="9">
        <f t="shared" si="18"/>
        <v>3.9362966292336004</v>
      </c>
      <c r="J10" s="9">
        <f t="shared" si="19"/>
        <v>5.6446873953331496</v>
      </c>
      <c r="K10" s="11">
        <f t="shared" si="20"/>
        <v>0.58479532163742687</v>
      </c>
      <c r="L10" s="11">
        <f t="shared" si="21"/>
        <v>0.26666666666666666</v>
      </c>
      <c r="M10" s="11">
        <f t="shared" si="22"/>
        <v>0.18691588785046731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-0.24757063999562778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0.22765116321437026</v>
      </c>
      <c r="Q10" s="11">
        <f>2*'OddsRatio_working_3-way'!K10*'OddsRatio_working_3-way'!L10*'OddsRatio_working_3-way'!M10</f>
        <v>5.829735293581826E-2</v>
      </c>
      <c r="R10" s="11">
        <f t="shared" si="23"/>
        <v>0</v>
      </c>
      <c r="S10" s="11">
        <f t="shared" si="24"/>
        <v>-0.91954022988505701</v>
      </c>
      <c r="T10" s="11">
        <f t="shared" si="25"/>
        <v>-0.23547765169911836</v>
      </c>
      <c r="U10" s="11">
        <f>'OddsRatio_working_3-way'!S10-'OddsRatio_working_3-way'!R10^2/3</f>
        <v>-0.91954022988505701</v>
      </c>
      <c r="V10" s="11">
        <f>'OddsRatio_working_3-way'!S10*'OddsRatio_working_3-way'!R10/3-2*'OddsRatio_working_3-way'!R10^3/27-'OddsRatio_working_3-way'!T10</f>
        <v>0.23547765169911836</v>
      </c>
      <c r="W10" s="11">
        <f>'OddsRatio_working_3-way'!V10^2+4*'OddsRatio_working_3-way'!U10^3/27</f>
        <v>-5.973859185536029E-2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0.16969702141249532</v>
      </c>
      <c r="Y10" s="11">
        <f>IF('OddsRatio_working_3-way'!W10&gt;=0,IF('OddsRatio_working_3-way'!V10+SQRT('OddsRatio_working_3-way'!W10)&gt;0,0,PI()),ACOS('OddsRatio_working_3-way'!V10/(2*'OddsRatio_working_3-way'!X10)))</f>
        <v>0.80401923161960598</v>
      </c>
      <c r="Z10" s="11">
        <f>'OddsRatio_working_3-way'!X10^(1/3)*COS('OddsRatio_working_3-way'!Y10/3)</f>
        <v>0.53387211440610927</v>
      </c>
      <c r="AA10" s="11">
        <f>'OddsRatio_working_3-way'!X10^(1/3)*COS(('OddsRatio_working_3-way'!Y10+2*PI())/3)</f>
        <v>-0.39390251563175488</v>
      </c>
      <c r="AB10" s="11">
        <f>'OddsRatio_working_3-way'!X10^(1/3)*COS(('OddsRatio_working_3-way'!Y10+4*PI())/3)</f>
        <v>-0.13996959877435461</v>
      </c>
      <c r="AC10" s="11">
        <f>'OddsRatio_working_3-way'!X10^(1/3)*SIN('OddsRatio_working_3-way'!Y10/3)</f>
        <v>0.14660823790372715</v>
      </c>
      <c r="AD10" s="11">
        <f>'OddsRatio_working_3-way'!X10^(1/3)*SIN(('OddsRatio_working_3-way'!Y10+2*PI())/3)</f>
        <v>0.38904269449593942</v>
      </c>
      <c r="AE10" s="11">
        <f>'OddsRatio_working_3-way'!X10^(1/3)*SIN(('OddsRatio_working_3-way'!Y10+4*PI())/3)</f>
        <v>-0.53565093239966632</v>
      </c>
      <c r="AF10" s="11">
        <f>-'OddsRatio_working_3-way'!U10/(3*'OddsRatio_working_3-way'!X10^(1/3))*COS(('OddsRatio_working_3-way'!Y10)/3)</f>
        <v>0.53387211440610916</v>
      </c>
      <c r="AG10" s="11">
        <f>-'OddsRatio_working_3-way'!U10/(3*'OddsRatio_working_3-way'!X10^(1/3))*COS(('OddsRatio_working_3-way'!Y10+2*PI())/3)</f>
        <v>-0.39390251563175477</v>
      </c>
      <c r="AH10" s="11">
        <f>-'OddsRatio_working_3-way'!U10/(3*'OddsRatio_working_3-way'!X10^(1/3))*COS(('OddsRatio_working_3-way'!Y10+4*PI())/3)</f>
        <v>-0.13996959877435458</v>
      </c>
      <c r="AI10" s="11">
        <f>'OddsRatio_working_3-way'!U10/(3*'OddsRatio_working_3-way'!X10^(1/3))*SIN(('OddsRatio_working_3-way'!Y10)/3)</f>
        <v>-0.14660823790372712</v>
      </c>
      <c r="AJ10" s="11">
        <f>'OddsRatio_working_3-way'!U10/(3*'OddsRatio_working_3-way'!X10^(1/3))*SIN(('OddsRatio_working_3-way'!Y10+2*PI())/3)</f>
        <v>-0.38904269449593937</v>
      </c>
      <c r="AK10" s="11">
        <f>'OddsRatio_working_3-way'!U10/(3*'OddsRatio_working_3-way'!X10^(1/3))*SIN(('OddsRatio_working_3-way'!Y10+4*PI())/3)</f>
        <v>0.53565093239966621</v>
      </c>
      <c r="AL10" s="11">
        <f>'OddsRatio_working_3-way'!Z10+'OddsRatio_working_3-way'!AF10</f>
        <v>1.0677442288122183</v>
      </c>
      <c r="AM10" s="11">
        <f>'OddsRatio_working_3-way'!AA10+'OddsRatio_working_3-way'!AG10</f>
        <v>-0.78780503126350965</v>
      </c>
      <c r="AN10" s="11">
        <f>'OddsRatio_working_3-way'!AB10+'OddsRatio_working_3-way'!AH10</f>
        <v>-0.27993919754870922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1.0677442288122183</v>
      </c>
      <c r="AS10" s="11">
        <f>IF(('OddsRatio_working_3-way'!X10=0),IF(Q10&gt;0,-Q10^(1/3),(-Q10)^(1/3)),'OddsRatio_working_3-way'!AM10-'OddsRatio_working_3-way'!R10/3)</f>
        <v>-0.78780503126350965</v>
      </c>
      <c r="AT10" s="11">
        <f>IF(('OddsRatio_working_3-way'!X10=0),IF(Q10&gt;0,-Q10^(1/3),(-Q10)^(1/3)),'OddsRatio_working_3-way'!AN10-'OddsRatio_working_3-way'!R10/3)</f>
        <v>-0.27993919754870922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2.37</v>
      </c>
      <c r="B11" s="4">
        <f>IF('True_Odds_Calculator_3-way'!B12="","",'True_Odds_Calculator_3-way'!B12)</f>
        <v>3.17</v>
      </c>
      <c r="C11" s="4">
        <f>IF('True_Odds_Calculator_3-way'!C12="","",'True_Odds_Calculator_3-way'!C12)</f>
        <v>3.39</v>
      </c>
      <c r="D11" s="9">
        <f t="shared" si="13"/>
        <v>0.41007103357151298</v>
      </c>
      <c r="E11" s="9">
        <f t="shared" si="14"/>
        <v>0.30500252352216384</v>
      </c>
      <c r="F11" s="9">
        <f t="shared" si="15"/>
        <v>0.28492644290632324</v>
      </c>
      <c r="G11" s="9">
        <f t="shared" si="16"/>
        <v>1.050074376709671</v>
      </c>
      <c r="H11" s="9">
        <f t="shared" si="17"/>
        <v>2.4386018960922495</v>
      </c>
      <c r="I11" s="9">
        <f t="shared" si="18"/>
        <v>3.2786613974599863</v>
      </c>
      <c r="J11" s="9">
        <f t="shared" si="19"/>
        <v>3.5096777603361131</v>
      </c>
      <c r="K11" s="11">
        <f t="shared" si="20"/>
        <v>0.42194092827004215</v>
      </c>
      <c r="L11" s="11">
        <f t="shared" si="21"/>
        <v>0.31545741324921134</v>
      </c>
      <c r="M11" s="11">
        <f t="shared" si="22"/>
        <v>0.29498525073746312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-0.27897860321348555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0.23283452952563671</v>
      </c>
      <c r="Q11" s="11">
        <f>2*'OddsRatio_working_3-way'!K11*'OddsRatio_working_3-way'!L11*'OddsRatio_working_3-way'!M11</f>
        <v>7.8527665944565506E-2</v>
      </c>
      <c r="R11" s="11">
        <f t="shared" si="23"/>
        <v>0</v>
      </c>
      <c r="S11" s="11">
        <f t="shared" si="24"/>
        <v>-0.83459636991394082</v>
      </c>
      <c r="T11" s="11">
        <f t="shared" si="25"/>
        <v>-0.28148275545158208</v>
      </c>
      <c r="U11" s="11">
        <f>'OddsRatio_working_3-way'!S11-'OddsRatio_working_3-way'!R11^2/3</f>
        <v>-0.83459636991394082</v>
      </c>
      <c r="V11" s="11">
        <f>'OddsRatio_working_3-way'!S11*'OddsRatio_working_3-way'!R11/3-2*'OddsRatio_working_3-way'!R11^3/27-'OddsRatio_working_3-way'!T11</f>
        <v>0.28148275545158208</v>
      </c>
      <c r="W11" s="11">
        <f>'OddsRatio_working_3-way'!V11^2+4*'OddsRatio_working_3-way'!U11^3/27</f>
        <v>-6.8917576547457282E-3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0.1467347089745307</v>
      </c>
      <c r="Y11" s="11">
        <f>IF('OddsRatio_working_3-way'!W11&gt;=0,IF('OddsRatio_working_3-way'!V11+SQRT('OddsRatio_working_3-way'!W11)&gt;0,0,PI()),ACOS('OddsRatio_working_3-way'!V11/(2*'OddsRatio_working_3-way'!X11)))</f>
        <v>0.28679536258998772</v>
      </c>
      <c r="Z11" s="11">
        <f>'OddsRatio_working_3-way'!X11^(1/3)*COS('OddsRatio_working_3-way'!Y11/3)</f>
        <v>0.52503718835483559</v>
      </c>
      <c r="AA11" s="11">
        <f>'OddsRatio_working_3-way'!X11^(1/3)*COS(('OddsRatio_working_3-way'!Y11+2*PI())/3)</f>
        <v>-0.30611969062947869</v>
      </c>
      <c r="AB11" s="11">
        <f>'OddsRatio_working_3-way'!X11^(1/3)*COS(('OddsRatio_working_3-way'!Y11+4*PI())/3)</f>
        <v>-0.21891749772535679</v>
      </c>
      <c r="AC11" s="11">
        <f>'OddsRatio_working_3-way'!X11^(1/3)*SIN('OddsRatio_working_3-way'!Y11/3)</f>
        <v>5.034620954712038E-2</v>
      </c>
      <c r="AD11" s="11">
        <f>'OddsRatio_working_3-way'!X11^(1/3)*SIN(('OddsRatio_working_3-way'!Y11+2*PI())/3)</f>
        <v>0.42952243827328268</v>
      </c>
      <c r="AE11" s="11">
        <f>'OddsRatio_working_3-way'!X11^(1/3)*SIN(('OddsRatio_working_3-way'!Y11+4*PI())/3)</f>
        <v>-0.47986864782040306</v>
      </c>
      <c r="AF11" s="11">
        <f>-'OddsRatio_working_3-way'!U11/(3*'OddsRatio_working_3-way'!X11^(1/3))*COS(('OddsRatio_working_3-way'!Y11)/3)</f>
        <v>0.52503718835483548</v>
      </c>
      <c r="AG11" s="11">
        <f>-'OddsRatio_working_3-way'!U11/(3*'OddsRatio_working_3-way'!X11^(1/3))*COS(('OddsRatio_working_3-way'!Y11+2*PI())/3)</f>
        <v>-0.30611969062947864</v>
      </c>
      <c r="AH11" s="11">
        <f>-'OddsRatio_working_3-way'!U11/(3*'OddsRatio_working_3-way'!X11^(1/3))*COS(('OddsRatio_working_3-way'!Y11+4*PI())/3)</f>
        <v>-0.21891749772535674</v>
      </c>
      <c r="AI11" s="11">
        <f>'OddsRatio_working_3-way'!U11/(3*'OddsRatio_working_3-way'!X11^(1/3))*SIN(('OddsRatio_working_3-way'!Y11)/3)</f>
        <v>-5.0346209547120373E-2</v>
      </c>
      <c r="AJ11" s="11">
        <f>'OddsRatio_working_3-way'!U11/(3*'OddsRatio_working_3-way'!X11^(1/3))*SIN(('OddsRatio_working_3-way'!Y11+2*PI())/3)</f>
        <v>-0.42952243827328257</v>
      </c>
      <c r="AK11" s="11">
        <f>'OddsRatio_working_3-way'!U11/(3*'OddsRatio_working_3-way'!X11^(1/3))*SIN(('OddsRatio_working_3-way'!Y11+4*PI())/3)</f>
        <v>0.47986864782040295</v>
      </c>
      <c r="AL11" s="11">
        <f>'OddsRatio_working_3-way'!Z11+'OddsRatio_working_3-way'!AF11</f>
        <v>1.050074376709671</v>
      </c>
      <c r="AM11" s="11">
        <f>'OddsRatio_working_3-way'!AA11+'OddsRatio_working_3-way'!AG11</f>
        <v>-0.61223938125895727</v>
      </c>
      <c r="AN11" s="11">
        <f>'OddsRatio_working_3-way'!AB11+'OddsRatio_working_3-way'!AH11</f>
        <v>-0.43783499545071353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1.050074376709671</v>
      </c>
      <c r="AS11" s="11">
        <f>IF(('OddsRatio_working_3-way'!X11=0),IF(Q11&gt;0,-Q11^(1/3),(-Q11)^(1/3)),'OddsRatio_working_3-way'!AM11-'OddsRatio_working_3-way'!R11/3)</f>
        <v>-0.61223938125895727</v>
      </c>
      <c r="AT11" s="11">
        <f>IF(('OddsRatio_working_3-way'!X11=0),IF(Q11&gt;0,-Q11^(1/3),(-Q11)^(1/3)),'OddsRatio_working_3-way'!AN11-'OddsRatio_working_3-way'!R11/3)</f>
        <v>-0.43783499545071353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1.98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4.47</v>
      </c>
      <c r="D12" s="9">
        <f t="shared" si="13"/>
        <v>0.49098736075143068</v>
      </c>
      <c r="E12" s="9">
        <f t="shared" si="14"/>
        <v>0.29491691324675112</v>
      </c>
      <c r="F12" s="9">
        <f t="shared" si="15"/>
        <v>0.21409572600181831</v>
      </c>
      <c r="G12" s="9">
        <f t="shared" si="16"/>
        <v>1.0578697005551081</v>
      </c>
      <c r="H12" s="9">
        <f t="shared" si="17"/>
        <v>2.0367123065440054</v>
      </c>
      <c r="I12" s="9">
        <f t="shared" si="18"/>
        <v>3.3907855232545443</v>
      </c>
      <c r="J12" s="9">
        <f t="shared" si="19"/>
        <v>4.6708078609262245</v>
      </c>
      <c r="K12" s="11">
        <f t="shared" si="20"/>
        <v>0.50505050505050508</v>
      </c>
      <c r="L12" s="11">
        <f t="shared" si="21"/>
        <v>0.30674846625766872</v>
      </c>
      <c r="M12" s="11">
        <f t="shared" si="22"/>
        <v>0.2237136465324385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-0.26636286417239186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0.23255849417993779</v>
      </c>
      <c r="Q12" s="11">
        <f>2*'OddsRatio_working_3-way'!K12*'OddsRatio_working_3-way'!L12*'OddsRatio_working_3-way'!M12</f>
        <v>6.9316987833066404E-2</v>
      </c>
      <c r="R12" s="11">
        <f t="shared" si="23"/>
        <v>0</v>
      </c>
      <c r="S12" s="11">
        <f t="shared" si="24"/>
        <v>-0.87308902801639932</v>
      </c>
      <c r="T12" s="11">
        <f t="shared" si="25"/>
        <v>-0.26023517973663168</v>
      </c>
      <c r="U12" s="11">
        <f>'OddsRatio_working_3-way'!S12-'OddsRatio_working_3-way'!R12^2/3</f>
        <v>-0.87308902801639932</v>
      </c>
      <c r="V12" s="11">
        <f>'OddsRatio_working_3-way'!S12*'OddsRatio_working_3-way'!R12/3-2*'OddsRatio_working_3-way'!R12^3/27-'OddsRatio_working_3-way'!T12</f>
        <v>0.26023517973663168</v>
      </c>
      <c r="W12" s="11">
        <f>'OddsRatio_working_3-way'!V12^2+4*'OddsRatio_working_3-way'!U12^3/27</f>
        <v>-3.0876494228657611E-2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0.15700226351968194</v>
      </c>
      <c r="Y12" s="11">
        <f>IF('OddsRatio_working_3-way'!W12&gt;=0,IF('OddsRatio_working_3-way'!V12+SQRT('OddsRatio_working_3-way'!W12)&gt;0,0,PI()),ACOS('OddsRatio_working_3-way'!V12/(2*'OddsRatio_working_3-way'!X12)))</f>
        <v>0.59390365992823568</v>
      </c>
      <c r="Z12" s="11">
        <f>'OddsRatio_working_3-way'!X12^(1/3)*COS('OddsRatio_working_3-way'!Y12/3)</f>
        <v>0.52893485027755405</v>
      </c>
      <c r="AA12" s="11">
        <f>'OddsRatio_working_3-way'!X12^(1/3)*COS(('OddsRatio_working_3-way'!Y12+2*PI())/3)</f>
        <v>-0.35635431280777968</v>
      </c>
      <c r="AB12" s="11">
        <f>'OddsRatio_working_3-way'!X12^(1/3)*COS(('OddsRatio_working_3-way'!Y12+4*PI())/3)</f>
        <v>-0.17258053746977453</v>
      </c>
      <c r="AC12" s="11">
        <f>'OddsRatio_working_3-way'!X12^(1/3)*SIN('OddsRatio_working_3-way'!Y12/3)</f>
        <v>0.10610183866139127</v>
      </c>
      <c r="AD12" s="11">
        <f>'OddsRatio_working_3-way'!X12^(1/3)*SIN(('OddsRatio_working_3-way'!Y12+2*PI())/3)</f>
        <v>0.40502009795658483</v>
      </c>
      <c r="AE12" s="11">
        <f>'OddsRatio_working_3-way'!X12^(1/3)*SIN(('OddsRatio_working_3-way'!Y12+4*PI())/3)</f>
        <v>-0.51112193661797589</v>
      </c>
      <c r="AF12" s="11">
        <f>-'OddsRatio_working_3-way'!U12/(3*'OddsRatio_working_3-way'!X12^(1/3))*COS(('OddsRatio_working_3-way'!Y12)/3)</f>
        <v>0.52893485027755405</v>
      </c>
      <c r="AG12" s="11">
        <f>-'OddsRatio_working_3-way'!U12/(3*'OddsRatio_working_3-way'!X12^(1/3))*COS(('OddsRatio_working_3-way'!Y12+2*PI())/3)</f>
        <v>-0.35635431280777968</v>
      </c>
      <c r="AH12" s="11">
        <f>-'OddsRatio_working_3-way'!U12/(3*'OddsRatio_working_3-way'!X12^(1/3))*COS(('OddsRatio_working_3-way'!Y12+4*PI())/3)</f>
        <v>-0.17258053746977453</v>
      </c>
      <c r="AI12" s="11">
        <f>'OddsRatio_working_3-way'!U12/(3*'OddsRatio_working_3-way'!X12^(1/3))*SIN(('OddsRatio_working_3-way'!Y12)/3)</f>
        <v>-0.10610183866139127</v>
      </c>
      <c r="AJ12" s="11">
        <f>'OddsRatio_working_3-way'!U12/(3*'OddsRatio_working_3-way'!X12^(1/3))*SIN(('OddsRatio_working_3-way'!Y12+2*PI())/3)</f>
        <v>-0.40502009795658483</v>
      </c>
      <c r="AK12" s="11">
        <f>'OddsRatio_working_3-way'!U12/(3*'OddsRatio_working_3-way'!X12^(1/3))*SIN(('OddsRatio_working_3-way'!Y12+4*PI())/3)</f>
        <v>0.51112193661797589</v>
      </c>
      <c r="AL12" s="11">
        <f>'OddsRatio_working_3-way'!Z12+'OddsRatio_working_3-way'!AF12</f>
        <v>1.0578697005551081</v>
      </c>
      <c r="AM12" s="11">
        <f>'OddsRatio_working_3-way'!AA12+'OddsRatio_working_3-way'!AG12</f>
        <v>-0.71270862561555937</v>
      </c>
      <c r="AN12" s="11">
        <f>'OddsRatio_working_3-way'!AB12+'OddsRatio_working_3-way'!AH12</f>
        <v>-0.34516107493954906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1.0578697005551081</v>
      </c>
      <c r="AS12" s="11">
        <f>IF(('OddsRatio_working_3-way'!X12=0),IF(Q12&gt;0,-Q12^(1/3),(-Q12)^(1/3)),'OddsRatio_working_3-way'!AM12-'OddsRatio_working_3-way'!R12/3)</f>
        <v>-0.71270862561555937</v>
      </c>
      <c r="AT12" s="11">
        <f>IF(('OddsRatio_working_3-way'!X12=0),IF(Q12&gt;0,-Q12^(1/3),(-Q12)^(1/3)),'OddsRatio_working_3-way'!AN12-'OddsRatio_working_3-way'!R12/3)</f>
        <v>-0.34516107493954906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2.2400000000000002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3.63</v>
      </c>
      <c r="D13" s="9">
        <f t="shared" si="13"/>
        <v>0.43422881451637646</v>
      </c>
      <c r="E13" s="9">
        <f t="shared" si="14"/>
        <v>0.30005962892504839</v>
      </c>
      <c r="F13" s="9">
        <f t="shared" si="15"/>
        <v>0.26571155655857542</v>
      </c>
      <c r="G13" s="9">
        <f t="shared" si="16"/>
        <v>1.0507526672904168</v>
      </c>
      <c r="H13" s="9">
        <f t="shared" si="17"/>
        <v>2.3029333074401173</v>
      </c>
      <c r="I13" s="9">
        <f t="shared" si="18"/>
        <v>3.3326709213847261</v>
      </c>
      <c r="J13" s="9">
        <f t="shared" si="19"/>
        <v>3.7634795149737967</v>
      </c>
      <c r="K13" s="11">
        <f t="shared" si="20"/>
        <v>0.4464285714285714</v>
      </c>
      <c r="L13" s="11">
        <f t="shared" si="21"/>
        <v>0.3105590062111801</v>
      </c>
      <c r="M13" s="11">
        <f t="shared" si="22"/>
        <v>0.27548209366391185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-0.27651576261118926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0.23259842923874544</v>
      </c>
      <c r="Q13" s="11">
        <f>2*'OddsRatio_working_3-way'!K13*'OddsRatio_working_3-way'!L13*'OddsRatio_working_3-way'!M13</f>
        <v>7.6387004676106873E-2</v>
      </c>
      <c r="R13" s="11">
        <f t="shared" si="23"/>
        <v>0</v>
      </c>
      <c r="S13" s="11">
        <f t="shared" si="24"/>
        <v>-0.8411760220910216</v>
      </c>
      <c r="T13" s="11">
        <f t="shared" si="25"/>
        <v>-0.27624828311692007</v>
      </c>
      <c r="U13" s="11">
        <f>'OddsRatio_working_3-way'!S13-'OddsRatio_working_3-way'!R13^2/3</f>
        <v>-0.8411760220910216</v>
      </c>
      <c r="V13" s="11">
        <f>'OddsRatio_working_3-way'!S13*'OddsRatio_working_3-way'!R13/3-2*'OddsRatio_working_3-way'!R13^3/27-'OddsRatio_working_3-way'!T13</f>
        <v>0.27624828311692007</v>
      </c>
      <c r="W13" s="11">
        <f>'OddsRatio_working_3-way'!V13^2+4*'OddsRatio_working_3-way'!U13^3/27</f>
        <v>-1.1864203174094937E-2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0.14847332849635062</v>
      </c>
      <c r="Y13" s="11">
        <f>IF('OddsRatio_working_3-way'!W13&gt;=0,IF('OddsRatio_working_3-way'!V13+SQRT('OddsRatio_working_3-way'!W13)&gt;0,0,PI()),ACOS('OddsRatio_working_3-way'!V13/(2*'OddsRatio_working_3-way'!X13)))</f>
        <v>0.37557738596204926</v>
      </c>
      <c r="Z13" s="11">
        <f>'OddsRatio_working_3-way'!X13^(1/3)*COS('OddsRatio_working_3-way'!Y13/3)</f>
        <v>0.52537633364520842</v>
      </c>
      <c r="AA13" s="11">
        <f>'OddsRatio_working_3-way'!X13^(1/3)*COS(('OddsRatio_working_3-way'!Y13+2*PI())/3)</f>
        <v>-0.31994885627788722</v>
      </c>
      <c r="AB13" s="11">
        <f>'OddsRatio_working_3-way'!X13^(1/3)*COS(('OddsRatio_working_3-way'!Y13+4*PI())/3)</f>
        <v>-0.20542747736732136</v>
      </c>
      <c r="AC13" s="11">
        <f>'OddsRatio_working_3-way'!X13^(1/3)*SIN('OddsRatio_working_3-way'!Y13/3)</f>
        <v>6.6118948941982419E-2</v>
      </c>
      <c r="AD13" s="11">
        <f>'OddsRatio_working_3-way'!X13^(1/3)*SIN(('OddsRatio_working_3-way'!Y13+2*PI())/3)</f>
        <v>0.42192977701288847</v>
      </c>
      <c r="AE13" s="11">
        <f>'OddsRatio_working_3-way'!X13^(1/3)*SIN(('OddsRatio_working_3-way'!Y13+4*PI())/3)</f>
        <v>-0.48804872595487075</v>
      </c>
      <c r="AF13" s="11">
        <f>-'OddsRatio_working_3-way'!U13/(3*'OddsRatio_working_3-way'!X13^(1/3))*COS(('OddsRatio_working_3-way'!Y13)/3)</f>
        <v>0.52537633364520842</v>
      </c>
      <c r="AG13" s="11">
        <f>-'OddsRatio_working_3-way'!U13/(3*'OddsRatio_working_3-way'!X13^(1/3))*COS(('OddsRatio_working_3-way'!Y13+2*PI())/3)</f>
        <v>-0.31994885627788722</v>
      </c>
      <c r="AH13" s="11">
        <f>-'OddsRatio_working_3-way'!U13/(3*'OddsRatio_working_3-way'!X13^(1/3))*COS(('OddsRatio_working_3-way'!Y13+4*PI())/3)</f>
        <v>-0.20542747736732136</v>
      </c>
      <c r="AI13" s="11">
        <f>'OddsRatio_working_3-way'!U13/(3*'OddsRatio_working_3-way'!X13^(1/3))*SIN(('OddsRatio_working_3-way'!Y13)/3)</f>
        <v>-6.6118948941982419E-2</v>
      </c>
      <c r="AJ13" s="11">
        <f>'OddsRatio_working_3-way'!U13/(3*'OddsRatio_working_3-way'!X13^(1/3))*SIN(('OddsRatio_working_3-way'!Y13+2*PI())/3)</f>
        <v>-0.42192977701288847</v>
      </c>
      <c r="AK13" s="11">
        <f>'OddsRatio_working_3-way'!U13/(3*'OddsRatio_working_3-way'!X13^(1/3))*SIN(('OddsRatio_working_3-way'!Y13+4*PI())/3)</f>
        <v>0.48804872595487075</v>
      </c>
      <c r="AL13" s="11">
        <f>'OddsRatio_working_3-way'!Z13+'OddsRatio_working_3-way'!AF13</f>
        <v>1.0507526672904168</v>
      </c>
      <c r="AM13" s="11">
        <f>'OddsRatio_working_3-way'!AA13+'OddsRatio_working_3-way'!AG13</f>
        <v>-0.63989771255577443</v>
      </c>
      <c r="AN13" s="11">
        <f>'OddsRatio_working_3-way'!AB13+'OddsRatio_working_3-way'!AH13</f>
        <v>-0.41085495473464273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1.0507526672904168</v>
      </c>
      <c r="AS13" s="11">
        <f>IF(('OddsRatio_working_3-way'!X13=0),IF(Q13&gt;0,-Q13^(1/3),(-Q13)^(1/3)),'OddsRatio_working_3-way'!AM13-'OddsRatio_working_3-way'!R13/3)</f>
        <v>-0.63989771255577443</v>
      </c>
      <c r="AT13" s="11">
        <f>IF(('OddsRatio_working_3-way'!X13=0),IF(Q13&gt;0,-Q13^(1/3),(-Q13)^(1/3)),'OddsRatio_working_3-way'!AN13-'OddsRatio_working_3-way'!R13/3)</f>
        <v>-0.41085495473464273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1.86</v>
      </c>
      <c r="B14" s="4">
        <f>IF('True_Odds_Calculator_3-way'!B15="","",'True_Odds_Calculator_3-way'!B15)</f>
        <v>3.57</v>
      </c>
      <c r="C14" s="4">
        <f>IF('True_Odds_Calculator_3-way'!C15="","",'True_Odds_Calculator_3-way'!C15)</f>
        <v>4.72</v>
      </c>
      <c r="D14" s="9">
        <f t="shared" si="13"/>
        <v>0.52560973396431498</v>
      </c>
      <c r="E14" s="9">
        <f t="shared" si="14"/>
        <v>0.27047772969541101</v>
      </c>
      <c r="F14" s="9">
        <f t="shared" si="15"/>
        <v>0.20391253634027398</v>
      </c>
      <c r="G14" s="9">
        <f t="shared" si="16"/>
        <v>1.0494794003397165</v>
      </c>
      <c r="H14" s="9">
        <f t="shared" si="17"/>
        <v>1.9025522842921563</v>
      </c>
      <c r="I14" s="9">
        <f t="shared" si="18"/>
        <v>3.6971620588730718</v>
      </c>
      <c r="J14" s="9">
        <f t="shared" si="19"/>
        <v>4.9040633692637456</v>
      </c>
      <c r="K14" s="11">
        <f t="shared" si="20"/>
        <v>0.5376344086021505</v>
      </c>
      <c r="L14" s="11">
        <f t="shared" si="21"/>
        <v>0.28011204481792717</v>
      </c>
      <c r="M14" s="11">
        <f t="shared" si="22"/>
        <v>0.21186440677966104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-0.26233205146465366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0.22813025337709347</v>
      </c>
      <c r="Q14" s="11">
        <f>2*'OddsRatio_working_3-way'!K14*'OddsRatio_working_3-way'!L14*'OddsRatio_working_3-way'!M14</f>
        <v>6.3812658287298873E-2</v>
      </c>
      <c r="R14" s="11">
        <f t="shared" si="23"/>
        <v>0</v>
      </c>
      <c r="S14" s="11">
        <f t="shared" si="24"/>
        <v>-0.86962402079118994</v>
      </c>
      <c r="T14" s="11">
        <f t="shared" si="25"/>
        <v>-0.243251474347186</v>
      </c>
      <c r="U14" s="11">
        <f>'OddsRatio_working_3-way'!S14-'OddsRatio_working_3-way'!R14^2/3</f>
        <v>-0.86962402079118994</v>
      </c>
      <c r="V14" s="11">
        <f>'OddsRatio_working_3-way'!S14*'OddsRatio_working_3-way'!R14/3-2*'OddsRatio_working_3-way'!R14^3/27-'OddsRatio_working_3-way'!T14</f>
        <v>0.243251474347186</v>
      </c>
      <c r="W14" s="11">
        <f>'OddsRatio_working_3-way'!V14^2+4*'OddsRatio_working_3-way'!U14^3/27</f>
        <v>-3.8258295473544063E-2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0.15606855484499732</v>
      </c>
      <c r="Y14" s="11">
        <f>IF('OddsRatio_working_3-way'!W14&gt;=0,IF('OddsRatio_working_3-way'!V14+SQRT('OddsRatio_working_3-way'!W14)&gt;0,0,PI()),ACOS('OddsRatio_working_3-way'!V14/(2*'OddsRatio_working_3-way'!X14)))</f>
        <v>0.67723287180153768</v>
      </c>
      <c r="Z14" s="11">
        <f>'OddsRatio_working_3-way'!X14^(1/3)*COS('OddsRatio_working_3-way'!Y14/3)</f>
        <v>0.52473970016985827</v>
      </c>
      <c r="AA14" s="11">
        <f>'OddsRatio_working_3-way'!X14^(1/3)*COS(('OddsRatio_working_3-way'!Y14+2*PI())/3)</f>
        <v>-0.36673550773644259</v>
      </c>
      <c r="AB14" s="11">
        <f>'OddsRatio_working_3-way'!X14^(1/3)*COS(('OddsRatio_working_3-way'!Y14+4*PI())/3)</f>
        <v>-0.15800419243341551</v>
      </c>
      <c r="AC14" s="11">
        <f>'OddsRatio_working_3-way'!X14^(1/3)*SIN('OddsRatio_working_3-way'!Y14/3)</f>
        <v>0.12051108107850732</v>
      </c>
      <c r="AD14" s="11">
        <f>'OddsRatio_working_3-way'!X14^(1/3)*SIN(('OddsRatio_working_3-way'!Y14+2*PI())/3)</f>
        <v>0.39418237018207314</v>
      </c>
      <c r="AE14" s="11">
        <f>'OddsRatio_working_3-way'!X14^(1/3)*SIN(('OddsRatio_working_3-way'!Y14+4*PI())/3)</f>
        <v>-0.51469345126058041</v>
      </c>
      <c r="AF14" s="11">
        <f>-'OddsRatio_working_3-way'!U14/(3*'OddsRatio_working_3-way'!X14^(1/3))*COS(('OddsRatio_working_3-way'!Y14)/3)</f>
        <v>0.52473970016985827</v>
      </c>
      <c r="AG14" s="11">
        <f>-'OddsRatio_working_3-way'!U14/(3*'OddsRatio_working_3-way'!X14^(1/3))*COS(('OddsRatio_working_3-way'!Y14+2*PI())/3)</f>
        <v>-0.36673550773644259</v>
      </c>
      <c r="AH14" s="11">
        <f>-'OddsRatio_working_3-way'!U14/(3*'OddsRatio_working_3-way'!X14^(1/3))*COS(('OddsRatio_working_3-way'!Y14+4*PI())/3)</f>
        <v>-0.15800419243341551</v>
      </c>
      <c r="AI14" s="11">
        <f>'OddsRatio_working_3-way'!U14/(3*'OddsRatio_working_3-way'!X14^(1/3))*SIN(('OddsRatio_working_3-way'!Y14)/3)</f>
        <v>-0.12051108107850732</v>
      </c>
      <c r="AJ14" s="11">
        <f>'OddsRatio_working_3-way'!U14/(3*'OddsRatio_working_3-way'!X14^(1/3))*SIN(('OddsRatio_working_3-way'!Y14+2*PI())/3)</f>
        <v>-0.39418237018207314</v>
      </c>
      <c r="AK14" s="11">
        <f>'OddsRatio_working_3-way'!U14/(3*'OddsRatio_working_3-way'!X14^(1/3))*SIN(('OddsRatio_working_3-way'!Y14+4*PI())/3)</f>
        <v>0.51469345126058041</v>
      </c>
      <c r="AL14" s="11">
        <f>'OddsRatio_working_3-way'!Z14+'OddsRatio_working_3-way'!AF14</f>
        <v>1.0494794003397165</v>
      </c>
      <c r="AM14" s="11">
        <f>'OddsRatio_working_3-way'!AA14+'OddsRatio_working_3-way'!AG14</f>
        <v>-0.73347101547288518</v>
      </c>
      <c r="AN14" s="11">
        <f>'OddsRatio_working_3-way'!AB14+'OddsRatio_working_3-way'!AH14</f>
        <v>-0.31600838486683103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1.0494794003397165</v>
      </c>
      <c r="AS14" s="11">
        <f>IF(('OddsRatio_working_3-way'!X14=0),IF(Q14&gt;0,-Q14^(1/3),(-Q14)^(1/3)),'OddsRatio_working_3-way'!AM14-'OddsRatio_working_3-way'!R14/3)</f>
        <v>-0.73347101547288518</v>
      </c>
      <c r="AT14" s="11">
        <f>IF(('OddsRatio_working_3-way'!X14=0),IF(Q14&gt;0,-Q14^(1/3),(-Q14)^(1/3)),'OddsRatio_working_3-way'!AN14-'OddsRatio_working_3-way'!R14/3)</f>
        <v>-0.31600838486683103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3.23</v>
      </c>
      <c r="B15" s="4">
        <f>IF('True_Odds_Calculator_3-way'!B16="","",'True_Odds_Calculator_3-way'!B16)</f>
        <v>3.88</v>
      </c>
      <c r="C15" s="4">
        <f>IF('True_Odds_Calculator_3-way'!C16="","",'True_Odds_Calculator_3-way'!C16)</f>
        <v>2.17</v>
      </c>
      <c r="D15" s="9">
        <f t="shared" si="13"/>
        <v>0.30040443814799184</v>
      </c>
      <c r="E15" s="9">
        <f t="shared" si="14"/>
        <v>0.24952234365008497</v>
      </c>
      <c r="F15" s="9">
        <f t="shared" si="15"/>
        <v>0.45007321820192303</v>
      </c>
      <c r="G15" s="9">
        <f t="shared" si="16"/>
        <v>1.044325392884927</v>
      </c>
      <c r="H15" s="9">
        <f t="shared" si="17"/>
        <v>3.3288456261333863</v>
      </c>
      <c r="I15" s="9">
        <f t="shared" si="18"/>
        <v>4.0076571315085898</v>
      </c>
      <c r="J15" s="9">
        <f t="shared" si="19"/>
        <v>2.2218607096753646</v>
      </c>
      <c r="K15" s="11">
        <f t="shared" si="20"/>
        <v>0.30959752321981426</v>
      </c>
      <c r="L15" s="11">
        <f t="shared" si="21"/>
        <v>0.25773195876288663</v>
      </c>
      <c r="M15" s="11">
        <f t="shared" si="22"/>
        <v>0.46082949308755761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-0.27630530972475098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0.23092218701843714</v>
      </c>
      <c r="Q15" s="11">
        <f>2*'OddsRatio_working_3-way'!K15*'OddsRatio_working_3-way'!L15*'OddsRatio_working_3-way'!M15</f>
        <v>7.3542097776572349E-2</v>
      </c>
      <c r="R15" s="11">
        <f t="shared" si="23"/>
        <v>0</v>
      </c>
      <c r="S15" s="11">
        <f t="shared" si="24"/>
        <v>-0.83575008836593312</v>
      </c>
      <c r="T15" s="11">
        <f t="shared" si="25"/>
        <v>-0.26616244852418253</v>
      </c>
      <c r="U15" s="11">
        <f>'OddsRatio_working_3-way'!S15-'OddsRatio_working_3-way'!R15^2/3</f>
        <v>-0.83575008836593312</v>
      </c>
      <c r="V15" s="11">
        <f>'OddsRatio_working_3-way'!S15*'OddsRatio_working_3-way'!R15/3-2*'OddsRatio_working_3-way'!R15^3/27-'OddsRatio_working_3-way'!T15</f>
        <v>0.26616244852418253</v>
      </c>
      <c r="W15" s="11">
        <f>'OddsRatio_working_3-way'!V15^2+4*'OddsRatio_working_3-way'!U15^3/27</f>
        <v>-1.5639510388114369E-2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0.14703907592244186</v>
      </c>
      <c r="Y15" s="11">
        <f>IF('OddsRatio_working_3-way'!W15&gt;=0,IF('OddsRatio_working_3-way'!V15+SQRT('OddsRatio_working_3-way'!W15)&gt;0,0,PI()),ACOS('OddsRatio_working_3-way'!V15/(2*'OddsRatio_working_3-way'!X15)))</f>
        <v>0.43924294934040531</v>
      </c>
      <c r="Z15" s="11">
        <f>'OddsRatio_working_3-way'!X15^(1/3)*COS('OddsRatio_working_3-way'!Y15/3)</f>
        <v>0.52216269644246338</v>
      </c>
      <c r="AA15" s="11">
        <f>'OddsRatio_working_3-way'!X15^(1/3)*COS(('OddsRatio_working_3-way'!Y15+2*PI())/3)</f>
        <v>-0.32776801048914828</v>
      </c>
      <c r="AB15" s="11">
        <f>'OddsRatio_working_3-way'!X15^(1/3)*COS(('OddsRatio_working_3-way'!Y15+4*PI())/3)</f>
        <v>-0.19439468595331513</v>
      </c>
      <c r="AC15" s="11">
        <f>'OddsRatio_working_3-way'!X15^(1/3)*SIN('OddsRatio_working_3-way'!Y15/3)</f>
        <v>7.7003124823478597E-2</v>
      </c>
      <c r="AD15" s="11">
        <f>'OddsRatio_working_3-way'!X15^(1/3)*SIN(('OddsRatio_working_3-way'!Y15+2*PI())/3)</f>
        <v>0.41370459761601625</v>
      </c>
      <c r="AE15" s="11">
        <f>'OddsRatio_working_3-way'!X15^(1/3)*SIN(('OddsRatio_working_3-way'!Y15+4*PI())/3)</f>
        <v>-0.49070772243949484</v>
      </c>
      <c r="AF15" s="11">
        <f>-'OddsRatio_working_3-way'!U15/(3*'OddsRatio_working_3-way'!X15^(1/3))*COS(('OddsRatio_working_3-way'!Y15)/3)</f>
        <v>0.52216269644246349</v>
      </c>
      <c r="AG15" s="11">
        <f>-'OddsRatio_working_3-way'!U15/(3*'OddsRatio_working_3-way'!X15^(1/3))*COS(('OddsRatio_working_3-way'!Y15+2*PI())/3)</f>
        <v>-0.32776801048914839</v>
      </c>
      <c r="AH15" s="11">
        <f>-'OddsRatio_working_3-way'!U15/(3*'OddsRatio_working_3-way'!X15^(1/3))*COS(('OddsRatio_working_3-way'!Y15+4*PI())/3)</f>
        <v>-0.19439468595331516</v>
      </c>
      <c r="AI15" s="11">
        <f>'OddsRatio_working_3-way'!U15/(3*'OddsRatio_working_3-way'!X15^(1/3))*SIN(('OddsRatio_working_3-way'!Y15)/3)</f>
        <v>-7.7003124823478611E-2</v>
      </c>
      <c r="AJ15" s="11">
        <f>'OddsRatio_working_3-way'!U15/(3*'OddsRatio_working_3-way'!X15^(1/3))*SIN(('OddsRatio_working_3-way'!Y15+2*PI())/3)</f>
        <v>-0.4137045976160163</v>
      </c>
      <c r="AK15" s="11">
        <f>'OddsRatio_working_3-way'!U15/(3*'OddsRatio_working_3-way'!X15^(1/3))*SIN(('OddsRatio_working_3-way'!Y15+4*PI())/3)</f>
        <v>0.49070772243949495</v>
      </c>
      <c r="AL15" s="11">
        <f>'OddsRatio_working_3-way'!Z15+'OddsRatio_working_3-way'!AF15</f>
        <v>1.044325392884927</v>
      </c>
      <c r="AM15" s="11">
        <f>'OddsRatio_working_3-way'!AA15+'OddsRatio_working_3-way'!AG15</f>
        <v>-0.65553602097829666</v>
      </c>
      <c r="AN15" s="11">
        <f>'OddsRatio_working_3-way'!AB15+'OddsRatio_working_3-way'!AH15</f>
        <v>-0.38878937190663032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1.044325392884927</v>
      </c>
      <c r="AS15" s="11">
        <f>IF(('OddsRatio_working_3-way'!X15=0),IF(Q15&gt;0,-Q15^(1/3),(-Q15)^(1/3)),'OddsRatio_working_3-way'!AM15-'OddsRatio_working_3-way'!R15/3)</f>
        <v>-0.65553602097829666</v>
      </c>
      <c r="AT15" s="11">
        <f>IF(('OddsRatio_working_3-way'!X15=0),IF(Q15&gt;0,-Q15^(1/3),(-Q15)^(1/3)),'OddsRatio_working_3-way'!AN15-'OddsRatio_working_3-way'!R15/3)</f>
        <v>-0.38878937190663032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1.19</v>
      </c>
      <c r="B16" s="4">
        <f>IF('True_Odds_Calculator_3-way'!B17="","",'True_Odds_Calculator_3-way'!B17)</f>
        <v>7.5</v>
      </c>
      <c r="C16" s="4">
        <f>IF('True_Odds_Calculator_3-way'!C17="","",'True_Odds_Calculator_3-way'!C17)</f>
        <v>15.97</v>
      </c>
      <c r="D16" s="9">
        <f t="shared" si="13"/>
        <v>0.82377656133126664</v>
      </c>
      <c r="E16" s="9">
        <f t="shared" si="14"/>
        <v>0.12021594884290936</v>
      </c>
      <c r="F16" s="9">
        <f t="shared" si="15"/>
        <v>5.600748982582418E-2</v>
      </c>
      <c r="G16" s="9">
        <f t="shared" si="16"/>
        <v>1.1259021268681657</v>
      </c>
      <c r="H16" s="9">
        <f t="shared" si="17"/>
        <v>1.2139214041049515</v>
      </c>
      <c r="I16" s="9">
        <f t="shared" si="18"/>
        <v>8.3183638246430771</v>
      </c>
      <c r="J16" s="9">
        <f t="shared" si="19"/>
        <v>17.854754839216444</v>
      </c>
      <c r="K16" s="11">
        <f t="shared" si="20"/>
        <v>0.84033613445378152</v>
      </c>
      <c r="L16" s="11">
        <f t="shared" si="21"/>
        <v>0.13333333333333333</v>
      </c>
      <c r="M16" s="11">
        <f t="shared" si="22"/>
        <v>6.2617407639323733E-2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-0.12971064443310221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0.15196560778350165</v>
      </c>
      <c r="Q16" s="11">
        <f>2*'OddsRatio_working_3-way'!K16*'OddsRatio_working_3-way'!L16*'OddsRatio_working_3-way'!M16</f>
        <v>1.4031912076038933E-2</v>
      </c>
      <c r="R16" s="11">
        <f t="shared" si="23"/>
        <v>0</v>
      </c>
      <c r="S16" s="11">
        <f t="shared" si="24"/>
        <v>-1.1715739170648971</v>
      </c>
      <c r="T16" s="11">
        <f t="shared" si="25"/>
        <v>-0.10817857036610315</v>
      </c>
      <c r="U16" s="11">
        <f>'OddsRatio_working_3-way'!S16-'OddsRatio_working_3-way'!R16^2/3</f>
        <v>-1.1715739170648971</v>
      </c>
      <c r="V16" s="11">
        <f>'OddsRatio_working_3-way'!S16*'OddsRatio_working_3-way'!R16/3-2*'OddsRatio_working_3-way'!R16^3/27-'OddsRatio_working_3-way'!T16</f>
        <v>0.10817857036610315</v>
      </c>
      <c r="W16" s="11">
        <f>'OddsRatio_working_3-way'!V16^2+4*'OddsRatio_working_3-way'!U16^3/27</f>
        <v>-0.22653225678521099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0.24404654262643474</v>
      </c>
      <c r="Y16" s="11">
        <f>IF('OddsRatio_working_3-way'!W16&gt;=0,IF('OddsRatio_working_3-way'!V16+SQRT('OddsRatio_working_3-way'!W16)&gt;0,0,PI()),ACOS('OddsRatio_working_3-way'!V16/(2*'OddsRatio_working_3-way'!X16)))</f>
        <v>1.3473053500080134</v>
      </c>
      <c r="Z16" s="11">
        <f>'OddsRatio_working_3-way'!X16^(1/3)*COS('OddsRatio_working_3-way'!Y16/3)</f>
        <v>0.56295106343408297</v>
      </c>
      <c r="AA16" s="11">
        <f>'OddsRatio_working_3-way'!X16^(1/3)*COS(('OddsRatio_working_3-way'!Y16+2*PI())/3)</f>
        <v>-0.51643947448284255</v>
      </c>
      <c r="AB16" s="11">
        <f>'OddsRatio_working_3-way'!X16^(1/3)*COS(('OddsRatio_working_3-way'!Y16+4*PI())/3)</f>
        <v>-4.6511588951240607E-2</v>
      </c>
      <c r="AC16" s="11">
        <f>'OddsRatio_working_3-way'!X16^(1/3)*SIN('OddsRatio_working_3-way'!Y16/3)</f>
        <v>0.27131299121138208</v>
      </c>
      <c r="AD16" s="11">
        <f>'OddsRatio_working_3-way'!X16^(1/3)*SIN(('OddsRatio_working_3-way'!Y16+2*PI())/3)</f>
        <v>0.35187342641568981</v>
      </c>
      <c r="AE16" s="11">
        <f>'OddsRatio_working_3-way'!X16^(1/3)*SIN(('OddsRatio_working_3-way'!Y16+4*PI())/3)</f>
        <v>-0.62318641762707194</v>
      </c>
      <c r="AF16" s="11">
        <f>-'OddsRatio_working_3-way'!U16/(3*'OddsRatio_working_3-way'!X16^(1/3))*COS(('OddsRatio_working_3-way'!Y16)/3)</f>
        <v>0.56295106343408285</v>
      </c>
      <c r="AG16" s="11">
        <f>-'OddsRatio_working_3-way'!U16/(3*'OddsRatio_working_3-way'!X16^(1/3))*COS(('OddsRatio_working_3-way'!Y16+2*PI())/3)</f>
        <v>-0.51643947448284244</v>
      </c>
      <c r="AH16" s="11">
        <f>-'OddsRatio_working_3-way'!U16/(3*'OddsRatio_working_3-way'!X16^(1/3))*COS(('OddsRatio_working_3-way'!Y16+4*PI())/3)</f>
        <v>-4.65115889512406E-2</v>
      </c>
      <c r="AI16" s="11">
        <f>'OddsRatio_working_3-way'!U16/(3*'OddsRatio_working_3-way'!X16^(1/3))*SIN(('OddsRatio_working_3-way'!Y16)/3)</f>
        <v>-0.27131299121138208</v>
      </c>
      <c r="AJ16" s="11">
        <f>'OddsRatio_working_3-way'!U16/(3*'OddsRatio_working_3-way'!X16^(1/3))*SIN(('OddsRatio_working_3-way'!Y16+2*PI())/3)</f>
        <v>-0.35187342641568975</v>
      </c>
      <c r="AK16" s="11">
        <f>'OddsRatio_working_3-way'!U16/(3*'OddsRatio_working_3-way'!X16^(1/3))*SIN(('OddsRatio_working_3-way'!Y16+4*PI())/3)</f>
        <v>0.62318641762707183</v>
      </c>
      <c r="AL16" s="11">
        <f>'OddsRatio_working_3-way'!Z16+'OddsRatio_working_3-way'!AF16</f>
        <v>1.1259021268681657</v>
      </c>
      <c r="AM16" s="11">
        <f>'OddsRatio_working_3-way'!AA16+'OddsRatio_working_3-way'!AG16</f>
        <v>-1.0328789489656849</v>
      </c>
      <c r="AN16" s="11">
        <f>'OddsRatio_working_3-way'!AB16+'OddsRatio_working_3-way'!AH16</f>
        <v>-9.3023177902481213E-2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1.1259021268681657</v>
      </c>
      <c r="AS16" s="11">
        <f>IF(('OddsRatio_working_3-way'!X16=0),IF(Q16&gt;0,-Q16^(1/3),(-Q16)^(1/3)),'OddsRatio_working_3-way'!AM16-'OddsRatio_working_3-way'!R16/3)</f>
        <v>-1.0328789489656849</v>
      </c>
      <c r="AT16" s="11">
        <f>IF(('OddsRatio_working_3-way'!X16=0),IF(Q16&gt;0,-Q16^(1/3),(-Q16)^(1/3)),'OddsRatio_working_3-way'!AN16-'OddsRatio_working_3-way'!R16/3)</f>
        <v>-9.3023177902481213E-2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7.23</v>
      </c>
      <c r="B17" s="4">
        <f>IF('True_Odds_Calculator_3-way'!B18="","",'True_Odds_Calculator_3-way'!B18)</f>
        <v>4.55</v>
      </c>
      <c r="C17" s="4">
        <f>IF('True_Odds_Calculator_3-way'!C18="","",'True_Odds_Calculator_3-way'!C18)</f>
        <v>1.48</v>
      </c>
      <c r="D17" s="9">
        <f t="shared" si="13"/>
        <v>0.13055291589574092</v>
      </c>
      <c r="E17" s="9">
        <f t="shared" si="14"/>
        <v>0.20855623444418825</v>
      </c>
      <c r="F17" s="9">
        <f t="shared" si="15"/>
        <v>0.66089084966007083</v>
      </c>
      <c r="G17" s="9">
        <f t="shared" si="16"/>
        <v>1.0689774217707744</v>
      </c>
      <c r="H17" s="9">
        <f t="shared" si="17"/>
        <v>7.6597293376319247</v>
      </c>
      <c r="I17" s="9">
        <f t="shared" si="18"/>
        <v>4.7948698472862485</v>
      </c>
      <c r="J17" s="9">
        <f t="shared" si="19"/>
        <v>1.5131091624499717</v>
      </c>
      <c r="K17" s="11">
        <f t="shared" si="20"/>
        <v>0.13831258644536651</v>
      </c>
      <c r="L17" s="11">
        <f t="shared" si="21"/>
        <v>0.21978021978021978</v>
      </c>
      <c r="M17" s="11">
        <f t="shared" si="22"/>
        <v>0.67567567567567566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-0.21804504792056667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0.21073465056867549</v>
      </c>
      <c r="Q17" s="11">
        <f>2*'OddsRatio_working_3-way'!K17*'OddsRatio_working_3-way'!L17*'OddsRatio_working_3-way'!M17</f>
        <v>4.1078879253153108E-2</v>
      </c>
      <c r="R17" s="11">
        <f t="shared" si="23"/>
        <v>0</v>
      </c>
      <c r="S17" s="11">
        <f t="shared" si="24"/>
        <v>-0.96647299527502073</v>
      </c>
      <c r="T17" s="11">
        <f t="shared" si="25"/>
        <v>-0.18839629537524766</v>
      </c>
      <c r="U17" s="11">
        <f>'OddsRatio_working_3-way'!S17-'OddsRatio_working_3-way'!R17^2/3</f>
        <v>-0.96647299527502073</v>
      </c>
      <c r="V17" s="11">
        <f>'OddsRatio_working_3-way'!S17*'OddsRatio_working_3-way'!R17/3-2*'OddsRatio_working_3-way'!R17^3/27-'OddsRatio_working_3-way'!T17</f>
        <v>0.18839629537524766</v>
      </c>
      <c r="W17" s="11">
        <f>'OddsRatio_working_3-way'!V17^2+4*'OddsRatio_working_3-way'!U17^3/27</f>
        <v>-9.8248092125338859E-2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0.18285325826769974</v>
      </c>
      <c r="Y17" s="11">
        <f>IF('OddsRatio_working_3-way'!W17&gt;=0,IF('OddsRatio_working_3-way'!V17+SQRT('OddsRatio_working_3-way'!W17)&gt;0,0,PI()),ACOS('OddsRatio_working_3-way'!V17/(2*'OddsRatio_working_3-way'!X17)))</f>
        <v>1.029605436140629</v>
      </c>
      <c r="Z17" s="11">
        <f>'OddsRatio_working_3-way'!X17^(1/3)*COS('OddsRatio_working_3-way'!Y17/3)</f>
        <v>0.53448871088538719</v>
      </c>
      <c r="AA17" s="11">
        <f>'OddsRatio_working_3-way'!X17^(1/3)*COS(('OddsRatio_working_3-way'!Y17+2*PI())/3)</f>
        <v>-0.43265176842897096</v>
      </c>
      <c r="AB17" s="11">
        <f>'OddsRatio_working_3-way'!X17^(1/3)*COS(('OddsRatio_working_3-way'!Y17+4*PI())/3)</f>
        <v>-0.10183694245641635</v>
      </c>
      <c r="AC17" s="11">
        <f>'OddsRatio_working_3-way'!X17^(1/3)*SIN('OddsRatio_working_3-way'!Y17/3)</f>
        <v>0.1909960288271737</v>
      </c>
      <c r="AD17" s="11">
        <f>'OddsRatio_working_3-way'!X17^(1/3)*SIN(('OddsRatio_working_3-way'!Y17+2*PI())/3)</f>
        <v>0.36738278724915469</v>
      </c>
      <c r="AE17" s="11">
        <f>'OddsRatio_working_3-way'!X17^(1/3)*SIN(('OddsRatio_working_3-way'!Y17+4*PI())/3)</f>
        <v>-0.55837881607632833</v>
      </c>
      <c r="AF17" s="11">
        <f>-'OddsRatio_working_3-way'!U17/(3*'OddsRatio_working_3-way'!X17^(1/3))*COS(('OddsRatio_working_3-way'!Y17)/3)</f>
        <v>0.53448871088538719</v>
      </c>
      <c r="AG17" s="11">
        <f>-'OddsRatio_working_3-way'!U17/(3*'OddsRatio_working_3-way'!X17^(1/3))*COS(('OddsRatio_working_3-way'!Y17+2*PI())/3)</f>
        <v>-0.43265176842897096</v>
      </c>
      <c r="AH17" s="11">
        <f>-'OddsRatio_working_3-way'!U17/(3*'OddsRatio_working_3-way'!X17^(1/3))*COS(('OddsRatio_working_3-way'!Y17+4*PI())/3)</f>
        <v>-0.10183694245641635</v>
      </c>
      <c r="AI17" s="11">
        <f>'OddsRatio_working_3-way'!U17/(3*'OddsRatio_working_3-way'!X17^(1/3))*SIN(('OddsRatio_working_3-way'!Y17)/3)</f>
        <v>-0.1909960288271737</v>
      </c>
      <c r="AJ17" s="11">
        <f>'OddsRatio_working_3-way'!U17/(3*'OddsRatio_working_3-way'!X17^(1/3))*SIN(('OddsRatio_working_3-way'!Y17+2*PI())/3)</f>
        <v>-0.36738278724915469</v>
      </c>
      <c r="AK17" s="11">
        <f>'OddsRatio_working_3-way'!U17/(3*'OddsRatio_working_3-way'!X17^(1/3))*SIN(('OddsRatio_working_3-way'!Y17+4*PI())/3)</f>
        <v>0.55837881607632833</v>
      </c>
      <c r="AL17" s="11">
        <f>'OddsRatio_working_3-way'!Z17+'OddsRatio_working_3-way'!AF17</f>
        <v>1.0689774217707744</v>
      </c>
      <c r="AM17" s="11">
        <f>'OddsRatio_working_3-way'!AA17+'OddsRatio_working_3-way'!AG17</f>
        <v>-0.86530353685794192</v>
      </c>
      <c r="AN17" s="11">
        <f>'OddsRatio_working_3-way'!AB17+'OddsRatio_working_3-way'!AH17</f>
        <v>-0.2036738849128327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1.0689774217707744</v>
      </c>
      <c r="AS17" s="11">
        <f>IF(('OddsRatio_working_3-way'!X17=0),IF(Q17&gt;0,-Q17^(1/3),(-Q17)^(1/3)),'OddsRatio_working_3-way'!AM17-'OddsRatio_working_3-way'!R17/3)</f>
        <v>-0.86530353685794192</v>
      </c>
      <c r="AT17" s="11">
        <f>IF(('OddsRatio_working_3-way'!X17=0),IF(Q17&gt;0,-Q17^(1/3),(-Q17)^(1/3)),'OddsRatio_working_3-way'!AN17-'OddsRatio_working_3-way'!R17/3)</f>
        <v>-0.2036738849128327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1.67</v>
      </c>
      <c r="B18" s="4">
        <f>IF('True_Odds_Calculator_3-way'!B19="","",'True_Odds_Calculator_3-way'!B19)</f>
        <v>3.74</v>
      </c>
      <c r="C18" s="4">
        <f>IF('True_Odds_Calculator_3-way'!C19="","",'True_Odds_Calculator_3-way'!C19)</f>
        <v>6.33</v>
      </c>
      <c r="D18" s="9">
        <f t="shared" si="13"/>
        <v>0.58851024537417662</v>
      </c>
      <c r="E18" s="9">
        <f t="shared" si="14"/>
        <v>0.25910504925468897</v>
      </c>
      <c r="F18" s="9">
        <f t="shared" si="15"/>
        <v>0.15238470537113458</v>
      </c>
      <c r="G18" s="9">
        <f t="shared" si="16"/>
        <v>1.0435906897149709</v>
      </c>
      <c r="H18" s="9">
        <f t="shared" si="17"/>
        <v>1.69920576210903</v>
      </c>
      <c r="I18" s="9">
        <f t="shared" si="18"/>
        <v>3.8594384898190217</v>
      </c>
      <c r="J18" s="9">
        <f t="shared" si="19"/>
        <v>6.5623383761807936</v>
      </c>
      <c r="K18" s="11">
        <f t="shared" si="20"/>
        <v>0.5988023952095809</v>
      </c>
      <c r="L18" s="11">
        <f t="shared" si="21"/>
        <v>0.26737967914438499</v>
      </c>
      <c r="M18" s="11">
        <f t="shared" si="22"/>
        <v>0.15797788309636651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-0.24749178683462325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0.22106482728589502</v>
      </c>
      <c r="Q18" s="11">
        <f>2*'OddsRatio_working_3-way'!K18*'OddsRatio_working_3-way'!L18*'OddsRatio_working_3-way'!M18</f>
        <v>5.0586916999060649E-2</v>
      </c>
      <c r="R18" s="11">
        <f t="shared" si="23"/>
        <v>0</v>
      </c>
      <c r="S18" s="11">
        <f t="shared" si="24"/>
        <v>-0.89322086245073251</v>
      </c>
      <c r="T18" s="11">
        <f t="shared" si="25"/>
        <v>-0.20439836669353148</v>
      </c>
      <c r="U18" s="11">
        <f>'OddsRatio_working_3-way'!S18-'OddsRatio_working_3-way'!R18^2/3</f>
        <v>-0.89322086245073251</v>
      </c>
      <c r="V18" s="11">
        <f>'OddsRatio_working_3-way'!S18*'OddsRatio_working_3-way'!R18/3-2*'OddsRatio_working_3-way'!R18^3/27-'OddsRatio_working_3-way'!T18</f>
        <v>0.20439836669353148</v>
      </c>
      <c r="W18" s="11">
        <f>'OddsRatio_working_3-way'!V18^2+4*'OddsRatio_working_3-way'!U18^3/27</f>
        <v>-6.3799154702559077E-2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0.16246372441990123</v>
      </c>
      <c r="Y18" s="11">
        <f>IF('OddsRatio_working_3-way'!W18&gt;=0,IF('OddsRatio_working_3-way'!V18+SQRT('OddsRatio_working_3-way'!W18)&gt;0,0,PI()),ACOS('OddsRatio_working_3-way'!V18/(2*'OddsRatio_working_3-way'!X18)))</f>
        <v>0.89045489061705785</v>
      </c>
      <c r="Z18" s="11">
        <f>'OddsRatio_working_3-way'!X18^(1/3)*COS('OddsRatio_working_3-way'!Y18/3)</f>
        <v>0.52179534485748558</v>
      </c>
      <c r="AA18" s="11">
        <f>'OddsRatio_working_3-way'!X18^(1/3)*COS(('OddsRatio_working_3-way'!Y18+2*PI())/3)</f>
        <v>-0.39910921021223034</v>
      </c>
      <c r="AB18" s="11">
        <f>'OddsRatio_working_3-way'!X18^(1/3)*COS(('OddsRatio_working_3-way'!Y18+4*PI())/3)</f>
        <v>-0.12268613464525545</v>
      </c>
      <c r="AC18" s="11">
        <f>'OddsRatio_working_3-way'!X18^(1/3)*SIN('OddsRatio_working_3-way'!Y18/3)</f>
        <v>0.15959293708881747</v>
      </c>
      <c r="AD18" s="11">
        <f>'OddsRatio_working_3-way'!X18^(1/3)*SIN(('OddsRatio_working_3-way'!Y18+2*PI())/3)</f>
        <v>0.37209155567863578</v>
      </c>
      <c r="AE18" s="11">
        <f>'OddsRatio_working_3-way'!X18^(1/3)*SIN(('OddsRatio_working_3-way'!Y18+4*PI())/3)</f>
        <v>-0.53168449276745311</v>
      </c>
      <c r="AF18" s="11">
        <f>-'OddsRatio_working_3-way'!U18/(3*'OddsRatio_working_3-way'!X18^(1/3))*COS(('OddsRatio_working_3-way'!Y18)/3)</f>
        <v>0.52179534485748547</v>
      </c>
      <c r="AG18" s="11">
        <f>-'OddsRatio_working_3-way'!U18/(3*'OddsRatio_working_3-way'!X18^(1/3))*COS(('OddsRatio_working_3-way'!Y18+2*PI())/3)</f>
        <v>-0.39910921021223028</v>
      </c>
      <c r="AH18" s="11">
        <f>-'OddsRatio_working_3-way'!U18/(3*'OddsRatio_working_3-way'!X18^(1/3))*COS(('OddsRatio_working_3-way'!Y18+4*PI())/3)</f>
        <v>-0.12268613464525542</v>
      </c>
      <c r="AI18" s="11">
        <f>'OddsRatio_working_3-way'!U18/(3*'OddsRatio_working_3-way'!X18^(1/3))*SIN(('OddsRatio_working_3-way'!Y18)/3)</f>
        <v>-0.15959293708881744</v>
      </c>
      <c r="AJ18" s="11">
        <f>'OddsRatio_working_3-way'!U18/(3*'OddsRatio_working_3-way'!X18^(1/3))*SIN(('OddsRatio_working_3-way'!Y18+2*PI())/3)</f>
        <v>-0.37209155567863567</v>
      </c>
      <c r="AK18" s="11">
        <f>'OddsRatio_working_3-way'!U18/(3*'OddsRatio_working_3-way'!X18^(1/3))*SIN(('OddsRatio_working_3-way'!Y18+4*PI())/3)</f>
        <v>0.531684492767453</v>
      </c>
      <c r="AL18" s="11">
        <f>'OddsRatio_working_3-way'!Z18+'OddsRatio_working_3-way'!AF18</f>
        <v>1.0435906897149709</v>
      </c>
      <c r="AM18" s="11">
        <f>'OddsRatio_working_3-way'!AA18+'OddsRatio_working_3-way'!AG18</f>
        <v>-0.79821842042446067</v>
      </c>
      <c r="AN18" s="11">
        <f>'OddsRatio_working_3-way'!AB18+'OddsRatio_working_3-way'!AH18</f>
        <v>-0.24537226929051087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1.0435906897149709</v>
      </c>
      <c r="AS18" s="11">
        <f>IF(('OddsRatio_working_3-way'!X18=0),IF(Q18&gt;0,-Q18^(1/3),(-Q18)^(1/3)),'OddsRatio_working_3-way'!AM18-'OddsRatio_working_3-way'!R18/3)</f>
        <v>-0.79821842042446067</v>
      </c>
      <c r="AT18" s="11">
        <f>IF(('OddsRatio_working_3-way'!X18=0),IF(Q18&gt;0,-Q18^(1/3),(-Q18)^(1/3)),'OddsRatio_working_3-way'!AN18-'OddsRatio_working_3-way'!R18/3)</f>
        <v>-0.24537226929051087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2.59</v>
      </c>
      <c r="B19" s="4">
        <f>IF('True_Odds_Calculator_3-way'!B20="","",'True_Odds_Calculator_3-way'!B20)</f>
        <v>3.03</v>
      </c>
      <c r="C19" s="4">
        <f>IF('True_Odds_Calculator_3-way'!C20="","",'True_Odds_Calculator_3-way'!C20)</f>
        <v>3.22</v>
      </c>
      <c r="D19" s="9">
        <f t="shared" si="13"/>
        <v>0.37667309317477471</v>
      </c>
      <c r="E19" s="9">
        <f t="shared" si="14"/>
        <v>0.32125829274688633</v>
      </c>
      <c r="F19" s="9">
        <f t="shared" si="15"/>
        <v>0.30206861407833874</v>
      </c>
      <c r="G19" s="9">
        <f t="shared" si="16"/>
        <v>1.0407685291342017</v>
      </c>
      <c r="H19" s="9">
        <f t="shared" si="17"/>
        <v>2.654821961323381</v>
      </c>
      <c r="I19" s="9">
        <f t="shared" si="18"/>
        <v>3.1127601141424299</v>
      </c>
      <c r="J19" s="9">
        <f t="shared" si="19"/>
        <v>3.3105061346779281</v>
      </c>
      <c r="K19" s="11">
        <f t="shared" si="20"/>
        <v>0.38610038610038611</v>
      </c>
      <c r="L19" s="11">
        <f t="shared" si="21"/>
        <v>0.33003300330033003</v>
      </c>
      <c r="M19" s="11">
        <f t="shared" si="22"/>
        <v>0.3105590062111801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-0.28356189656232689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0.23110778906855409</v>
      </c>
      <c r="Q19" s="11">
        <f>2*'OddsRatio_working_3-way'!K19*'OddsRatio_working_3-way'!L19*'OddsRatio_working_3-way'!M19</f>
        <v>7.9146503105669203E-2</v>
      </c>
      <c r="R19" s="11">
        <f t="shared" si="23"/>
        <v>0</v>
      </c>
      <c r="S19" s="11">
        <f t="shared" si="24"/>
        <v>-0.81501708046926047</v>
      </c>
      <c r="T19" s="11">
        <f t="shared" si="25"/>
        <v>-0.27911543851686998</v>
      </c>
      <c r="U19" s="11">
        <f>'OddsRatio_working_3-way'!S19-'OddsRatio_working_3-way'!R19^2/3</f>
        <v>-0.81501708046926047</v>
      </c>
      <c r="V19" s="11">
        <f>'OddsRatio_working_3-way'!S19*'OddsRatio_working_3-way'!R19/3-2*'OddsRatio_working_3-way'!R19^3/27-'OddsRatio_working_3-way'!T19</f>
        <v>0.27911543851686998</v>
      </c>
      <c r="W19" s="11">
        <f>'OddsRatio_working_3-way'!V19^2+4*'OddsRatio_working_3-way'!U19^3/27</f>
        <v>-2.2986329500389036E-3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0.14160160748425804</v>
      </c>
      <c r="Y19" s="11">
        <f>IF('OddsRatio_working_3-way'!W19&gt;=0,IF('OddsRatio_working_3-way'!V19+SQRT('OddsRatio_working_3-way'!W19)&gt;0,0,PI()),ACOS('OddsRatio_working_3-way'!V19/(2*'OddsRatio_working_3-way'!X19)))</f>
        <v>0.17011133445356696</v>
      </c>
      <c r="Z19" s="11">
        <f>'OddsRatio_working_3-way'!X19^(1/3)*COS('OddsRatio_working_3-way'!Y19/3)</f>
        <v>0.52038426456710085</v>
      </c>
      <c r="AA19" s="11">
        <f>'OddsRatio_working_3-way'!X19^(1/3)*COS(('OddsRatio_working_3-way'!Y19+2*PI())/3)</f>
        <v>-0.28577402061364238</v>
      </c>
      <c r="AB19" s="11">
        <f>'OddsRatio_working_3-way'!X19^(1/3)*COS(('OddsRatio_working_3-way'!Y19+4*PI())/3)</f>
        <v>-0.23461024395345856</v>
      </c>
      <c r="AC19" s="11">
        <f>'OddsRatio_working_3-way'!X19^(1/3)*SIN('OddsRatio_working_3-way'!Y19/3)</f>
        <v>2.9539420227514969E-2</v>
      </c>
      <c r="AD19" s="11">
        <f>'OddsRatio_working_3-way'!X19^(1/3)*SIN(('OddsRatio_working_3-way'!Y19+2*PI())/3)</f>
        <v>0.43589628273103409</v>
      </c>
      <c r="AE19" s="11">
        <f>'OddsRatio_working_3-way'!X19^(1/3)*SIN(('OddsRatio_working_3-way'!Y19+4*PI())/3)</f>
        <v>-0.46543570295854914</v>
      </c>
      <c r="AF19" s="11">
        <f>-'OddsRatio_working_3-way'!U19/(3*'OddsRatio_working_3-way'!X19^(1/3))*COS(('OddsRatio_working_3-way'!Y19)/3)</f>
        <v>0.52038426456710096</v>
      </c>
      <c r="AG19" s="11">
        <f>-'OddsRatio_working_3-way'!U19/(3*'OddsRatio_working_3-way'!X19^(1/3))*COS(('OddsRatio_working_3-way'!Y19+2*PI())/3)</f>
        <v>-0.28577402061364243</v>
      </c>
      <c r="AH19" s="11">
        <f>-'OddsRatio_working_3-way'!U19/(3*'OddsRatio_working_3-way'!X19^(1/3))*COS(('OddsRatio_working_3-way'!Y19+4*PI())/3)</f>
        <v>-0.23461024395345861</v>
      </c>
      <c r="AI19" s="11">
        <f>'OddsRatio_working_3-way'!U19/(3*'OddsRatio_working_3-way'!X19^(1/3))*SIN(('OddsRatio_working_3-way'!Y19)/3)</f>
        <v>-2.9539420227514976E-2</v>
      </c>
      <c r="AJ19" s="11">
        <f>'OddsRatio_working_3-way'!U19/(3*'OddsRatio_working_3-way'!X19^(1/3))*SIN(('OddsRatio_working_3-way'!Y19+2*PI())/3)</f>
        <v>-0.4358962827310342</v>
      </c>
      <c r="AK19" s="11">
        <f>'OddsRatio_working_3-way'!U19/(3*'OddsRatio_working_3-way'!X19^(1/3))*SIN(('OddsRatio_working_3-way'!Y19+4*PI())/3)</f>
        <v>0.46543570295854925</v>
      </c>
      <c r="AL19" s="11">
        <f>'OddsRatio_working_3-way'!Z19+'OddsRatio_working_3-way'!AF19</f>
        <v>1.0407685291342017</v>
      </c>
      <c r="AM19" s="11">
        <f>'OddsRatio_working_3-way'!AA19+'OddsRatio_working_3-way'!AG19</f>
        <v>-0.57154804122728486</v>
      </c>
      <c r="AN19" s="11">
        <f>'OddsRatio_working_3-way'!AB19+'OddsRatio_working_3-way'!AH19</f>
        <v>-0.46922048790691717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1.0407685291342017</v>
      </c>
      <c r="AS19" s="11">
        <f>IF(('OddsRatio_working_3-way'!X19=0),IF(Q19&gt;0,-Q19^(1/3),(-Q19)^(1/3)),'OddsRatio_working_3-way'!AM19-'OddsRatio_working_3-way'!R19/3)</f>
        <v>-0.57154804122728486</v>
      </c>
      <c r="AT19" s="11">
        <f>IF(('OddsRatio_working_3-way'!X19=0),IF(Q19&gt;0,-Q19^(1/3),(-Q19)^(1/3)),'OddsRatio_working_3-way'!AN19-'OddsRatio_working_3-way'!R19/3)</f>
        <v>-0.46922048790691717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4.0199999999999996</v>
      </c>
      <c r="B20" s="4">
        <f>IF('True_Odds_Calculator_3-way'!B21="","",'True_Odds_Calculator_3-way'!B21)</f>
        <v>3.73</v>
      </c>
      <c r="C20" s="4">
        <f>IF('True_Odds_Calculator_3-way'!C21="","",'True_Odds_Calculator_3-way'!C21)</f>
        <v>1.95</v>
      </c>
      <c r="D20" s="9">
        <f t="shared" si="13"/>
        <v>0.24004038633264296</v>
      </c>
      <c r="E20" s="9">
        <f t="shared" si="14"/>
        <v>0.2589366102477354</v>
      </c>
      <c r="F20" s="9">
        <f t="shared" si="15"/>
        <v>0.50102300341962169</v>
      </c>
      <c r="G20" s="9">
        <f t="shared" si="16"/>
        <v>1.0483329910681092</v>
      </c>
      <c r="H20" s="9">
        <f t="shared" si="17"/>
        <v>4.1659656330256896</v>
      </c>
      <c r="I20" s="9">
        <f t="shared" si="18"/>
        <v>3.8619490656159376</v>
      </c>
      <c r="J20" s="9">
        <f t="shared" si="19"/>
        <v>1.9959163415147032</v>
      </c>
      <c r="K20" s="11">
        <f t="shared" si="20"/>
        <v>0.24875621890547267</v>
      </c>
      <c r="L20" s="11">
        <f t="shared" si="21"/>
        <v>0.26809651474530832</v>
      </c>
      <c r="M20" s="11">
        <f t="shared" si="22"/>
        <v>0.51282051282051289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-0.26786976644925509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0.22914232029513532</v>
      </c>
      <c r="Q20" s="11">
        <f>2*'OddsRatio_working_3-way'!K20*'OddsRatio_working_3-way'!L20*'OddsRatio_working_3-way'!M20</f>
        <v>6.8400692625413539E-2</v>
      </c>
      <c r="R20" s="11">
        <f t="shared" si="23"/>
        <v>0</v>
      </c>
      <c r="S20" s="11">
        <f t="shared" si="24"/>
        <v>-0.85542434793044753</v>
      </c>
      <c r="T20" s="11">
        <f t="shared" si="25"/>
        <v>-0.25535055162102915</v>
      </c>
      <c r="U20" s="11">
        <f>'OddsRatio_working_3-way'!S20-'OddsRatio_working_3-way'!R20^2/3</f>
        <v>-0.85542434793044753</v>
      </c>
      <c r="V20" s="11">
        <f>'OddsRatio_working_3-way'!S20*'OddsRatio_working_3-way'!R20/3-2*'OddsRatio_working_3-way'!R20^3/27-'OddsRatio_working_3-way'!T20</f>
        <v>0.25535055162102915</v>
      </c>
      <c r="W20" s="11">
        <f>'OddsRatio_working_3-way'!V20^2+4*'OddsRatio_working_3-way'!U20^3/27</f>
        <v>-2.7530534867802062E-2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0.15226164904611234</v>
      </c>
      <c r="Y20" s="11">
        <f>IF('OddsRatio_working_3-way'!W20&gt;=0,IF('OddsRatio_working_3-way'!V20+SQRT('OddsRatio_working_3-way'!W20)&gt;0,0,PI()),ACOS('OddsRatio_working_3-way'!V20/(2*'OddsRatio_working_3-way'!X20)))</f>
        <v>0.57622494970820226</v>
      </c>
      <c r="Z20" s="11">
        <f>'OddsRatio_working_3-way'!X20^(1/3)*COS('OddsRatio_working_3-way'!Y20/3)</f>
        <v>0.52416649553405459</v>
      </c>
      <c r="AA20" s="11">
        <f>'OddsRatio_working_3-way'!X20^(1/3)*COS(('OddsRatio_working_3-way'!Y20+2*PI())/3)</f>
        <v>-0.35036235459459369</v>
      </c>
      <c r="AB20" s="11">
        <f>'OddsRatio_working_3-way'!X20^(1/3)*COS(('OddsRatio_working_3-way'!Y20+4*PI())/3)</f>
        <v>-0.17380414093946098</v>
      </c>
      <c r="AC20" s="11">
        <f>'OddsRatio_working_3-way'!X20^(1/3)*SIN('OddsRatio_working_3-way'!Y20/3)</f>
        <v>0.10193593218143049</v>
      </c>
      <c r="AD20" s="11">
        <f>'OddsRatio_working_3-way'!X20^(1/3)*SIN(('OddsRatio_working_3-way'!Y20+2*PI())/3)</f>
        <v>0.4029735348544386</v>
      </c>
      <c r="AE20" s="11">
        <f>'OddsRatio_working_3-way'!X20^(1/3)*SIN(('OddsRatio_working_3-way'!Y20+4*PI())/3)</f>
        <v>-0.50490946703586892</v>
      </c>
      <c r="AF20" s="11">
        <f>-'OddsRatio_working_3-way'!U20/(3*'OddsRatio_working_3-way'!X20^(1/3))*COS(('OddsRatio_working_3-way'!Y20)/3)</f>
        <v>0.52416649553405448</v>
      </c>
      <c r="AG20" s="11">
        <f>-'OddsRatio_working_3-way'!U20/(3*'OddsRatio_working_3-way'!X20^(1/3))*COS(('OddsRatio_working_3-way'!Y20+2*PI())/3)</f>
        <v>-0.35036235459459364</v>
      </c>
      <c r="AH20" s="11">
        <f>-'OddsRatio_working_3-way'!U20/(3*'OddsRatio_working_3-way'!X20^(1/3))*COS(('OddsRatio_working_3-way'!Y20+4*PI())/3)</f>
        <v>-0.17380414093946095</v>
      </c>
      <c r="AI20" s="11">
        <f>'OddsRatio_working_3-way'!U20/(3*'OddsRatio_working_3-way'!X20^(1/3))*SIN(('OddsRatio_working_3-way'!Y20)/3)</f>
        <v>-0.10193593218143046</v>
      </c>
      <c r="AJ20" s="11">
        <f>'OddsRatio_working_3-way'!U20/(3*'OddsRatio_working_3-way'!X20^(1/3))*SIN(('OddsRatio_working_3-way'!Y20+2*PI())/3)</f>
        <v>-0.40297353485443849</v>
      </c>
      <c r="AK20" s="11">
        <f>'OddsRatio_working_3-way'!U20/(3*'OddsRatio_working_3-way'!X20^(1/3))*SIN(('OddsRatio_working_3-way'!Y20+4*PI())/3)</f>
        <v>0.50490946703586881</v>
      </c>
      <c r="AL20" s="11">
        <f>'OddsRatio_working_3-way'!Z20+'OddsRatio_working_3-way'!AF20</f>
        <v>1.0483329910681092</v>
      </c>
      <c r="AM20" s="11">
        <f>'OddsRatio_working_3-way'!AA20+'OddsRatio_working_3-way'!AG20</f>
        <v>-0.70072470918918728</v>
      </c>
      <c r="AN20" s="11">
        <f>'OddsRatio_working_3-way'!AB20+'OddsRatio_working_3-way'!AH20</f>
        <v>-0.3476082818789219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1.0483329910681092</v>
      </c>
      <c r="AS20" s="11">
        <f>IF(('OddsRatio_working_3-way'!X20=0),IF(Q20&gt;0,-Q20^(1/3),(-Q20)^(1/3)),'OddsRatio_working_3-way'!AM20-'OddsRatio_working_3-way'!R20/3)</f>
        <v>-0.70072470918918728</v>
      </c>
      <c r="AT20" s="11">
        <f>IF(('OddsRatio_working_3-way'!X20=0),IF(Q20&gt;0,-Q20^(1/3),(-Q20)^(1/3)),'OddsRatio_working_3-way'!AN20-'OddsRatio_working_3-way'!R20/3)</f>
        <v>-0.3476082818789219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1.66</v>
      </c>
      <c r="B21" s="4">
        <f>IF('True_Odds_Calculator_3-way'!B22="","",'True_Odds_Calculator_3-way'!B22)</f>
        <v>4.18</v>
      </c>
      <c r="C21" s="4">
        <f>IF('True_Odds_Calculator_3-way'!C22="","",'True_Odds_Calculator_3-way'!C22)</f>
        <v>5.1100000000000003</v>
      </c>
      <c r="D21" s="9">
        <f t="shared" si="13"/>
        <v>0.58673666515722955</v>
      </c>
      <c r="E21" s="9">
        <f t="shared" si="14"/>
        <v>0.22760128526372025</v>
      </c>
      <c r="F21" s="9">
        <f t="shared" si="15"/>
        <v>0.18566204957905025</v>
      </c>
      <c r="G21" s="9">
        <f t="shared" si="16"/>
        <v>1.0671849998939451</v>
      </c>
      <c r="H21" s="9">
        <f t="shared" si="17"/>
        <v>1.7043420999300036</v>
      </c>
      <c r="I21" s="9">
        <f t="shared" si="18"/>
        <v>4.3936482996627459</v>
      </c>
      <c r="J21" s="9">
        <f t="shared" si="19"/>
        <v>5.3861303495641151</v>
      </c>
      <c r="K21" s="11">
        <f t="shared" si="20"/>
        <v>0.60240963855421692</v>
      </c>
      <c r="L21" s="11">
        <f t="shared" si="21"/>
        <v>0.23923444976076558</v>
      </c>
      <c r="M21" s="11">
        <f t="shared" si="22"/>
        <v>0.19569471624266144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-0.24328067238570106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0.22421355192960718</v>
      </c>
      <c r="Q21" s="11">
        <f>2*'OddsRatio_working_3-way'!K21*'OddsRatio_working_3-way'!L21*'OddsRatio_working_3-way'!M21</f>
        <v>5.6405925013737673E-2</v>
      </c>
      <c r="R21" s="11">
        <f t="shared" si="23"/>
        <v>0</v>
      </c>
      <c r="S21" s="11">
        <f t="shared" si="24"/>
        <v>-0.92162500921624979</v>
      </c>
      <c r="T21" s="11">
        <f t="shared" si="25"/>
        <v>-0.23185534823050316</v>
      </c>
      <c r="U21" s="11">
        <f>'OddsRatio_working_3-way'!S21-'OddsRatio_working_3-way'!R21^2/3</f>
        <v>-0.92162500921624979</v>
      </c>
      <c r="V21" s="11">
        <f>'OddsRatio_working_3-way'!S21*'OddsRatio_working_3-way'!R21/3-2*'OddsRatio_working_3-way'!R21^3/27-'OddsRatio_working_3-way'!T21</f>
        <v>0.23185534823050316</v>
      </c>
      <c r="W21" s="11">
        <f>'OddsRatio_working_3-way'!V21^2+4*'OddsRatio_working_3-way'!U21^3/27</f>
        <v>-6.2216655408121033E-2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0.17027445339158259</v>
      </c>
      <c r="Y21" s="11">
        <f>IF('OddsRatio_working_3-way'!W21&gt;=0,IF('OddsRatio_working_3-way'!V21+SQRT('OddsRatio_working_3-way'!W21)&gt;0,0,PI()),ACOS('OddsRatio_working_3-way'!V21/(2*'OddsRatio_working_3-way'!X21)))</f>
        <v>0.82190335277593829</v>
      </c>
      <c r="Z21" s="11">
        <f>'OddsRatio_working_3-way'!X21^(1/3)*COS('OddsRatio_working_3-way'!Y21/3)</f>
        <v>0.53359249994697255</v>
      </c>
      <c r="AA21" s="11">
        <f>'OddsRatio_working_3-way'!X21^(1/3)*COS(('OddsRatio_working_3-way'!Y21+2*PI())/3)</f>
        <v>-0.39666362580097247</v>
      </c>
      <c r="AB21" s="11">
        <f>'OddsRatio_working_3-way'!X21^(1/3)*COS(('OddsRatio_working_3-way'!Y21+4*PI())/3)</f>
        <v>-0.13692887414600019</v>
      </c>
      <c r="AC21" s="11">
        <f>'OddsRatio_working_3-way'!X21^(1/3)*SIN('OddsRatio_working_3-way'!Y21/3)</f>
        <v>0.14995792878589892</v>
      </c>
      <c r="AD21" s="11">
        <f>'OddsRatio_working_3-way'!X21^(1/3)*SIN(('OddsRatio_working_3-way'!Y21+2*PI())/3)</f>
        <v>0.38712569582997552</v>
      </c>
      <c r="AE21" s="11">
        <f>'OddsRatio_working_3-way'!X21^(1/3)*SIN(('OddsRatio_working_3-way'!Y21+4*PI())/3)</f>
        <v>-0.53708362461587433</v>
      </c>
      <c r="AF21" s="11">
        <f>-'OddsRatio_working_3-way'!U21/(3*'OddsRatio_working_3-way'!X21^(1/3))*COS(('OddsRatio_working_3-way'!Y21)/3)</f>
        <v>0.53359249994697255</v>
      </c>
      <c r="AG21" s="11">
        <f>-'OddsRatio_working_3-way'!U21/(3*'OddsRatio_working_3-way'!X21^(1/3))*COS(('OddsRatio_working_3-way'!Y21+2*PI())/3)</f>
        <v>-0.39666362580097247</v>
      </c>
      <c r="AH21" s="11">
        <f>-'OddsRatio_working_3-way'!U21/(3*'OddsRatio_working_3-way'!X21^(1/3))*COS(('OddsRatio_working_3-way'!Y21+4*PI())/3)</f>
        <v>-0.13692887414600019</v>
      </c>
      <c r="AI21" s="11">
        <f>'OddsRatio_working_3-way'!U21/(3*'OddsRatio_working_3-way'!X21^(1/3))*SIN(('OddsRatio_working_3-way'!Y21)/3)</f>
        <v>-0.14995792878589892</v>
      </c>
      <c r="AJ21" s="11">
        <f>'OddsRatio_working_3-way'!U21/(3*'OddsRatio_working_3-way'!X21^(1/3))*SIN(('OddsRatio_working_3-way'!Y21+2*PI())/3)</f>
        <v>-0.38712569582997552</v>
      </c>
      <c r="AK21" s="11">
        <f>'OddsRatio_working_3-way'!U21/(3*'OddsRatio_working_3-way'!X21^(1/3))*SIN(('OddsRatio_working_3-way'!Y21+4*PI())/3)</f>
        <v>0.53708362461587433</v>
      </c>
      <c r="AL21" s="11">
        <f>'OddsRatio_working_3-way'!Z21+'OddsRatio_working_3-way'!AF21</f>
        <v>1.0671849998939451</v>
      </c>
      <c r="AM21" s="11">
        <f>'OddsRatio_working_3-way'!AA21+'OddsRatio_working_3-way'!AG21</f>
        <v>-0.79332725160194495</v>
      </c>
      <c r="AN21" s="11">
        <f>'OddsRatio_working_3-way'!AB21+'OddsRatio_working_3-way'!AH21</f>
        <v>-0.27385774829200038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1.0671849998939451</v>
      </c>
      <c r="AS21" s="11">
        <f>IF(('OddsRatio_working_3-way'!X21=0),IF(Q21&gt;0,-Q21^(1/3),(-Q21)^(1/3)),'OddsRatio_working_3-way'!AM21-'OddsRatio_working_3-way'!R21/3)</f>
        <v>-0.79332725160194495</v>
      </c>
      <c r="AT21" s="11">
        <f>IF(('OddsRatio_working_3-way'!X21=0),IF(Q21&gt;0,-Q21^(1/3),(-Q21)^(1/3)),'OddsRatio_working_3-way'!AN21-'OddsRatio_working_3-way'!R21/3)</f>
        <v>-0.27385774829200038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3.24</v>
      </c>
      <c r="D22" s="9">
        <f t="shared" si="13"/>
        <v>0.42811214026035588</v>
      </c>
      <c r="E22" s="9">
        <f t="shared" si="14"/>
        <v>0.27392484414852791</v>
      </c>
      <c r="F22" s="9">
        <f t="shared" si="15"/>
        <v>0.2979630155911161</v>
      </c>
      <c r="G22" s="9">
        <f t="shared" si="16"/>
        <v>1.0518398312553012</v>
      </c>
      <c r="H22" s="9">
        <f t="shared" si="17"/>
        <v>2.3358365856942322</v>
      </c>
      <c r="I22" s="9">
        <f t="shared" si="18"/>
        <v>3.650636374763359</v>
      </c>
      <c r="J22" s="9">
        <f t="shared" si="19"/>
        <v>3.3561212220118755</v>
      </c>
      <c r="K22" s="11">
        <f t="shared" si="20"/>
        <v>0.44052863436123346</v>
      </c>
      <c r="L22" s="11">
        <f t="shared" si="21"/>
        <v>0.28409090909090912</v>
      </c>
      <c r="M22" s="11">
        <f t="shared" si="22"/>
        <v>0.30864197530864196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-0.27691006986161171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0.23291839095803854</v>
      </c>
      <c r="Q22" s="11">
        <f>2*'OddsRatio_working_3-way'!K22*'OddsRatio_working_3-way'!L22*'OddsRatio_working_3-way'!M22</f>
        <v>7.7253197664357717E-2</v>
      </c>
      <c r="R22" s="11">
        <f t="shared" si="23"/>
        <v>0</v>
      </c>
      <c r="S22" s="11">
        <f t="shared" si="24"/>
        <v>-0.84113369757351764</v>
      </c>
      <c r="T22" s="11">
        <f t="shared" si="25"/>
        <v>-0.27898298426982338</v>
      </c>
      <c r="U22" s="11">
        <f>'OddsRatio_working_3-way'!S22-'OddsRatio_working_3-way'!R22^2/3</f>
        <v>-0.84113369757351764</v>
      </c>
      <c r="V22" s="11">
        <f>'OddsRatio_working_3-way'!S22*'OddsRatio_working_3-way'!R22/3-2*'OddsRatio_working_3-way'!R22^3/27-'OddsRatio_working_3-way'!T22</f>
        <v>0.27898298426982338</v>
      </c>
      <c r="W22" s="11">
        <f>'OddsRatio_working_3-way'!V22^2+4*'OddsRatio_working_3-way'!U22^3/27</f>
        <v>-1.033250209703003E-2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0.14846212278652637</v>
      </c>
      <c r="Y22" s="11">
        <f>IF('OddsRatio_working_3-way'!W22&gt;=0,IF('OddsRatio_working_3-way'!V22+SQRT('OddsRatio_working_3-way'!W22)&gt;0,0,PI()),ACOS('OddsRatio_working_3-way'!V22/(2*'OddsRatio_working_3-way'!X22)))</f>
        <v>0.34940578858040938</v>
      </c>
      <c r="Z22" s="11">
        <f>'OddsRatio_working_3-way'!X22^(1/3)*COS('OddsRatio_working_3-way'!Y22/3)</f>
        <v>0.52591991562765061</v>
      </c>
      <c r="AA22" s="11">
        <f>'OddsRatio_working_3-way'!X22^(1/3)*COS(('OddsRatio_working_3-way'!Y22+2*PI())/3)</f>
        <v>-0.31624791286028142</v>
      </c>
      <c r="AB22" s="11">
        <f>'OddsRatio_working_3-way'!X22^(1/3)*COS(('OddsRatio_working_3-way'!Y22+4*PI())/3)</f>
        <v>-0.2096720027673693</v>
      </c>
      <c r="AC22" s="11">
        <f>'OddsRatio_working_3-way'!X22^(1/3)*SIN('OddsRatio_working_3-way'!Y22/3)</f>
        <v>6.1531630381272247E-2</v>
      </c>
      <c r="AD22" s="11">
        <f>'OddsRatio_working_3-way'!X22^(1/3)*SIN(('OddsRatio_working_3-way'!Y22+2*PI())/3)</f>
        <v>0.42469419209907794</v>
      </c>
      <c r="AE22" s="11">
        <f>'OddsRatio_working_3-way'!X22^(1/3)*SIN(('OddsRatio_working_3-way'!Y22+4*PI())/3)</f>
        <v>-0.48622582248035007</v>
      </c>
      <c r="AF22" s="11">
        <f>-'OddsRatio_working_3-way'!U22/(3*'OddsRatio_working_3-way'!X22^(1/3))*COS(('OddsRatio_working_3-way'!Y22)/3)</f>
        <v>0.5259199156276505</v>
      </c>
      <c r="AG22" s="11">
        <f>-'OddsRatio_working_3-way'!U22/(3*'OddsRatio_working_3-way'!X22^(1/3))*COS(('OddsRatio_working_3-way'!Y22+2*PI())/3)</f>
        <v>-0.31624791286028131</v>
      </c>
      <c r="AH22" s="11">
        <f>-'OddsRatio_working_3-way'!U22/(3*'OddsRatio_working_3-way'!X22^(1/3))*COS(('OddsRatio_working_3-way'!Y22+4*PI())/3)</f>
        <v>-0.20967200276736925</v>
      </c>
      <c r="AI22" s="11">
        <f>'OddsRatio_working_3-way'!U22/(3*'OddsRatio_working_3-way'!X22^(1/3))*SIN(('OddsRatio_working_3-way'!Y22)/3)</f>
        <v>-6.1531630381272233E-2</v>
      </c>
      <c r="AJ22" s="11">
        <f>'OddsRatio_working_3-way'!U22/(3*'OddsRatio_working_3-way'!X22^(1/3))*SIN(('OddsRatio_working_3-way'!Y22+2*PI())/3)</f>
        <v>-0.42469419209907783</v>
      </c>
      <c r="AK22" s="11">
        <f>'OddsRatio_working_3-way'!U22/(3*'OddsRatio_working_3-way'!X22^(1/3))*SIN(('OddsRatio_working_3-way'!Y22+4*PI())/3)</f>
        <v>0.48622582248034996</v>
      </c>
      <c r="AL22" s="11">
        <f>'OddsRatio_working_3-way'!Z22+'OddsRatio_working_3-way'!AF22</f>
        <v>1.0518398312553012</v>
      </c>
      <c r="AM22" s="11">
        <f>'OddsRatio_working_3-way'!AA22+'OddsRatio_working_3-way'!AG22</f>
        <v>-0.63249582572056273</v>
      </c>
      <c r="AN22" s="11">
        <f>'OddsRatio_working_3-way'!AB22+'OddsRatio_working_3-way'!AH22</f>
        <v>-0.41934400553473855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1.0518398312553012</v>
      </c>
      <c r="AS22" s="11">
        <f>IF(('OddsRatio_working_3-way'!X22=0),IF(Q22&gt;0,-Q22^(1/3),(-Q22)^(1/3)),'OddsRatio_working_3-way'!AM22-'OddsRatio_working_3-way'!R22/3)</f>
        <v>-0.63249582572056273</v>
      </c>
      <c r="AT22" s="11">
        <f>IF(('OddsRatio_working_3-way'!X22=0),IF(Q22&gt;0,-Q22^(1/3),(-Q22)^(1/3)),'OddsRatio_working_3-way'!AN22-'OddsRatio_working_3-way'!R22/3)</f>
        <v>-0.41934400553473855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1.56</v>
      </c>
      <c r="B23" s="4">
        <f>IF('True_Odds_Calculator_3-way'!B24="","",'True_Odds_Calculator_3-way'!B24)</f>
        <v>4.45</v>
      </c>
      <c r="C23" s="4">
        <f>IF('True_Odds_Calculator_3-way'!C24="","",'True_Odds_Calculator_3-way'!C24)</f>
        <v>5.83</v>
      </c>
      <c r="D23" s="9">
        <f t="shared" si="13"/>
        <v>0.62505619428978088</v>
      </c>
      <c r="E23" s="9">
        <f t="shared" si="14"/>
        <v>0.21296794227529439</v>
      </c>
      <c r="F23" s="9">
        <f t="shared" si="15"/>
        <v>0.16197586343492459</v>
      </c>
      <c r="G23" s="9">
        <f t="shared" si="16"/>
        <v>1.0711717063416777</v>
      </c>
      <c r="H23" s="9">
        <f t="shared" si="17"/>
        <v>1.5998561555513395</v>
      </c>
      <c r="I23" s="9">
        <f t="shared" si="18"/>
        <v>4.6955423868787891</v>
      </c>
      <c r="J23" s="9">
        <f t="shared" si="19"/>
        <v>6.1737593416303032</v>
      </c>
      <c r="K23" s="11">
        <f t="shared" si="20"/>
        <v>0.64102564102564097</v>
      </c>
      <c r="L23" s="11">
        <f t="shared" si="21"/>
        <v>0.2247191011235955</v>
      </c>
      <c r="M23" s="11">
        <f t="shared" si="22"/>
        <v>0.17152658662092624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-0.23056909170964712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0.21842336873076748</v>
      </c>
      <c r="Q23" s="11">
        <f>2*'OddsRatio_working_3-way'!K23*'OddsRatio_working_3-way'!L23*'OddsRatio_working_3-way'!M23</f>
        <v>4.9417051749042415E-2</v>
      </c>
      <c r="R23" s="11">
        <f t="shared" si="23"/>
        <v>0</v>
      </c>
      <c r="S23" s="11">
        <f t="shared" si="24"/>
        <v>-0.94732284848406911</v>
      </c>
      <c r="T23" s="11">
        <f t="shared" si="25"/>
        <v>-0.21432643630861292</v>
      </c>
      <c r="U23" s="11">
        <f>'OddsRatio_working_3-way'!S23-'OddsRatio_working_3-way'!R23^2/3</f>
        <v>-0.94732284848406911</v>
      </c>
      <c r="V23" s="11">
        <f>'OddsRatio_working_3-way'!S23*'OddsRatio_working_3-way'!R23/3-2*'OddsRatio_working_3-way'!R23^3/27-'OddsRatio_working_3-way'!T23</f>
        <v>0.21432643630861292</v>
      </c>
      <c r="W23" s="11">
        <f>'OddsRatio_working_3-way'!V23^2+4*'OddsRatio_working_3-way'!U23^3/27</f>
        <v>-8.0011885281883965E-2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0.17744555966734832</v>
      </c>
      <c r="Y23" s="11">
        <f>IF('OddsRatio_working_3-way'!W23&gt;=0,IF('OddsRatio_working_3-way'!V23+SQRT('OddsRatio_working_3-way'!W23)&gt;0,0,PI()),ACOS('OddsRatio_working_3-way'!V23/(2*'OddsRatio_working_3-way'!X23)))</f>
        <v>0.92238407005628986</v>
      </c>
      <c r="Z23" s="11">
        <f>'OddsRatio_working_3-way'!X23^(1/3)*COS('OddsRatio_working_3-way'!Y23/3)</f>
        <v>0.53558585317083873</v>
      </c>
      <c r="AA23" s="11">
        <f>'OddsRatio_working_3-way'!X23^(1/3)*COS(('OddsRatio_working_3-way'!Y23+2*PI())/3)</f>
        <v>-0.41507346682568941</v>
      </c>
      <c r="AB23" s="11">
        <f>'OddsRatio_working_3-way'!X23^(1/3)*COS(('OddsRatio_working_3-way'!Y23+4*PI())/3)</f>
        <v>-0.12051238634514924</v>
      </c>
      <c r="AC23" s="11">
        <f>'OddsRatio_working_3-way'!X23^(1/3)*SIN('OddsRatio_working_3-way'!Y23/3)</f>
        <v>0.17006491910822691</v>
      </c>
      <c r="AD23" s="11">
        <f>'OddsRatio_working_3-way'!X23^(1/3)*SIN(('OddsRatio_working_3-way'!Y23+2*PI())/3)</f>
        <v>0.37879849519939535</v>
      </c>
      <c r="AE23" s="11">
        <f>'OddsRatio_working_3-way'!X23^(1/3)*SIN(('OddsRatio_working_3-way'!Y23+4*PI())/3)</f>
        <v>-0.5488634143076222</v>
      </c>
      <c r="AF23" s="11">
        <f>-'OddsRatio_working_3-way'!U23/(3*'OddsRatio_working_3-way'!X23^(1/3))*COS(('OddsRatio_working_3-way'!Y23)/3)</f>
        <v>0.53558585317083884</v>
      </c>
      <c r="AG23" s="11">
        <f>-'OddsRatio_working_3-way'!U23/(3*'OddsRatio_working_3-way'!X23^(1/3))*COS(('OddsRatio_working_3-way'!Y23+2*PI())/3)</f>
        <v>-0.41507346682568952</v>
      </c>
      <c r="AH23" s="11">
        <f>-'OddsRatio_working_3-way'!U23/(3*'OddsRatio_working_3-way'!X23^(1/3))*COS(('OddsRatio_working_3-way'!Y23+4*PI())/3)</f>
        <v>-0.12051238634514927</v>
      </c>
      <c r="AI23" s="11">
        <f>'OddsRatio_working_3-way'!U23/(3*'OddsRatio_working_3-way'!X23^(1/3))*SIN(('OddsRatio_working_3-way'!Y23)/3)</f>
        <v>-0.17006491910822694</v>
      </c>
      <c r="AJ23" s="11">
        <f>'OddsRatio_working_3-way'!U23/(3*'OddsRatio_working_3-way'!X23^(1/3))*SIN(('OddsRatio_working_3-way'!Y23+2*PI())/3)</f>
        <v>-0.3787984951993954</v>
      </c>
      <c r="AK23" s="11">
        <f>'OddsRatio_working_3-way'!U23/(3*'OddsRatio_working_3-way'!X23^(1/3))*SIN(('OddsRatio_working_3-way'!Y23+4*PI())/3)</f>
        <v>0.54886341430762231</v>
      </c>
      <c r="AL23" s="11">
        <f>'OddsRatio_working_3-way'!Z23+'OddsRatio_working_3-way'!AF23</f>
        <v>1.0711717063416777</v>
      </c>
      <c r="AM23" s="11">
        <f>'OddsRatio_working_3-way'!AA23+'OddsRatio_working_3-way'!AG23</f>
        <v>-0.83014693365137893</v>
      </c>
      <c r="AN23" s="11">
        <f>'OddsRatio_working_3-way'!AB23+'OddsRatio_working_3-way'!AH23</f>
        <v>-0.24102477269029851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1.0711717063416777</v>
      </c>
      <c r="AS23" s="11">
        <f>IF(('OddsRatio_working_3-way'!X23=0),IF(Q23&gt;0,-Q23^(1/3),(-Q23)^(1/3)),'OddsRatio_working_3-way'!AM23-'OddsRatio_working_3-way'!R23/3)</f>
        <v>-0.83014693365137893</v>
      </c>
      <c r="AT23" s="11">
        <f>IF(('OddsRatio_working_3-way'!X23=0),IF(Q23&gt;0,-Q23^(1/3),(-Q23)^(1/3)),'OddsRatio_working_3-way'!AN23-'OddsRatio_working_3-way'!R23/3)</f>
        <v>-0.24102477269029851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3.82</v>
      </c>
      <c r="C24" s="4">
        <f>IF('True_Odds_Calculator_3-way'!C25="","",'True_Odds_Calculator_3-way'!C25)</f>
        <v>3.7</v>
      </c>
      <c r="D24" s="9">
        <f t="shared" si="13"/>
        <v>0.48891640816490467</v>
      </c>
      <c r="E24" s="9">
        <f t="shared" si="14"/>
        <v>0.25140576780482327</v>
      </c>
      <c r="F24" s="9">
        <f t="shared" si="15"/>
        <v>0.25967782403027234</v>
      </c>
      <c r="G24" s="9">
        <f t="shared" si="16"/>
        <v>1.0558983984529304</v>
      </c>
      <c r="H24" s="9">
        <f t="shared" si="17"/>
        <v>2.0453394144684012</v>
      </c>
      <c r="I24" s="9">
        <f t="shared" si="18"/>
        <v>3.9776334836372631</v>
      </c>
      <c r="J24" s="9">
        <f t="shared" si="19"/>
        <v>3.8509256758229129</v>
      </c>
      <c r="K24" s="11">
        <f t="shared" si="20"/>
        <v>0.50251256281407031</v>
      </c>
      <c r="L24" s="11">
        <f t="shared" si="21"/>
        <v>0.26178010471204188</v>
      </c>
      <c r="M24" s="11">
        <f t="shared" si="22"/>
        <v>0.27027027027027023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-0.26799698222256063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0.23145300579592454</v>
      </c>
      <c r="Q24" s="11">
        <f>2*'OddsRatio_working_3-way'!K24*'OddsRatio_working_3-way'!L24*'OddsRatio_working_3-way'!M24</f>
        <v>7.1106914223018278E-2</v>
      </c>
      <c r="R24" s="11">
        <f t="shared" si="23"/>
        <v>0</v>
      </c>
      <c r="S24" s="11">
        <f t="shared" si="24"/>
        <v>-0.8636403435457799</v>
      </c>
      <c r="T24" s="11">
        <f t="shared" si="25"/>
        <v>-0.26532729448411052</v>
      </c>
      <c r="U24" s="11">
        <f>'OddsRatio_working_3-way'!S24-'OddsRatio_working_3-way'!R24^2/3</f>
        <v>-0.8636403435457799</v>
      </c>
      <c r="V24" s="11">
        <f>'OddsRatio_working_3-way'!S24*'OddsRatio_working_3-way'!R24/3-2*'OddsRatio_working_3-way'!R24^3/27-'OddsRatio_working_3-way'!T24</f>
        <v>0.26532729448411052</v>
      </c>
      <c r="W24" s="11">
        <f>'OddsRatio_working_3-way'!V24^2+4*'OddsRatio_working_3-way'!U24^3/27</f>
        <v>-2.5033639086556328E-2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0.15446052269497071</v>
      </c>
      <c r="Y24" s="11">
        <f>IF('OddsRatio_working_3-way'!W24&gt;=0,IF('OddsRatio_working_3-way'!V24+SQRT('OddsRatio_working_3-way'!W24)&gt;0,0,PI()),ACOS('OddsRatio_working_3-way'!V24/(2*'OddsRatio_working_3-way'!X24)))</f>
        <v>0.53770992255003769</v>
      </c>
      <c r="Z24" s="11">
        <f>'OddsRatio_working_3-way'!X24^(1/3)*COS('OddsRatio_working_3-way'!Y24/3)</f>
        <v>0.52794919922646522</v>
      </c>
      <c r="AA24" s="11">
        <f>'OddsRatio_working_3-way'!X24^(1/3)*COS(('OddsRatio_working_3-way'!Y24+2*PI())/3)</f>
        <v>-0.3468137097215962</v>
      </c>
      <c r="AB24" s="11">
        <f>'OddsRatio_working_3-way'!X24^(1/3)*COS(('OddsRatio_working_3-way'!Y24+4*PI())/3)</f>
        <v>-0.18113548950486913</v>
      </c>
      <c r="AC24" s="11">
        <f>'OddsRatio_working_3-way'!X24^(1/3)*SIN('OddsRatio_working_3-way'!Y24/3)</f>
        <v>9.5654365040985664E-2</v>
      </c>
      <c r="AD24" s="11">
        <f>'OddsRatio_working_3-way'!X24^(1/3)*SIN(('OddsRatio_working_3-way'!Y24+2*PI())/3)</f>
        <v>0.4093902359172778</v>
      </c>
      <c r="AE24" s="11">
        <f>'OddsRatio_working_3-way'!X24^(1/3)*SIN(('OddsRatio_working_3-way'!Y24+4*PI())/3)</f>
        <v>-0.50504460095826331</v>
      </c>
      <c r="AF24" s="11">
        <f>-'OddsRatio_working_3-way'!U24/(3*'OddsRatio_working_3-way'!X24^(1/3))*COS(('OddsRatio_working_3-way'!Y24)/3)</f>
        <v>0.52794919922646522</v>
      </c>
      <c r="AG24" s="11">
        <f>-'OddsRatio_working_3-way'!U24/(3*'OddsRatio_working_3-way'!X24^(1/3))*COS(('OddsRatio_working_3-way'!Y24+2*PI())/3)</f>
        <v>-0.3468137097215962</v>
      </c>
      <c r="AH24" s="11">
        <f>-'OddsRatio_working_3-way'!U24/(3*'OddsRatio_working_3-way'!X24^(1/3))*COS(('OddsRatio_working_3-way'!Y24+4*PI())/3)</f>
        <v>-0.18113548950486913</v>
      </c>
      <c r="AI24" s="11">
        <f>'OddsRatio_working_3-way'!U24/(3*'OddsRatio_working_3-way'!X24^(1/3))*SIN(('OddsRatio_working_3-way'!Y24)/3)</f>
        <v>-9.5654365040985664E-2</v>
      </c>
      <c r="AJ24" s="11">
        <f>'OddsRatio_working_3-way'!U24/(3*'OddsRatio_working_3-way'!X24^(1/3))*SIN(('OddsRatio_working_3-way'!Y24+2*PI())/3)</f>
        <v>-0.4093902359172778</v>
      </c>
      <c r="AK24" s="11">
        <f>'OddsRatio_working_3-way'!U24/(3*'OddsRatio_working_3-way'!X24^(1/3))*SIN(('OddsRatio_working_3-way'!Y24+4*PI())/3)</f>
        <v>0.50504460095826331</v>
      </c>
      <c r="AL24" s="11">
        <f>'OddsRatio_working_3-way'!Z24+'OddsRatio_working_3-way'!AF24</f>
        <v>1.0558983984529304</v>
      </c>
      <c r="AM24" s="11">
        <f>'OddsRatio_working_3-way'!AA24+'OddsRatio_working_3-way'!AG24</f>
        <v>-0.69362741944319239</v>
      </c>
      <c r="AN24" s="11">
        <f>'OddsRatio_working_3-way'!AB24+'OddsRatio_working_3-way'!AH24</f>
        <v>-0.36227097900973826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1.0558983984529304</v>
      </c>
      <c r="AS24" s="11">
        <f>IF(('OddsRatio_working_3-way'!X24=0),IF(Q24&gt;0,-Q24^(1/3),(-Q24)^(1/3)),'OddsRatio_working_3-way'!AM24-'OddsRatio_working_3-way'!R24/3)</f>
        <v>-0.69362741944319239</v>
      </c>
      <c r="AT24" s="11">
        <f>IF(('OddsRatio_working_3-way'!X24=0),IF(Q24&gt;0,-Q24^(1/3),(-Q24)^(1/3)),'OddsRatio_working_3-way'!AN24-'OddsRatio_working_3-way'!R24/3)</f>
        <v>-0.36227097900973826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1.92</v>
      </c>
      <c r="B25" s="4">
        <f>IF('True_Odds_Calculator_3-way'!B26="","",'True_Odds_Calculator_3-way'!B26)</f>
        <v>4.01</v>
      </c>
      <c r="C25" s="4">
        <f>IF('True_Odds_Calculator_3-way'!C26="","",'True_Odds_Calculator_3-way'!C26)</f>
        <v>3.97</v>
      </c>
      <c r="D25" s="9">
        <f t="shared" si="13"/>
        <v>0.51196108932350659</v>
      </c>
      <c r="E25" s="9">
        <f t="shared" si="14"/>
        <v>0.24278550561659729</v>
      </c>
      <c r="F25" s="9">
        <f t="shared" si="15"/>
        <v>0.24525340505989612</v>
      </c>
      <c r="G25" s="9">
        <f t="shared" si="16"/>
        <v>1.0361667866658293</v>
      </c>
      <c r="H25" s="9">
        <f t="shared" si="17"/>
        <v>1.953273443732563</v>
      </c>
      <c r="I25" s="9">
        <f t="shared" si="18"/>
        <v>4.1188620278641466</v>
      </c>
      <c r="J25" s="9">
        <f t="shared" si="19"/>
        <v>4.0774153563975135</v>
      </c>
      <c r="K25" s="11">
        <f t="shared" si="20"/>
        <v>0.52083333333333337</v>
      </c>
      <c r="L25" s="11">
        <f t="shared" si="21"/>
        <v>0.24937655860349128</v>
      </c>
      <c r="M25" s="11">
        <f t="shared" si="22"/>
        <v>0.25188916876574308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-0.26907581487088328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0.22574231926481034</v>
      </c>
      <c r="Q25" s="11">
        <f>2*'OddsRatio_working_3-way'!K25*'OddsRatio_working_3-way'!L25*'OddsRatio_working_3-way'!M25</f>
        <v>6.5432556308640658E-2</v>
      </c>
      <c r="R25" s="11">
        <f t="shared" si="23"/>
        <v>0</v>
      </c>
      <c r="S25" s="11">
        <f t="shared" si="24"/>
        <v>-0.8389543273264205</v>
      </c>
      <c r="T25" s="11">
        <f t="shared" si="25"/>
        <v>-0.24317516734099137</v>
      </c>
      <c r="U25" s="11">
        <f>'OddsRatio_working_3-way'!S25-'OddsRatio_working_3-way'!R25^2/3</f>
        <v>-0.8389543273264205</v>
      </c>
      <c r="V25" s="11">
        <f>'OddsRatio_working_3-way'!S25*'OddsRatio_working_3-way'!R25/3-2*'OddsRatio_working_3-way'!R25^3/27-'OddsRatio_working_3-way'!T25</f>
        <v>0.24317516734099137</v>
      </c>
      <c r="W25" s="11">
        <f>'OddsRatio_working_3-way'!V25^2+4*'OddsRatio_working_3-way'!U25^3/27</f>
        <v>-2.8346323083225003E-2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0.14788550055240723</v>
      </c>
      <c r="Y25" s="11">
        <f>IF('OddsRatio_working_3-way'!W25&gt;=0,IF('OddsRatio_working_3-way'!V25+SQRT('OddsRatio_working_3-way'!W25)&gt;0,0,PI()),ACOS('OddsRatio_working_3-way'!V25/(2*'OddsRatio_working_3-way'!X25)))</f>
        <v>0.60557697704425384</v>
      </c>
      <c r="Z25" s="11">
        <f>'OddsRatio_working_3-way'!X25^(1/3)*COS('OddsRatio_working_3-way'!Y25/3)</f>
        <v>0.51808339333291464</v>
      </c>
      <c r="AA25" s="11">
        <f>'OddsRatio_working_3-way'!X25^(1/3)*COS(('OddsRatio_working_3-way'!Y25+2*PI())/3)</f>
        <v>-0.35086097566653668</v>
      </c>
      <c r="AB25" s="11">
        <f>'OddsRatio_working_3-way'!X25^(1/3)*COS(('OddsRatio_working_3-way'!Y25+4*PI())/3)</f>
        <v>-0.16722241766637791</v>
      </c>
      <c r="AC25" s="11">
        <f>'OddsRatio_working_3-way'!X25^(1/3)*SIN('OddsRatio_working_3-way'!Y25/3)</f>
        <v>0.10602377089498639</v>
      </c>
      <c r="AD25" s="11">
        <f>'OddsRatio_working_3-way'!X25^(1/3)*SIN(('OddsRatio_working_3-way'!Y25+2*PI())/3)</f>
        <v>0.39566149445765642</v>
      </c>
      <c r="AE25" s="11">
        <f>'OddsRatio_working_3-way'!X25^(1/3)*SIN(('OddsRatio_working_3-way'!Y25+4*PI())/3)</f>
        <v>-0.5016852653526428</v>
      </c>
      <c r="AF25" s="11">
        <f>-'OddsRatio_working_3-way'!U25/(3*'OddsRatio_working_3-way'!X25^(1/3))*COS(('OddsRatio_working_3-way'!Y25)/3)</f>
        <v>0.51808339333291464</v>
      </c>
      <c r="AG25" s="11">
        <f>-'OddsRatio_working_3-way'!U25/(3*'OddsRatio_working_3-way'!X25^(1/3))*COS(('OddsRatio_working_3-way'!Y25+2*PI())/3)</f>
        <v>-0.35086097566653668</v>
      </c>
      <c r="AH25" s="11">
        <f>-'OddsRatio_working_3-way'!U25/(3*'OddsRatio_working_3-way'!X25^(1/3))*COS(('OddsRatio_working_3-way'!Y25+4*PI())/3)</f>
        <v>-0.16722241766637791</v>
      </c>
      <c r="AI25" s="11">
        <f>'OddsRatio_working_3-way'!U25/(3*'OddsRatio_working_3-way'!X25^(1/3))*SIN(('OddsRatio_working_3-way'!Y25)/3)</f>
        <v>-0.10602377089498639</v>
      </c>
      <c r="AJ25" s="11">
        <f>'OddsRatio_working_3-way'!U25/(3*'OddsRatio_working_3-way'!X25^(1/3))*SIN(('OddsRatio_working_3-way'!Y25+2*PI())/3)</f>
        <v>-0.39566149445765642</v>
      </c>
      <c r="AK25" s="11">
        <f>'OddsRatio_working_3-way'!U25/(3*'OddsRatio_working_3-way'!X25^(1/3))*SIN(('OddsRatio_working_3-way'!Y25+4*PI())/3)</f>
        <v>0.5016852653526428</v>
      </c>
      <c r="AL25" s="11">
        <f>'OddsRatio_working_3-way'!Z25+'OddsRatio_working_3-way'!AF25</f>
        <v>1.0361667866658293</v>
      </c>
      <c r="AM25" s="11">
        <f>'OddsRatio_working_3-way'!AA25+'OddsRatio_working_3-way'!AG25</f>
        <v>-0.70172195133307336</v>
      </c>
      <c r="AN25" s="11">
        <f>'OddsRatio_working_3-way'!AB25+'OddsRatio_working_3-way'!AH25</f>
        <v>-0.33444483533275582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1.0361667866658293</v>
      </c>
      <c r="AS25" s="11">
        <f>IF(('OddsRatio_working_3-way'!X25=0),IF(Q25&gt;0,-Q25^(1/3),(-Q25)^(1/3)),'OddsRatio_working_3-way'!AM25-'OddsRatio_working_3-way'!R25/3)</f>
        <v>-0.70172195133307336</v>
      </c>
      <c r="AT25" s="11">
        <f>IF(('OddsRatio_working_3-way'!X25=0),IF(Q25&gt;0,-Q25^(1/3),(-Q25)^(1/3)),'OddsRatio_working_3-way'!AN25-'OddsRatio_working_3-way'!R25/3)</f>
        <v>-0.33444483533275582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2.99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2.39</v>
      </c>
      <c r="D26" s="9">
        <f t="shared" si="13"/>
        <v>0.32692866956242189</v>
      </c>
      <c r="E26" s="9">
        <f t="shared" si="14"/>
        <v>0.26290514280083233</v>
      </c>
      <c r="F26" s="9">
        <f t="shared" si="15"/>
        <v>0.41016618763674556</v>
      </c>
      <c r="G26" s="9">
        <f t="shared" si="16"/>
        <v>1.0345583936323586</v>
      </c>
      <c r="H26" s="9">
        <f t="shared" si="17"/>
        <v>3.0587712033283938</v>
      </c>
      <c r="I26" s="9">
        <f t="shared" si="18"/>
        <v>3.8036532467436928</v>
      </c>
      <c r="J26" s="9">
        <f t="shared" si="19"/>
        <v>2.438036167148979</v>
      </c>
      <c r="K26" s="11">
        <f t="shared" si="20"/>
        <v>0.33444816053511706</v>
      </c>
      <c r="L26" s="11">
        <f t="shared" si="21"/>
        <v>0.26954177897574122</v>
      </c>
      <c r="M26" s="11">
        <f t="shared" si="22"/>
        <v>0.41841004184100417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-0.28274450192065625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0.22970703376138929</v>
      </c>
      <c r="Q26" s="11">
        <f>2*'OddsRatio_working_3-way'!K26*'OddsRatio_working_3-way'!L26*'OddsRatio_working_3-way'!M26</f>
        <v>7.5437449511129476E-2</v>
      </c>
      <c r="R26" s="11">
        <f t="shared" si="23"/>
        <v>0</v>
      </c>
      <c r="S26" s="11">
        <f t="shared" si="24"/>
        <v>-0.81241909993301886</v>
      </c>
      <c r="T26" s="11">
        <f t="shared" si="25"/>
        <v>-0.26680430211264983</v>
      </c>
      <c r="U26" s="11">
        <f>'OddsRatio_working_3-way'!S26-'OddsRatio_working_3-way'!R26^2/3</f>
        <v>-0.81241909993301886</v>
      </c>
      <c r="V26" s="11">
        <f>'OddsRatio_working_3-way'!S26*'OddsRatio_working_3-way'!R26/3-2*'OddsRatio_working_3-way'!R26^3/27-'OddsRatio_working_3-way'!T26</f>
        <v>0.26680430211264983</v>
      </c>
      <c r="W26" s="11">
        <f>'OddsRatio_working_3-way'!V26^2+4*'OddsRatio_working_3-way'!U26^3/27</f>
        <v>-8.2549827479510979E-3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0.14092508503968448</v>
      </c>
      <c r="Y26" s="11">
        <f>IF('OddsRatio_working_3-way'!W26&gt;=0,IF('OddsRatio_working_3-way'!V26+SQRT('OddsRatio_working_3-way'!W26)&gt;0,0,PI()),ACOS('OddsRatio_working_3-way'!V26/(2*'OddsRatio_working_3-way'!X26)))</f>
        <v>0.32822045158887558</v>
      </c>
      <c r="Z26" s="11">
        <f>'OddsRatio_working_3-way'!X26^(1/3)*COS('OddsRatio_working_3-way'!Y26/3)</f>
        <v>0.51727919681617929</v>
      </c>
      <c r="AA26" s="11">
        <f>'OddsRatio_working_3-way'!X26^(1/3)*COS(('OddsRatio_working_3-way'!Y26+2*PI())/3)</f>
        <v>-0.30784782322021925</v>
      </c>
      <c r="AB26" s="11">
        <f>'OddsRatio_working_3-way'!X26^(1/3)*COS(('OddsRatio_working_3-way'!Y26+4*PI())/3)</f>
        <v>-0.20943137359595973</v>
      </c>
      <c r="AC26" s="11">
        <f>'OddsRatio_working_3-way'!X26^(1/3)*SIN('OddsRatio_working_3-way'!Y26/3)</f>
        <v>5.6820763683253402E-2</v>
      </c>
      <c r="AD26" s="11">
        <f>'OddsRatio_working_3-way'!X26^(1/3)*SIN(('OddsRatio_working_3-way'!Y26+2*PI())/3)</f>
        <v>0.41956654345039512</v>
      </c>
      <c r="AE26" s="11">
        <f>'OddsRatio_working_3-way'!X26^(1/3)*SIN(('OddsRatio_working_3-way'!Y26+4*PI())/3)</f>
        <v>-0.47638730713364852</v>
      </c>
      <c r="AF26" s="11">
        <f>-'OddsRatio_working_3-way'!U26/(3*'OddsRatio_working_3-way'!X26^(1/3))*COS(('OddsRatio_working_3-way'!Y26)/3)</f>
        <v>0.51727919681617929</v>
      </c>
      <c r="AG26" s="11">
        <f>-'OddsRatio_working_3-way'!U26/(3*'OddsRatio_working_3-way'!X26^(1/3))*COS(('OddsRatio_working_3-way'!Y26+2*PI())/3)</f>
        <v>-0.30784782322021925</v>
      </c>
      <c r="AH26" s="11">
        <f>-'OddsRatio_working_3-way'!U26/(3*'OddsRatio_working_3-way'!X26^(1/3))*COS(('OddsRatio_working_3-way'!Y26+4*PI())/3)</f>
        <v>-0.20943137359595973</v>
      </c>
      <c r="AI26" s="11">
        <f>'OddsRatio_working_3-way'!U26/(3*'OddsRatio_working_3-way'!X26^(1/3))*SIN(('OddsRatio_working_3-way'!Y26)/3)</f>
        <v>-5.6820763683253402E-2</v>
      </c>
      <c r="AJ26" s="11">
        <f>'OddsRatio_working_3-way'!U26/(3*'OddsRatio_working_3-way'!X26^(1/3))*SIN(('OddsRatio_working_3-way'!Y26+2*PI())/3)</f>
        <v>-0.41956654345039512</v>
      </c>
      <c r="AK26" s="11">
        <f>'OddsRatio_working_3-way'!U26/(3*'OddsRatio_working_3-way'!X26^(1/3))*SIN(('OddsRatio_working_3-way'!Y26+4*PI())/3)</f>
        <v>0.47638730713364852</v>
      </c>
      <c r="AL26" s="11">
        <f>'OddsRatio_working_3-way'!Z26+'OddsRatio_working_3-way'!AF26</f>
        <v>1.0345583936323586</v>
      </c>
      <c r="AM26" s="11">
        <f>'OddsRatio_working_3-way'!AA26+'OddsRatio_working_3-way'!AG26</f>
        <v>-0.6156956464404385</v>
      </c>
      <c r="AN26" s="11">
        <f>'OddsRatio_working_3-way'!AB26+'OddsRatio_working_3-way'!AH26</f>
        <v>-0.41886274719191946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1.0345583936323586</v>
      </c>
      <c r="AS26" s="11">
        <f>IF(('OddsRatio_working_3-way'!X26=0),IF(Q26&gt;0,-Q26^(1/3),(-Q26)^(1/3)),'OddsRatio_working_3-way'!AM26-'OddsRatio_working_3-way'!R26/3)</f>
        <v>-0.6156956464404385</v>
      </c>
      <c r="AT26" s="11">
        <f>IF(('OddsRatio_working_3-way'!X26=0),IF(Q26&gt;0,-Q26^(1/3),(-Q26)^(1/3)),'OddsRatio_working_3-way'!AN26-'OddsRatio_working_3-way'!R26/3)</f>
        <v>-0.41886274719191946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1.79</v>
      </c>
      <c r="B27" s="4">
        <f>IF('True_Odds_Calculator_3-way'!B28="","",'True_Odds_Calculator_3-way'!B28)</f>
        <v>4.18</v>
      </c>
      <c r="C27" s="4">
        <f>IF('True_Odds_Calculator_3-way'!C28="","",'True_Odds_Calculator_3-way'!C28)</f>
        <v>4.4000000000000004</v>
      </c>
      <c r="D27" s="9">
        <f t="shared" si="13"/>
        <v>0.54830652650878531</v>
      </c>
      <c r="E27" s="9">
        <f t="shared" si="14"/>
        <v>0.23169359362647632</v>
      </c>
      <c r="F27" s="9">
        <f t="shared" si="15"/>
        <v>0.21999987986473837</v>
      </c>
      <c r="G27" s="9">
        <f t="shared" si="16"/>
        <v>1.0427814787027663</v>
      </c>
      <c r="H27" s="9">
        <f t="shared" si="17"/>
        <v>1.8237973681751851</v>
      </c>
      <c r="I27" s="9">
        <f t="shared" si="18"/>
        <v>4.3160451022747957</v>
      </c>
      <c r="J27" s="9">
        <f t="shared" si="19"/>
        <v>4.5454570275894053</v>
      </c>
      <c r="K27" s="11">
        <f t="shared" si="20"/>
        <v>0.55865921787709494</v>
      </c>
      <c r="L27" s="11">
        <f t="shared" si="21"/>
        <v>0.23923444976076558</v>
      </c>
      <c r="M27" s="11">
        <f t="shared" si="22"/>
        <v>0.22727272727272727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-0.25944848501048545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0.22386463874261586</v>
      </c>
      <c r="Q27" s="11">
        <f>2*'OddsRatio_working_3-way'!K27*'OddsRatio_working_3-way'!L27*'OddsRatio_working_3-way'!M27</f>
        <v>6.0750241178457474E-2</v>
      </c>
      <c r="R27" s="11">
        <f t="shared" si="23"/>
        <v>0</v>
      </c>
      <c r="S27" s="11">
        <f t="shared" si="24"/>
        <v>-0.86284812468096894</v>
      </c>
      <c r="T27" s="11">
        <f t="shared" si="25"/>
        <v>-0.2341514585294352</v>
      </c>
      <c r="U27" s="11">
        <f>'OddsRatio_working_3-way'!S27-'OddsRatio_working_3-way'!R27^2/3</f>
        <v>-0.86284812468096894</v>
      </c>
      <c r="V27" s="11">
        <f>'OddsRatio_working_3-way'!S27*'OddsRatio_working_3-way'!R27/3-2*'OddsRatio_working_3-way'!R27^3/27-'OddsRatio_working_3-way'!T27</f>
        <v>0.2341514585294352</v>
      </c>
      <c r="W27" s="11">
        <f>'OddsRatio_working_3-way'!V27^2+4*'OddsRatio_working_3-way'!U27^3/27</f>
        <v>-4.0342927153904667E-2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0.15424804106160189</v>
      </c>
      <c r="Y27" s="11">
        <f>IF('OddsRatio_working_3-way'!W27&gt;=0,IF('OddsRatio_working_3-way'!V27+SQRT('OddsRatio_working_3-way'!W27)&gt;0,0,PI()),ACOS('OddsRatio_working_3-way'!V27/(2*'OddsRatio_working_3-way'!X27)))</f>
        <v>0.70900587588872499</v>
      </c>
      <c r="Z27" s="11">
        <f>'OddsRatio_working_3-way'!X27^(1/3)*COS('OddsRatio_working_3-way'!Y27/3)</f>
        <v>0.52139073935138314</v>
      </c>
      <c r="AA27" s="11">
        <f>'OddsRatio_working_3-way'!X27^(1/3)*COS(('OddsRatio_working_3-way'!Y27+2*PI())/3)</f>
        <v>-0.36944188161610181</v>
      </c>
      <c r="AB27" s="11">
        <f>'OddsRatio_working_3-way'!X27^(1/3)*COS(('OddsRatio_working_3-way'!Y27+4*PI())/3)</f>
        <v>-0.15194885773528144</v>
      </c>
      <c r="AC27" s="11">
        <f>'OddsRatio_working_3-way'!X27^(1/3)*SIN('OddsRatio_working_3-way'!Y27/3)</f>
        <v>0.12556965588445745</v>
      </c>
      <c r="AD27" s="11">
        <f>'OddsRatio_working_3-way'!X27^(1/3)*SIN(('OddsRatio_working_3-way'!Y27+2*PI())/3)</f>
        <v>0.38875279763401988</v>
      </c>
      <c r="AE27" s="11">
        <f>'OddsRatio_working_3-way'!X27^(1/3)*SIN(('OddsRatio_working_3-way'!Y27+4*PI())/3)</f>
        <v>-0.51432245351847727</v>
      </c>
      <c r="AF27" s="11">
        <f>-'OddsRatio_working_3-way'!U27/(3*'OddsRatio_working_3-way'!X27^(1/3))*COS(('OddsRatio_working_3-way'!Y27)/3)</f>
        <v>0.52139073935138314</v>
      </c>
      <c r="AG27" s="11">
        <f>-'OddsRatio_working_3-way'!U27/(3*'OddsRatio_working_3-way'!X27^(1/3))*COS(('OddsRatio_working_3-way'!Y27+2*PI())/3)</f>
        <v>-0.36944188161610181</v>
      </c>
      <c r="AH27" s="11">
        <f>-'OddsRatio_working_3-way'!U27/(3*'OddsRatio_working_3-way'!X27^(1/3))*COS(('OddsRatio_working_3-way'!Y27+4*PI())/3)</f>
        <v>-0.15194885773528144</v>
      </c>
      <c r="AI27" s="11">
        <f>'OddsRatio_working_3-way'!U27/(3*'OddsRatio_working_3-way'!X27^(1/3))*SIN(('OddsRatio_working_3-way'!Y27)/3)</f>
        <v>-0.12556965588445745</v>
      </c>
      <c r="AJ27" s="11">
        <f>'OddsRatio_working_3-way'!U27/(3*'OddsRatio_working_3-way'!X27^(1/3))*SIN(('OddsRatio_working_3-way'!Y27+2*PI())/3)</f>
        <v>-0.38875279763401988</v>
      </c>
      <c r="AK27" s="11">
        <f>'OddsRatio_working_3-way'!U27/(3*'OddsRatio_working_3-way'!X27^(1/3))*SIN(('OddsRatio_working_3-way'!Y27+4*PI())/3)</f>
        <v>0.51432245351847727</v>
      </c>
      <c r="AL27" s="11">
        <f>'OddsRatio_working_3-way'!Z27+'OddsRatio_working_3-way'!AF27</f>
        <v>1.0427814787027663</v>
      </c>
      <c r="AM27" s="11">
        <f>'OddsRatio_working_3-way'!AA27+'OddsRatio_working_3-way'!AG27</f>
        <v>-0.73888376323220362</v>
      </c>
      <c r="AN27" s="11">
        <f>'OddsRatio_working_3-way'!AB27+'OddsRatio_working_3-way'!AH27</f>
        <v>-0.30389771547056288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1.0427814787027663</v>
      </c>
      <c r="AS27" s="11">
        <f>IF(('OddsRatio_working_3-way'!X27=0),IF(Q27&gt;0,-Q27^(1/3),(-Q27)^(1/3)),'OddsRatio_working_3-way'!AM27-'OddsRatio_working_3-way'!R27/3)</f>
        <v>-0.73888376323220362</v>
      </c>
      <c r="AT27" s="11">
        <f>IF(('OddsRatio_working_3-way'!X27=0),IF(Q27&gt;0,-Q27^(1/3),(-Q27)^(1/3)),'OddsRatio_working_3-way'!AN27-'OddsRatio_working_3-way'!R27/3)</f>
        <v>-0.30389771547056288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7.55</v>
      </c>
      <c r="B28" s="4">
        <f>IF('True_Odds_Calculator_3-way'!B29="","",'True_Odds_Calculator_3-way'!B29)</f>
        <v>5.74</v>
      </c>
      <c r="C28" s="4">
        <f>IF('True_Odds_Calculator_3-way'!C29="","",'True_Odds_Calculator_3-way'!C29)</f>
        <v>1.39</v>
      </c>
      <c r="D28" s="9">
        <f t="shared" si="13"/>
        <v>0.12604145934209016</v>
      </c>
      <c r="E28" s="9">
        <f t="shared" si="14"/>
        <v>0.16617333301321086</v>
      </c>
      <c r="F28" s="9">
        <f t="shared" si="15"/>
        <v>0.70778520764469888</v>
      </c>
      <c r="G28" s="9">
        <f t="shared" si="16"/>
        <v>1.0586102821225558</v>
      </c>
      <c r="H28" s="9">
        <f t="shared" si="17"/>
        <v>7.9338973479027386</v>
      </c>
      <c r="I28" s="9">
        <f t="shared" si="18"/>
        <v>6.0178127372609147</v>
      </c>
      <c r="J28" s="9">
        <f t="shared" si="19"/>
        <v>1.4128580100277965</v>
      </c>
      <c r="K28" s="11">
        <f t="shared" si="20"/>
        <v>0.13245033112582782</v>
      </c>
      <c r="L28" s="11">
        <f t="shared" si="21"/>
        <v>0.17421602787456444</v>
      </c>
      <c r="M28" s="11">
        <f t="shared" si="22"/>
        <v>0.71942446043165476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-0.20100673274519254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0.19389615566009938</v>
      </c>
      <c r="Q28" s="11">
        <f>2*'OddsRatio_working_3-way'!K28*'OddsRatio_working_3-way'!L28*'OddsRatio_working_3-way'!M28</f>
        <v>3.3201396517140311E-2</v>
      </c>
      <c r="R28" s="11">
        <f t="shared" si="23"/>
        <v>0</v>
      </c>
      <c r="S28" s="11">
        <f t="shared" si="24"/>
        <v>-0.9646251795251708</v>
      </c>
      <c r="T28" s="11">
        <f t="shared" si="25"/>
        <v>-0.1651755444392416</v>
      </c>
      <c r="U28" s="11">
        <f>'OddsRatio_working_3-way'!S28-'OddsRatio_working_3-way'!R28^2/3</f>
        <v>-0.9646251795251708</v>
      </c>
      <c r="V28" s="11">
        <f>'OddsRatio_working_3-way'!S28*'OddsRatio_working_3-way'!R28/3-2*'OddsRatio_working_3-way'!R28^3/27-'OddsRatio_working_3-way'!T28</f>
        <v>0.1651755444392416</v>
      </c>
      <c r="W28" s="11">
        <f>'OddsRatio_working_3-way'!V28^2+4*'OddsRatio_working_3-way'!U28^3/27</f>
        <v>-0.10569265508616268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0.18232910873401603</v>
      </c>
      <c r="Y28" s="11">
        <f>IF('OddsRatio_working_3-way'!W28&gt;=0,IF('OddsRatio_working_3-way'!V28+SQRT('OddsRatio_working_3-way'!W28)&gt;0,0,PI()),ACOS('OddsRatio_working_3-way'!V28/(2*'OddsRatio_working_3-way'!X28)))</f>
        <v>1.1007137737387496</v>
      </c>
      <c r="Z28" s="11">
        <f>'OddsRatio_working_3-way'!X28^(1/3)*COS('OddsRatio_working_3-way'!Y28/3)</f>
        <v>0.52930514106127791</v>
      </c>
      <c r="AA28" s="11">
        <f>'OddsRatio_working_3-way'!X28^(1/3)*COS(('OddsRatio_working_3-way'!Y28+2*PI())/3)</f>
        <v>-0.44081540888160409</v>
      </c>
      <c r="AB28" s="11">
        <f>'OddsRatio_working_3-way'!X28^(1/3)*COS(('OddsRatio_working_3-way'!Y28+4*PI())/3)</f>
        <v>-8.8489732179673972E-2</v>
      </c>
      <c r="AC28" s="11">
        <f>'OddsRatio_working_3-way'!X28^(1/3)*SIN('OddsRatio_working_3-way'!Y28/3)</f>
        <v>0.20341532428627646</v>
      </c>
      <c r="AD28" s="11">
        <f>'OddsRatio_working_3-way'!X28^(1/3)*SIN(('OddsRatio_working_3-way'!Y28+2*PI())/3)</f>
        <v>0.35668403636963419</v>
      </c>
      <c r="AE28" s="11">
        <f>'OddsRatio_working_3-way'!X28^(1/3)*SIN(('OddsRatio_working_3-way'!Y28+4*PI())/3)</f>
        <v>-0.56009936065591071</v>
      </c>
      <c r="AF28" s="11">
        <f>-'OddsRatio_working_3-way'!U28/(3*'OddsRatio_working_3-way'!X28^(1/3))*COS(('OddsRatio_working_3-way'!Y28)/3)</f>
        <v>0.5293051410612778</v>
      </c>
      <c r="AG28" s="11">
        <f>-'OddsRatio_working_3-way'!U28/(3*'OddsRatio_working_3-way'!X28^(1/3))*COS(('OddsRatio_working_3-way'!Y28+2*PI())/3)</f>
        <v>-0.44081540888160398</v>
      </c>
      <c r="AH28" s="11">
        <f>-'OddsRatio_working_3-way'!U28/(3*'OddsRatio_working_3-way'!X28^(1/3))*COS(('OddsRatio_working_3-way'!Y28+4*PI())/3)</f>
        <v>-8.8489732179673958E-2</v>
      </c>
      <c r="AI28" s="11">
        <f>'OddsRatio_working_3-way'!U28/(3*'OddsRatio_working_3-way'!X28^(1/3))*SIN(('OddsRatio_working_3-way'!Y28)/3)</f>
        <v>-0.20341532428627643</v>
      </c>
      <c r="AJ28" s="11">
        <f>'OddsRatio_working_3-way'!U28/(3*'OddsRatio_working_3-way'!X28^(1/3))*SIN(('OddsRatio_working_3-way'!Y28+2*PI())/3)</f>
        <v>-0.35668403636963414</v>
      </c>
      <c r="AK28" s="11">
        <f>'OddsRatio_working_3-way'!U28/(3*'OddsRatio_working_3-way'!X28^(1/3))*SIN(('OddsRatio_working_3-way'!Y28+4*PI())/3)</f>
        <v>0.56009936065591059</v>
      </c>
      <c r="AL28" s="11">
        <f>'OddsRatio_working_3-way'!Z28+'OddsRatio_working_3-way'!AF28</f>
        <v>1.0586102821225558</v>
      </c>
      <c r="AM28" s="11">
        <f>'OddsRatio_working_3-way'!AA28+'OddsRatio_working_3-way'!AG28</f>
        <v>-0.88163081776320806</v>
      </c>
      <c r="AN28" s="11">
        <f>'OddsRatio_working_3-way'!AB28+'OddsRatio_working_3-way'!AH28</f>
        <v>-0.17697946435934792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1.0586102821225558</v>
      </c>
      <c r="AS28" s="11">
        <f>IF(('OddsRatio_working_3-way'!X28=0),IF(Q28&gt;0,-Q28^(1/3),(-Q28)^(1/3)),'OddsRatio_working_3-way'!AM28-'OddsRatio_working_3-way'!R28/3)</f>
        <v>-0.88163081776320806</v>
      </c>
      <c r="AT28" s="11">
        <f>IF(('OddsRatio_working_3-way'!X28=0),IF(Q28&gt;0,-Q28^(1/3),(-Q28)^(1/3)),'OddsRatio_working_3-way'!AN28-'OddsRatio_working_3-way'!R28/3)</f>
        <v>-0.17697946435934792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2.16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3.57</v>
      </c>
      <c r="D29" s="9">
        <f t="shared" si="13"/>
        <v>0.4543805322597973</v>
      </c>
      <c r="E29" s="9">
        <f t="shared" si="14"/>
        <v>0.27242452079948998</v>
      </c>
      <c r="F29" s="9">
        <f t="shared" si="15"/>
        <v>0.273194946940713</v>
      </c>
      <c r="G29" s="9">
        <f t="shared" si="16"/>
        <v>1.0351711324021466</v>
      </c>
      <c r="H29" s="9">
        <f t="shared" si="17"/>
        <v>2.20079851358649</v>
      </c>
      <c r="I29" s="9">
        <f t="shared" si="18"/>
        <v>3.6707415215975381</v>
      </c>
      <c r="J29" s="9">
        <f t="shared" si="19"/>
        <v>3.6603898102735171</v>
      </c>
      <c r="K29" s="11">
        <f t="shared" si="20"/>
        <v>0.46296296296296291</v>
      </c>
      <c r="L29" s="11">
        <f t="shared" si="21"/>
        <v>0.27932960893854747</v>
      </c>
      <c r="M29" s="11">
        <f t="shared" si="22"/>
        <v>0.28011204481792717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-0.27861585354191343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0.22857270365212085</v>
      </c>
      <c r="Q29" s="11">
        <f>2*'OddsRatio_working_3-way'!K29*'OddsRatio_working_3-way'!L29*'OddsRatio_working_3-way'!M29</f>
        <v>7.2447766609230052E-2</v>
      </c>
      <c r="R29" s="11">
        <f t="shared" si="23"/>
        <v>0</v>
      </c>
      <c r="S29" s="11">
        <f t="shared" si="24"/>
        <v>-0.82038656719056957</v>
      </c>
      <c r="T29" s="11">
        <f t="shared" si="25"/>
        <v>-0.26002743809526763</v>
      </c>
      <c r="U29" s="11">
        <f>'OddsRatio_working_3-way'!S29-'OddsRatio_working_3-way'!R29^2/3</f>
        <v>-0.82038656719056957</v>
      </c>
      <c r="V29" s="11">
        <f>'OddsRatio_working_3-way'!S29*'OddsRatio_working_3-way'!R29/3-2*'OddsRatio_working_3-way'!R29^3/27-'OddsRatio_working_3-way'!T29</f>
        <v>0.26002743809526763</v>
      </c>
      <c r="W29" s="11">
        <f>'OddsRatio_working_3-way'!V29^2+4*'OddsRatio_working_3-way'!U29^3/27</f>
        <v>-1.4185457512085484E-2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0.14300325702101485</v>
      </c>
      <c r="Y29" s="11">
        <f>IF('OddsRatio_working_3-way'!W29&gt;=0,IF('OddsRatio_working_3-way'!V29+SQRT('OddsRatio_working_3-way'!W29)&gt;0,0,PI()),ACOS('OddsRatio_working_3-way'!V29/(2*'OddsRatio_working_3-way'!X29)))</f>
        <v>0.42951904896723714</v>
      </c>
      <c r="Z29" s="11">
        <f>'OddsRatio_working_3-way'!X29^(1/3)*COS('OddsRatio_working_3-way'!Y29/3)</f>
        <v>0.51758556620107343</v>
      </c>
      <c r="AA29" s="11">
        <f>'OddsRatio_working_3-way'!X29^(1/3)*COS(('OddsRatio_working_3-way'!Y29+2*PI())/3)</f>
        <v>-0.32341110900641362</v>
      </c>
      <c r="AB29" s="11">
        <f>'OddsRatio_working_3-way'!X29^(1/3)*COS(('OddsRatio_working_3-way'!Y29+4*PI())/3)</f>
        <v>-0.19417445719465992</v>
      </c>
      <c r="AC29" s="11">
        <f>'OddsRatio_working_3-way'!X29^(1/3)*SIN('OddsRatio_working_3-way'!Y29/3)</f>
        <v>7.4614815712681928E-2</v>
      </c>
      <c r="AD29" s="11">
        <f>'OddsRatio_working_3-way'!X29^(1/3)*SIN(('OddsRatio_working_3-way'!Y29+2*PI())/3)</f>
        <v>0.41093484110594092</v>
      </c>
      <c r="AE29" s="11">
        <f>'OddsRatio_working_3-way'!X29^(1/3)*SIN(('OddsRatio_working_3-way'!Y29+4*PI())/3)</f>
        <v>-0.48554965681862289</v>
      </c>
      <c r="AF29" s="11">
        <f>-'OddsRatio_working_3-way'!U29/(3*'OddsRatio_working_3-way'!X29^(1/3))*COS(('OddsRatio_working_3-way'!Y29)/3)</f>
        <v>0.51758556620107321</v>
      </c>
      <c r="AG29" s="11">
        <f>-'OddsRatio_working_3-way'!U29/(3*'OddsRatio_working_3-way'!X29^(1/3))*COS(('OddsRatio_working_3-way'!Y29+2*PI())/3)</f>
        <v>-0.32341110900641346</v>
      </c>
      <c r="AH29" s="11">
        <f>-'OddsRatio_working_3-way'!U29/(3*'OddsRatio_working_3-way'!X29^(1/3))*COS(('OddsRatio_working_3-way'!Y29+4*PI())/3)</f>
        <v>-0.19417445719465984</v>
      </c>
      <c r="AI29" s="11">
        <f>'OddsRatio_working_3-way'!U29/(3*'OddsRatio_working_3-way'!X29^(1/3))*SIN(('OddsRatio_working_3-way'!Y29)/3)</f>
        <v>-7.4614815712681887E-2</v>
      </c>
      <c r="AJ29" s="11">
        <f>'OddsRatio_working_3-way'!U29/(3*'OddsRatio_working_3-way'!X29^(1/3))*SIN(('OddsRatio_working_3-way'!Y29+2*PI())/3)</f>
        <v>-0.41093484110594075</v>
      </c>
      <c r="AK29" s="11">
        <f>'OddsRatio_working_3-way'!U29/(3*'OddsRatio_working_3-way'!X29^(1/3))*SIN(('OddsRatio_working_3-way'!Y29+4*PI())/3)</f>
        <v>0.48554965681862267</v>
      </c>
      <c r="AL29" s="11">
        <f>'OddsRatio_working_3-way'!Z29+'OddsRatio_working_3-way'!AF29</f>
        <v>1.0351711324021466</v>
      </c>
      <c r="AM29" s="11">
        <f>'OddsRatio_working_3-way'!AA29+'OddsRatio_working_3-way'!AG29</f>
        <v>-0.64682221801282713</v>
      </c>
      <c r="AN29" s="11">
        <f>'OddsRatio_working_3-way'!AB29+'OddsRatio_working_3-way'!AH29</f>
        <v>-0.38834891438931973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1.0351711324021466</v>
      </c>
      <c r="AS29" s="11">
        <f>IF(('OddsRatio_working_3-way'!X29=0),IF(Q29&gt;0,-Q29^(1/3),(-Q29)^(1/3)),'OddsRatio_working_3-way'!AM29-'OddsRatio_working_3-way'!R29/3)</f>
        <v>-0.64682221801282713</v>
      </c>
      <c r="AT29" s="11">
        <f>IF(('OddsRatio_working_3-way'!X29=0),IF(Q29&gt;0,-Q29^(1/3),(-Q29)^(1/3)),'OddsRatio_working_3-way'!AN29-'OddsRatio_working_3-way'!R29/3)</f>
        <v>-0.38834891438931973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3.68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2.06</v>
      </c>
      <c r="D30" s="9">
        <f t="shared" si="13"/>
        <v>0.26506294006525832</v>
      </c>
      <c r="E30" s="9">
        <f t="shared" si="14"/>
        <v>0.25798812535094862</v>
      </c>
      <c r="F30" s="9">
        <f t="shared" si="15"/>
        <v>0.47694893458379295</v>
      </c>
      <c r="G30" s="9">
        <f t="shared" si="16"/>
        <v>1.0345853938569882</v>
      </c>
      <c r="H30" s="9">
        <f t="shared" si="17"/>
        <v>3.7726888555367291</v>
      </c>
      <c r="I30" s="9">
        <f t="shared" si="18"/>
        <v>3.8761473949224268</v>
      </c>
      <c r="J30" s="9">
        <f t="shared" si="19"/>
        <v>2.0966605174884076</v>
      </c>
      <c r="K30" s="11">
        <f t="shared" si="20"/>
        <v>0.27173913043478259</v>
      </c>
      <c r="L30" s="11">
        <f t="shared" si="21"/>
        <v>0.26455026455026459</v>
      </c>
      <c r="M30" s="11">
        <f t="shared" si="22"/>
        <v>0.4854368932038835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-0.27559962120958326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0.22753109498571716</v>
      </c>
      <c r="Q30" s="11">
        <f>2*'OddsRatio_working_3-way'!K30*'OddsRatio_working_3-way'!L30*'OddsRatio_working_3-way'!M30</f>
        <v>6.9794814412796682E-2</v>
      </c>
      <c r="R30" s="11">
        <f t="shared" si="23"/>
        <v>0</v>
      </c>
      <c r="S30" s="11">
        <f t="shared" si="24"/>
        <v>-0.8255856593238502</v>
      </c>
      <c r="T30" s="11">
        <f t="shared" si="25"/>
        <v>-0.25324713476191724</v>
      </c>
      <c r="U30" s="11">
        <f>'OddsRatio_working_3-way'!S30-'OddsRatio_working_3-way'!R30^2/3</f>
        <v>-0.8255856593238502</v>
      </c>
      <c r="V30" s="11">
        <f>'OddsRatio_working_3-way'!S30*'OddsRatio_working_3-way'!R30/3-2*'OddsRatio_working_3-way'!R30^3/27-'OddsRatio_working_3-way'!T30</f>
        <v>0.25324713476191724</v>
      </c>
      <c r="W30" s="11">
        <f>'OddsRatio_working_3-way'!V30^2+4*'OddsRatio_working_3-way'!U30^3/27</f>
        <v>-1.9230676475613231E-2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0.14436480504327734</v>
      </c>
      <c r="Y30" s="11">
        <f>IF('OddsRatio_working_3-way'!W30&gt;=0,IF('OddsRatio_working_3-way'!V30+SQRT('OddsRatio_working_3-way'!W30)&gt;0,0,PI()),ACOS('OddsRatio_working_3-way'!V30/(2*'OddsRatio_working_3-way'!X30)))</f>
        <v>0.50098835512901552</v>
      </c>
      <c r="Z30" s="11">
        <f>'OddsRatio_working_3-way'!X30^(1/3)*COS('OddsRatio_working_3-way'!Y30/3)</f>
        <v>0.517292696928494</v>
      </c>
      <c r="AA30" s="11">
        <f>'OddsRatio_working_3-way'!X30^(1/3)*COS(('OddsRatio_working_3-way'!Y30+2*PI())/3)</f>
        <v>-0.33416200319421996</v>
      </c>
      <c r="AB30" s="11">
        <f>'OddsRatio_working_3-way'!X30^(1/3)*COS(('OddsRatio_working_3-way'!Y30+4*PI())/3)</f>
        <v>-0.1831306937342739</v>
      </c>
      <c r="AC30" s="11">
        <f>'OddsRatio_working_3-way'!X30^(1/3)*SIN('OddsRatio_working_3-way'!Y30/3)</f>
        <v>8.7197967172761515E-2</v>
      </c>
      <c r="AD30" s="11">
        <f>'OddsRatio_working_3-way'!X30^(1/3)*SIN(('OddsRatio_working_3-way'!Y30+2*PI())/3)</f>
        <v>0.40438963314585946</v>
      </c>
      <c r="AE30" s="11">
        <f>'OddsRatio_working_3-way'!X30^(1/3)*SIN(('OddsRatio_working_3-way'!Y30+4*PI())/3)</f>
        <v>-0.49158760031862098</v>
      </c>
      <c r="AF30" s="11">
        <f>-'OddsRatio_working_3-way'!U30/(3*'OddsRatio_working_3-way'!X30^(1/3))*COS(('OddsRatio_working_3-way'!Y30)/3)</f>
        <v>0.51729269692849411</v>
      </c>
      <c r="AG30" s="11">
        <f>-'OddsRatio_working_3-way'!U30/(3*'OddsRatio_working_3-way'!X30^(1/3))*COS(('OddsRatio_working_3-way'!Y30+2*PI())/3)</f>
        <v>-0.33416200319422001</v>
      </c>
      <c r="AH30" s="11">
        <f>-'OddsRatio_working_3-way'!U30/(3*'OddsRatio_working_3-way'!X30^(1/3))*COS(('OddsRatio_working_3-way'!Y30+4*PI())/3)</f>
        <v>-0.18313069373427396</v>
      </c>
      <c r="AI30" s="11">
        <f>'OddsRatio_working_3-way'!U30/(3*'OddsRatio_working_3-way'!X30^(1/3))*SIN(('OddsRatio_working_3-way'!Y30)/3)</f>
        <v>-8.7197967172761529E-2</v>
      </c>
      <c r="AJ30" s="11">
        <f>'OddsRatio_working_3-way'!U30/(3*'OddsRatio_working_3-way'!X30^(1/3))*SIN(('OddsRatio_working_3-way'!Y30+2*PI())/3)</f>
        <v>-0.40438963314585957</v>
      </c>
      <c r="AK30" s="11">
        <f>'OddsRatio_working_3-way'!U30/(3*'OddsRatio_working_3-way'!X30^(1/3))*SIN(('OddsRatio_working_3-way'!Y30+4*PI())/3)</f>
        <v>0.49158760031862109</v>
      </c>
      <c r="AL30" s="11">
        <f>'OddsRatio_working_3-way'!Z30+'OddsRatio_working_3-way'!AF30</f>
        <v>1.0345853938569882</v>
      </c>
      <c r="AM30" s="11">
        <f>'OddsRatio_working_3-way'!AA30+'OddsRatio_working_3-way'!AG30</f>
        <v>-0.66832400638843992</v>
      </c>
      <c r="AN30" s="11">
        <f>'OddsRatio_working_3-way'!AB30+'OddsRatio_working_3-way'!AH30</f>
        <v>-0.36626138746854786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1.0345853938569882</v>
      </c>
      <c r="AS30" s="11">
        <f>IF(('OddsRatio_working_3-way'!X30=0),IF(Q30&gt;0,-Q30^(1/3),(-Q30)^(1/3)),'OddsRatio_working_3-way'!AM30-'OddsRatio_working_3-way'!R30/3)</f>
        <v>-0.66832400638843992</v>
      </c>
      <c r="AT30" s="11">
        <f>IF(('OddsRatio_working_3-way'!X30=0),IF(Q30&gt;0,-Q30^(1/3),(-Q30)^(1/3)),'OddsRatio_working_3-way'!AN30-'OddsRatio_working_3-way'!R30/3)</f>
        <v>-0.36626138746854786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2.97</v>
      </c>
      <c r="D31" s="9">
        <f t="shared" si="13"/>
        <v>0.41155801159855127</v>
      </c>
      <c r="E31" s="9">
        <f t="shared" si="14"/>
        <v>0.26121439529166113</v>
      </c>
      <c r="F31" s="9">
        <f t="shared" si="15"/>
        <v>0.32722759310978761</v>
      </c>
      <c r="G31" s="9">
        <f t="shared" si="16"/>
        <v>1.0436431498315004</v>
      </c>
      <c r="H31" s="9">
        <f t="shared" si="17"/>
        <v>2.4297911152691558</v>
      </c>
      <c r="I31" s="9">
        <f t="shared" si="18"/>
        <v>3.828272936043366</v>
      </c>
      <c r="J31" s="9">
        <f t="shared" si="19"/>
        <v>3.0559770051680561</v>
      </c>
      <c r="K31" s="11">
        <f t="shared" si="20"/>
        <v>0.42194092827004215</v>
      </c>
      <c r="L31" s="11">
        <f t="shared" si="21"/>
        <v>0.26954177897574122</v>
      </c>
      <c r="M31" s="11">
        <f t="shared" si="22"/>
        <v>0.33670033670033667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-0.28007695701350666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0.23167366531748346</v>
      </c>
      <c r="Q31" s="11">
        <f>2*'OddsRatio_working_3-way'!K31*'OddsRatio_working_3-way'!L31*'OddsRatio_working_3-way'!M31</f>
        <v>7.6586335642143274E-2</v>
      </c>
      <c r="R31" s="11">
        <f t="shared" si="23"/>
        <v>0</v>
      </c>
      <c r="S31" s="11">
        <f t="shared" si="24"/>
        <v>-0.82717860043841818</v>
      </c>
      <c r="T31" s="11">
        <f t="shared" si="25"/>
        <v>-0.27344747121931173</v>
      </c>
      <c r="U31" s="11">
        <f>'OddsRatio_working_3-way'!S31-'OddsRatio_working_3-way'!R31^2/3</f>
        <v>-0.82717860043841818</v>
      </c>
      <c r="V31" s="11">
        <f>'OddsRatio_working_3-way'!S31*'OddsRatio_working_3-way'!R31/3-2*'OddsRatio_working_3-way'!R31^3/27-'OddsRatio_working_3-way'!T31</f>
        <v>0.27344747121931173</v>
      </c>
      <c r="W31" s="11">
        <f>'OddsRatio_working_3-way'!V31^2+4*'OddsRatio_working_3-way'!U31^3/27</f>
        <v>-9.0747489582325841E-3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0.14478282742997259</v>
      </c>
      <c r="Y31" s="11">
        <f>IF('OddsRatio_working_3-way'!W31&gt;=0,IF('OddsRatio_working_3-way'!V31+SQRT('OddsRatio_working_3-way'!W31)&gt;0,0,PI()),ACOS('OddsRatio_working_3-way'!V31/(2*'OddsRatio_working_3-way'!X31)))</f>
        <v>0.33522386171860696</v>
      </c>
      <c r="Z31" s="11">
        <f>'OddsRatio_working_3-way'!X31^(1/3)*COS('OddsRatio_working_3-way'!Y31/3)</f>
        <v>0.52182157491575021</v>
      </c>
      <c r="AA31" s="11">
        <f>'OddsRatio_working_3-way'!X31^(1/3)*COS(('OddsRatio_working_3-way'!Y31+2*PI())/3)</f>
        <v>-0.31161910111489882</v>
      </c>
      <c r="AB31" s="11">
        <f>'OddsRatio_working_3-way'!X31^(1/3)*COS(('OddsRatio_working_3-way'!Y31+4*PI())/3)</f>
        <v>-0.21020247380085155</v>
      </c>
      <c r="AC31" s="11">
        <f>'OddsRatio_working_3-way'!X31^(1/3)*SIN('OddsRatio_working_3-way'!Y31/3)</f>
        <v>5.8552917080069357E-2</v>
      </c>
      <c r="AD31" s="11">
        <f>'OddsRatio_working_3-way'!X31^(1/3)*SIN(('OddsRatio_working_3-way'!Y31+2*PI())/3)</f>
        <v>0.4226342815798097</v>
      </c>
      <c r="AE31" s="11">
        <f>'OddsRatio_working_3-way'!X31^(1/3)*SIN(('OddsRatio_working_3-way'!Y31+4*PI())/3)</f>
        <v>-0.48118719865987891</v>
      </c>
      <c r="AF31" s="11">
        <f>-'OddsRatio_working_3-way'!U31/(3*'OddsRatio_working_3-way'!X31^(1/3))*COS(('OddsRatio_working_3-way'!Y31)/3)</f>
        <v>0.52182157491575021</v>
      </c>
      <c r="AG31" s="11">
        <f>-'OddsRatio_working_3-way'!U31/(3*'OddsRatio_working_3-way'!X31^(1/3))*COS(('OddsRatio_working_3-way'!Y31+2*PI())/3)</f>
        <v>-0.31161910111489882</v>
      </c>
      <c r="AH31" s="11">
        <f>-'OddsRatio_working_3-way'!U31/(3*'OddsRatio_working_3-way'!X31^(1/3))*COS(('OddsRatio_working_3-way'!Y31+4*PI())/3)</f>
        <v>-0.21020247380085155</v>
      </c>
      <c r="AI31" s="11">
        <f>'OddsRatio_working_3-way'!U31/(3*'OddsRatio_working_3-way'!X31^(1/3))*SIN(('OddsRatio_working_3-way'!Y31)/3)</f>
        <v>-5.8552917080069357E-2</v>
      </c>
      <c r="AJ31" s="11">
        <f>'OddsRatio_working_3-way'!U31/(3*'OddsRatio_working_3-way'!X31^(1/3))*SIN(('OddsRatio_working_3-way'!Y31+2*PI())/3)</f>
        <v>-0.4226342815798097</v>
      </c>
      <c r="AK31" s="11">
        <f>'OddsRatio_working_3-way'!U31/(3*'OddsRatio_working_3-way'!X31^(1/3))*SIN(('OddsRatio_working_3-way'!Y31+4*PI())/3)</f>
        <v>0.48118719865987891</v>
      </c>
      <c r="AL31" s="11">
        <f>'OddsRatio_working_3-way'!Z31+'OddsRatio_working_3-way'!AF31</f>
        <v>1.0436431498315004</v>
      </c>
      <c r="AM31" s="11">
        <f>'OddsRatio_working_3-way'!AA31+'OddsRatio_working_3-way'!AG31</f>
        <v>-0.62323820222979764</v>
      </c>
      <c r="AN31" s="11">
        <f>'OddsRatio_working_3-way'!AB31+'OddsRatio_working_3-way'!AH31</f>
        <v>-0.42040494760170311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1.0436431498315004</v>
      </c>
      <c r="AS31" s="11">
        <f>IF(('OddsRatio_working_3-way'!X31=0),IF(Q31&gt;0,-Q31^(1/3),(-Q31)^(1/3)),'OddsRatio_working_3-way'!AM31-'OddsRatio_working_3-way'!R31/3)</f>
        <v>-0.62323820222979764</v>
      </c>
      <c r="AT31" s="11">
        <f>IF(('OddsRatio_working_3-way'!X31=0),IF(Q31&gt;0,-Q31^(1/3),(-Q31)^(1/3)),'OddsRatio_working_3-way'!AN31-'OddsRatio_working_3-way'!R31/3)</f>
        <v>-0.42040494760170311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5.22</v>
      </c>
      <c r="C32" s="4">
        <f>IF('True_Odds_Calculator_3-way'!C33="","",'True_Odds_Calculator_3-way'!C33)</f>
        <v>5.91</v>
      </c>
      <c r="D32" s="9">
        <f t="shared" si="13"/>
        <v>0.65725550473832073</v>
      </c>
      <c r="E32" s="9">
        <f t="shared" si="14"/>
        <v>0.18211290720117404</v>
      </c>
      <c r="F32" s="9">
        <f t="shared" si="15"/>
        <v>0.16063158806050554</v>
      </c>
      <c r="G32" s="9">
        <f t="shared" si="16"/>
        <v>1.0642414657858503</v>
      </c>
      <c r="H32" s="9">
        <f t="shared" si="17"/>
        <v>1.5214783182350664</v>
      </c>
      <c r="I32" s="9">
        <f t="shared" si="18"/>
        <v>5.4910989856162882</v>
      </c>
      <c r="J32" s="9">
        <f t="shared" si="19"/>
        <v>6.2254255970085239</v>
      </c>
      <c r="K32" s="11">
        <f t="shared" si="20"/>
        <v>0.67114093959731547</v>
      </c>
      <c r="L32" s="11">
        <f t="shared" si="21"/>
        <v>0.19157088122605365</v>
      </c>
      <c r="M32" s="11">
        <f t="shared" si="22"/>
        <v>0.16920473773265651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-0.22087459735611803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0.20928149052278999</v>
      </c>
      <c r="Q32" s="11">
        <f>2*'OddsRatio_working_3-way'!K32*'OddsRatio_working_3-way'!L32*'OddsRatio_working_3-way'!M32</f>
        <v>4.3509665389353427E-2</v>
      </c>
      <c r="R32" s="11">
        <f t="shared" si="23"/>
        <v>0</v>
      </c>
      <c r="S32" s="11">
        <f t="shared" si="24"/>
        <v>-0.94751272001353615</v>
      </c>
      <c r="T32" s="11">
        <f t="shared" si="25"/>
        <v>-0.19698809147890564</v>
      </c>
      <c r="U32" s="11">
        <f>'OddsRatio_working_3-way'!S32-'OddsRatio_working_3-way'!R32^2/3</f>
        <v>-0.94751272001353615</v>
      </c>
      <c r="V32" s="11">
        <f>'OddsRatio_working_3-way'!S32*'OddsRatio_working_3-way'!R32/3-2*'OddsRatio_working_3-way'!R32^3/27-'OddsRatio_working_3-way'!T32</f>
        <v>0.19698809147890564</v>
      </c>
      <c r="W32" s="11">
        <f>'OddsRatio_working_3-way'!V32^2+4*'OddsRatio_working_3-way'!U32^3/27</f>
        <v>-8.7219144519182945E-2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0.17749891035136289</v>
      </c>
      <c r="Y32" s="11">
        <f>IF('OddsRatio_working_3-way'!W32&gt;=0,IF('OddsRatio_working_3-way'!V32+SQRT('OddsRatio_working_3-way'!W32)&gt;0,0,PI()),ACOS('OddsRatio_working_3-way'!V32/(2*'OddsRatio_working_3-way'!X32)))</f>
        <v>0.98255424436955385</v>
      </c>
      <c r="Z32" s="11">
        <f>'OddsRatio_working_3-way'!X32^(1/3)*COS('OddsRatio_working_3-way'!Y32/3)</f>
        <v>0.53212073289292516</v>
      </c>
      <c r="AA32" s="11">
        <f>'OddsRatio_working_3-way'!X32^(1/3)*COS(('OddsRatio_working_3-way'!Y32+2*PI())/3)</f>
        <v>-0.42262927850280346</v>
      </c>
      <c r="AB32" s="11">
        <f>'OddsRatio_working_3-way'!X32^(1/3)*COS(('OddsRatio_working_3-way'!Y32+4*PI())/3)</f>
        <v>-0.10949145439012176</v>
      </c>
      <c r="AC32" s="11">
        <f>'OddsRatio_working_3-way'!X32^(1/3)*SIN('OddsRatio_working_3-way'!Y32/3)</f>
        <v>0.18079020704491042</v>
      </c>
      <c r="AD32" s="11">
        <f>'OddsRatio_working_3-way'!X32^(1/3)*SIN(('OddsRatio_working_3-way'!Y32+2*PI())/3)</f>
        <v>0.3704349690432116</v>
      </c>
      <c r="AE32" s="11">
        <f>'OddsRatio_working_3-way'!X32^(1/3)*SIN(('OddsRatio_working_3-way'!Y32+4*PI())/3)</f>
        <v>-0.55122517608812216</v>
      </c>
      <c r="AF32" s="11">
        <f>-'OddsRatio_working_3-way'!U32/(3*'OddsRatio_working_3-way'!X32^(1/3))*COS(('OddsRatio_working_3-way'!Y32)/3)</f>
        <v>0.53212073289292527</v>
      </c>
      <c r="AG32" s="11">
        <f>-'OddsRatio_working_3-way'!U32/(3*'OddsRatio_working_3-way'!X32^(1/3))*COS(('OddsRatio_working_3-way'!Y32+2*PI())/3)</f>
        <v>-0.42262927850280352</v>
      </c>
      <c r="AH32" s="11">
        <f>-'OddsRatio_working_3-way'!U32/(3*'OddsRatio_working_3-way'!X32^(1/3))*COS(('OddsRatio_working_3-way'!Y32+4*PI())/3)</f>
        <v>-0.10949145439012177</v>
      </c>
      <c r="AI32" s="11">
        <f>'OddsRatio_working_3-way'!U32/(3*'OddsRatio_working_3-way'!X32^(1/3))*SIN(('OddsRatio_working_3-way'!Y32)/3)</f>
        <v>-0.18079020704491047</v>
      </c>
      <c r="AJ32" s="11">
        <f>'OddsRatio_working_3-way'!U32/(3*'OddsRatio_working_3-way'!X32^(1/3))*SIN(('OddsRatio_working_3-way'!Y32+2*PI())/3)</f>
        <v>-0.37043496904321166</v>
      </c>
      <c r="AK32" s="11">
        <f>'OddsRatio_working_3-way'!U32/(3*'OddsRatio_working_3-way'!X32^(1/3))*SIN(('OddsRatio_working_3-way'!Y32+4*PI())/3)</f>
        <v>0.55122517608812227</v>
      </c>
      <c r="AL32" s="11">
        <f>'OddsRatio_working_3-way'!Z32+'OddsRatio_working_3-way'!AF32</f>
        <v>1.0642414657858503</v>
      </c>
      <c r="AM32" s="11">
        <f>'OddsRatio_working_3-way'!AA32+'OddsRatio_working_3-way'!AG32</f>
        <v>-0.84525855700560704</v>
      </c>
      <c r="AN32" s="11">
        <f>'OddsRatio_working_3-way'!AB32+'OddsRatio_working_3-way'!AH32</f>
        <v>-0.21898290878024351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1.0642414657858503</v>
      </c>
      <c r="AS32" s="11">
        <f>IF(('OddsRatio_working_3-way'!X32=0),IF(Q32&gt;0,-Q32^(1/3),(-Q32)^(1/3)),'OddsRatio_working_3-way'!AM32-'OddsRatio_working_3-way'!R32/3)</f>
        <v>-0.84525855700560704</v>
      </c>
      <c r="AT32" s="11">
        <f>IF(('OddsRatio_working_3-way'!X32=0),IF(Q32&gt;0,-Q32^(1/3),(-Q32)^(1/3)),'OddsRatio_working_3-way'!AN32-'OddsRatio_working_3-way'!R32/3)</f>
        <v>-0.21898290878024351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2.39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</v>
      </c>
      <c r="D33" s="9">
        <f t="shared" si="13"/>
        <v>0.40842069363890354</v>
      </c>
      <c r="E33" s="9">
        <f t="shared" si="14"/>
        <v>0.2673365518124084</v>
      </c>
      <c r="F33" s="9">
        <f t="shared" si="15"/>
        <v>0.32424275454868795</v>
      </c>
      <c r="G33" s="9">
        <f t="shared" si="16"/>
        <v>1.0420545038730249</v>
      </c>
      <c r="H33" s="9">
        <f t="shared" si="17"/>
        <v>2.4484557603835047</v>
      </c>
      <c r="I33" s="9">
        <f t="shared" si="18"/>
        <v>3.740603345186055</v>
      </c>
      <c r="J33" s="9">
        <f t="shared" si="19"/>
        <v>3.0841090077460498</v>
      </c>
      <c r="K33" s="11">
        <f t="shared" si="20"/>
        <v>0.41841004184100417</v>
      </c>
      <c r="L33" s="11">
        <f t="shared" si="21"/>
        <v>0.27548209366391185</v>
      </c>
      <c r="M33" s="11">
        <f t="shared" si="22"/>
        <v>0.33333333333333331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-0.28091489255429913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0.23129737850163867</v>
      </c>
      <c r="Q33" s="11">
        <f>2*'OddsRatio_working_3-way'!K33*'OddsRatio_working_3-way'!L33*'OddsRatio_working_3-way'!M33</f>
        <v>7.684298289090985E-2</v>
      </c>
      <c r="R33" s="11">
        <f t="shared" si="23"/>
        <v>0</v>
      </c>
      <c r="S33" s="11">
        <f t="shared" si="24"/>
        <v>-0.82337172087425126</v>
      </c>
      <c r="T33" s="11">
        <f t="shared" si="25"/>
        <v>-0.27354542221735922</v>
      </c>
      <c r="U33" s="11">
        <f>'OddsRatio_working_3-way'!S33-'OddsRatio_working_3-way'!R33^2/3</f>
        <v>-0.82337172087425126</v>
      </c>
      <c r="V33" s="11">
        <f>'OddsRatio_working_3-way'!S33*'OddsRatio_working_3-way'!R33/3-2*'OddsRatio_working_3-way'!R33^3/27-'OddsRatio_working_3-way'!T33</f>
        <v>0.27354542221735922</v>
      </c>
      <c r="W33" s="11">
        <f>'OddsRatio_working_3-way'!V33^2+4*'OddsRatio_working_3-way'!U33^3/27</f>
        <v>-7.8688190495596194E-3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0.14378448896319881</v>
      </c>
      <c r="Y33" s="11">
        <f>IF('OddsRatio_working_3-way'!W33&gt;=0,IF('OddsRatio_working_3-way'!V33+SQRT('OddsRatio_working_3-way'!W33)&gt;0,0,PI()),ACOS('OddsRatio_working_3-way'!V33/(2*'OddsRatio_working_3-way'!X33)))</f>
        <v>0.31358403467932106</v>
      </c>
      <c r="Z33" s="11">
        <f>'OddsRatio_working_3-way'!X33^(1/3)*COS('OddsRatio_working_3-way'!Y33/3)</f>
        <v>0.52102725193651245</v>
      </c>
      <c r="AA33" s="11">
        <f>'OddsRatio_working_3-way'!X33^(1/3)*COS(('OddsRatio_working_3-way'!Y33+2*PI())/3)</f>
        <v>-0.30785158402706292</v>
      </c>
      <c r="AB33" s="11">
        <f>'OddsRatio_working_3-way'!X33^(1/3)*COS(('OddsRatio_working_3-way'!Y33+4*PI())/3)</f>
        <v>-0.21317566790944964</v>
      </c>
      <c r="AC33" s="11">
        <f>'OddsRatio_working_3-way'!X33^(1/3)*SIN('OddsRatio_working_3-way'!Y33/3)</f>
        <v>5.4661165656278619E-2</v>
      </c>
      <c r="AD33" s="11">
        <f>'OddsRatio_working_3-way'!X33^(1/3)*SIN(('OddsRatio_working_3-way'!Y33+2*PI())/3)</f>
        <v>0.4238922534128754</v>
      </c>
      <c r="AE33" s="11">
        <f>'OddsRatio_working_3-way'!X33^(1/3)*SIN(('OddsRatio_working_3-way'!Y33+4*PI())/3)</f>
        <v>-0.47855341906915383</v>
      </c>
      <c r="AF33" s="11">
        <f>-'OddsRatio_working_3-way'!U33/(3*'OddsRatio_working_3-way'!X33^(1/3))*COS(('OddsRatio_working_3-way'!Y33)/3)</f>
        <v>0.52102725193651234</v>
      </c>
      <c r="AG33" s="11">
        <f>-'OddsRatio_working_3-way'!U33/(3*'OddsRatio_working_3-way'!X33^(1/3))*COS(('OddsRatio_working_3-way'!Y33+2*PI())/3)</f>
        <v>-0.30785158402706286</v>
      </c>
      <c r="AH33" s="11">
        <f>-'OddsRatio_working_3-way'!U33/(3*'OddsRatio_working_3-way'!X33^(1/3))*COS(('OddsRatio_working_3-way'!Y33+4*PI())/3)</f>
        <v>-0.21317566790944958</v>
      </c>
      <c r="AI33" s="11">
        <f>'OddsRatio_working_3-way'!U33/(3*'OddsRatio_working_3-way'!X33^(1/3))*SIN(('OddsRatio_working_3-way'!Y33)/3)</f>
        <v>-5.4661165656278612E-2</v>
      </c>
      <c r="AJ33" s="11">
        <f>'OddsRatio_working_3-way'!U33/(3*'OddsRatio_working_3-way'!X33^(1/3))*SIN(('OddsRatio_working_3-way'!Y33+2*PI())/3)</f>
        <v>-0.42389225341287529</v>
      </c>
      <c r="AK33" s="11">
        <f>'OddsRatio_working_3-way'!U33/(3*'OddsRatio_working_3-way'!X33^(1/3))*SIN(('OddsRatio_working_3-way'!Y33+4*PI())/3)</f>
        <v>0.47855341906915377</v>
      </c>
      <c r="AL33" s="11">
        <f>'OddsRatio_working_3-way'!Z33+'OddsRatio_working_3-way'!AF33</f>
        <v>1.0420545038730249</v>
      </c>
      <c r="AM33" s="11">
        <f>'OddsRatio_working_3-way'!AA33+'OddsRatio_working_3-way'!AG33</f>
        <v>-0.61570316805412584</v>
      </c>
      <c r="AN33" s="11">
        <f>'OddsRatio_working_3-way'!AB33+'OddsRatio_working_3-way'!AH33</f>
        <v>-0.42635133581889922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1.0420545038730249</v>
      </c>
      <c r="AS33" s="11">
        <f>IF(('OddsRatio_working_3-way'!X33=0),IF(Q33&gt;0,-Q33^(1/3),(-Q33)^(1/3)),'OddsRatio_working_3-way'!AM33-'OddsRatio_working_3-way'!R33/3)</f>
        <v>-0.61570316805412584</v>
      </c>
      <c r="AT33" s="11">
        <f>IF(('OddsRatio_working_3-way'!X33=0),IF(Q33&gt;0,-Q33^(1/3),(-Q33)^(1/3)),'OddsRatio_working_3-way'!AN33-'OddsRatio_working_3-way'!R33/3)</f>
        <v>-0.42635133581889922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4.87</v>
      </c>
      <c r="D34" s="9">
        <f t="shared" si="13"/>
        <v>0.57524310353920871</v>
      </c>
      <c r="E34" s="9">
        <f t="shared" si="14"/>
        <v>0.22799450540150903</v>
      </c>
      <c r="F34" s="9">
        <f t="shared" si="15"/>
        <v>0.19676239105928223</v>
      </c>
      <c r="G34" s="9">
        <f t="shared" si="16"/>
        <v>1.0548506581638657</v>
      </c>
      <c r="H34" s="9">
        <f t="shared" si="17"/>
        <v>1.7383954607147059</v>
      </c>
      <c r="I34" s="9">
        <f t="shared" si="18"/>
        <v>4.3860706127060078</v>
      </c>
      <c r="J34" s="9">
        <f t="shared" si="19"/>
        <v>5.0822720470941602</v>
      </c>
      <c r="K34" s="11">
        <f t="shared" si="20"/>
        <v>0.58823529411764708</v>
      </c>
      <c r="L34" s="11">
        <f t="shared" si="21"/>
        <v>0.23752969121140144</v>
      </c>
      <c r="M34" s="11">
        <f t="shared" si="22"/>
        <v>0.20533880903490759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-0.24949052621189927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0.22321306892435117</v>
      </c>
      <c r="Q34" s="11">
        <f>2*'OddsRatio_working_3-way'!K34*'OddsRatio_working_3-way'!L34*'OddsRatio_working_3-way'!M34</f>
        <v>5.7381251651504157E-2</v>
      </c>
      <c r="R34" s="11">
        <f t="shared" si="23"/>
        <v>0</v>
      </c>
      <c r="S34" s="11">
        <f t="shared" si="24"/>
        <v>-0.89467553062423733</v>
      </c>
      <c r="T34" s="11">
        <f t="shared" si="25"/>
        <v>-0.22999370967204044</v>
      </c>
      <c r="U34" s="11">
        <f>'OddsRatio_working_3-way'!S34-'OddsRatio_working_3-way'!R34^2/3</f>
        <v>-0.89467553062423733</v>
      </c>
      <c r="V34" s="11">
        <f>'OddsRatio_working_3-way'!S34*'OddsRatio_working_3-way'!R34/3-2*'OddsRatio_working_3-way'!R34^3/27-'OddsRatio_working_3-way'!T34</f>
        <v>0.22999370967204044</v>
      </c>
      <c r="W34" s="11">
        <f>'OddsRatio_working_3-way'!V34^2+4*'OddsRatio_working_3-way'!U34^3/27</f>
        <v>-5.3197402162921022E-2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0.16286076004644875</v>
      </c>
      <c r="Y34" s="11">
        <f>IF('OddsRatio_working_3-way'!W34&gt;=0,IF('OddsRatio_working_3-way'!V34+SQRT('OddsRatio_working_3-way'!W34)&gt;0,0,PI()),ACOS('OddsRatio_working_3-way'!V34/(2*'OddsRatio_working_3-way'!X34)))</f>
        <v>0.78681339251251059</v>
      </c>
      <c r="Z34" s="11">
        <f>'OddsRatio_working_3-way'!X34^(1/3)*COS('OddsRatio_working_3-way'!Y34/3)</f>
        <v>0.52742532908193285</v>
      </c>
      <c r="AA34" s="11">
        <f>'OddsRatio_working_3-way'!X34^(1/3)*COS(('OddsRatio_working_3-way'!Y34+2*PI())/3)</f>
        <v>-0.38633311282823435</v>
      </c>
      <c r="AB34" s="11">
        <f>'OddsRatio_working_3-way'!X34^(1/3)*COS(('OddsRatio_working_3-way'!Y34+4*PI())/3)</f>
        <v>-0.14109221625369867</v>
      </c>
      <c r="AC34" s="11">
        <f>'OddsRatio_working_3-way'!X34^(1/3)*SIN('OddsRatio_working_3-way'!Y34/3)</f>
        <v>0.14158989765361346</v>
      </c>
      <c r="AD34" s="11">
        <f>'OddsRatio_working_3-way'!X34^(1/3)*SIN(('OddsRatio_working_3-way'!Y34+2*PI())/3)</f>
        <v>0.38596878475751467</v>
      </c>
      <c r="AE34" s="11">
        <f>'OddsRatio_working_3-way'!X34^(1/3)*SIN(('OddsRatio_working_3-way'!Y34+4*PI())/3)</f>
        <v>-0.52755868241112802</v>
      </c>
      <c r="AF34" s="11">
        <f>-'OddsRatio_working_3-way'!U34/(3*'OddsRatio_working_3-way'!X34^(1/3))*COS(('OddsRatio_working_3-way'!Y34)/3)</f>
        <v>0.52742532908193274</v>
      </c>
      <c r="AG34" s="11">
        <f>-'OddsRatio_working_3-way'!U34/(3*'OddsRatio_working_3-way'!X34^(1/3))*COS(('OddsRatio_working_3-way'!Y34+2*PI())/3)</f>
        <v>-0.38633311282823424</v>
      </c>
      <c r="AH34" s="11">
        <f>-'OddsRatio_working_3-way'!U34/(3*'OddsRatio_working_3-way'!X34^(1/3))*COS(('OddsRatio_working_3-way'!Y34+4*PI())/3)</f>
        <v>-0.14109221625369864</v>
      </c>
      <c r="AI34" s="11">
        <f>'OddsRatio_working_3-way'!U34/(3*'OddsRatio_working_3-way'!X34^(1/3))*SIN(('OddsRatio_working_3-way'!Y34)/3)</f>
        <v>-0.14158989765361343</v>
      </c>
      <c r="AJ34" s="11">
        <f>'OddsRatio_working_3-way'!U34/(3*'OddsRatio_working_3-way'!X34^(1/3))*SIN(('OddsRatio_working_3-way'!Y34+2*PI())/3)</f>
        <v>-0.38596878475751456</v>
      </c>
      <c r="AK34" s="11">
        <f>'OddsRatio_working_3-way'!U34/(3*'OddsRatio_working_3-way'!X34^(1/3))*SIN(('OddsRatio_working_3-way'!Y34+4*PI())/3)</f>
        <v>0.52755868241112791</v>
      </c>
      <c r="AL34" s="11">
        <f>'OddsRatio_working_3-way'!Z34+'OddsRatio_working_3-way'!AF34</f>
        <v>1.0548506581638657</v>
      </c>
      <c r="AM34" s="11">
        <f>'OddsRatio_working_3-way'!AA34+'OddsRatio_working_3-way'!AG34</f>
        <v>-0.77266622565646859</v>
      </c>
      <c r="AN34" s="11">
        <f>'OddsRatio_working_3-way'!AB34+'OddsRatio_working_3-way'!AH34</f>
        <v>-0.28218443250739733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1.0548506581638657</v>
      </c>
      <c r="AS34" s="11">
        <f>IF(('OddsRatio_working_3-way'!X34=0),IF(Q34&gt;0,-Q34^(1/3),(-Q34)^(1/3)),'OddsRatio_working_3-way'!AM34-'OddsRatio_working_3-way'!R34/3)</f>
        <v>-0.77266622565646859</v>
      </c>
      <c r="AT34" s="11">
        <f>IF(('OddsRatio_working_3-way'!X34=0),IF(Q34&gt;0,-Q34^(1/3),(-Q34)^(1/3)),'OddsRatio_working_3-way'!AN34-'OddsRatio_working_3-way'!R34/3)</f>
        <v>-0.28218443250739733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8.08</v>
      </c>
      <c r="B35" s="4">
        <f>IF('True_Odds_Calculator_3-way'!B36="","",'True_Odds_Calculator_3-way'!B36)</f>
        <v>5.21</v>
      </c>
      <c r="C35" s="4">
        <f>IF('True_Odds_Calculator_3-way'!C36="","",'True_Odds_Calculator_3-way'!C36)</f>
        <v>1.41</v>
      </c>
      <c r="D35" s="9">
        <f t="shared" si="13"/>
        <v>0.11809469722764714</v>
      </c>
      <c r="E35" s="9">
        <f t="shared" si="14"/>
        <v>0.18380369207910408</v>
      </c>
      <c r="F35" s="9">
        <f t="shared" si="15"/>
        <v>0.69810161069324872</v>
      </c>
      <c r="G35" s="9">
        <f t="shared" si="16"/>
        <v>1.0547712877546531</v>
      </c>
      <c r="H35" s="9">
        <f t="shared" si="17"/>
        <v>8.4677807173029453</v>
      </c>
      <c r="I35" s="9">
        <f t="shared" si="18"/>
        <v>5.4405871214470896</v>
      </c>
      <c r="J35" s="9">
        <f t="shared" si="19"/>
        <v>1.4324562279794077</v>
      </c>
      <c r="K35" s="11">
        <f t="shared" si="20"/>
        <v>0.12376237623762376</v>
      </c>
      <c r="L35" s="11">
        <f t="shared" si="21"/>
        <v>0.19193857965451055</v>
      </c>
      <c r="M35" s="11">
        <f t="shared" si="22"/>
        <v>0.70921985815602839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-0.2058879898689423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0.19711408801679778</v>
      </c>
      <c r="Q35" s="11">
        <f>2*'OddsRatio_working_3-way'!K35*'OddsRatio_working_3-way'!L35*'OddsRatio_working_3-way'!M35</f>
        <v>3.3694715900307308E-2</v>
      </c>
      <c r="R35" s="11">
        <f t="shared" si="23"/>
        <v>0</v>
      </c>
      <c r="S35" s="11">
        <f t="shared" si="24"/>
        <v>-0.95738507205918355</v>
      </c>
      <c r="T35" s="11">
        <f t="shared" si="25"/>
        <v>-0.16365556787336469</v>
      </c>
      <c r="U35" s="11">
        <f>'OddsRatio_working_3-way'!S35-'OddsRatio_working_3-way'!R35^2/3</f>
        <v>-0.95738507205918355</v>
      </c>
      <c r="V35" s="11">
        <f>'OddsRatio_working_3-way'!S35*'OddsRatio_working_3-way'!R35/3-2*'OddsRatio_working_3-way'!R35^3/27-'OddsRatio_working_3-way'!T35</f>
        <v>0.16365556787336469</v>
      </c>
      <c r="W35" s="11">
        <f>'OddsRatio_working_3-way'!V35^2+4*'OddsRatio_working_3-way'!U35^3/27</f>
        <v>-0.1032206954523993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0.18028022655601528</v>
      </c>
      <c r="Y35" s="11">
        <f>IF('OddsRatio_working_3-way'!W35&gt;=0,IF('OddsRatio_working_3-way'!V35+SQRT('OddsRatio_working_3-way'!W35)&gt;0,0,PI()),ACOS('OddsRatio_working_3-way'!V35/(2*'OddsRatio_working_3-way'!X35)))</f>
        <v>1.0996677793613285</v>
      </c>
      <c r="Z35" s="11">
        <f>'OddsRatio_working_3-way'!X35^(1/3)*COS('OddsRatio_working_3-way'!Y35/3)</f>
        <v>0.52738564387732656</v>
      </c>
      <c r="AA35" s="11">
        <f>'OddsRatio_working_3-way'!X35^(1/3)*COS(('OddsRatio_working_3-way'!Y35+2*PI())/3)</f>
        <v>-0.43903407489662849</v>
      </c>
      <c r="AB35" s="11">
        <f>'OddsRatio_working_3-way'!X35^(1/3)*COS(('OddsRatio_working_3-way'!Y35+4*PI())/3)</f>
        <v>-8.8351568980697931E-2</v>
      </c>
      <c r="AC35" s="11">
        <f>'OddsRatio_working_3-way'!X35^(1/3)*SIN('OddsRatio_working_3-way'!Y35/3)</f>
        <v>0.20246663919065502</v>
      </c>
      <c r="AD35" s="11">
        <f>'OddsRatio_working_3-way'!X35^(1/3)*SIN(('OddsRatio_working_3-way'!Y35+2*PI())/3)</f>
        <v>0.35549604559365044</v>
      </c>
      <c r="AE35" s="11">
        <f>'OddsRatio_working_3-way'!X35^(1/3)*SIN(('OddsRatio_working_3-way'!Y35+4*PI())/3)</f>
        <v>-0.55796268478430544</v>
      </c>
      <c r="AF35" s="11">
        <f>-'OddsRatio_working_3-way'!U35/(3*'OddsRatio_working_3-way'!X35^(1/3))*COS(('OddsRatio_working_3-way'!Y35)/3)</f>
        <v>0.52738564387732656</v>
      </c>
      <c r="AG35" s="11">
        <f>-'OddsRatio_working_3-way'!U35/(3*'OddsRatio_working_3-way'!X35^(1/3))*COS(('OddsRatio_working_3-way'!Y35+2*PI())/3)</f>
        <v>-0.43903407489662849</v>
      </c>
      <c r="AH35" s="11">
        <f>-'OddsRatio_working_3-way'!U35/(3*'OddsRatio_working_3-way'!X35^(1/3))*COS(('OddsRatio_working_3-way'!Y35+4*PI())/3)</f>
        <v>-8.8351568980697931E-2</v>
      </c>
      <c r="AI35" s="11">
        <f>'OddsRatio_working_3-way'!U35/(3*'OddsRatio_working_3-way'!X35^(1/3))*SIN(('OddsRatio_working_3-way'!Y35)/3)</f>
        <v>-0.20246663919065502</v>
      </c>
      <c r="AJ35" s="11">
        <f>'OddsRatio_working_3-way'!U35/(3*'OddsRatio_working_3-way'!X35^(1/3))*SIN(('OddsRatio_working_3-way'!Y35+2*PI())/3)</f>
        <v>-0.35549604559365044</v>
      </c>
      <c r="AK35" s="11">
        <f>'OddsRatio_working_3-way'!U35/(3*'OddsRatio_working_3-way'!X35^(1/3))*SIN(('OddsRatio_working_3-way'!Y35+4*PI())/3)</f>
        <v>0.55796268478430544</v>
      </c>
      <c r="AL35" s="11">
        <f>'OddsRatio_working_3-way'!Z35+'OddsRatio_working_3-way'!AF35</f>
        <v>1.0547712877546531</v>
      </c>
      <c r="AM35" s="11">
        <f>'OddsRatio_working_3-way'!AA35+'OddsRatio_working_3-way'!AG35</f>
        <v>-0.87806814979325698</v>
      </c>
      <c r="AN35" s="11">
        <f>'OddsRatio_working_3-way'!AB35+'OddsRatio_working_3-way'!AH35</f>
        <v>-0.17670313796139586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1.0547712877546531</v>
      </c>
      <c r="AS35" s="11">
        <f>IF(('OddsRatio_working_3-way'!X35=0),IF(Q35&gt;0,-Q35^(1/3),(-Q35)^(1/3)),'OddsRatio_working_3-way'!AM35-'OddsRatio_working_3-way'!R35/3)</f>
        <v>-0.87806814979325698</v>
      </c>
      <c r="AT35" s="11">
        <f>IF(('OddsRatio_working_3-way'!X35=0),IF(Q35&gt;0,-Q35^(1/3),(-Q35)^(1/3)),'OddsRatio_working_3-way'!AN35-'OddsRatio_working_3-way'!R35/3)</f>
        <v>-0.17670313796139586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3.59</v>
      </c>
      <c r="C36" s="4">
        <f>IF('True_Odds_Calculator_3-way'!C37="","",'True_Odds_Calculator_3-way'!C37)</f>
        <v>3.44</v>
      </c>
      <c r="D36" s="9">
        <f t="shared" si="13"/>
        <v>0.44423687728032424</v>
      </c>
      <c r="E36" s="9">
        <f t="shared" si="14"/>
        <v>0.27189649515008874</v>
      </c>
      <c r="F36" s="9">
        <f t="shared" si="15"/>
        <v>0.28386662756958719</v>
      </c>
      <c r="G36" s="9">
        <f t="shared" si="16"/>
        <v>1.0339266940105807</v>
      </c>
      <c r="H36" s="9">
        <f t="shared" si="17"/>
        <v>2.2510512997528025</v>
      </c>
      <c r="I36" s="9">
        <f t="shared" si="18"/>
        <v>3.6778701374874037</v>
      </c>
      <c r="J36" s="9">
        <f t="shared" si="19"/>
        <v>3.5227811333858172</v>
      </c>
      <c r="K36" s="11">
        <f t="shared" si="20"/>
        <v>0.45248868778280543</v>
      </c>
      <c r="L36" s="11">
        <f t="shared" si="21"/>
        <v>0.2785515320334262</v>
      </c>
      <c r="M36" s="11">
        <f t="shared" si="22"/>
        <v>0.29069767441860467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-0.28017526791861946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0.2286332684268888</v>
      </c>
      <c r="Q36" s="11">
        <f>2*'OddsRatio_working_3-way'!K36*'OddsRatio_working_3-way'!L36*'OddsRatio_working_3-way'!M36</f>
        <v>7.327989372656693E-2</v>
      </c>
      <c r="R36" s="11">
        <f t="shared" si="23"/>
        <v>0</v>
      </c>
      <c r="S36" s="11">
        <f t="shared" si="24"/>
        <v>-0.81603658354776087</v>
      </c>
      <c r="T36" s="11">
        <f t="shared" si="25"/>
        <v>-0.26155018703453875</v>
      </c>
      <c r="U36" s="11">
        <f>'OddsRatio_working_3-way'!S36-'OddsRatio_working_3-way'!R36^2/3</f>
        <v>-0.81603658354776087</v>
      </c>
      <c r="V36" s="11">
        <f>'OddsRatio_working_3-way'!S36*'OddsRatio_working_3-way'!R36/3-2*'OddsRatio_working_3-way'!R36^3/27-'OddsRatio_working_3-way'!T36</f>
        <v>0.26155018703453875</v>
      </c>
      <c r="W36" s="11">
        <f>'OddsRatio_working_3-way'!V36^2+4*'OddsRatio_working_3-way'!U36^3/27</f>
        <v>-1.2096918536372306E-2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0.14186738426623516</v>
      </c>
      <c r="Y36" s="11">
        <f>IF('OddsRatio_working_3-way'!W36&gt;=0,IF('OddsRatio_working_3-way'!V36+SQRT('OddsRatio_working_3-way'!W36)&gt;0,0,PI()),ACOS('OddsRatio_working_3-way'!V36/(2*'OddsRatio_working_3-way'!X36)))</f>
        <v>0.39806638758806168</v>
      </c>
      <c r="Z36" s="11">
        <f>'OddsRatio_working_3-way'!X36^(1/3)*COS('OddsRatio_working_3-way'!Y36/3)</f>
        <v>0.51696334700529034</v>
      </c>
      <c r="AA36" s="11">
        <f>'OddsRatio_working_3-way'!X36^(1/3)*COS(('OddsRatio_working_3-way'!Y36+2*PI())/3)</f>
        <v>-0.31823800602695573</v>
      </c>
      <c r="AB36" s="11">
        <f>'OddsRatio_working_3-way'!X36^(1/3)*COS(('OddsRatio_working_3-way'!Y36+4*PI())/3)</f>
        <v>-0.19872534097833452</v>
      </c>
      <c r="AC36" s="11">
        <f>'OddsRatio_working_3-way'!X36^(1/3)*SIN('OddsRatio_working_3-way'!Y36/3)</f>
        <v>6.9000669337391116E-2</v>
      </c>
      <c r="AD36" s="11">
        <f>'OddsRatio_working_3-way'!X36^(1/3)*SIN(('OddsRatio_working_3-way'!Y36+2*PI())/3)</f>
        <v>0.41320305666331597</v>
      </c>
      <c r="AE36" s="11">
        <f>'OddsRatio_working_3-way'!X36^(1/3)*SIN(('OddsRatio_working_3-way'!Y36+4*PI())/3)</f>
        <v>-0.48220372600070699</v>
      </c>
      <c r="AF36" s="11">
        <f>-'OddsRatio_working_3-way'!U36/(3*'OddsRatio_working_3-way'!X36^(1/3))*COS(('OddsRatio_working_3-way'!Y36)/3)</f>
        <v>0.51696334700529034</v>
      </c>
      <c r="AG36" s="11">
        <f>-'OddsRatio_working_3-way'!U36/(3*'OddsRatio_working_3-way'!X36^(1/3))*COS(('OddsRatio_working_3-way'!Y36+2*PI())/3)</f>
        <v>-0.31823800602695573</v>
      </c>
      <c r="AH36" s="11">
        <f>-'OddsRatio_working_3-way'!U36/(3*'OddsRatio_working_3-way'!X36^(1/3))*COS(('OddsRatio_working_3-way'!Y36+4*PI())/3)</f>
        <v>-0.19872534097833452</v>
      </c>
      <c r="AI36" s="11">
        <f>'OddsRatio_working_3-way'!U36/(3*'OddsRatio_working_3-way'!X36^(1/3))*SIN(('OddsRatio_working_3-way'!Y36)/3)</f>
        <v>-6.9000669337391116E-2</v>
      </c>
      <c r="AJ36" s="11">
        <f>'OddsRatio_working_3-way'!U36/(3*'OddsRatio_working_3-way'!X36^(1/3))*SIN(('OddsRatio_working_3-way'!Y36+2*PI())/3)</f>
        <v>-0.41320305666331597</v>
      </c>
      <c r="AK36" s="11">
        <f>'OddsRatio_working_3-way'!U36/(3*'OddsRatio_working_3-way'!X36^(1/3))*SIN(('OddsRatio_working_3-way'!Y36+4*PI())/3)</f>
        <v>0.48220372600070699</v>
      </c>
      <c r="AL36" s="11">
        <f>'OddsRatio_working_3-way'!Z36+'OddsRatio_working_3-way'!AF36</f>
        <v>1.0339266940105807</v>
      </c>
      <c r="AM36" s="11">
        <f>'OddsRatio_working_3-way'!AA36+'OddsRatio_working_3-way'!AG36</f>
        <v>-0.63647601205391147</v>
      </c>
      <c r="AN36" s="11">
        <f>'OddsRatio_working_3-way'!AB36+'OddsRatio_working_3-way'!AH36</f>
        <v>-0.39745068195666905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1.0339266940105807</v>
      </c>
      <c r="AS36" s="11">
        <f>IF(('OddsRatio_working_3-way'!X36=0),IF(Q36&gt;0,-Q36^(1/3),(-Q36)^(1/3)),'OddsRatio_working_3-way'!AM36-'OddsRatio_working_3-way'!R36/3)</f>
        <v>-0.63647601205391147</v>
      </c>
      <c r="AT36" s="11">
        <f>IF(('OddsRatio_working_3-way'!X36=0),IF(Q36&gt;0,-Q36^(1/3),(-Q36)^(1/3)),'OddsRatio_working_3-way'!AN36-'OddsRatio_working_3-way'!R36/3)</f>
        <v>-0.39745068195666905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1.58</v>
      </c>
      <c r="B37" s="4">
        <f>IF('True_Odds_Calculator_3-way'!B38="","",'True_Odds_Calculator_3-way'!B38)</f>
        <v>4.37</v>
      </c>
      <c r="C37" s="4">
        <f>IF('True_Odds_Calculator_3-way'!C38="","",'True_Odds_Calculator_3-way'!C38)</f>
        <v>6.17</v>
      </c>
      <c r="D37" s="9">
        <f t="shared" si="13"/>
        <v>0.62263941413118862</v>
      </c>
      <c r="E37" s="9">
        <f t="shared" si="14"/>
        <v>0.22116786532721916</v>
      </c>
      <c r="F37" s="9">
        <f t="shared" si="15"/>
        <v>0.15619272054159214</v>
      </c>
      <c r="G37" s="9">
        <f t="shared" si="16"/>
        <v>1.0449413978741928</v>
      </c>
      <c r="H37" s="9">
        <f t="shared" si="17"/>
        <v>1.6060660107670319</v>
      </c>
      <c r="I37" s="9">
        <f t="shared" si="18"/>
        <v>4.5214525108360304</v>
      </c>
      <c r="J37" s="9">
        <f t="shared" si="19"/>
        <v>6.4023470270095766</v>
      </c>
      <c r="K37" s="11">
        <f t="shared" si="20"/>
        <v>0.63291139240506322</v>
      </c>
      <c r="L37" s="11">
        <f t="shared" si="21"/>
        <v>0.22883295194508008</v>
      </c>
      <c r="M37" s="11">
        <f t="shared" si="22"/>
        <v>0.16207455429497569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-0.23720549723011319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0.21407756208472295</v>
      </c>
      <c r="Q37" s="11">
        <f>2*'OddsRatio_working_3-way'!K37*'OddsRatio_working_3-way'!L37*'OddsRatio_working_3-way'!M37</f>
        <v>4.6946833790509415E-2</v>
      </c>
      <c r="R37" s="11">
        <f t="shared" si="23"/>
        <v>0</v>
      </c>
      <c r="S37" s="11">
        <f t="shared" si="24"/>
        <v>-0.90249831721667972</v>
      </c>
      <c r="T37" s="11">
        <f t="shared" si="25"/>
        <v>-0.19791629763523677</v>
      </c>
      <c r="U37" s="11">
        <f>'OddsRatio_working_3-way'!S37-'OddsRatio_working_3-way'!R37^2/3</f>
        <v>-0.90249831721667972</v>
      </c>
      <c r="V37" s="11">
        <f>'OddsRatio_working_3-way'!S37*'OddsRatio_working_3-way'!R37/3-2*'OddsRatio_working_3-way'!R37^3/27-'OddsRatio_working_3-way'!T37</f>
        <v>0.19791629763523677</v>
      </c>
      <c r="W37" s="11">
        <f>'OddsRatio_working_3-way'!V37^2+4*'OddsRatio_working_3-way'!U37^3/27</f>
        <v>-6.9731032274074706E-2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0.16500143419355051</v>
      </c>
      <c r="Y37" s="11">
        <f>IF('OddsRatio_working_3-way'!W37&gt;=0,IF('OddsRatio_working_3-way'!V37+SQRT('OddsRatio_working_3-way'!W37)&gt;0,0,PI()),ACOS('OddsRatio_working_3-way'!V37/(2*'OddsRatio_working_3-way'!X37)))</f>
        <v>0.927618749416113</v>
      </c>
      <c r="Z37" s="11">
        <f>'OddsRatio_working_3-way'!X37^(1/3)*COS('OddsRatio_working_3-way'!Y37/3)</f>
        <v>0.52247069893709641</v>
      </c>
      <c r="AA37" s="11">
        <f>'OddsRatio_working_3-way'!X37^(1/3)*COS(('OddsRatio_working_3-way'!Y37+2*PI())/3)</f>
        <v>-0.40577896180858336</v>
      </c>
      <c r="AB37" s="11">
        <f>'OddsRatio_working_3-way'!X37^(1/3)*COS(('OddsRatio_working_3-way'!Y37+4*PI())/3)</f>
        <v>-0.1166917371285134</v>
      </c>
      <c r="AC37" s="11">
        <f>'OddsRatio_working_3-way'!X37^(1/3)*SIN('OddsRatio_working_3-way'!Y37/3)</f>
        <v>0.16690458698832047</v>
      </c>
      <c r="AD37" s="11">
        <f>'OddsRatio_working_3-way'!X37^(1/3)*SIN(('OddsRatio_working_3-way'!Y37+2*PI())/3)</f>
        <v>0.36902060451837659</v>
      </c>
      <c r="AE37" s="11">
        <f>'OddsRatio_working_3-way'!X37^(1/3)*SIN(('OddsRatio_working_3-way'!Y37+4*PI())/3)</f>
        <v>-0.53592519150669693</v>
      </c>
      <c r="AF37" s="11">
        <f>-'OddsRatio_working_3-way'!U37/(3*'OddsRatio_working_3-way'!X37^(1/3))*COS(('OddsRatio_working_3-way'!Y37)/3)</f>
        <v>0.52247069893709641</v>
      </c>
      <c r="AG37" s="11">
        <f>-'OddsRatio_working_3-way'!U37/(3*'OddsRatio_working_3-way'!X37^(1/3))*COS(('OddsRatio_working_3-way'!Y37+2*PI())/3)</f>
        <v>-0.40577896180858336</v>
      </c>
      <c r="AH37" s="11">
        <f>-'OddsRatio_working_3-way'!U37/(3*'OddsRatio_working_3-way'!X37^(1/3))*COS(('OddsRatio_working_3-way'!Y37+4*PI())/3)</f>
        <v>-0.1166917371285134</v>
      </c>
      <c r="AI37" s="11">
        <f>'OddsRatio_working_3-way'!U37/(3*'OddsRatio_working_3-way'!X37^(1/3))*SIN(('OddsRatio_working_3-way'!Y37)/3)</f>
        <v>-0.16690458698832047</v>
      </c>
      <c r="AJ37" s="11">
        <f>'OddsRatio_working_3-way'!U37/(3*'OddsRatio_working_3-way'!X37^(1/3))*SIN(('OddsRatio_working_3-way'!Y37+2*PI())/3)</f>
        <v>-0.36902060451837659</v>
      </c>
      <c r="AK37" s="11">
        <f>'OddsRatio_working_3-way'!U37/(3*'OddsRatio_working_3-way'!X37^(1/3))*SIN(('OddsRatio_working_3-way'!Y37+4*PI())/3)</f>
        <v>0.53592519150669693</v>
      </c>
      <c r="AL37" s="11">
        <f>'OddsRatio_working_3-way'!Z37+'OddsRatio_working_3-way'!AF37</f>
        <v>1.0449413978741928</v>
      </c>
      <c r="AM37" s="11">
        <f>'OddsRatio_working_3-way'!AA37+'OddsRatio_working_3-way'!AG37</f>
        <v>-0.81155792361716672</v>
      </c>
      <c r="AN37" s="11">
        <f>'OddsRatio_working_3-way'!AB37+'OddsRatio_working_3-way'!AH37</f>
        <v>-0.2333834742570268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1.0449413978741928</v>
      </c>
      <c r="AS37" s="11">
        <f>IF(('OddsRatio_working_3-way'!X37=0),IF(Q37&gt;0,-Q37^(1/3),(-Q37)^(1/3)),'OddsRatio_working_3-way'!AM37-'OddsRatio_working_3-way'!R37/3)</f>
        <v>-0.81155792361716672</v>
      </c>
      <c r="AT37" s="11">
        <f>IF(('OddsRatio_working_3-way'!X37=0),IF(Q37&gt;0,-Q37^(1/3),(-Q37)^(1/3)),'OddsRatio_working_3-way'!AN37-'OddsRatio_working_3-way'!R37/3)</f>
        <v>-0.2333834742570268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2.1</v>
      </c>
      <c r="B38" s="4">
        <f>IF('True_Odds_Calculator_3-way'!B39="","",'True_Odds_Calculator_3-way'!B39)</f>
        <v>3.44</v>
      </c>
      <c r="C38" s="4">
        <f>IF('True_Odds_Calculator_3-way'!C39="","",'True_Odds_Calculator_3-way'!C39)</f>
        <v>3.89</v>
      </c>
      <c r="D38" s="9">
        <f t="shared" si="13"/>
        <v>0.46690624570813716</v>
      </c>
      <c r="E38" s="9">
        <f t="shared" si="14"/>
        <v>0.28307554061038198</v>
      </c>
      <c r="F38" s="9">
        <f t="shared" si="15"/>
        <v>0.25001821368148069</v>
      </c>
      <c r="G38" s="9">
        <f t="shared" si="16"/>
        <v>1.0379614540920437</v>
      </c>
      <c r="H38" s="9">
        <f t="shared" si="17"/>
        <v>2.1417575995012488</v>
      </c>
      <c r="I38" s="9">
        <f t="shared" si="18"/>
        <v>3.5326259479845867</v>
      </c>
      <c r="J38" s="9">
        <f t="shared" si="19"/>
        <v>3.9997086023260064</v>
      </c>
      <c r="K38" s="11">
        <f t="shared" si="20"/>
        <v>0.47619047619047616</v>
      </c>
      <c r="L38" s="11">
        <f t="shared" si="21"/>
        <v>0.29069767441860467</v>
      </c>
      <c r="M38" s="11">
        <f t="shared" si="22"/>
        <v>0.25706940874035988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-0.27602792178029811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0.22881454847736904</v>
      </c>
      <c r="Q38" s="11">
        <f>2*'OddsRatio_working_3-way'!K38*'OddsRatio_working_3-way'!L38*'OddsRatio_working_3-way'!M38</f>
        <v>7.1170932652369845E-2</v>
      </c>
      <c r="R38" s="11">
        <f t="shared" si="23"/>
        <v>0</v>
      </c>
      <c r="S38" s="11">
        <f t="shared" si="24"/>
        <v>-0.82895435723162769</v>
      </c>
      <c r="T38" s="11">
        <f t="shared" si="25"/>
        <v>-0.25783961344685158</v>
      </c>
      <c r="U38" s="11">
        <f>'OddsRatio_working_3-way'!S38-'OddsRatio_working_3-way'!R38^2/3</f>
        <v>-0.82895435723162769</v>
      </c>
      <c r="V38" s="11">
        <f>'OddsRatio_working_3-way'!S38*'OddsRatio_working_3-way'!R38/3-2*'OddsRatio_working_3-way'!R38^3/27-'OddsRatio_working_3-way'!T38</f>
        <v>0.25783961344685158</v>
      </c>
      <c r="W38" s="11">
        <f>'OddsRatio_working_3-way'!V38^2+4*'OddsRatio_working_3-way'!U38^3/27</f>
        <v>-1.7908169505821317E-2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0.14524929928251218</v>
      </c>
      <c r="Y38" s="11">
        <f>IF('OddsRatio_working_3-way'!W38&gt;=0,IF('OddsRatio_working_3-way'!V38+SQRT('OddsRatio_working_3-way'!W38)&gt;0,0,PI()),ACOS('OddsRatio_working_3-way'!V38/(2*'OddsRatio_working_3-way'!X38)))</f>
        <v>0.47873991172765207</v>
      </c>
      <c r="Z38" s="11">
        <f>'OddsRatio_working_3-way'!X38^(1/3)*COS('OddsRatio_working_3-way'!Y38/3)</f>
        <v>0.51898072704602194</v>
      </c>
      <c r="AA38" s="11">
        <f>'OddsRatio_working_3-way'!X38^(1/3)*COS(('OddsRatio_working_3-way'!Y38+2*PI())/3)</f>
        <v>-0.33182875598506295</v>
      </c>
      <c r="AB38" s="11">
        <f>'OddsRatio_working_3-way'!X38^(1/3)*COS(('OddsRatio_working_3-way'!Y38+4*PI())/3)</f>
        <v>-0.18715197106095907</v>
      </c>
      <c r="AC38" s="11">
        <f>'OddsRatio_working_3-way'!X38^(1/3)*SIN('OddsRatio_working_3-way'!Y38/3)</f>
        <v>8.3529180721420904E-2</v>
      </c>
      <c r="AD38" s="11">
        <f>'OddsRatio_working_3-way'!X38^(1/3)*SIN(('OddsRatio_working_3-way'!Y38+2*PI())/3)</f>
        <v>0.40768590333566213</v>
      </c>
      <c r="AE38" s="11">
        <f>'OddsRatio_working_3-way'!X38^(1/3)*SIN(('OddsRatio_working_3-way'!Y38+4*PI())/3)</f>
        <v>-0.49121508405708308</v>
      </c>
      <c r="AF38" s="11">
        <f>-'OddsRatio_working_3-way'!U38/(3*'OddsRatio_working_3-way'!X38^(1/3))*COS(('OddsRatio_working_3-way'!Y38)/3)</f>
        <v>0.51898072704602183</v>
      </c>
      <c r="AG38" s="11">
        <f>-'OddsRatio_working_3-way'!U38/(3*'OddsRatio_working_3-way'!X38^(1/3))*COS(('OddsRatio_working_3-way'!Y38+2*PI())/3)</f>
        <v>-0.33182875598506284</v>
      </c>
      <c r="AH38" s="11">
        <f>-'OddsRatio_working_3-way'!U38/(3*'OddsRatio_working_3-way'!X38^(1/3))*COS(('OddsRatio_working_3-way'!Y38+4*PI())/3)</f>
        <v>-0.18715197106095904</v>
      </c>
      <c r="AI38" s="11">
        <f>'OddsRatio_working_3-way'!U38/(3*'OddsRatio_working_3-way'!X38^(1/3))*SIN(('OddsRatio_working_3-way'!Y38)/3)</f>
        <v>-8.352918072142089E-2</v>
      </c>
      <c r="AJ38" s="11">
        <f>'OddsRatio_working_3-way'!U38/(3*'OddsRatio_working_3-way'!X38^(1/3))*SIN(('OddsRatio_working_3-way'!Y38+2*PI())/3)</f>
        <v>-0.40768590333566201</v>
      </c>
      <c r="AK38" s="11">
        <f>'OddsRatio_working_3-way'!U38/(3*'OddsRatio_working_3-way'!X38^(1/3))*SIN(('OddsRatio_working_3-way'!Y38+4*PI())/3)</f>
        <v>0.49121508405708297</v>
      </c>
      <c r="AL38" s="11">
        <f>'OddsRatio_working_3-way'!Z38+'OddsRatio_working_3-way'!AF38</f>
        <v>1.0379614540920437</v>
      </c>
      <c r="AM38" s="11">
        <f>'OddsRatio_working_3-way'!AA38+'OddsRatio_working_3-way'!AG38</f>
        <v>-0.66365751197012579</v>
      </c>
      <c r="AN38" s="11">
        <f>'OddsRatio_working_3-way'!AB38+'OddsRatio_working_3-way'!AH38</f>
        <v>-0.37430394212191809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1.0379614540920437</v>
      </c>
      <c r="AS38" s="11">
        <f>IF(('OddsRatio_working_3-way'!X38=0),IF(Q38&gt;0,-Q38^(1/3),(-Q38)^(1/3)),'OddsRatio_working_3-way'!AM38-'OddsRatio_working_3-way'!R38/3)</f>
        <v>-0.66365751197012579</v>
      </c>
      <c r="AT38" s="11">
        <f>IF(('OddsRatio_working_3-way'!X38=0),IF(Q38&gt;0,-Q38^(1/3),(-Q38)^(1/3)),'OddsRatio_working_3-way'!AN38-'OddsRatio_working_3-way'!R38/3)</f>
        <v>-0.37430394212191809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2.0499999999999998</v>
      </c>
      <c r="B39" s="4">
        <f>IF('True_Odds_Calculator_3-way'!B40="","",'True_Odds_Calculator_3-way'!B40)</f>
        <v>3.51</v>
      </c>
      <c r="C39" s="4">
        <f>IF('True_Odds_Calculator_3-way'!C40="","",'True_Odds_Calculator_3-way'!C40)</f>
        <v>4</v>
      </c>
      <c r="D39" s="9">
        <f t="shared" si="13"/>
        <v>0.47891385355631255</v>
      </c>
      <c r="E39" s="9">
        <f t="shared" si="14"/>
        <v>0.27770239500871352</v>
      </c>
      <c r="F39" s="9">
        <f t="shared" si="15"/>
        <v>0.24338375143497426</v>
      </c>
      <c r="G39" s="9">
        <f t="shared" si="16"/>
        <v>1.0362459067269518</v>
      </c>
      <c r="H39" s="9">
        <f t="shared" si="17"/>
        <v>2.0880582020632987</v>
      </c>
      <c r="I39" s="9">
        <f t="shared" si="18"/>
        <v>3.6009772258846482</v>
      </c>
      <c r="J39" s="9">
        <f t="shared" si="19"/>
        <v>4.108737720180855</v>
      </c>
      <c r="K39" s="11">
        <f t="shared" si="20"/>
        <v>0.48780487804878053</v>
      </c>
      <c r="L39" s="11">
        <f t="shared" si="21"/>
        <v>0.28490028490028491</v>
      </c>
      <c r="M39" s="11">
        <f t="shared" si="22"/>
        <v>0.25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-0.27470293933708567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0.22792022792022792</v>
      </c>
      <c r="Q39" s="11">
        <f>2*'OddsRatio_working_3-way'!K39*'OddsRatio_working_3-way'!L39*'OddsRatio_working_3-way'!M39</f>
        <v>6.9487874365923158E-2</v>
      </c>
      <c r="R39" s="11">
        <f t="shared" si="23"/>
        <v>0</v>
      </c>
      <c r="S39" s="11">
        <f t="shared" si="24"/>
        <v>-0.82969708467716441</v>
      </c>
      <c r="T39" s="11">
        <f t="shared" si="25"/>
        <v>-0.25295642825523307</v>
      </c>
      <c r="U39" s="11">
        <f>'OddsRatio_working_3-way'!S39-'OddsRatio_working_3-way'!R39^2/3</f>
        <v>-0.82969708467716441</v>
      </c>
      <c r="V39" s="11">
        <f>'OddsRatio_working_3-way'!S39*'OddsRatio_working_3-way'!R39/3-2*'OddsRatio_working_3-way'!R39^3/27-'OddsRatio_working_3-way'!T39</f>
        <v>0.25295642825523307</v>
      </c>
      <c r="W39" s="11">
        <f>'OddsRatio_working_3-way'!V39^2+4*'OddsRatio_working_3-way'!U39^3/27</f>
        <v>-2.0629518493415266E-2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0.14544455394501726</v>
      </c>
      <c r="Y39" s="11">
        <f>IF('OddsRatio_working_3-way'!W39&gt;=0,IF('OddsRatio_working_3-way'!V39+SQRT('OddsRatio_working_3-way'!W39)&gt;0,0,PI()),ACOS('OddsRatio_working_3-way'!V39/(2*'OddsRatio_working_3-way'!X39)))</f>
        <v>0.51640985232616954</v>
      </c>
      <c r="Z39" s="11">
        <f>'OddsRatio_working_3-way'!X39^(1/3)*COS('OddsRatio_working_3-way'!Y39/3)</f>
        <v>0.51812295336347602</v>
      </c>
      <c r="AA39" s="11">
        <f>'OddsRatio_working_3-way'!X39^(1/3)*COS(('OddsRatio_working_3-way'!Y39+2*PI())/3)</f>
        <v>-0.33707253402441895</v>
      </c>
      <c r="AB39" s="11">
        <f>'OddsRatio_working_3-way'!X39^(1/3)*COS(('OddsRatio_working_3-way'!Y39+4*PI())/3)</f>
        <v>-0.1810504193390573</v>
      </c>
      <c r="AC39" s="11">
        <f>'OddsRatio_working_3-way'!X39^(1/3)*SIN('OddsRatio_working_3-way'!Y39/3)</f>
        <v>9.0079409913128308E-2</v>
      </c>
      <c r="AD39" s="11">
        <f>'OddsRatio_working_3-way'!X39^(1/3)*SIN(('OddsRatio_working_3-way'!Y39+2*PI())/3)</f>
        <v>0.40366793494002612</v>
      </c>
      <c r="AE39" s="11">
        <f>'OddsRatio_working_3-way'!X39^(1/3)*SIN(('OddsRatio_working_3-way'!Y39+4*PI())/3)</f>
        <v>-0.4937473448531543</v>
      </c>
      <c r="AF39" s="11">
        <f>-'OddsRatio_working_3-way'!U39/(3*'OddsRatio_working_3-way'!X39^(1/3))*COS(('OddsRatio_working_3-way'!Y39)/3)</f>
        <v>0.51812295336347591</v>
      </c>
      <c r="AG39" s="11">
        <f>-'OddsRatio_working_3-way'!U39/(3*'OddsRatio_working_3-way'!X39^(1/3))*COS(('OddsRatio_working_3-way'!Y39+2*PI())/3)</f>
        <v>-0.33707253402441884</v>
      </c>
      <c r="AH39" s="11">
        <f>-'OddsRatio_working_3-way'!U39/(3*'OddsRatio_working_3-way'!X39^(1/3))*COS(('OddsRatio_working_3-way'!Y39+4*PI())/3)</f>
        <v>-0.18105041933905724</v>
      </c>
      <c r="AI39" s="11">
        <f>'OddsRatio_working_3-way'!U39/(3*'OddsRatio_working_3-way'!X39^(1/3))*SIN(('OddsRatio_working_3-way'!Y39)/3)</f>
        <v>-9.007940991312828E-2</v>
      </c>
      <c r="AJ39" s="11">
        <f>'OddsRatio_working_3-way'!U39/(3*'OddsRatio_working_3-way'!X39^(1/3))*SIN(('OddsRatio_working_3-way'!Y39+2*PI())/3)</f>
        <v>-0.40366793494002606</v>
      </c>
      <c r="AK39" s="11">
        <f>'OddsRatio_working_3-way'!U39/(3*'OddsRatio_working_3-way'!X39^(1/3))*SIN(('OddsRatio_working_3-way'!Y39+4*PI())/3)</f>
        <v>0.49374734485315419</v>
      </c>
      <c r="AL39" s="11">
        <f>'OddsRatio_working_3-way'!Z39+'OddsRatio_working_3-way'!AF39</f>
        <v>1.0362459067269518</v>
      </c>
      <c r="AM39" s="11">
        <f>'OddsRatio_working_3-way'!AA39+'OddsRatio_working_3-way'!AG39</f>
        <v>-0.67414506804883778</v>
      </c>
      <c r="AN39" s="11">
        <f>'OddsRatio_working_3-way'!AB39+'OddsRatio_working_3-way'!AH39</f>
        <v>-0.36210083867811454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1.0362459067269518</v>
      </c>
      <c r="AS39" s="11">
        <f>IF(('OddsRatio_working_3-way'!X39=0),IF(Q39&gt;0,-Q39^(1/3),(-Q39)^(1/3)),'OddsRatio_working_3-way'!AM39-'OddsRatio_working_3-way'!R39/3)</f>
        <v>-0.67414506804883778</v>
      </c>
      <c r="AT39" s="11">
        <f>IF(('OddsRatio_working_3-way'!X39=0),IF(Q39&gt;0,-Q39^(1/3),(-Q39)^(1/3)),'OddsRatio_working_3-way'!AN39-'OddsRatio_working_3-way'!R39/3)</f>
        <v>-0.36210083867811454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4.63</v>
      </c>
      <c r="C40" s="4">
        <f>IF('True_Odds_Calculator_3-way'!C41="","",'True_Odds_Calculator_3-way'!C41)</f>
        <v>6.51</v>
      </c>
      <c r="D40" s="9">
        <f t="shared" si="13"/>
        <v>0.64593167544816998</v>
      </c>
      <c r="E40" s="9">
        <f t="shared" si="14"/>
        <v>0.20718869658364969</v>
      </c>
      <c r="F40" s="9">
        <f t="shared" si="15"/>
        <v>0.14687962796818071</v>
      </c>
      <c r="G40" s="9">
        <f t="shared" si="16"/>
        <v>1.054137225374034</v>
      </c>
      <c r="H40" s="9">
        <f t="shared" si="17"/>
        <v>1.5481513571944974</v>
      </c>
      <c r="I40" s="9">
        <f t="shared" si="18"/>
        <v>4.8265181281077432</v>
      </c>
      <c r="J40" s="9">
        <f t="shared" si="19"/>
        <v>6.8082961118109253</v>
      </c>
      <c r="K40" s="11">
        <f t="shared" si="20"/>
        <v>0.65789473684210531</v>
      </c>
      <c r="L40" s="11">
        <f t="shared" si="21"/>
        <v>0.21598272138228941</v>
      </c>
      <c r="M40" s="11">
        <f t="shared" si="22"/>
        <v>0.15360983102918588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-0.22701575579022826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0.21084900644281224</v>
      </c>
      <c r="Q40" s="11">
        <f>2*'OddsRatio_working_3-way'!K40*'OddsRatio_working_3-way'!L40*'OddsRatio_working_3-way'!M40</f>
        <v>4.3654038600996335E-2</v>
      </c>
      <c r="R40" s="11">
        <f t="shared" si="23"/>
        <v>0</v>
      </c>
      <c r="S40" s="11">
        <f t="shared" si="24"/>
        <v>-0.92878578277027279</v>
      </c>
      <c r="T40" s="11">
        <f t="shared" si="25"/>
        <v>-0.19229519312013935</v>
      </c>
      <c r="U40" s="11">
        <f>'OddsRatio_working_3-way'!S40-'OddsRatio_working_3-way'!R40^2/3</f>
        <v>-0.92878578277027279</v>
      </c>
      <c r="V40" s="11">
        <f>'OddsRatio_working_3-way'!S40*'OddsRatio_working_3-way'!R40/3-2*'OddsRatio_working_3-way'!R40^3/27-'OddsRatio_working_3-way'!T40</f>
        <v>0.19229519312013935</v>
      </c>
      <c r="W40" s="11">
        <f>'OddsRatio_working_3-way'!V40^2+4*'OddsRatio_working_3-way'!U40^3/27</f>
        <v>-8.1720422721612729E-2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0.17226278183252788</v>
      </c>
      <c r="Y40" s="11">
        <f>IF('OddsRatio_working_3-way'!W40&gt;=0,IF('OddsRatio_working_3-way'!V40+SQRT('OddsRatio_working_3-way'!W40)&gt;0,0,PI()),ACOS('OddsRatio_working_3-way'!V40/(2*'OddsRatio_working_3-way'!X40)))</f>
        <v>0.97864793964564167</v>
      </c>
      <c r="Z40" s="11">
        <f>'OddsRatio_working_3-way'!X40^(1/3)*COS('OddsRatio_working_3-way'!Y40/3)</f>
        <v>0.52706861268701699</v>
      </c>
      <c r="AA40" s="11">
        <f>'OddsRatio_working_3-way'!X40^(1/3)*COS(('OddsRatio_working_3-way'!Y40+2*PI())/3)</f>
        <v>-0.41795403899677297</v>
      </c>
      <c r="AB40" s="11">
        <f>'OddsRatio_working_3-way'!X40^(1/3)*COS(('OddsRatio_working_3-way'!Y40+4*PI())/3)</f>
        <v>-0.10911457369024412</v>
      </c>
      <c r="AC40" s="11">
        <f>'OddsRatio_working_3-way'!X40^(1/3)*SIN('OddsRatio_working_3-way'!Y40/3)</f>
        <v>0.17830854843110452</v>
      </c>
      <c r="AD40" s="11">
        <f>'OddsRatio_working_3-way'!X40^(1/3)*SIN(('OddsRatio_working_3-way'!Y40+2*PI())/3)</f>
        <v>0.36730053390882544</v>
      </c>
      <c r="AE40" s="11">
        <f>'OddsRatio_working_3-way'!X40^(1/3)*SIN(('OddsRatio_working_3-way'!Y40+4*PI())/3)</f>
        <v>-0.54560908233993</v>
      </c>
      <c r="AF40" s="11">
        <f>-'OddsRatio_working_3-way'!U40/(3*'OddsRatio_working_3-way'!X40^(1/3))*COS(('OddsRatio_working_3-way'!Y40)/3)</f>
        <v>0.52706861268701699</v>
      </c>
      <c r="AG40" s="11">
        <f>-'OddsRatio_working_3-way'!U40/(3*'OddsRatio_working_3-way'!X40^(1/3))*COS(('OddsRatio_working_3-way'!Y40+2*PI())/3)</f>
        <v>-0.41795403899677297</v>
      </c>
      <c r="AH40" s="11">
        <f>-'OddsRatio_working_3-way'!U40/(3*'OddsRatio_working_3-way'!X40^(1/3))*COS(('OddsRatio_working_3-way'!Y40+4*PI())/3)</f>
        <v>-0.10911457369024412</v>
      </c>
      <c r="AI40" s="11">
        <f>'OddsRatio_working_3-way'!U40/(3*'OddsRatio_working_3-way'!X40^(1/3))*SIN(('OddsRatio_working_3-way'!Y40)/3)</f>
        <v>-0.17830854843110452</v>
      </c>
      <c r="AJ40" s="11">
        <f>'OddsRatio_working_3-way'!U40/(3*'OddsRatio_working_3-way'!X40^(1/3))*SIN(('OddsRatio_working_3-way'!Y40+2*PI())/3)</f>
        <v>-0.36730053390882544</v>
      </c>
      <c r="AK40" s="11">
        <f>'OddsRatio_working_3-way'!U40/(3*'OddsRatio_working_3-way'!X40^(1/3))*SIN(('OddsRatio_working_3-way'!Y40+4*PI())/3)</f>
        <v>0.54560908233993</v>
      </c>
      <c r="AL40" s="11">
        <f>'OddsRatio_working_3-way'!Z40+'OddsRatio_working_3-way'!AF40</f>
        <v>1.054137225374034</v>
      </c>
      <c r="AM40" s="11">
        <f>'OddsRatio_working_3-way'!AA40+'OddsRatio_working_3-way'!AG40</f>
        <v>-0.83590807799354594</v>
      </c>
      <c r="AN40" s="11">
        <f>'OddsRatio_working_3-way'!AB40+'OddsRatio_working_3-way'!AH40</f>
        <v>-0.21822914738048824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1.054137225374034</v>
      </c>
      <c r="AS40" s="11">
        <f>IF(('OddsRatio_working_3-way'!X40=0),IF(Q40&gt;0,-Q40^(1/3),(-Q40)^(1/3)),'OddsRatio_working_3-way'!AM40-'OddsRatio_working_3-way'!R40/3)</f>
        <v>-0.83590807799354594</v>
      </c>
      <c r="AT40" s="11">
        <f>IF(('OddsRatio_working_3-way'!X40=0),IF(Q40&gt;0,-Q40^(1/3),(-Q40)^(1/3)),'OddsRatio_working_3-way'!AN40-'OddsRatio_working_3-way'!R40/3)</f>
        <v>-0.21822914738048824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2.2999999999999998</v>
      </c>
      <c r="B41" s="4">
        <f>IF('True_Odds_Calculator_3-way'!B42="","",'True_Odds_Calculator_3-way'!B42)</f>
        <v>3.41</v>
      </c>
      <c r="C41" s="4">
        <f>IF('True_Odds_Calculator_3-way'!C42="","",'True_Odds_Calculator_3-way'!C42)</f>
        <v>3.41</v>
      </c>
      <c r="D41" s="9">
        <f t="shared" si="13"/>
        <v>0.4268347312904836</v>
      </c>
      <c r="E41" s="9">
        <f t="shared" si="14"/>
        <v>0.28658263435475817</v>
      </c>
      <c r="F41" s="9">
        <f t="shared" si="15"/>
        <v>0.28658263435475817</v>
      </c>
      <c r="G41" s="9">
        <f t="shared" si="16"/>
        <v>1.032943966890381</v>
      </c>
      <c r="H41" s="9">
        <f t="shared" si="17"/>
        <v>2.3428271569574948</v>
      </c>
      <c r="I41" s="9">
        <f t="shared" si="18"/>
        <v>3.4893949602058183</v>
      </c>
      <c r="J41" s="9">
        <f t="shared" si="19"/>
        <v>3.4893949602058183</v>
      </c>
      <c r="K41" s="11">
        <f t="shared" si="20"/>
        <v>0.43478260869565222</v>
      </c>
      <c r="L41" s="11">
        <f t="shared" si="21"/>
        <v>0.29325513196480935</v>
      </c>
      <c r="M41" s="11">
        <f t="shared" si="22"/>
        <v>0.29325513196480935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-0.28231947871404461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0.22883098401436103</v>
      </c>
      <c r="Q41" s="11">
        <f>2*'OddsRatio_working_3-way'!K41*'OddsRatio_working_3-way'!L41*'OddsRatio_working_3-way'!M41</f>
        <v>7.4781367324954565E-2</v>
      </c>
      <c r="R41" s="11">
        <f t="shared" si="23"/>
        <v>0</v>
      </c>
      <c r="S41" s="11">
        <f t="shared" si="24"/>
        <v>-0.81053912771686243</v>
      </c>
      <c r="T41" s="11">
        <f t="shared" si="25"/>
        <v>-0.26488206788132751</v>
      </c>
      <c r="U41" s="11">
        <f>'OddsRatio_working_3-way'!S41-'OddsRatio_working_3-way'!R41^2/3</f>
        <v>-0.81053912771686243</v>
      </c>
      <c r="V41" s="11">
        <f>'OddsRatio_working_3-way'!S41*'OddsRatio_working_3-way'!R41/3-2*'OddsRatio_working_3-way'!R41^3/27-'OddsRatio_working_3-way'!T41</f>
        <v>0.26488206788132751</v>
      </c>
      <c r="W41" s="11">
        <f>'OddsRatio_working_3-way'!V41^2+4*'OddsRatio_working_3-way'!U41^3/27</f>
        <v>-8.7268044174942661E-3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0.14043620820730535</v>
      </c>
      <c r="Y41" s="11">
        <f>IF('OddsRatio_working_3-way'!W41&gt;=0,IF('OddsRatio_working_3-way'!V41+SQRT('OddsRatio_working_3-way'!W41)&gt;0,0,PI()),ACOS('OddsRatio_working_3-way'!V41/(2*'OddsRatio_working_3-way'!X41)))</f>
        <v>0.33905618273049676</v>
      </c>
      <c r="Z41" s="11">
        <f>'OddsRatio_working_3-way'!X41^(1/3)*COS('OddsRatio_working_3-way'!Y41/3)</f>
        <v>0.51647198344519052</v>
      </c>
      <c r="AA41" s="11">
        <f>'OddsRatio_working_3-way'!X41^(1/3)*COS(('OddsRatio_working_3-way'!Y41+2*PI())/3)</f>
        <v>-0.30900310377714085</v>
      </c>
      <c r="AB41" s="11">
        <f>'OddsRatio_working_3-way'!X41^(1/3)*COS(('OddsRatio_working_3-way'!Y41+4*PI())/3)</f>
        <v>-0.20746887966804956</v>
      </c>
      <c r="AC41" s="11">
        <f>'OddsRatio_working_3-way'!X41^(1/3)*SIN('OddsRatio_working_3-way'!Y41/3)</f>
        <v>5.8620811621343645E-2</v>
      </c>
      <c r="AD41" s="11">
        <f>'OddsRatio_working_3-way'!X41^(1/3)*SIN(('OddsRatio_working_3-way'!Y41+2*PI())/3)</f>
        <v>0.41796745219579923</v>
      </c>
      <c r="AE41" s="11">
        <f>'OddsRatio_working_3-way'!X41^(1/3)*SIN(('OddsRatio_working_3-way'!Y41+4*PI())/3)</f>
        <v>-0.47658826381714287</v>
      </c>
      <c r="AF41" s="11">
        <f>-'OddsRatio_working_3-way'!U41/(3*'OddsRatio_working_3-way'!X41^(1/3))*COS(('OddsRatio_working_3-way'!Y41)/3)</f>
        <v>0.51647198344519041</v>
      </c>
      <c r="AG41" s="11">
        <f>-'OddsRatio_working_3-way'!U41/(3*'OddsRatio_working_3-way'!X41^(1/3))*COS(('OddsRatio_working_3-way'!Y41+2*PI())/3)</f>
        <v>-0.3090031037771408</v>
      </c>
      <c r="AH41" s="11">
        <f>-'OddsRatio_working_3-way'!U41/(3*'OddsRatio_working_3-way'!X41^(1/3))*COS(('OddsRatio_working_3-way'!Y41+4*PI())/3)</f>
        <v>-0.20746887966804953</v>
      </c>
      <c r="AI41" s="11">
        <f>'OddsRatio_working_3-way'!U41/(3*'OddsRatio_working_3-way'!X41^(1/3))*SIN(('OddsRatio_working_3-way'!Y41)/3)</f>
        <v>-5.8620811621343631E-2</v>
      </c>
      <c r="AJ41" s="11">
        <f>'OddsRatio_working_3-way'!U41/(3*'OddsRatio_working_3-way'!X41^(1/3))*SIN(('OddsRatio_working_3-way'!Y41+2*PI())/3)</f>
        <v>-0.41796745219579912</v>
      </c>
      <c r="AK41" s="11">
        <f>'OddsRatio_working_3-way'!U41/(3*'OddsRatio_working_3-way'!X41^(1/3))*SIN(('OddsRatio_working_3-way'!Y41+4*PI())/3)</f>
        <v>0.47658826381714275</v>
      </c>
      <c r="AL41" s="11">
        <f>'OddsRatio_working_3-way'!Z41+'OddsRatio_working_3-way'!AF41</f>
        <v>1.032943966890381</v>
      </c>
      <c r="AM41" s="11">
        <f>'OddsRatio_working_3-way'!AA41+'OddsRatio_working_3-way'!AG41</f>
        <v>-0.61800620755428159</v>
      </c>
      <c r="AN41" s="11">
        <f>'OddsRatio_working_3-way'!AB41+'OddsRatio_working_3-way'!AH41</f>
        <v>-0.41493775933609911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1.032943966890381</v>
      </c>
      <c r="AS41" s="11">
        <f>IF(('OddsRatio_working_3-way'!X41=0),IF(Q41&gt;0,-Q41^(1/3),(-Q41)^(1/3)),'OddsRatio_working_3-way'!AM41-'OddsRatio_working_3-way'!R41/3)</f>
        <v>-0.61800620755428159</v>
      </c>
      <c r="AT41" s="11">
        <f>IF(('OddsRatio_working_3-way'!X41=0),IF(Q41&gt;0,-Q41^(1/3),(-Q41)^(1/3)),'OddsRatio_working_3-way'!AN41-'OddsRatio_working_3-way'!R41/3)</f>
        <v>-0.41493775933609911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9.25</v>
      </c>
      <c r="B42" s="4">
        <f>IF('True_Odds_Calculator_3-way'!B43="","",'True_Odds_Calculator_3-way'!B43)</f>
        <v>5.98</v>
      </c>
      <c r="C42" s="4">
        <f>IF('True_Odds_Calculator_3-way'!C43="","",'True_Odds_Calculator_3-way'!C43)</f>
        <v>1.33</v>
      </c>
      <c r="D42" s="9">
        <f t="shared" si="13"/>
        <v>0.10201576173686509</v>
      </c>
      <c r="E42" s="9">
        <f t="shared" si="14"/>
        <v>0.15839193281119676</v>
      </c>
      <c r="F42" s="9">
        <f t="shared" si="15"/>
        <v>0.73959230545193833</v>
      </c>
      <c r="G42" s="9">
        <f t="shared" si="16"/>
        <v>1.0669584040913154</v>
      </c>
      <c r="H42" s="9">
        <f t="shared" si="17"/>
        <v>9.8024068337533503</v>
      </c>
      <c r="I42" s="9">
        <f t="shared" si="18"/>
        <v>6.3134528523747502</v>
      </c>
      <c r="J42" s="9">
        <f t="shared" si="19"/>
        <v>1.3520962733501343</v>
      </c>
      <c r="K42" s="11">
        <f t="shared" si="20"/>
        <v>0.10810810810810811</v>
      </c>
      <c r="L42" s="11">
        <f t="shared" si="21"/>
        <v>0.16722408026755853</v>
      </c>
      <c r="M42" s="11">
        <f t="shared" si="22"/>
        <v>0.75187969924812026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-0.18429038337505177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0.18431688912238109</v>
      </c>
      <c r="Q42" s="11">
        <f>2*'OddsRatio_working_3-way'!K42*'OddsRatio_working_3-way'!L42*'OddsRatio_working_3-way'!M42</f>
        <v>2.7185381876457394E-2</v>
      </c>
      <c r="R42" s="11">
        <f t="shared" si="23"/>
        <v>0</v>
      </c>
      <c r="S42" s="11">
        <f t="shared" si="24"/>
        <v>-1.0001438259926747</v>
      </c>
      <c r="T42" s="11">
        <f t="shared" si="25"/>
        <v>-0.14751383864198744</v>
      </c>
      <c r="U42" s="11">
        <f>'OddsRatio_working_3-way'!S42-'OddsRatio_working_3-way'!R42^2/3</f>
        <v>-1.0001438259926747</v>
      </c>
      <c r="V42" s="11">
        <f>'OddsRatio_working_3-way'!S42*'OddsRatio_working_3-way'!R42/3-2*'OddsRatio_working_3-way'!R42^3/27-'OddsRatio_working_3-way'!T42</f>
        <v>0.14751383864198744</v>
      </c>
      <c r="W42" s="11">
        <f>'OddsRatio_working_3-way'!V42^2+4*'OddsRatio_working_3-way'!U42^3/27</f>
        <v>-0.12645174741484611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0.19249161021051048</v>
      </c>
      <c r="Y42" s="11">
        <f>IF('OddsRatio_working_3-way'!W42&gt;=0,IF('OddsRatio_working_3-way'!V42+SQRT('OddsRatio_working_3-way'!W42)&gt;0,0,PI()),ACOS('OddsRatio_working_3-way'!V42/(2*'OddsRatio_working_3-way'!X42)))</f>
        <v>1.1775710422058876</v>
      </c>
      <c r="Z42" s="11">
        <f>'OddsRatio_working_3-way'!X42^(1/3)*COS('OddsRatio_working_3-way'!Y42/3)</f>
        <v>0.53347920204565769</v>
      </c>
      <c r="AA42" s="11">
        <f>'OddsRatio_working_3-way'!X42^(1/3)*COS(('OddsRatio_working_3-way'!Y42+2*PI())/3)</f>
        <v>-0.45801404321706157</v>
      </c>
      <c r="AB42" s="11">
        <f>'OddsRatio_working_3-way'!X42^(1/3)*COS(('OddsRatio_working_3-way'!Y42+4*PI())/3)</f>
        <v>-7.5465158828596085E-2</v>
      </c>
      <c r="AC42" s="11">
        <f>'OddsRatio_working_3-way'!X42^(1/3)*SIN('OddsRatio_working_3-way'!Y42/3)</f>
        <v>0.22086470137987163</v>
      </c>
      <c r="AD42" s="11">
        <f>'OddsRatio_working_3-way'!X42^(1/3)*SIN(('OddsRatio_working_3-way'!Y42+2*PI())/3)</f>
        <v>0.35157419067225515</v>
      </c>
      <c r="AE42" s="11">
        <f>'OddsRatio_working_3-way'!X42^(1/3)*SIN(('OddsRatio_working_3-way'!Y42+4*PI())/3)</f>
        <v>-0.57243889205212661</v>
      </c>
      <c r="AF42" s="11">
        <f>-'OddsRatio_working_3-way'!U42/(3*'OddsRatio_working_3-way'!X42^(1/3))*COS(('OddsRatio_working_3-way'!Y42)/3)</f>
        <v>0.53347920204565769</v>
      </c>
      <c r="AG42" s="11">
        <f>-'OddsRatio_working_3-way'!U42/(3*'OddsRatio_working_3-way'!X42^(1/3))*COS(('OddsRatio_working_3-way'!Y42+2*PI())/3)</f>
        <v>-0.45801404321706157</v>
      </c>
      <c r="AH42" s="11">
        <f>-'OddsRatio_working_3-way'!U42/(3*'OddsRatio_working_3-way'!X42^(1/3))*COS(('OddsRatio_working_3-way'!Y42+4*PI())/3)</f>
        <v>-7.5465158828596085E-2</v>
      </c>
      <c r="AI42" s="11">
        <f>'OddsRatio_working_3-way'!U42/(3*'OddsRatio_working_3-way'!X42^(1/3))*SIN(('OddsRatio_working_3-way'!Y42)/3)</f>
        <v>-0.22086470137987163</v>
      </c>
      <c r="AJ42" s="11">
        <f>'OddsRatio_working_3-way'!U42/(3*'OddsRatio_working_3-way'!X42^(1/3))*SIN(('OddsRatio_working_3-way'!Y42+2*PI())/3)</f>
        <v>-0.35157419067225515</v>
      </c>
      <c r="AK42" s="11">
        <f>'OddsRatio_working_3-way'!U42/(3*'OddsRatio_working_3-way'!X42^(1/3))*SIN(('OddsRatio_working_3-way'!Y42+4*PI())/3)</f>
        <v>0.57243889205212661</v>
      </c>
      <c r="AL42" s="11">
        <f>'OddsRatio_working_3-way'!Z42+'OddsRatio_working_3-way'!AF42</f>
        <v>1.0669584040913154</v>
      </c>
      <c r="AM42" s="11">
        <f>'OddsRatio_working_3-way'!AA42+'OddsRatio_working_3-way'!AG42</f>
        <v>-0.91602808643412315</v>
      </c>
      <c r="AN42" s="11">
        <f>'OddsRatio_working_3-way'!AB42+'OddsRatio_working_3-way'!AH42</f>
        <v>-0.15093031765719217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1.0669584040913154</v>
      </c>
      <c r="AS42" s="11">
        <f>IF(('OddsRatio_working_3-way'!X42=0),IF(Q42&gt;0,-Q42^(1/3),(-Q42)^(1/3)),'OddsRatio_working_3-way'!AM42-'OddsRatio_working_3-way'!R42/3)</f>
        <v>-0.91602808643412315</v>
      </c>
      <c r="AT42" s="11">
        <f>IF(('OddsRatio_working_3-way'!X42=0),IF(Q42&gt;0,-Q42^(1/3),(-Q42)^(1/3)),'OddsRatio_working_3-way'!AN42-'OddsRatio_working_3-way'!R42/3)</f>
        <v>-0.15093031765719217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2.16</v>
      </c>
      <c r="B43" s="4">
        <f>IF('True_Odds_Calculator_3-way'!B44="","",'True_Odds_Calculator_3-way'!B44)</f>
        <v>3.54</v>
      </c>
      <c r="C43" s="4">
        <f>IF('True_Odds_Calculator_3-way'!C44="","",'True_Odds_Calculator_3-way'!C44)</f>
        <v>3.55</v>
      </c>
      <c r="D43" s="9">
        <f t="shared" si="13"/>
        <v>0.45259211912126907</v>
      </c>
      <c r="E43" s="9">
        <f t="shared" si="14"/>
        <v>0.27409449102081357</v>
      </c>
      <c r="F43" s="9">
        <f t="shared" si="15"/>
        <v>0.27331338985791737</v>
      </c>
      <c r="G43" s="9">
        <f t="shared" si="16"/>
        <v>1.0426680572815488</v>
      </c>
      <c r="H43" s="9">
        <f t="shared" si="17"/>
        <v>2.2094949464465965</v>
      </c>
      <c r="I43" s="9">
        <f t="shared" si="18"/>
        <v>3.6483768654951341</v>
      </c>
      <c r="J43" s="9">
        <f t="shared" si="19"/>
        <v>3.6588035460679493</v>
      </c>
      <c r="K43" s="11">
        <f t="shared" si="20"/>
        <v>0.46296296296296291</v>
      </c>
      <c r="L43" s="11">
        <f t="shared" si="21"/>
        <v>0.2824858757062147</v>
      </c>
      <c r="M43" s="11">
        <f t="shared" si="22"/>
        <v>0.28169014084507044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-0.27678752995057609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0.23024735565516979</v>
      </c>
      <c r="Q43" s="11">
        <f>2*'OddsRatio_working_3-way'!K43*'OddsRatio_working_3-way'!L43*'OddsRatio_working_3-way'!M43</f>
        <v>7.3679153809654327E-2</v>
      </c>
      <c r="R43" s="11">
        <f t="shared" si="23"/>
        <v>0</v>
      </c>
      <c r="S43" s="11">
        <f t="shared" si="24"/>
        <v>-0.83185595715342875</v>
      </c>
      <c r="T43" s="11">
        <f t="shared" si="25"/>
        <v>-0.26619390628909717</v>
      </c>
      <c r="U43" s="11">
        <f>'OddsRatio_working_3-way'!S43-'OddsRatio_working_3-way'!R43^2/3</f>
        <v>-0.83185595715342875</v>
      </c>
      <c r="V43" s="11">
        <f>'OddsRatio_working_3-way'!S43*'OddsRatio_working_3-way'!R43/3-2*'OddsRatio_working_3-way'!R43^3/27-'OddsRatio_working_3-way'!T43</f>
        <v>0.26619390628909717</v>
      </c>
      <c r="W43" s="11">
        <f>'OddsRatio_working_3-way'!V43^2+4*'OddsRatio_working_3-way'!U43^3/27</f>
        <v>-1.4419513889899108E-2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0.1460125933227574</v>
      </c>
      <c r="Y43" s="11">
        <f>IF('OddsRatio_working_3-way'!W43&gt;=0,IF('OddsRatio_working_3-way'!V43+SQRT('OddsRatio_working_3-way'!W43)&gt;0,0,PI()),ACOS('OddsRatio_working_3-way'!V43/(2*'OddsRatio_working_3-way'!X43)))</f>
        <v>0.42377208493080598</v>
      </c>
      <c r="Z43" s="11">
        <f>'OddsRatio_working_3-way'!X43^(1/3)*COS('OddsRatio_working_3-way'!Y43/3)</f>
        <v>0.52133402864077438</v>
      </c>
      <c r="AA43" s="11">
        <f>'OddsRatio_working_3-way'!X43^(1/3)*COS(('OddsRatio_working_3-way'!Y43+2*PI())/3)</f>
        <v>-0.32487069197394824</v>
      </c>
      <c r="AB43" s="11">
        <f>'OddsRatio_working_3-way'!X43^(1/3)*COS(('OddsRatio_working_3-way'!Y43+4*PI())/3)</f>
        <v>-0.196463336666826</v>
      </c>
      <c r="AC43" s="11">
        <f>'OddsRatio_working_3-way'!X43^(1/3)*SIN('OddsRatio_working_3-way'!Y43/3)</f>
        <v>7.4136021152494957E-2</v>
      </c>
      <c r="AD43" s="11">
        <f>'OddsRatio_working_3-way'!X43^(1/3)*SIN(('OddsRatio_working_3-way'!Y43+2*PI())/3)</f>
        <v>0.41442050208394726</v>
      </c>
      <c r="AE43" s="11">
        <f>'OddsRatio_working_3-way'!X43^(1/3)*SIN(('OddsRatio_working_3-way'!Y43+4*PI())/3)</f>
        <v>-0.48855652323644222</v>
      </c>
      <c r="AF43" s="11">
        <f>-'OddsRatio_working_3-way'!U43/(3*'OddsRatio_working_3-way'!X43^(1/3))*COS(('OddsRatio_working_3-way'!Y43)/3)</f>
        <v>0.52133402864077438</v>
      </c>
      <c r="AG43" s="11">
        <f>-'OddsRatio_working_3-way'!U43/(3*'OddsRatio_working_3-way'!X43^(1/3))*COS(('OddsRatio_working_3-way'!Y43+2*PI())/3)</f>
        <v>-0.32487069197394824</v>
      </c>
      <c r="AH43" s="11">
        <f>-'OddsRatio_working_3-way'!U43/(3*'OddsRatio_working_3-way'!X43^(1/3))*COS(('OddsRatio_working_3-way'!Y43+4*PI())/3)</f>
        <v>-0.196463336666826</v>
      </c>
      <c r="AI43" s="11">
        <f>'OddsRatio_working_3-way'!U43/(3*'OddsRatio_working_3-way'!X43^(1/3))*SIN(('OddsRatio_working_3-way'!Y43)/3)</f>
        <v>-7.4136021152494957E-2</v>
      </c>
      <c r="AJ43" s="11">
        <f>'OddsRatio_working_3-way'!U43/(3*'OddsRatio_working_3-way'!X43^(1/3))*SIN(('OddsRatio_working_3-way'!Y43+2*PI())/3)</f>
        <v>-0.41442050208394726</v>
      </c>
      <c r="AK43" s="11">
        <f>'OddsRatio_working_3-way'!U43/(3*'OddsRatio_working_3-way'!X43^(1/3))*SIN(('OddsRatio_working_3-way'!Y43+4*PI())/3)</f>
        <v>0.48855652323644222</v>
      </c>
      <c r="AL43" s="11">
        <f>'OddsRatio_working_3-way'!Z43+'OddsRatio_working_3-way'!AF43</f>
        <v>1.0426680572815488</v>
      </c>
      <c r="AM43" s="11">
        <f>'OddsRatio_working_3-way'!AA43+'OddsRatio_working_3-way'!AG43</f>
        <v>-0.64974138394789649</v>
      </c>
      <c r="AN43" s="11">
        <f>'OddsRatio_working_3-way'!AB43+'OddsRatio_working_3-way'!AH43</f>
        <v>-0.392926673333652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1.0426680572815488</v>
      </c>
      <c r="AS43" s="11">
        <f>IF(('OddsRatio_working_3-way'!X43=0),IF(Q43&gt;0,-Q43^(1/3),(-Q43)^(1/3)),'OddsRatio_working_3-way'!AM43-'OddsRatio_working_3-way'!R43/3)</f>
        <v>-0.64974138394789649</v>
      </c>
      <c r="AT43" s="11">
        <f>IF(('OddsRatio_working_3-way'!X43=0),IF(Q43&gt;0,-Q43^(1/3),(-Q43)^(1/3)),'OddsRatio_working_3-way'!AN43-'OddsRatio_working_3-way'!R43/3)</f>
        <v>-0.392926673333652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2.15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3.94</v>
      </c>
      <c r="D44" s="9">
        <f t="shared" si="13"/>
        <v>0.45454073892210239</v>
      </c>
      <c r="E44" s="9">
        <f t="shared" si="14"/>
        <v>0.29963123533702296</v>
      </c>
      <c r="F44" s="9">
        <f t="shared" si="15"/>
        <v>0.24582802574087456</v>
      </c>
      <c r="G44" s="9">
        <f t="shared" si="16"/>
        <v>1.0434981076989631</v>
      </c>
      <c r="H44" s="9">
        <f t="shared" si="17"/>
        <v>2.2000228238538075</v>
      </c>
      <c r="I44" s="9">
        <f t="shared" si="18"/>
        <v>3.3374357612456778</v>
      </c>
      <c r="J44" s="9">
        <f t="shared" si="19"/>
        <v>4.0678844366349516</v>
      </c>
      <c r="K44" s="11">
        <f t="shared" si="20"/>
        <v>0.46511627906976744</v>
      </c>
      <c r="L44" s="11">
        <f t="shared" si="21"/>
        <v>0.30864197530864196</v>
      </c>
      <c r="M44" s="11">
        <f t="shared" si="22"/>
        <v>0.25380710659898476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-0.27593926118303402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0.23063436473895682</v>
      </c>
      <c r="Q44" s="11">
        <f>2*'OddsRatio_working_3-way'!K44*'OddsRatio_working_3-way'!L44*'OddsRatio_working_3-way'!M44</f>
        <v>7.2870257421471352E-2</v>
      </c>
      <c r="R44" s="11">
        <f t="shared" si="23"/>
        <v>0</v>
      </c>
      <c r="S44" s="11">
        <f t="shared" si="24"/>
        <v>-0.83581569273672196</v>
      </c>
      <c r="T44" s="11">
        <f t="shared" si="25"/>
        <v>-0.2640807875945409</v>
      </c>
      <c r="U44" s="11">
        <f>'OddsRatio_working_3-way'!S44-'OddsRatio_working_3-way'!R44^2/3</f>
        <v>-0.83581569273672196</v>
      </c>
      <c r="V44" s="11">
        <f>'OddsRatio_working_3-way'!S44*'OddsRatio_working_3-way'!R44/3-2*'OddsRatio_working_3-way'!R44^3/27-'OddsRatio_working_3-way'!T44</f>
        <v>0.2640807875945409</v>
      </c>
      <c r="W44" s="11">
        <f>'OddsRatio_working_3-way'!V44^2+4*'OddsRatio_working_3-way'!U44^3/27</f>
        <v>-1.6763664491770358E-2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0.14705638958263884</v>
      </c>
      <c r="Y44" s="11">
        <f>IF('OddsRatio_working_3-way'!W44&gt;=0,IF('OddsRatio_working_3-way'!V44+SQRT('OddsRatio_working_3-way'!W44)&gt;0,0,PI()),ACOS('OddsRatio_working_3-way'!V44/(2*'OddsRatio_working_3-way'!X44)))</f>
        <v>0.45584459845488556</v>
      </c>
      <c r="Z44" s="11">
        <f>'OddsRatio_working_3-way'!X44^(1/3)*COS('OddsRatio_working_3-way'!Y44/3)</f>
        <v>0.52174905384948156</v>
      </c>
      <c r="AA44" s="11">
        <f>'OddsRatio_working_3-way'!X44^(1/3)*COS(('OddsRatio_working_3-way'!Y44+2*PI())/3)</f>
        <v>-0.33006532681575673</v>
      </c>
      <c r="AB44" s="11">
        <f>'OddsRatio_working_3-way'!X44^(1/3)*COS(('OddsRatio_working_3-way'!Y44+4*PI())/3)</f>
        <v>-0.19168372703372494</v>
      </c>
      <c r="AC44" s="11">
        <f>'OddsRatio_working_3-way'!X44^(1/3)*SIN('OddsRatio_working_3-way'!Y44/3)</f>
        <v>7.9894653885047281E-2</v>
      </c>
      <c r="AD44" s="11">
        <f>'OddsRatio_working_3-way'!X44^(1/3)*SIN(('OddsRatio_working_3-way'!Y44+2*PI())/3)</f>
        <v>0.41190060809162249</v>
      </c>
      <c r="AE44" s="11">
        <f>'OddsRatio_working_3-way'!X44^(1/3)*SIN(('OddsRatio_working_3-way'!Y44+4*PI())/3)</f>
        <v>-0.49179526197666967</v>
      </c>
      <c r="AF44" s="11">
        <f>-'OddsRatio_working_3-way'!U44/(3*'OddsRatio_working_3-way'!X44^(1/3))*COS(('OddsRatio_working_3-way'!Y44)/3)</f>
        <v>0.52174905384948156</v>
      </c>
      <c r="AG44" s="11">
        <f>-'OddsRatio_working_3-way'!U44/(3*'OddsRatio_working_3-way'!X44^(1/3))*COS(('OddsRatio_working_3-way'!Y44+2*PI())/3)</f>
        <v>-0.33006532681575673</v>
      </c>
      <c r="AH44" s="11">
        <f>-'OddsRatio_working_3-way'!U44/(3*'OddsRatio_working_3-way'!X44^(1/3))*COS(('OddsRatio_working_3-way'!Y44+4*PI())/3)</f>
        <v>-0.19168372703372494</v>
      </c>
      <c r="AI44" s="11">
        <f>'OddsRatio_working_3-way'!U44/(3*'OddsRatio_working_3-way'!X44^(1/3))*SIN(('OddsRatio_working_3-way'!Y44)/3)</f>
        <v>-7.9894653885047281E-2</v>
      </c>
      <c r="AJ44" s="11">
        <f>'OddsRatio_working_3-way'!U44/(3*'OddsRatio_working_3-way'!X44^(1/3))*SIN(('OddsRatio_working_3-way'!Y44+2*PI())/3)</f>
        <v>-0.41190060809162249</v>
      </c>
      <c r="AK44" s="11">
        <f>'OddsRatio_working_3-way'!U44/(3*'OddsRatio_working_3-way'!X44^(1/3))*SIN(('OddsRatio_working_3-way'!Y44+4*PI())/3)</f>
        <v>0.49179526197666967</v>
      </c>
      <c r="AL44" s="11">
        <f>'OddsRatio_working_3-way'!Z44+'OddsRatio_working_3-way'!AF44</f>
        <v>1.0434981076989631</v>
      </c>
      <c r="AM44" s="11">
        <f>'OddsRatio_working_3-way'!AA44+'OddsRatio_working_3-way'!AG44</f>
        <v>-0.66013065363151346</v>
      </c>
      <c r="AN44" s="11">
        <f>'OddsRatio_working_3-way'!AB44+'OddsRatio_working_3-way'!AH44</f>
        <v>-0.38336745406744988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1.0434981076989631</v>
      </c>
      <c r="AS44" s="11">
        <f>IF(('OddsRatio_working_3-way'!X44=0),IF(Q44&gt;0,-Q44^(1/3),(-Q44)^(1/3)),'OddsRatio_working_3-way'!AM44-'OddsRatio_working_3-way'!R44/3)</f>
        <v>-0.66013065363151346</v>
      </c>
      <c r="AT44" s="11">
        <f>IF(('OddsRatio_working_3-way'!X44=0),IF(Q44&gt;0,-Q44^(1/3),(-Q44)^(1/3)),'OddsRatio_working_3-way'!AN44-'OddsRatio_working_3-way'!R44/3)</f>
        <v>-0.38336745406744988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2.15</v>
      </c>
      <c r="B45" s="4">
        <f>IF('True_Odds_Calculator_3-way'!B46="","",'True_Odds_Calculator_3-way'!B46)</f>
        <v>3.22</v>
      </c>
      <c r="C45" s="4">
        <f>IF('True_Odds_Calculator_3-way'!C46="","",'True_Odds_Calculator_3-way'!C46)</f>
        <v>3.97</v>
      </c>
      <c r="D45" s="9">
        <f t="shared" si="13"/>
        <v>0.45453760879135185</v>
      </c>
      <c r="E45" s="9">
        <f t="shared" si="14"/>
        <v>0.30151404866485354</v>
      </c>
      <c r="F45" s="9">
        <f t="shared" si="15"/>
        <v>0.24394834254379466</v>
      </c>
      <c r="G45" s="9">
        <f t="shared" si="16"/>
        <v>1.0435112818307091</v>
      </c>
      <c r="H45" s="9">
        <f t="shared" si="17"/>
        <v>2.2000379741053151</v>
      </c>
      <c r="I45" s="9">
        <f t="shared" si="18"/>
        <v>3.3165950456641742</v>
      </c>
      <c r="J45" s="9">
        <f t="shared" si="19"/>
        <v>4.0992285070372043</v>
      </c>
      <c r="K45" s="11">
        <f t="shared" si="20"/>
        <v>0.46511627906976744</v>
      </c>
      <c r="L45" s="11">
        <f t="shared" si="21"/>
        <v>0.3105590062111801</v>
      </c>
      <c r="M45" s="11">
        <f t="shared" si="22"/>
        <v>0.25188916876574308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-0.27588140288040697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0.23067706629709822</v>
      </c>
      <c r="Q45" s="11">
        <f>2*'OddsRatio_working_3-way'!K45*'OddsRatio_working_3-way'!L45*'OddsRatio_working_3-way'!M45</f>
        <v>7.2768790629999441E-2</v>
      </c>
      <c r="R45" s="11">
        <f t="shared" si="23"/>
        <v>0</v>
      </c>
      <c r="S45" s="11">
        <f t="shared" si="24"/>
        <v>-0.83614576368199578</v>
      </c>
      <c r="T45" s="11">
        <f t="shared" si="25"/>
        <v>-0.26376837971040878</v>
      </c>
      <c r="U45" s="11">
        <f>'OddsRatio_working_3-way'!S45-'OddsRatio_working_3-way'!R45^2/3</f>
        <v>-0.83614576368199578</v>
      </c>
      <c r="V45" s="11">
        <f>'OddsRatio_working_3-way'!S45*'OddsRatio_working_3-way'!R45/3-2*'OddsRatio_working_3-way'!R45^3/27-'OddsRatio_working_3-way'!T45</f>
        <v>0.26376837971040878</v>
      </c>
      <c r="W45" s="11">
        <f>'OddsRatio_working_3-way'!V45^2+4*'OddsRatio_working_3-way'!U45^3/27</f>
        <v>-1.7031090791401512E-2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0.14714350896867306</v>
      </c>
      <c r="Y45" s="11">
        <f>IF('OddsRatio_working_3-way'!W45&gt;=0,IF('OddsRatio_working_3-way'!V45+SQRT('OddsRatio_working_3-way'!W45)&gt;0,0,PI()),ACOS('OddsRatio_working_3-way'!V45/(2*'OddsRatio_working_3-way'!X45)))</f>
        <v>0.4594504161158719</v>
      </c>
      <c r="Z45" s="11">
        <f>'OddsRatio_working_3-way'!X45^(1/3)*COS('OddsRatio_working_3-way'!Y45/3)</f>
        <v>0.52175564091535453</v>
      </c>
      <c r="AA45" s="11">
        <f>'OddsRatio_working_3-way'!X45^(1/3)*COS(('OddsRatio_working_3-way'!Y45+2*PI())/3)</f>
        <v>-0.33062543188813881</v>
      </c>
      <c r="AB45" s="11">
        <f>'OddsRatio_working_3-way'!X45^(1/3)*COS(('OddsRatio_working_3-way'!Y45+4*PI())/3)</f>
        <v>-0.19113020902721581</v>
      </c>
      <c r="AC45" s="11">
        <f>'OddsRatio_working_3-way'!X45^(1/3)*SIN('OddsRatio_working_3-way'!Y45/3)</f>
        <v>8.0537604469420751E-2</v>
      </c>
      <c r="AD45" s="11">
        <f>'OddsRatio_working_3-way'!X45^(1/3)*SIN(('OddsRatio_working_3-way'!Y45+2*PI())/3)</f>
        <v>0.41158483736581808</v>
      </c>
      <c r="AE45" s="11">
        <f>'OddsRatio_working_3-way'!X45^(1/3)*SIN(('OddsRatio_working_3-way'!Y45+4*PI())/3)</f>
        <v>-0.49212244183523879</v>
      </c>
      <c r="AF45" s="11">
        <f>-'OddsRatio_working_3-way'!U45/(3*'OddsRatio_working_3-way'!X45^(1/3))*COS(('OddsRatio_working_3-way'!Y45)/3)</f>
        <v>0.52175564091535453</v>
      </c>
      <c r="AG45" s="11">
        <f>-'OddsRatio_working_3-way'!U45/(3*'OddsRatio_working_3-way'!X45^(1/3))*COS(('OddsRatio_working_3-way'!Y45+2*PI())/3)</f>
        <v>-0.33062543188813881</v>
      </c>
      <c r="AH45" s="11">
        <f>-'OddsRatio_working_3-way'!U45/(3*'OddsRatio_working_3-way'!X45^(1/3))*COS(('OddsRatio_working_3-way'!Y45+4*PI())/3)</f>
        <v>-0.19113020902721581</v>
      </c>
      <c r="AI45" s="11">
        <f>'OddsRatio_working_3-way'!U45/(3*'OddsRatio_working_3-way'!X45^(1/3))*SIN(('OddsRatio_working_3-way'!Y45)/3)</f>
        <v>-8.0537604469420751E-2</v>
      </c>
      <c r="AJ45" s="11">
        <f>'OddsRatio_working_3-way'!U45/(3*'OddsRatio_working_3-way'!X45^(1/3))*SIN(('OddsRatio_working_3-way'!Y45+2*PI())/3)</f>
        <v>-0.41158483736581808</v>
      </c>
      <c r="AK45" s="11">
        <f>'OddsRatio_working_3-way'!U45/(3*'OddsRatio_working_3-way'!X45^(1/3))*SIN(('OddsRatio_working_3-way'!Y45+4*PI())/3)</f>
        <v>0.49212244183523879</v>
      </c>
      <c r="AL45" s="11">
        <f>'OddsRatio_working_3-way'!Z45+'OddsRatio_working_3-way'!AF45</f>
        <v>1.0435112818307091</v>
      </c>
      <c r="AM45" s="11">
        <f>'OddsRatio_working_3-way'!AA45+'OddsRatio_working_3-way'!AG45</f>
        <v>-0.66125086377627762</v>
      </c>
      <c r="AN45" s="11">
        <f>'OddsRatio_working_3-way'!AB45+'OddsRatio_working_3-way'!AH45</f>
        <v>-0.38226041805443162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1.0435112818307091</v>
      </c>
      <c r="AS45" s="11">
        <f>IF(('OddsRatio_working_3-way'!X45=0),IF(Q45&gt;0,-Q45^(1/3),(-Q45)^(1/3)),'OddsRatio_working_3-way'!AM45-'OddsRatio_working_3-way'!R45/3)</f>
        <v>-0.66125086377627762</v>
      </c>
      <c r="AT45" s="11">
        <f>IF(('OddsRatio_working_3-way'!X45=0),IF(Q45&gt;0,-Q45^(1/3),(-Q45)^(1/3)),'OddsRatio_working_3-way'!AN45-'OddsRatio_working_3-way'!R45/3)</f>
        <v>-0.38226041805443162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</v>
      </c>
      <c r="C46" s="4">
        <f>IF('True_Odds_Calculator_3-way'!C47="","",'True_Odds_Calculator_3-way'!C47)</f>
        <v>4.87</v>
      </c>
      <c r="D46" s="9">
        <f t="shared" si="13"/>
        <v>0.54931530004061557</v>
      </c>
      <c r="E46" s="9">
        <f t="shared" si="14"/>
        <v>0.25347268058543176</v>
      </c>
      <c r="F46" s="9">
        <f t="shared" si="15"/>
        <v>0.19721201937395286</v>
      </c>
      <c r="G46" s="9">
        <f t="shared" si="16"/>
        <v>1.0518565518584764</v>
      </c>
      <c r="H46" s="9">
        <f t="shared" si="17"/>
        <v>1.8204481104496115</v>
      </c>
      <c r="I46" s="9">
        <f t="shared" si="18"/>
        <v>3.945198345203734</v>
      </c>
      <c r="J46" s="9">
        <f t="shared" si="19"/>
        <v>5.0706848556923036</v>
      </c>
      <c r="K46" s="11">
        <f t="shared" si="20"/>
        <v>0.5617977528089888</v>
      </c>
      <c r="L46" s="11">
        <f t="shared" si="21"/>
        <v>0.26315789473684209</v>
      </c>
      <c r="M46" s="11">
        <f t="shared" si="22"/>
        <v>0.20533880903490759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-0.2565848671004971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0.226164122902138</v>
      </c>
      <c r="Q46" s="11">
        <f>2*'OddsRatio_working_3-way'!K46*'OddsRatio_working_3-way'!L46*'OddsRatio_working_3-way'!M46</f>
        <v>6.0715200779097457E-2</v>
      </c>
      <c r="R46" s="11">
        <f t="shared" si="23"/>
        <v>0</v>
      </c>
      <c r="S46" s="11">
        <f t="shared" si="24"/>
        <v>-0.88143983492820666</v>
      </c>
      <c r="T46" s="11">
        <f t="shared" si="25"/>
        <v>-0.23662814360488771</v>
      </c>
      <c r="U46" s="11">
        <f>'OddsRatio_working_3-way'!S46-'OddsRatio_working_3-way'!R46^2/3</f>
        <v>-0.88143983492820666</v>
      </c>
      <c r="V46" s="11">
        <f>'OddsRatio_working_3-way'!S46*'OddsRatio_working_3-way'!R46/3-2*'OddsRatio_working_3-way'!R46^3/27-'OddsRatio_working_3-way'!T46</f>
        <v>0.23662814360488771</v>
      </c>
      <c r="W46" s="11">
        <f>'OddsRatio_working_3-way'!V46^2+4*'OddsRatio_working_3-way'!U46^3/27</f>
        <v>-4.5462306919166133E-2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0.15926015294562973</v>
      </c>
      <c r="Y46" s="11">
        <f>IF('OddsRatio_working_3-way'!W46&gt;=0,IF('OddsRatio_working_3-way'!V46+SQRT('OddsRatio_working_3-way'!W46)&gt;0,0,PI()),ACOS('OddsRatio_working_3-way'!V46/(2*'OddsRatio_working_3-way'!X46)))</f>
        <v>0.73340687228356627</v>
      </c>
      <c r="Z46" s="11">
        <f>'OddsRatio_working_3-way'!X46^(1/3)*COS('OddsRatio_working_3-way'!Y46/3)</f>
        <v>0.52592827592923819</v>
      </c>
      <c r="AA46" s="11">
        <f>'OddsRatio_working_3-way'!X46^(1/3)*COS(('OddsRatio_working_3-way'!Y46+2*PI())/3)</f>
        <v>-0.37658431735906439</v>
      </c>
      <c r="AB46" s="11">
        <f>'OddsRatio_working_3-way'!X46^(1/3)*COS(('OddsRatio_working_3-way'!Y46+4*PI())/3)</f>
        <v>-0.14934395857017396</v>
      </c>
      <c r="AC46" s="11">
        <f>'OddsRatio_working_3-way'!X46^(1/3)*SIN('OddsRatio_working_3-way'!Y46/3)</f>
        <v>0.13119728231751315</v>
      </c>
      <c r="AD46" s="11">
        <f>'OddsRatio_working_3-way'!X46^(1/3)*SIN(('OddsRatio_working_3-way'!Y46+2*PI())/3)</f>
        <v>0.3898686063645157</v>
      </c>
      <c r="AE46" s="11">
        <f>'OddsRatio_working_3-way'!X46^(1/3)*SIN(('OddsRatio_working_3-way'!Y46+4*PI())/3)</f>
        <v>-0.52106588868202874</v>
      </c>
      <c r="AF46" s="11">
        <f>-'OddsRatio_working_3-way'!U46/(3*'OddsRatio_working_3-way'!X46^(1/3))*COS(('OddsRatio_working_3-way'!Y46)/3)</f>
        <v>0.52592827592923819</v>
      </c>
      <c r="AG46" s="11">
        <f>-'OddsRatio_working_3-way'!U46/(3*'OddsRatio_working_3-way'!X46^(1/3))*COS(('OddsRatio_working_3-way'!Y46+2*PI())/3)</f>
        <v>-0.37658431735906439</v>
      </c>
      <c r="AH46" s="11">
        <f>-'OddsRatio_working_3-way'!U46/(3*'OddsRatio_working_3-way'!X46^(1/3))*COS(('OddsRatio_working_3-way'!Y46+4*PI())/3)</f>
        <v>-0.14934395857017396</v>
      </c>
      <c r="AI46" s="11">
        <f>'OddsRatio_working_3-way'!U46/(3*'OddsRatio_working_3-way'!X46^(1/3))*SIN(('OddsRatio_working_3-way'!Y46)/3)</f>
        <v>-0.13119728231751315</v>
      </c>
      <c r="AJ46" s="11">
        <f>'OddsRatio_working_3-way'!U46/(3*'OddsRatio_working_3-way'!X46^(1/3))*SIN(('OddsRatio_working_3-way'!Y46+2*PI())/3)</f>
        <v>-0.3898686063645157</v>
      </c>
      <c r="AK46" s="11">
        <f>'OddsRatio_working_3-way'!U46/(3*'OddsRatio_working_3-way'!X46^(1/3))*SIN(('OddsRatio_working_3-way'!Y46+4*PI())/3)</f>
        <v>0.52106588868202874</v>
      </c>
      <c r="AL46" s="11">
        <f>'OddsRatio_working_3-way'!Z46+'OddsRatio_working_3-way'!AF46</f>
        <v>1.0518565518584764</v>
      </c>
      <c r="AM46" s="11">
        <f>'OddsRatio_working_3-way'!AA46+'OddsRatio_working_3-way'!AG46</f>
        <v>-0.75316863471812878</v>
      </c>
      <c r="AN46" s="11">
        <f>'OddsRatio_working_3-way'!AB46+'OddsRatio_working_3-way'!AH46</f>
        <v>-0.29868791714034792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1.0518565518584764</v>
      </c>
      <c r="AS46" s="11">
        <f>IF(('OddsRatio_working_3-way'!X46=0),IF(Q46&gt;0,-Q46^(1/3),(-Q46)^(1/3)),'OddsRatio_working_3-way'!AM46-'OddsRatio_working_3-way'!R46/3)</f>
        <v>-0.75316863471812878</v>
      </c>
      <c r="AT46" s="11">
        <f>IF(('OddsRatio_working_3-way'!X46=0),IF(Q46&gt;0,-Q46^(1/3),(-Q46)^(1/3)),'OddsRatio_working_3-way'!AN46-'OddsRatio_working_3-way'!R46/3)</f>
        <v>-0.29868791714034792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1.68</v>
      </c>
      <c r="B47" s="4">
        <f>IF('True_Odds_Calculator_3-way'!B48="","",'True_Odds_Calculator_3-way'!B48)</f>
        <v>3.7</v>
      </c>
      <c r="C47" s="4">
        <f>IF('True_Odds_Calculator_3-way'!C48="","",'True_Odds_Calculator_3-way'!C48)</f>
        <v>6.1</v>
      </c>
      <c r="D47" s="9">
        <f t="shared" si="13"/>
        <v>0.58277035486054296</v>
      </c>
      <c r="E47" s="9">
        <f t="shared" si="14"/>
        <v>0.26023301206533889</v>
      </c>
      <c r="F47" s="9">
        <f t="shared" si="15"/>
        <v>0.1569966330741181</v>
      </c>
      <c r="G47" s="9">
        <f t="shared" si="16"/>
        <v>1.0528555586957631</v>
      </c>
      <c r="H47" s="9">
        <f t="shared" si="17"/>
        <v>1.7159417799131189</v>
      </c>
      <c r="I47" s="9">
        <f t="shared" si="18"/>
        <v>3.8427100084785617</v>
      </c>
      <c r="J47" s="9">
        <f t="shared" si="19"/>
        <v>6.3695633493483905</v>
      </c>
      <c r="K47" s="11">
        <f t="shared" si="20"/>
        <v>0.59523809523809523</v>
      </c>
      <c r="L47" s="11">
        <f t="shared" si="21"/>
        <v>0.27027027027027023</v>
      </c>
      <c r="M47" s="11">
        <f t="shared" si="22"/>
        <v>0.16393442622950821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-0.24694600924109122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0.22364284659366623</v>
      </c>
      <c r="Q47" s="11">
        <f>2*'OddsRatio_working_3-way'!K47*'OddsRatio_working_3-way'!L47*'OddsRatio_working_3-way'!M47</f>
        <v>5.2745954385298645E-2</v>
      </c>
      <c r="R47" s="11">
        <f t="shared" si="23"/>
        <v>0</v>
      </c>
      <c r="S47" s="11">
        <f t="shared" si="24"/>
        <v>-0.90563458498867933</v>
      </c>
      <c r="T47" s="11">
        <f t="shared" si="25"/>
        <v>-0.21359306249733007</v>
      </c>
      <c r="U47" s="11">
        <f>'OddsRatio_working_3-way'!S47-'OddsRatio_working_3-way'!R47^2/3</f>
        <v>-0.90563458498867933</v>
      </c>
      <c r="V47" s="11">
        <f>'OddsRatio_working_3-way'!S47*'OddsRatio_working_3-way'!R47/3-2*'OddsRatio_working_3-way'!R47^3/27-'OddsRatio_working_3-way'!T47</f>
        <v>0.21359306249733007</v>
      </c>
      <c r="W47" s="11">
        <f>'OddsRatio_working_3-way'!V47^2+4*'OddsRatio_working_3-way'!U47^3/27</f>
        <v>-6.441918017034029E-2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0.16586227458144953</v>
      </c>
      <c r="Y47" s="11">
        <f>IF('OddsRatio_working_3-way'!W47&gt;=0,IF('OddsRatio_working_3-way'!V47+SQRT('OddsRatio_working_3-way'!W47)&gt;0,0,PI()),ACOS('OddsRatio_working_3-way'!V47/(2*'OddsRatio_working_3-way'!X47)))</f>
        <v>0.87122885361989655</v>
      </c>
      <c r="Z47" s="11">
        <f>'OddsRatio_working_3-way'!X47^(1/3)*COS('OddsRatio_working_3-way'!Y47/3)</f>
        <v>0.52642777934788165</v>
      </c>
      <c r="AA47" s="11">
        <f>'OddsRatio_working_3-way'!X47^(1/3)*COS(('OddsRatio_working_3-way'!Y47+2*PI())/3)</f>
        <v>-0.39946362763814197</v>
      </c>
      <c r="AB47" s="11">
        <f>'OddsRatio_working_3-way'!X47^(1/3)*COS(('OddsRatio_working_3-way'!Y47+4*PI())/3)</f>
        <v>-0.12696415170973946</v>
      </c>
      <c r="AC47" s="11">
        <f>'OddsRatio_working_3-way'!X47^(1/3)*SIN('OddsRatio_working_3-way'!Y47/3)</f>
        <v>0.1573276457812951</v>
      </c>
      <c r="AD47" s="11">
        <f>'OddsRatio_working_3-way'!X47^(1/3)*SIN(('OddsRatio_working_3-way'!Y47+2*PI())/3)</f>
        <v>0.37723600728244694</v>
      </c>
      <c r="AE47" s="11">
        <f>'OddsRatio_working_3-way'!X47^(1/3)*SIN(('OddsRatio_working_3-way'!Y47+4*PI())/3)</f>
        <v>-0.53456365306374209</v>
      </c>
      <c r="AF47" s="11">
        <f>-'OddsRatio_working_3-way'!U47/(3*'OddsRatio_working_3-way'!X47^(1/3))*COS(('OddsRatio_working_3-way'!Y47)/3)</f>
        <v>0.52642777934788143</v>
      </c>
      <c r="AG47" s="11">
        <f>-'OddsRatio_working_3-way'!U47/(3*'OddsRatio_working_3-way'!X47^(1/3))*COS(('OddsRatio_working_3-way'!Y47+2*PI())/3)</f>
        <v>-0.3994636276381418</v>
      </c>
      <c r="AH47" s="11">
        <f>-'OddsRatio_working_3-way'!U47/(3*'OddsRatio_working_3-way'!X47^(1/3))*COS(('OddsRatio_working_3-way'!Y47+4*PI())/3)</f>
        <v>-0.1269641517097394</v>
      </c>
      <c r="AI47" s="11">
        <f>'OddsRatio_working_3-way'!U47/(3*'OddsRatio_working_3-way'!X47^(1/3))*SIN(('OddsRatio_working_3-way'!Y47)/3)</f>
        <v>-0.15732764578129502</v>
      </c>
      <c r="AJ47" s="11">
        <f>'OddsRatio_working_3-way'!U47/(3*'OddsRatio_working_3-way'!X47^(1/3))*SIN(('OddsRatio_working_3-way'!Y47+2*PI())/3)</f>
        <v>-0.37723600728244683</v>
      </c>
      <c r="AK47" s="11">
        <f>'OddsRatio_working_3-way'!U47/(3*'OddsRatio_working_3-way'!X47^(1/3))*SIN(('OddsRatio_working_3-way'!Y47+4*PI())/3)</f>
        <v>0.53456365306374187</v>
      </c>
      <c r="AL47" s="11">
        <f>'OddsRatio_working_3-way'!Z47+'OddsRatio_working_3-way'!AF47</f>
        <v>1.0528555586957631</v>
      </c>
      <c r="AM47" s="11">
        <f>'OddsRatio_working_3-way'!AA47+'OddsRatio_working_3-way'!AG47</f>
        <v>-0.79892725527628383</v>
      </c>
      <c r="AN47" s="11">
        <f>'OddsRatio_working_3-way'!AB47+'OddsRatio_working_3-way'!AH47</f>
        <v>-0.25392830341947886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1.0528555586957631</v>
      </c>
      <c r="AS47" s="11">
        <f>IF(('OddsRatio_working_3-way'!X47=0),IF(Q47&gt;0,-Q47^(1/3),(-Q47)^(1/3)),'OddsRatio_working_3-way'!AM47-'OddsRatio_working_3-way'!R47/3)</f>
        <v>-0.79892725527628383</v>
      </c>
      <c r="AT47" s="11">
        <f>IF(('OddsRatio_working_3-way'!X47=0),IF(Q47&gt;0,-Q47^(1/3),(-Q47)^(1/3)),'OddsRatio_working_3-way'!AN47-'OddsRatio_working_3-way'!R47/3)</f>
        <v>-0.25392830341947886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3.55</v>
      </c>
      <c r="B48" s="4">
        <f>IF('True_Odds_Calculator_3-way'!B49="","",'True_Odds_Calculator_3-way'!B49)</f>
        <v>3.3</v>
      </c>
      <c r="C48" s="4">
        <f>IF('True_Odds_Calculator_3-way'!C49="","",'True_Odds_Calculator_3-way'!C49)</f>
        <v>2.2599999999999998</v>
      </c>
      <c r="D48" s="9">
        <f t="shared" si="13"/>
        <v>0.27337771439699532</v>
      </c>
      <c r="E48" s="9">
        <f t="shared" si="14"/>
        <v>0.29434619529754968</v>
      </c>
      <c r="F48" s="9">
        <f t="shared" si="15"/>
        <v>0.43227609030545489</v>
      </c>
      <c r="G48" s="9">
        <f t="shared" si="16"/>
        <v>1.042330449470898</v>
      </c>
      <c r="H48" s="9">
        <f t="shared" si="17"/>
        <v>3.65794264615079</v>
      </c>
      <c r="I48" s="9">
        <f t="shared" si="18"/>
        <v>3.3973600337830647</v>
      </c>
      <c r="J48" s="9">
        <f t="shared" si="19"/>
        <v>2.3133363663333313</v>
      </c>
      <c r="K48" s="11">
        <f t="shared" si="20"/>
        <v>0.28169014084507044</v>
      </c>
      <c r="L48" s="11">
        <f t="shared" si="21"/>
        <v>0.30303030303030304</v>
      </c>
      <c r="M48" s="11">
        <f t="shared" si="22"/>
        <v>0.44247787610619471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-0.27911799032327511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0.23077591318897567</v>
      </c>
      <c r="Q48" s="11">
        <f>2*'OddsRatio_working_3-way'!K48*'OddsRatio_working_3-way'!L48*'OddsRatio_working_3-way'!M48</f>
        <v>7.5540397115867644E-2</v>
      </c>
      <c r="R48" s="11">
        <f t="shared" si="23"/>
        <v>0</v>
      </c>
      <c r="S48" s="11">
        <f t="shared" si="24"/>
        <v>-0.82680415161233589</v>
      </c>
      <c r="T48" s="11">
        <f t="shared" si="25"/>
        <v>-0.27063965682891516</v>
      </c>
      <c r="U48" s="11">
        <f>'OddsRatio_working_3-way'!S48-'OddsRatio_working_3-way'!R48^2/3</f>
        <v>-0.82680415161233589</v>
      </c>
      <c r="V48" s="11">
        <f>'OddsRatio_working_3-way'!S48*'OddsRatio_working_3-way'!R48/3-2*'OddsRatio_working_3-way'!R48^3/27-'OddsRatio_working_3-way'!T48</f>
        <v>0.27063965682891516</v>
      </c>
      <c r="W48" s="11">
        <f>'OddsRatio_working_3-way'!V48^2+4*'OddsRatio_working_3-way'!U48^3/27</f>
        <v>-1.0488626370698875E-2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0.14468452769661641</v>
      </c>
      <c r="Y48" s="11">
        <f>IF('OddsRatio_working_3-way'!W48&gt;=0,IF('OddsRatio_working_3-way'!V48+SQRT('OddsRatio_working_3-way'!W48)&gt;0,0,PI()),ACOS('OddsRatio_working_3-way'!V48/(2*'OddsRatio_working_3-way'!X48)))</f>
        <v>0.36176091833583013</v>
      </c>
      <c r="Z48" s="11">
        <f>'OddsRatio_working_3-way'!X48^(1/3)*COS('OddsRatio_working_3-way'!Y48/3)</f>
        <v>0.52116522473544891</v>
      </c>
      <c r="AA48" s="11">
        <f>'OddsRatio_working_3-way'!X48^(1/3)*COS(('OddsRatio_working_3-way'!Y48+2*PI())/3)</f>
        <v>-0.3152739672414222</v>
      </c>
      <c r="AB48" s="11">
        <f>'OddsRatio_working_3-way'!X48^(1/3)*COS(('OddsRatio_working_3-way'!Y48+4*PI())/3)</f>
        <v>-0.20589125749402634</v>
      </c>
      <c r="AC48" s="11">
        <f>'OddsRatio_working_3-way'!X48^(1/3)*SIN('OddsRatio_working_3-way'!Y48/3)</f>
        <v>6.3152136917349652E-2</v>
      </c>
      <c r="AD48" s="11">
        <f>'OddsRatio_working_3-way'!X48^(1/3)*SIN(('OddsRatio_working_3-way'!Y48+2*PI())/3)</f>
        <v>0.41976625573125009</v>
      </c>
      <c r="AE48" s="11">
        <f>'OddsRatio_working_3-way'!X48^(1/3)*SIN(('OddsRatio_working_3-way'!Y48+4*PI())/3)</f>
        <v>-0.4829183926485997</v>
      </c>
      <c r="AF48" s="11">
        <f>-'OddsRatio_working_3-way'!U48/(3*'OddsRatio_working_3-way'!X48^(1/3))*COS(('OddsRatio_working_3-way'!Y48)/3)</f>
        <v>0.52116522473544902</v>
      </c>
      <c r="AG48" s="11">
        <f>-'OddsRatio_working_3-way'!U48/(3*'OddsRatio_working_3-way'!X48^(1/3))*COS(('OddsRatio_working_3-way'!Y48+2*PI())/3)</f>
        <v>-0.31527396724142226</v>
      </c>
      <c r="AH48" s="11">
        <f>-'OddsRatio_working_3-way'!U48/(3*'OddsRatio_working_3-way'!X48^(1/3))*COS(('OddsRatio_working_3-way'!Y48+4*PI())/3)</f>
        <v>-0.2058912574940264</v>
      </c>
      <c r="AI48" s="11">
        <f>'OddsRatio_working_3-way'!U48/(3*'OddsRatio_working_3-way'!X48^(1/3))*SIN(('OddsRatio_working_3-way'!Y48)/3)</f>
        <v>-6.3152136917349666E-2</v>
      </c>
      <c r="AJ48" s="11">
        <f>'OddsRatio_working_3-way'!U48/(3*'OddsRatio_working_3-way'!X48^(1/3))*SIN(('OddsRatio_working_3-way'!Y48+2*PI())/3)</f>
        <v>-0.41976625573125015</v>
      </c>
      <c r="AK48" s="11">
        <f>'OddsRatio_working_3-way'!U48/(3*'OddsRatio_working_3-way'!X48^(1/3))*SIN(('OddsRatio_working_3-way'!Y48+4*PI())/3)</f>
        <v>0.48291839264859981</v>
      </c>
      <c r="AL48" s="11">
        <f>'OddsRatio_working_3-way'!Z48+'OddsRatio_working_3-way'!AF48</f>
        <v>1.042330449470898</v>
      </c>
      <c r="AM48" s="11">
        <f>'OddsRatio_working_3-way'!AA48+'OddsRatio_working_3-way'!AG48</f>
        <v>-0.63054793448284441</v>
      </c>
      <c r="AN48" s="11">
        <f>'OddsRatio_working_3-way'!AB48+'OddsRatio_working_3-way'!AH48</f>
        <v>-0.41178251498805274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1.042330449470898</v>
      </c>
      <c r="AS48" s="11">
        <f>IF(('OddsRatio_working_3-way'!X48=0),IF(Q48&gt;0,-Q48^(1/3),(-Q48)^(1/3)),'OddsRatio_working_3-way'!AM48-'OddsRatio_working_3-way'!R48/3)</f>
        <v>-0.63054793448284441</v>
      </c>
      <c r="AT48" s="11">
        <f>IF(('OddsRatio_working_3-way'!X48=0),IF(Q48&gt;0,-Q48^(1/3),(-Q48)^(1/3)),'OddsRatio_working_3-way'!AN48-'OddsRatio_working_3-way'!R48/3)</f>
        <v>-0.41178251498805274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2.5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2.97</v>
      </c>
      <c r="D49" s="9">
        <f t="shared" si="13"/>
        <v>0.390455044304717</v>
      </c>
      <c r="E49" s="9">
        <f t="shared" si="14"/>
        <v>0.28170442176012223</v>
      </c>
      <c r="F49" s="9">
        <f t="shared" si="15"/>
        <v>0.32784053393516083</v>
      </c>
      <c r="G49" s="9">
        <f t="shared" si="16"/>
        <v>1.0407428709762638</v>
      </c>
      <c r="H49" s="9">
        <f t="shared" si="17"/>
        <v>2.5611143064643951</v>
      </c>
      <c r="I49" s="9">
        <f t="shared" si="18"/>
        <v>3.5498200338918462</v>
      </c>
      <c r="J49" s="9">
        <f t="shared" si="19"/>
        <v>3.0502634558232407</v>
      </c>
      <c r="K49" s="11">
        <f t="shared" si="20"/>
        <v>0.4</v>
      </c>
      <c r="L49" s="11">
        <f t="shared" si="21"/>
        <v>0.28985507246376813</v>
      </c>
      <c r="M49" s="11">
        <f t="shared" si="22"/>
        <v>0.33670033670033667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-0.28262333479724788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0.23110330356707171</v>
      </c>
      <c r="Q49" s="11">
        <f>2*'OddsRatio_working_3-way'!K49*'OddsRatio_working_3-way'!L49*'OddsRatio_working_3-way'!M49</f>
        <v>7.8075440394280979E-2</v>
      </c>
      <c r="R49" s="11">
        <f t="shared" si="23"/>
        <v>0</v>
      </c>
      <c r="S49" s="11">
        <f t="shared" si="24"/>
        <v>-0.81770779377740943</v>
      </c>
      <c r="T49" s="11">
        <f t="shared" si="25"/>
        <v>-0.27625263303290859</v>
      </c>
      <c r="U49" s="11">
        <f>'OddsRatio_working_3-way'!S49-'OddsRatio_working_3-way'!R49^2/3</f>
        <v>-0.81770779377740943</v>
      </c>
      <c r="V49" s="11">
        <f>'OddsRatio_working_3-way'!S49*'OddsRatio_working_3-way'!R49/3-2*'OddsRatio_working_3-way'!R49^3/27-'OddsRatio_working_3-way'!T49</f>
        <v>0.27625263303290859</v>
      </c>
      <c r="W49" s="11">
        <f>'OddsRatio_working_3-way'!V49^2+4*'OddsRatio_working_3-way'!U49^3/27</f>
        <v>-4.6855308785483107E-3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0.1423034153983691</v>
      </c>
      <c r="Y49" s="11">
        <f>IF('OddsRatio_working_3-way'!W49&gt;=0,IF('OddsRatio_working_3-way'!V49+SQRT('OddsRatio_working_3-way'!W49)&gt;0,0,PI()),ACOS('OddsRatio_working_3-way'!V49/(2*'OddsRatio_working_3-way'!X49)))</f>
        <v>0.24289177868312484</v>
      </c>
      <c r="Z49" s="11">
        <f>'OddsRatio_working_3-way'!X49^(1/3)*COS('OddsRatio_working_3-way'!Y49/3)</f>
        <v>0.52037143548813192</v>
      </c>
      <c r="AA49" s="11">
        <f>'OddsRatio_working_3-way'!X49^(1/3)*COS(('OddsRatio_working_3-way'!Y49+2*PI())/3)</f>
        <v>-0.29675244155640745</v>
      </c>
      <c r="AB49" s="11">
        <f>'OddsRatio_working_3-way'!X49^(1/3)*COS(('OddsRatio_working_3-way'!Y49+4*PI())/3)</f>
        <v>-0.22361899393172463</v>
      </c>
      <c r="AC49" s="11">
        <f>'OddsRatio_working_3-way'!X49^(1/3)*SIN('OddsRatio_working_3-way'!Y49/3)</f>
        <v>4.2223615672876115E-2</v>
      </c>
      <c r="AD49" s="11">
        <f>'OddsRatio_working_3-way'!X49^(1/3)*SIN(('OddsRatio_working_3-way'!Y49+2*PI())/3)</f>
        <v>0.42954307470005942</v>
      </c>
      <c r="AE49" s="11">
        <f>'OddsRatio_working_3-way'!X49^(1/3)*SIN(('OddsRatio_working_3-way'!Y49+4*PI())/3)</f>
        <v>-0.47176669037293545</v>
      </c>
      <c r="AF49" s="11">
        <f>-'OddsRatio_working_3-way'!U49/(3*'OddsRatio_working_3-way'!X49^(1/3))*COS(('OddsRatio_working_3-way'!Y49)/3)</f>
        <v>0.52037143548813192</v>
      </c>
      <c r="AG49" s="11">
        <f>-'OddsRatio_working_3-way'!U49/(3*'OddsRatio_working_3-way'!X49^(1/3))*COS(('OddsRatio_working_3-way'!Y49+2*PI())/3)</f>
        <v>-0.29675244155640745</v>
      </c>
      <c r="AH49" s="11">
        <f>-'OddsRatio_working_3-way'!U49/(3*'OddsRatio_working_3-way'!X49^(1/3))*COS(('OddsRatio_working_3-way'!Y49+4*PI())/3)</f>
        <v>-0.22361899393172463</v>
      </c>
      <c r="AI49" s="11">
        <f>'OddsRatio_working_3-way'!U49/(3*'OddsRatio_working_3-way'!X49^(1/3))*SIN(('OddsRatio_working_3-way'!Y49)/3)</f>
        <v>-4.2223615672876115E-2</v>
      </c>
      <c r="AJ49" s="11">
        <f>'OddsRatio_working_3-way'!U49/(3*'OddsRatio_working_3-way'!X49^(1/3))*SIN(('OddsRatio_working_3-way'!Y49+2*PI())/3)</f>
        <v>-0.42954307470005942</v>
      </c>
      <c r="AK49" s="11">
        <f>'OddsRatio_working_3-way'!U49/(3*'OddsRatio_working_3-way'!X49^(1/3))*SIN(('OddsRatio_working_3-way'!Y49+4*PI())/3)</f>
        <v>0.47176669037293545</v>
      </c>
      <c r="AL49" s="11">
        <f>'OddsRatio_working_3-way'!Z49+'OddsRatio_working_3-way'!AF49</f>
        <v>1.0407428709762638</v>
      </c>
      <c r="AM49" s="11">
        <f>'OddsRatio_working_3-way'!AA49+'OddsRatio_working_3-way'!AG49</f>
        <v>-0.59350488311281491</v>
      </c>
      <c r="AN49" s="11">
        <f>'OddsRatio_working_3-way'!AB49+'OddsRatio_working_3-way'!AH49</f>
        <v>-0.44723798786344926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1.0407428709762638</v>
      </c>
      <c r="AS49" s="11">
        <f>IF(('OddsRatio_working_3-way'!X49=0),IF(Q49&gt;0,-Q49^(1/3),(-Q49)^(1/3)),'OddsRatio_working_3-way'!AM49-'OddsRatio_working_3-way'!R49/3)</f>
        <v>-0.59350488311281491</v>
      </c>
      <c r="AT49" s="11">
        <f>IF(('OddsRatio_working_3-way'!X49=0),IF(Q49&gt;0,-Q49^(1/3),(-Q49)^(1/3)),'OddsRatio_working_3-way'!AN49-'OddsRatio_working_3-way'!R49/3)</f>
        <v>-0.44723798786344926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4.45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1.84</v>
      </c>
      <c r="D50" s="9">
        <f t="shared" si="13"/>
        <v>0.21477475966809112</v>
      </c>
      <c r="E50" s="9">
        <f t="shared" si="14"/>
        <v>0.2561712920438956</v>
      </c>
      <c r="F50" s="9">
        <f t="shared" si="15"/>
        <v>0.52905394828801333</v>
      </c>
      <c r="G50" s="9">
        <f t="shared" si="16"/>
        <v>1.0597219118695151</v>
      </c>
      <c r="H50" s="9">
        <f t="shared" si="17"/>
        <v>4.6560405959498281</v>
      </c>
      <c r="I50" s="9">
        <f t="shared" si="18"/>
        <v>3.9036380385224723</v>
      </c>
      <c r="J50" s="9">
        <f t="shared" si="19"/>
        <v>1.8901664059703924</v>
      </c>
      <c r="K50" s="11">
        <f t="shared" si="20"/>
        <v>0.2247191011235955</v>
      </c>
      <c r="L50" s="11">
        <f t="shared" si="21"/>
        <v>0.26737967914438499</v>
      </c>
      <c r="M50" s="11">
        <f t="shared" si="22"/>
        <v>0.54347826086956519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-0.25929820344889742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0.2295651128950936</v>
      </c>
      <c r="Q50" s="11">
        <f>2*'OddsRatio_working_3-way'!K50*'OddsRatio_working_3-way'!L50*'OddsRatio_working_3-way'!M50</f>
        <v>6.5310131691349527E-2</v>
      </c>
      <c r="R50" s="11">
        <f t="shared" si="23"/>
        <v>0</v>
      </c>
      <c r="S50" s="11">
        <f t="shared" si="24"/>
        <v>-0.88533244674152312</v>
      </c>
      <c r="T50" s="11">
        <f t="shared" si="25"/>
        <v>-0.25187267332618007</v>
      </c>
      <c r="U50" s="11">
        <f>'OddsRatio_working_3-way'!S50-'OddsRatio_working_3-way'!R50^2/3</f>
        <v>-0.88533244674152312</v>
      </c>
      <c r="V50" s="11">
        <f>'OddsRatio_working_3-way'!S50*'OddsRatio_working_3-way'!R50/3-2*'OddsRatio_working_3-way'!R50^3/27-'OddsRatio_working_3-way'!T50</f>
        <v>0.25187267332618007</v>
      </c>
      <c r="W50" s="11">
        <f>'OddsRatio_working_3-way'!V50^2+4*'OddsRatio_working_3-way'!U50^3/27</f>
        <v>-3.9365424619219699E-2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0.16031630312268333</v>
      </c>
      <c r="Y50" s="11">
        <f>IF('OddsRatio_working_3-way'!W50&gt;=0,IF('OddsRatio_working_3-way'!V50+SQRT('OddsRatio_working_3-way'!W50)&gt;0,0,PI()),ACOS('OddsRatio_working_3-way'!V50/(2*'OddsRatio_working_3-way'!X50)))</f>
        <v>0.66721324425959672</v>
      </c>
      <c r="Z50" s="11">
        <f>'OddsRatio_working_3-way'!X50^(1/3)*COS('OddsRatio_working_3-way'!Y50/3)</f>
        <v>0.52986095593475757</v>
      </c>
      <c r="AA50" s="11">
        <f>'OddsRatio_working_3-way'!X50^(1/3)*COS(('OddsRatio_working_3-way'!Y50+2*PI())/3)</f>
        <v>-0.36870252245581242</v>
      </c>
      <c r="AB50" s="11">
        <f>'OddsRatio_working_3-way'!X50^(1/3)*COS(('OddsRatio_working_3-way'!Y50+4*PI())/3)</f>
        <v>-0.16115843347894532</v>
      </c>
      <c r="AC50" s="11">
        <f>'OddsRatio_working_3-way'!X50^(1/3)*SIN('OddsRatio_working_3-way'!Y50/3)</f>
        <v>0.11982563563951004</v>
      </c>
      <c r="AD50" s="11">
        <f>'OddsRatio_working_3-way'!X50^(1/3)*SIN(('OddsRatio_working_3-way'!Y50+2*PI())/3)</f>
        <v>0.39896023049325208</v>
      </c>
      <c r="AE50" s="11">
        <f>'OddsRatio_working_3-way'!X50^(1/3)*SIN(('OddsRatio_working_3-way'!Y50+4*PI())/3)</f>
        <v>-0.51878586613276201</v>
      </c>
      <c r="AF50" s="11">
        <f>-'OddsRatio_working_3-way'!U50/(3*'OddsRatio_working_3-way'!X50^(1/3))*COS(('OddsRatio_working_3-way'!Y50)/3)</f>
        <v>0.52986095593475757</v>
      </c>
      <c r="AG50" s="11">
        <f>-'OddsRatio_working_3-way'!U50/(3*'OddsRatio_working_3-way'!X50^(1/3))*COS(('OddsRatio_working_3-way'!Y50+2*PI())/3)</f>
        <v>-0.36870252245581242</v>
      </c>
      <c r="AH50" s="11">
        <f>-'OddsRatio_working_3-way'!U50/(3*'OddsRatio_working_3-way'!X50^(1/3))*COS(('OddsRatio_working_3-way'!Y50+4*PI())/3)</f>
        <v>-0.16115843347894532</v>
      </c>
      <c r="AI50" s="11">
        <f>'OddsRatio_working_3-way'!U50/(3*'OddsRatio_working_3-way'!X50^(1/3))*SIN(('OddsRatio_working_3-way'!Y50)/3)</f>
        <v>-0.11982563563951004</v>
      </c>
      <c r="AJ50" s="11">
        <f>'OddsRatio_working_3-way'!U50/(3*'OddsRatio_working_3-way'!X50^(1/3))*SIN(('OddsRatio_working_3-way'!Y50+2*PI())/3)</f>
        <v>-0.39896023049325208</v>
      </c>
      <c r="AK50" s="11">
        <f>'OddsRatio_working_3-way'!U50/(3*'OddsRatio_working_3-way'!X50^(1/3))*SIN(('OddsRatio_working_3-way'!Y50+4*PI())/3)</f>
        <v>0.51878586613276201</v>
      </c>
      <c r="AL50" s="11">
        <f>'OddsRatio_working_3-way'!Z50+'OddsRatio_working_3-way'!AF50</f>
        <v>1.0597219118695151</v>
      </c>
      <c r="AM50" s="11">
        <f>'OddsRatio_working_3-way'!AA50+'OddsRatio_working_3-way'!AG50</f>
        <v>-0.73740504491162484</v>
      </c>
      <c r="AN50" s="11">
        <f>'OddsRatio_working_3-way'!AB50+'OddsRatio_working_3-way'!AH50</f>
        <v>-0.32231686695789064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1.0597219118695151</v>
      </c>
      <c r="AS50" s="11">
        <f>IF(('OddsRatio_working_3-way'!X50=0),IF(Q50&gt;0,-Q50^(1/3),(-Q50)^(1/3)),'OddsRatio_working_3-way'!AM50-'OddsRatio_working_3-way'!R50/3)</f>
        <v>-0.73740504491162484</v>
      </c>
      <c r="AT50" s="11">
        <f>IF(('OddsRatio_working_3-way'!X50=0),IF(Q50&gt;0,-Q50^(1/3),(-Q50)^(1/3)),'OddsRatio_working_3-way'!AN50-'OddsRatio_working_3-way'!R50/3)</f>
        <v>-0.32231686695789064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2.2400000000000002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3.42</v>
      </c>
      <c r="D51" s="9">
        <f t="shared" si="13"/>
        <v>0.43374464276501851</v>
      </c>
      <c r="E51" s="9">
        <f t="shared" si="14"/>
        <v>0.2843935912916265</v>
      </c>
      <c r="F51" s="9">
        <f t="shared" si="15"/>
        <v>0.28186176594335544</v>
      </c>
      <c r="G51" s="9">
        <f t="shared" si="16"/>
        <v>1.0528257899536473</v>
      </c>
      <c r="H51" s="9">
        <f t="shared" si="17"/>
        <v>2.3055039795425225</v>
      </c>
      <c r="I51" s="9">
        <f t="shared" si="18"/>
        <v>3.5162536379892164</v>
      </c>
      <c r="J51" s="9">
        <f t="shared" si="19"/>
        <v>3.5478384116878261</v>
      </c>
      <c r="K51" s="11">
        <f t="shared" si="20"/>
        <v>0.4464285714285714</v>
      </c>
      <c r="L51" s="11">
        <f t="shared" si="21"/>
        <v>0.29498525073746312</v>
      </c>
      <c r="M51" s="11">
        <f t="shared" si="22"/>
        <v>0.29239766081871343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-0.27616022603214052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0.23296010429219555</v>
      </c>
      <c r="Q51" s="11">
        <f>2*'OddsRatio_working_3-way'!K51*'OddsRatio_working_3-way'!L51*'OddsRatio_working_3-way'!M51</f>
        <v>7.7011604724692748E-2</v>
      </c>
      <c r="R51" s="11">
        <f t="shared" si="23"/>
        <v>0</v>
      </c>
      <c r="S51" s="11">
        <f t="shared" si="24"/>
        <v>-0.84356863274395932</v>
      </c>
      <c r="T51" s="11">
        <f t="shared" si="25"/>
        <v>-0.27886566371701138</v>
      </c>
      <c r="U51" s="11">
        <f>'OddsRatio_working_3-way'!S51-'OddsRatio_working_3-way'!R51^2/3</f>
        <v>-0.84356863274395932</v>
      </c>
      <c r="V51" s="11">
        <f>'OddsRatio_working_3-way'!S51*'OddsRatio_working_3-way'!R51/3-2*'OddsRatio_working_3-way'!R51^3/27-'OddsRatio_working_3-way'!T51</f>
        <v>0.27886566371701138</v>
      </c>
      <c r="W51" s="11">
        <f>'OddsRatio_working_3-way'!V51^2+4*'OddsRatio_working_3-way'!U51^3/27</f>
        <v>-1.1165826013210839E-2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0.14910724698479624</v>
      </c>
      <c r="Y51" s="11">
        <f>IF('OddsRatio_working_3-way'!W51&gt;=0,IF('OddsRatio_working_3-way'!V51+SQRT('OddsRatio_working_3-way'!W51)&gt;0,0,PI()),ACOS('OddsRatio_working_3-way'!V51/(2*'OddsRatio_working_3-way'!X51)))</f>
        <v>0.36220512467137866</v>
      </c>
      <c r="Z51" s="11">
        <f>'OddsRatio_working_3-way'!X51^(1/3)*COS('OddsRatio_working_3-way'!Y51/3)</f>
        <v>0.52641289497682375</v>
      </c>
      <c r="AA51" s="11">
        <f>'OddsRatio_working_3-way'!X51^(1/3)*COS(('OddsRatio_working_3-way'!Y51+2*PI())/3)</f>
        <v>-0.31851699067485578</v>
      </c>
      <c r="AB51" s="11">
        <f>'OddsRatio_working_3-way'!X51^(1/3)*COS(('OddsRatio_working_3-way'!Y51+4*PI())/3)</f>
        <v>-0.20789590430196808</v>
      </c>
      <c r="AC51" s="11">
        <f>'OddsRatio_working_3-way'!X51^(1/3)*SIN('OddsRatio_working_3-way'!Y51/3)</f>
        <v>6.3867113995435626E-2</v>
      </c>
      <c r="AD51" s="11">
        <f>'OddsRatio_working_3-way'!X51^(1/3)*SIN(('OddsRatio_working_3-way'!Y51+2*PI())/3)</f>
        <v>0.42395338293192125</v>
      </c>
      <c r="AE51" s="11">
        <f>'OddsRatio_working_3-way'!X51^(1/3)*SIN(('OddsRatio_working_3-way'!Y51+4*PI())/3)</f>
        <v>-0.48782049692735685</v>
      </c>
      <c r="AF51" s="11">
        <f>-'OddsRatio_working_3-way'!U51/(3*'OddsRatio_working_3-way'!X51^(1/3))*COS(('OddsRatio_working_3-way'!Y51)/3)</f>
        <v>0.52641289497682364</v>
      </c>
      <c r="AG51" s="11">
        <f>-'OddsRatio_working_3-way'!U51/(3*'OddsRatio_working_3-way'!X51^(1/3))*COS(('OddsRatio_working_3-way'!Y51+2*PI())/3)</f>
        <v>-0.31851699067485573</v>
      </c>
      <c r="AH51" s="11">
        <f>-'OddsRatio_working_3-way'!U51/(3*'OddsRatio_working_3-way'!X51^(1/3))*COS(('OddsRatio_working_3-way'!Y51+4*PI())/3)</f>
        <v>-0.20789590430196805</v>
      </c>
      <c r="AI51" s="11">
        <f>'OddsRatio_working_3-way'!U51/(3*'OddsRatio_working_3-way'!X51^(1/3))*SIN(('OddsRatio_working_3-way'!Y51)/3)</f>
        <v>-6.3867113995435612E-2</v>
      </c>
      <c r="AJ51" s="11">
        <f>'OddsRatio_working_3-way'!U51/(3*'OddsRatio_working_3-way'!X51^(1/3))*SIN(('OddsRatio_working_3-way'!Y51+2*PI())/3)</f>
        <v>-0.4239533829319212</v>
      </c>
      <c r="AK51" s="11">
        <f>'OddsRatio_working_3-way'!U51/(3*'OddsRatio_working_3-way'!X51^(1/3))*SIN(('OddsRatio_working_3-way'!Y51+4*PI())/3)</f>
        <v>0.48782049692735674</v>
      </c>
      <c r="AL51" s="11">
        <f>'OddsRatio_working_3-way'!Z51+'OddsRatio_working_3-way'!AF51</f>
        <v>1.0528257899536473</v>
      </c>
      <c r="AM51" s="11">
        <f>'OddsRatio_working_3-way'!AA51+'OddsRatio_working_3-way'!AG51</f>
        <v>-0.63703398134971145</v>
      </c>
      <c r="AN51" s="11">
        <f>'OddsRatio_working_3-way'!AB51+'OddsRatio_working_3-way'!AH51</f>
        <v>-0.41579180860393616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1.0528257899536473</v>
      </c>
      <c r="AS51" s="11">
        <f>IF(('OddsRatio_working_3-way'!X51=0),IF(Q51&gt;0,-Q51^(1/3),(-Q51)^(1/3)),'OddsRatio_working_3-way'!AM51-'OddsRatio_working_3-way'!R51/3)</f>
        <v>-0.63703398134971145</v>
      </c>
      <c r="AT51" s="11">
        <f>IF(('OddsRatio_working_3-way'!X51=0),IF(Q51&gt;0,-Q51^(1/3),(-Q51)^(1/3)),'OddsRatio_working_3-way'!AN51-'OddsRatio_working_3-way'!R51/3)</f>
        <v>-0.41579180860393616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1.99</v>
      </c>
      <c r="B52" s="4">
        <f>IF('True_Odds_Calculator_3-way'!B53="","",'True_Odds_Calculator_3-way'!B53)</f>
        <v>3.65</v>
      </c>
      <c r="C52" s="4">
        <f>IF('True_Odds_Calculator_3-way'!C53="","",'True_Odds_Calculator_3-way'!C53)</f>
        <v>3.89</v>
      </c>
      <c r="D52" s="9">
        <f t="shared" si="13"/>
        <v>0.48930392731627675</v>
      </c>
      <c r="E52" s="9">
        <f t="shared" si="14"/>
        <v>0.26358832453078507</v>
      </c>
      <c r="F52" s="9">
        <f t="shared" si="15"/>
        <v>0.24710774815293785</v>
      </c>
      <c r="G52" s="9">
        <f t="shared" si="16"/>
        <v>1.0542621672828083</v>
      </c>
      <c r="H52" s="9">
        <f t="shared" si="17"/>
        <v>2.0437195456099806</v>
      </c>
      <c r="I52" s="9">
        <f t="shared" si="18"/>
        <v>3.793794743299443</v>
      </c>
      <c r="J52" s="9">
        <f t="shared" si="19"/>
        <v>4.0468176634473174</v>
      </c>
      <c r="K52" s="11">
        <f t="shared" si="20"/>
        <v>0.50251256281407031</v>
      </c>
      <c r="L52" s="11">
        <f t="shared" si="21"/>
        <v>0.27397260273972601</v>
      </c>
      <c r="M52" s="11">
        <f t="shared" si="22"/>
        <v>0.25706940874035988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-0.26833873561914567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0.23110941544359467</v>
      </c>
      <c r="Q52" s="11">
        <f>2*'OddsRatio_working_3-way'!K52*'OddsRatio_working_3-way'!L52*'OddsRatio_working_3-way'!M52</f>
        <v>7.0783894469707398E-2</v>
      </c>
      <c r="R52" s="11">
        <f t="shared" si="23"/>
        <v>0</v>
      </c>
      <c r="S52" s="11">
        <f t="shared" si="24"/>
        <v>-0.86125998510930324</v>
      </c>
      <c r="T52" s="11">
        <f t="shared" si="25"/>
        <v>-0.26378560033975595</v>
      </c>
      <c r="U52" s="11">
        <f>'OddsRatio_working_3-way'!S52-'OddsRatio_working_3-way'!R52^2/3</f>
        <v>-0.86125998510930324</v>
      </c>
      <c r="V52" s="11">
        <f>'OddsRatio_working_3-way'!S52*'OddsRatio_working_3-way'!R52/3-2*'OddsRatio_working_3-way'!R52^3/27-'OddsRatio_working_3-way'!T52</f>
        <v>0.26378560033975595</v>
      </c>
      <c r="W52" s="11">
        <f>'OddsRatio_working_3-way'!V52^2+4*'OddsRatio_working_3-way'!U52^3/27</f>
        <v>-2.5062453775174451E-2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0.1538223786724317</v>
      </c>
      <c r="Y52" s="11">
        <f>IF('OddsRatio_working_3-way'!W52&gt;=0,IF('OddsRatio_working_3-way'!V52+SQRT('OddsRatio_working_3-way'!W52)&gt;0,0,PI()),ACOS('OddsRatio_working_3-way'!V52/(2*'OddsRatio_working_3-way'!X52)))</f>
        <v>0.54053070112537971</v>
      </c>
      <c r="Z52" s="11">
        <f>'OddsRatio_working_3-way'!X52^(1/3)*COS('OddsRatio_working_3-way'!Y52/3)</f>
        <v>0.52713108364140415</v>
      </c>
      <c r="AA52" s="11">
        <f>'OddsRatio_working_3-way'!X52^(1/3)*COS(('OddsRatio_working_3-way'!Y52+2*PI())/3)</f>
        <v>-0.34671968646548257</v>
      </c>
      <c r="AB52" s="11">
        <f>'OddsRatio_working_3-way'!X52^(1/3)*COS(('OddsRatio_working_3-way'!Y52+4*PI())/3)</f>
        <v>-0.1804113971759217</v>
      </c>
      <c r="AC52" s="11">
        <f>'OddsRatio_working_3-way'!X52^(1/3)*SIN('OddsRatio_working_3-way'!Y52/3)</f>
        <v>9.6018135589794162E-2</v>
      </c>
      <c r="AD52" s="11">
        <f>'OddsRatio_working_3-way'!X52^(1/3)*SIN(('OddsRatio_working_3-way'!Y52+2*PI())/3)</f>
        <v>0.4084998417629786</v>
      </c>
      <c r="AE52" s="11">
        <f>'OddsRatio_working_3-way'!X52^(1/3)*SIN(('OddsRatio_working_3-way'!Y52+4*PI())/3)</f>
        <v>-0.50451797735277271</v>
      </c>
      <c r="AF52" s="11">
        <f>-'OddsRatio_working_3-way'!U52/(3*'OddsRatio_working_3-way'!X52^(1/3))*COS(('OddsRatio_working_3-way'!Y52)/3)</f>
        <v>0.52713108364140415</v>
      </c>
      <c r="AG52" s="11">
        <f>-'OddsRatio_working_3-way'!U52/(3*'OddsRatio_working_3-way'!X52^(1/3))*COS(('OddsRatio_working_3-way'!Y52+2*PI())/3)</f>
        <v>-0.34671968646548257</v>
      </c>
      <c r="AH52" s="11">
        <f>-'OddsRatio_working_3-way'!U52/(3*'OddsRatio_working_3-way'!X52^(1/3))*COS(('OddsRatio_working_3-way'!Y52+4*PI())/3)</f>
        <v>-0.1804113971759217</v>
      </c>
      <c r="AI52" s="11">
        <f>'OddsRatio_working_3-way'!U52/(3*'OddsRatio_working_3-way'!X52^(1/3))*SIN(('OddsRatio_working_3-way'!Y52)/3)</f>
        <v>-9.6018135589794162E-2</v>
      </c>
      <c r="AJ52" s="11">
        <f>'OddsRatio_working_3-way'!U52/(3*'OddsRatio_working_3-way'!X52^(1/3))*SIN(('OddsRatio_working_3-way'!Y52+2*PI())/3)</f>
        <v>-0.4084998417629786</v>
      </c>
      <c r="AK52" s="11">
        <f>'OddsRatio_working_3-way'!U52/(3*'OddsRatio_working_3-way'!X52^(1/3))*SIN(('OddsRatio_working_3-way'!Y52+4*PI())/3)</f>
        <v>0.50451797735277271</v>
      </c>
      <c r="AL52" s="11">
        <f>'OddsRatio_working_3-way'!Z52+'OddsRatio_working_3-way'!AF52</f>
        <v>1.0542621672828083</v>
      </c>
      <c r="AM52" s="11">
        <f>'OddsRatio_working_3-way'!AA52+'OddsRatio_working_3-way'!AG52</f>
        <v>-0.69343937293096514</v>
      </c>
      <c r="AN52" s="11">
        <f>'OddsRatio_working_3-way'!AB52+'OddsRatio_working_3-way'!AH52</f>
        <v>-0.36082279435184339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1.0542621672828083</v>
      </c>
      <c r="AS52" s="11">
        <f>IF(('OddsRatio_working_3-way'!X52=0),IF(Q52&gt;0,-Q52^(1/3),(-Q52)^(1/3)),'OddsRatio_working_3-way'!AM52-'OddsRatio_working_3-way'!R52/3)</f>
        <v>-0.69343937293096514</v>
      </c>
      <c r="AT52" s="11">
        <f>IF(('OddsRatio_working_3-way'!X52=0),IF(Q52&gt;0,-Q52^(1/3),(-Q52)^(1/3)),'OddsRatio_working_3-way'!AN52-'OddsRatio_working_3-way'!R52/3)</f>
        <v>-0.36082279435184339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2.95</v>
      </c>
      <c r="D53" s="9">
        <f t="shared" si="13"/>
        <v>0.38814183030831373</v>
      </c>
      <c r="E53" s="9">
        <f t="shared" si="14"/>
        <v>0.28391310034950829</v>
      </c>
      <c r="F53" s="9">
        <f t="shared" si="15"/>
        <v>0.32794506934217815</v>
      </c>
      <c r="G53" s="9">
        <f t="shared" si="16"/>
        <v>1.0509185421656606</v>
      </c>
      <c r="H53" s="9">
        <f t="shared" si="17"/>
        <v>2.5763778132484907</v>
      </c>
      <c r="I53" s="9">
        <f t="shared" si="18"/>
        <v>3.522204501197586</v>
      </c>
      <c r="J53" s="9">
        <f t="shared" si="19"/>
        <v>3.0492911572230383</v>
      </c>
      <c r="K53" s="11">
        <f t="shared" si="20"/>
        <v>0.4</v>
      </c>
      <c r="L53" s="11">
        <f t="shared" si="21"/>
        <v>0.29411764705882354</v>
      </c>
      <c r="M53" s="11">
        <f t="shared" si="22"/>
        <v>0.33898305084745761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-0.27996011964107681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0.23330009970089727</v>
      </c>
      <c r="Q53" s="11">
        <f>2*'OddsRatio_working_3-way'!K53*'OddsRatio_working_3-way'!L53*'OddsRatio_working_3-way'!M53</f>
        <v>7.9760717846460619E-2</v>
      </c>
      <c r="R53" s="11">
        <f t="shared" si="23"/>
        <v>0</v>
      </c>
      <c r="S53" s="11">
        <f t="shared" si="24"/>
        <v>-0.83333333333333304</v>
      </c>
      <c r="T53" s="11">
        <f t="shared" si="25"/>
        <v>-0.28490028490028485</v>
      </c>
      <c r="U53" s="11">
        <f>'OddsRatio_working_3-way'!S53-'OddsRatio_working_3-way'!R53^2/3</f>
        <v>-0.83333333333333304</v>
      </c>
      <c r="V53" s="11">
        <f>'OddsRatio_working_3-way'!S53*'OddsRatio_working_3-way'!R53/3-2*'OddsRatio_working_3-way'!R53^3/27-'OddsRatio_working_3-way'!T53</f>
        <v>0.28490028490028485</v>
      </c>
      <c r="W53" s="11">
        <f>'OddsRatio_working_3-way'!V53^2+4*'OddsRatio_working_3-way'!U53^3/27</f>
        <v>-4.5657096939147601E-3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0.14640174352631377</v>
      </c>
      <c r="Y53" s="11">
        <f>IF('OddsRatio_working_3-way'!W53&gt;=0,IF('OddsRatio_working_3-way'!V53+SQRT('OddsRatio_working_3-way'!W53)&gt;0,0,PI()),ACOS('OddsRatio_working_3-way'!V53/(2*'OddsRatio_working_3-way'!X53)))</f>
        <v>0.23286817825808037</v>
      </c>
      <c r="Z53" s="11">
        <f>'OddsRatio_working_3-way'!X53^(1/3)*COS('OddsRatio_working_3-way'!Y53/3)</f>
        <v>0.52545927108283041</v>
      </c>
      <c r="AA53" s="11">
        <f>'OddsRatio_working_3-way'!X53^(1/3)*COS(('OddsRatio_working_3-way'!Y53+2*PI())/3)</f>
        <v>-0.29812383221486277</v>
      </c>
      <c r="AB53" s="11">
        <f>'OddsRatio_working_3-way'!X53^(1/3)*COS(('OddsRatio_working_3-way'!Y53+4*PI())/3)</f>
        <v>-0.22733543886796775</v>
      </c>
      <c r="AC53" s="11">
        <f>'OddsRatio_working_3-way'!X53^(1/3)*SIN('OddsRatio_working_3-way'!Y53/3)</f>
        <v>4.0869697954331166E-2</v>
      </c>
      <c r="AD53" s="11">
        <f>'OddsRatio_working_3-way'!X53^(1/3)*SIN(('OddsRatio_working_3-way'!Y53+2*PI())/3)</f>
        <v>0.43462622843461951</v>
      </c>
      <c r="AE53" s="11">
        <f>'OddsRatio_working_3-way'!X53^(1/3)*SIN(('OddsRatio_working_3-way'!Y53+4*PI())/3)</f>
        <v>-0.47549592638895044</v>
      </c>
      <c r="AF53" s="11">
        <f>-'OddsRatio_working_3-way'!U53/(3*'OddsRatio_working_3-way'!X53^(1/3))*COS(('OddsRatio_working_3-way'!Y53)/3)</f>
        <v>0.5254592710828303</v>
      </c>
      <c r="AG53" s="11">
        <f>-'OddsRatio_working_3-way'!U53/(3*'OddsRatio_working_3-way'!X53^(1/3))*COS(('OddsRatio_working_3-way'!Y53+2*PI())/3)</f>
        <v>-0.29812383221486272</v>
      </c>
      <c r="AH53" s="11">
        <f>-'OddsRatio_working_3-way'!U53/(3*'OddsRatio_working_3-way'!X53^(1/3))*COS(('OddsRatio_working_3-way'!Y53+4*PI())/3)</f>
        <v>-0.22733543886796773</v>
      </c>
      <c r="AI53" s="11">
        <f>'OddsRatio_working_3-way'!U53/(3*'OddsRatio_working_3-way'!X53^(1/3))*SIN(('OddsRatio_working_3-way'!Y53)/3)</f>
        <v>-4.0869697954331159E-2</v>
      </c>
      <c r="AJ53" s="11">
        <f>'OddsRatio_working_3-way'!U53/(3*'OddsRatio_working_3-way'!X53^(1/3))*SIN(('OddsRatio_working_3-way'!Y53+2*PI())/3)</f>
        <v>-0.4346262284346194</v>
      </c>
      <c r="AK53" s="11">
        <f>'OddsRatio_working_3-way'!U53/(3*'OddsRatio_working_3-way'!X53^(1/3))*SIN(('OddsRatio_working_3-way'!Y53+4*PI())/3)</f>
        <v>0.47549592638895033</v>
      </c>
      <c r="AL53" s="11">
        <f>'OddsRatio_working_3-way'!Z53+'OddsRatio_working_3-way'!AF53</f>
        <v>1.0509185421656606</v>
      </c>
      <c r="AM53" s="11">
        <f>'OddsRatio_working_3-way'!AA53+'OddsRatio_working_3-way'!AG53</f>
        <v>-0.59624766442972543</v>
      </c>
      <c r="AN53" s="11">
        <f>'OddsRatio_working_3-way'!AB53+'OddsRatio_working_3-way'!AH53</f>
        <v>-0.45467087773593551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1.0509185421656606</v>
      </c>
      <c r="AS53" s="11">
        <f>IF(('OddsRatio_working_3-way'!X53=0),IF(Q53&gt;0,-Q53^(1/3),(-Q53)^(1/3)),'OddsRatio_working_3-way'!AM53-'OddsRatio_working_3-way'!R53/3)</f>
        <v>-0.59624766442972543</v>
      </c>
      <c r="AT53" s="11">
        <f>IF(('OddsRatio_working_3-way'!X53=0),IF(Q53&gt;0,-Q53^(1/3),(-Q53)^(1/3)),'OddsRatio_working_3-way'!AN53-'OddsRatio_working_3-way'!R53/3)</f>
        <v>-0.45467087773593551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3.41</v>
      </c>
      <c r="C54" s="4">
        <f>IF('True_Odds_Calculator_3-way'!C55="","",'True_Odds_Calculator_3-way'!C55)</f>
        <v>4.7300000000000004</v>
      </c>
      <c r="D54" s="9">
        <f t="shared" si="13"/>
        <v>0.51714987133663926</v>
      </c>
      <c r="E54" s="9">
        <f t="shared" si="14"/>
        <v>0.28113598733922279</v>
      </c>
      <c r="F54" s="9">
        <f t="shared" si="15"/>
        <v>0.20171414132413792</v>
      </c>
      <c r="G54" s="9">
        <f t="shared" si="16"/>
        <v>1.0609948071888311</v>
      </c>
      <c r="H54" s="9">
        <f t="shared" si="17"/>
        <v>1.9336754303261712</v>
      </c>
      <c r="I54" s="9">
        <f t="shared" si="18"/>
        <v>3.5569974853250836</v>
      </c>
      <c r="J54" s="9">
        <f t="shared" si="19"/>
        <v>4.9575106308143404</v>
      </c>
      <c r="K54" s="11">
        <f t="shared" si="20"/>
        <v>0.53191489361702127</v>
      </c>
      <c r="L54" s="11">
        <f t="shared" si="21"/>
        <v>0.29325513196480935</v>
      </c>
      <c r="M54" s="11">
        <f t="shared" si="22"/>
        <v>0.21141649048625791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-0.26087663115005055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0.23150679528507059</v>
      </c>
      <c r="Q54" s="11">
        <f>2*'OddsRatio_working_3-way'!K54*'OddsRatio_working_3-way'!L54*'OddsRatio_working_3-way'!M54</f>
        <v>6.5956351933068535E-2</v>
      </c>
      <c r="R54" s="11">
        <f t="shared" si="23"/>
        <v>0</v>
      </c>
      <c r="S54" s="11">
        <f t="shared" si="24"/>
        <v>-0.88741867857038115</v>
      </c>
      <c r="T54" s="11">
        <f t="shared" si="25"/>
        <v>-0.25282583435053591</v>
      </c>
      <c r="U54" s="11">
        <f>'OddsRatio_working_3-way'!S54-'OddsRatio_working_3-way'!R54^2/3</f>
        <v>-0.88741867857038115</v>
      </c>
      <c r="V54" s="11">
        <f>'OddsRatio_working_3-way'!S54*'OddsRatio_working_3-way'!R54/3-2*'OddsRatio_working_3-way'!R54^3/27-'OddsRatio_working_3-way'!T54</f>
        <v>0.25282583435053591</v>
      </c>
      <c r="W54" s="11">
        <f>'OddsRatio_working_3-way'!V54^2+4*'OddsRatio_working_3-way'!U54^3/27</f>
        <v>-3.9612842593865868E-2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0.16088330018130415</v>
      </c>
      <c r="Y54" s="11">
        <f>IF('OddsRatio_working_3-way'!W54&gt;=0,IF('OddsRatio_working_3-way'!V54+SQRT('OddsRatio_working_3-way'!W54)&gt;0,0,PI()),ACOS('OddsRatio_working_3-way'!V54/(2*'OddsRatio_working_3-way'!X54)))</f>
        <v>0.66690002224014855</v>
      </c>
      <c r="Z54" s="11">
        <f>'OddsRatio_working_3-way'!X54^(1/3)*COS('OddsRatio_working_3-way'!Y54/3)</f>
        <v>0.53049740359441555</v>
      </c>
      <c r="AA54" s="11">
        <f>'OddsRatio_working_3-way'!X54^(1/3)*COS(('OddsRatio_working_3-way'!Y54+2*PI())/3)</f>
        <v>-0.36909497388861756</v>
      </c>
      <c r="AB54" s="11">
        <f>'OddsRatio_working_3-way'!X54^(1/3)*COS(('OddsRatio_working_3-way'!Y54+4*PI())/3)</f>
        <v>-0.16140242970579788</v>
      </c>
      <c r="AC54" s="11">
        <f>'OddsRatio_working_3-way'!X54^(1/3)*SIN('OddsRatio_working_3-way'!Y54/3)</f>
        <v>0.11991134629262919</v>
      </c>
      <c r="AD54" s="11">
        <f>'OddsRatio_working_3-way'!X54^(1/3)*SIN(('OddsRatio_working_3-way'!Y54+2*PI())/3)</f>
        <v>0.3994685550081355</v>
      </c>
      <c r="AE54" s="11">
        <f>'OddsRatio_working_3-way'!X54^(1/3)*SIN(('OddsRatio_working_3-way'!Y54+4*PI())/3)</f>
        <v>-0.51937990130076461</v>
      </c>
      <c r="AF54" s="11">
        <f>-'OddsRatio_working_3-way'!U54/(3*'OddsRatio_working_3-way'!X54^(1/3))*COS(('OddsRatio_working_3-way'!Y54)/3)</f>
        <v>0.53049740359441555</v>
      </c>
      <c r="AG54" s="11">
        <f>-'OddsRatio_working_3-way'!U54/(3*'OddsRatio_working_3-way'!X54^(1/3))*COS(('OddsRatio_working_3-way'!Y54+2*PI())/3)</f>
        <v>-0.36909497388861756</v>
      </c>
      <c r="AH54" s="11">
        <f>-'OddsRatio_working_3-way'!U54/(3*'OddsRatio_working_3-way'!X54^(1/3))*COS(('OddsRatio_working_3-way'!Y54+4*PI())/3)</f>
        <v>-0.16140242970579788</v>
      </c>
      <c r="AI54" s="11">
        <f>'OddsRatio_working_3-way'!U54/(3*'OddsRatio_working_3-way'!X54^(1/3))*SIN(('OddsRatio_working_3-way'!Y54)/3)</f>
        <v>-0.11991134629262919</v>
      </c>
      <c r="AJ54" s="11">
        <f>'OddsRatio_working_3-way'!U54/(3*'OddsRatio_working_3-way'!X54^(1/3))*SIN(('OddsRatio_working_3-way'!Y54+2*PI())/3)</f>
        <v>-0.3994685550081355</v>
      </c>
      <c r="AK54" s="11">
        <f>'OddsRatio_working_3-way'!U54/(3*'OddsRatio_working_3-way'!X54^(1/3))*SIN(('OddsRatio_working_3-way'!Y54+4*PI())/3)</f>
        <v>0.51937990130076461</v>
      </c>
      <c r="AL54" s="11">
        <f>'OddsRatio_working_3-way'!Z54+'OddsRatio_working_3-way'!AF54</f>
        <v>1.0609948071888311</v>
      </c>
      <c r="AM54" s="11">
        <f>'OddsRatio_working_3-way'!AA54+'OddsRatio_working_3-way'!AG54</f>
        <v>-0.73818994777723512</v>
      </c>
      <c r="AN54" s="11">
        <f>'OddsRatio_working_3-way'!AB54+'OddsRatio_working_3-way'!AH54</f>
        <v>-0.32280485941159576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1.0609948071888311</v>
      </c>
      <c r="AS54" s="11">
        <f>IF(('OddsRatio_working_3-way'!X54=0),IF(Q54&gt;0,-Q54^(1/3),(-Q54)^(1/3)),'OddsRatio_working_3-way'!AM54-'OddsRatio_working_3-way'!R54/3)</f>
        <v>-0.73818994777723512</v>
      </c>
      <c r="AT54" s="11">
        <f>IF(('OddsRatio_working_3-way'!X54=0),IF(Q54&gt;0,-Q54^(1/3),(-Q54)^(1/3)),'OddsRatio_working_3-way'!AN54-'OddsRatio_working_3-way'!R54/3)</f>
        <v>-0.32280485941159576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3.35</v>
      </c>
      <c r="C55" s="4">
        <f>IF('True_Odds_Calculator_3-way'!C56="","",'True_Odds_Calculator_3-way'!C56)</f>
        <v>3.36</v>
      </c>
      <c r="D55" s="9">
        <f t="shared" si="13"/>
        <v>0.42567369945128997</v>
      </c>
      <c r="E55" s="9">
        <f t="shared" si="14"/>
        <v>0.28759775890340694</v>
      </c>
      <c r="F55" s="9">
        <f t="shared" si="15"/>
        <v>0.28672854164530287</v>
      </c>
      <c r="G55" s="9">
        <f t="shared" si="16"/>
        <v>1.0540759809263807</v>
      </c>
      <c r="H55" s="9">
        <f t="shared" si="17"/>
        <v>2.3492172555857671</v>
      </c>
      <c r="I55" s="9">
        <f t="shared" si="18"/>
        <v>3.4770785551769952</v>
      </c>
      <c r="J55" s="9">
        <f t="shared" si="19"/>
        <v>3.487619314986258</v>
      </c>
      <c r="K55" s="11">
        <f t="shared" si="20"/>
        <v>0.43859649122807021</v>
      </c>
      <c r="L55" s="11">
        <f t="shared" si="21"/>
        <v>0.29850746268656714</v>
      </c>
      <c r="M55" s="11">
        <f t="shared" si="22"/>
        <v>0.29761904761904762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-0.27661192782952393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0.23340378308956466</v>
      </c>
      <c r="Q55" s="11">
        <f>2*'OddsRatio_working_3-way'!K55*'OddsRatio_working_3-way'!L55*'OddsRatio_working_3-way'!M55</f>
        <v>7.7931146273644308E-2</v>
      </c>
      <c r="R55" s="11">
        <f t="shared" si="23"/>
        <v>0</v>
      </c>
      <c r="S55" s="11">
        <f t="shared" si="24"/>
        <v>-0.84379507753335758</v>
      </c>
      <c r="T55" s="11">
        <f t="shared" si="25"/>
        <v>-0.28173458348359193</v>
      </c>
      <c r="U55" s="11">
        <f>'OddsRatio_working_3-way'!S55-'OddsRatio_working_3-way'!R55^2/3</f>
        <v>-0.84379507753335758</v>
      </c>
      <c r="V55" s="11">
        <f>'OddsRatio_working_3-way'!S55*'OddsRatio_working_3-way'!R55/3-2*'OddsRatio_working_3-way'!R55^3/27-'OddsRatio_working_3-way'!T55</f>
        <v>0.28173458348359193</v>
      </c>
      <c r="W55" s="11">
        <f>'OddsRatio_working_3-way'!V55^2+4*'OddsRatio_working_3-way'!U55^3/27</f>
        <v>-9.629145857123475E-3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0.1491672898022523</v>
      </c>
      <c r="Y55" s="11">
        <f>IF('OddsRatio_working_3-way'!W55&gt;=0,IF('OddsRatio_working_3-way'!V55+SQRT('OddsRatio_working_3-way'!W55)&gt;0,0,PI()),ACOS('OddsRatio_working_3-way'!V55/(2*'OddsRatio_working_3-way'!X55)))</f>
        <v>0.33515971766085384</v>
      </c>
      <c r="Z55" s="11">
        <f>'OddsRatio_working_3-way'!X55^(1/3)*COS('OddsRatio_working_3-way'!Y55/3)</f>
        <v>0.52703799046319033</v>
      </c>
      <c r="AA55" s="11">
        <f>'OddsRatio_working_3-way'!X55^(1/3)*COS(('OddsRatio_working_3-way'!Y55+2*PI())/3)</f>
        <v>-0.31472433518487608</v>
      </c>
      <c r="AB55" s="11">
        <f>'OddsRatio_working_3-way'!X55^(1/3)*COS(('OddsRatio_working_3-way'!Y55+4*PI())/3)</f>
        <v>-0.21231365527831411</v>
      </c>
      <c r="AC55" s="11">
        <f>'OddsRatio_working_3-way'!X55^(1/3)*SIN('OddsRatio_working_3-way'!Y55/3)</f>
        <v>5.9126833611946046E-2</v>
      </c>
      <c r="AD55" s="11">
        <f>'OddsRatio_working_3-way'!X55^(1/3)*SIN(('OddsRatio_working_3-way'!Y55+2*PI())/3)</f>
        <v>0.42686487169465043</v>
      </c>
      <c r="AE55" s="11">
        <f>'OddsRatio_working_3-way'!X55^(1/3)*SIN(('OddsRatio_working_3-way'!Y55+4*PI())/3)</f>
        <v>-0.48599170530659658</v>
      </c>
      <c r="AF55" s="11">
        <f>-'OddsRatio_working_3-way'!U55/(3*'OddsRatio_working_3-way'!X55^(1/3))*COS(('OddsRatio_working_3-way'!Y55)/3)</f>
        <v>0.52703799046319022</v>
      </c>
      <c r="AG55" s="11">
        <f>-'OddsRatio_working_3-way'!U55/(3*'OddsRatio_working_3-way'!X55^(1/3))*COS(('OddsRatio_working_3-way'!Y55+2*PI())/3)</f>
        <v>-0.31472433518487597</v>
      </c>
      <c r="AH55" s="11">
        <f>-'OddsRatio_working_3-way'!U55/(3*'OddsRatio_working_3-way'!X55^(1/3))*COS(('OddsRatio_working_3-way'!Y55+4*PI())/3)</f>
        <v>-0.21231365527831408</v>
      </c>
      <c r="AI55" s="11">
        <f>'OddsRatio_working_3-way'!U55/(3*'OddsRatio_working_3-way'!X55^(1/3))*SIN(('OddsRatio_working_3-way'!Y55)/3)</f>
        <v>-5.9126833611946032E-2</v>
      </c>
      <c r="AJ55" s="11">
        <f>'OddsRatio_working_3-way'!U55/(3*'OddsRatio_working_3-way'!X55^(1/3))*SIN(('OddsRatio_working_3-way'!Y55+2*PI())/3)</f>
        <v>-0.42686487169465032</v>
      </c>
      <c r="AK55" s="11">
        <f>'OddsRatio_working_3-way'!U55/(3*'OddsRatio_working_3-way'!X55^(1/3))*SIN(('OddsRatio_working_3-way'!Y55+4*PI())/3)</f>
        <v>0.48599170530659647</v>
      </c>
      <c r="AL55" s="11">
        <f>'OddsRatio_working_3-way'!Z55+'OddsRatio_working_3-way'!AF55</f>
        <v>1.0540759809263807</v>
      </c>
      <c r="AM55" s="11">
        <f>'OddsRatio_working_3-way'!AA55+'OddsRatio_working_3-way'!AG55</f>
        <v>-0.62944867036975205</v>
      </c>
      <c r="AN55" s="11">
        <f>'OddsRatio_working_3-way'!AB55+'OddsRatio_working_3-way'!AH55</f>
        <v>-0.42462731055662817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1.0540759809263807</v>
      </c>
      <c r="AS55" s="11">
        <f>IF(('OddsRatio_working_3-way'!X55=0),IF(Q55&gt;0,-Q55^(1/3),(-Q55)^(1/3)),'OddsRatio_working_3-way'!AM55-'OddsRatio_working_3-way'!R55/3)</f>
        <v>-0.62944867036975205</v>
      </c>
      <c r="AT55" s="11">
        <f>IF(('OddsRatio_working_3-way'!X55=0),IF(Q55&gt;0,-Q55^(1/3),(-Q55)^(1/3)),'OddsRatio_working_3-way'!AN55-'OddsRatio_working_3-way'!R55/3)</f>
        <v>-0.42462731055662817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2.87</v>
      </c>
      <c r="B56" s="4">
        <f>IF('True_Odds_Calculator_3-way'!B57="","",'True_Odds_Calculator_3-way'!B57)</f>
        <v>3.38</v>
      </c>
      <c r="C56" s="4">
        <f>IF('True_Odds_Calculator_3-way'!C57="","",'True_Odds_Calculator_3-way'!C57)</f>
        <v>2.58</v>
      </c>
      <c r="D56" s="9">
        <f t="shared" si="13"/>
        <v>0.33766972090710312</v>
      </c>
      <c r="E56" s="9">
        <f t="shared" si="14"/>
        <v>0.28600674140126275</v>
      </c>
      <c r="F56" s="9">
        <f t="shared" si="15"/>
        <v>0.37632353769163396</v>
      </c>
      <c r="G56" s="9">
        <f t="shared" si="16"/>
        <v>1.0489164206712525</v>
      </c>
      <c r="H56" s="9">
        <f t="shared" si="17"/>
        <v>2.9614737066552426</v>
      </c>
      <c r="I56" s="9">
        <f t="shared" si="18"/>
        <v>3.4964210811975809</v>
      </c>
      <c r="J56" s="9">
        <f t="shared" si="19"/>
        <v>2.6572879446605793</v>
      </c>
      <c r="K56" s="11">
        <f t="shared" si="20"/>
        <v>0.34843205574912889</v>
      </c>
      <c r="L56" s="11">
        <f t="shared" si="21"/>
        <v>0.29585798816568049</v>
      </c>
      <c r="M56" s="11">
        <f t="shared" si="22"/>
        <v>0.38759689922480617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-0.2809683153939011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0.23294331510222258</v>
      </c>
      <c r="Q56" s="11">
        <f>2*'OddsRatio_working_3-way'!K56*'OddsRatio_working_3-way'!L56*'OddsRatio_working_3-way'!M56</f>
        <v>7.991194343129418E-2</v>
      </c>
      <c r="R56" s="11">
        <f t="shared" si="23"/>
        <v>0</v>
      </c>
      <c r="S56" s="11">
        <f t="shared" si="24"/>
        <v>-0.82907325253258435</v>
      </c>
      <c r="T56" s="11">
        <f t="shared" si="25"/>
        <v>-0.28441621013124674</v>
      </c>
      <c r="U56" s="11">
        <f>'OddsRatio_working_3-way'!S56-'OddsRatio_working_3-way'!R56^2/3</f>
        <v>-0.82907325253258435</v>
      </c>
      <c r="V56" s="11">
        <f>'OddsRatio_working_3-way'!S56*'OddsRatio_working_3-way'!R56/3-2*'OddsRatio_working_3-way'!R56^3/27-'OddsRatio_working_3-way'!T56</f>
        <v>0.28441621013124674</v>
      </c>
      <c r="W56" s="11">
        <f>'OddsRatio_working_3-way'!V56^2+4*'OddsRatio_working_3-way'!U56^3/27</f>
        <v>-3.5331718259425243E-3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0.14528054963704193</v>
      </c>
      <c r="Y56" s="11">
        <f>IF('OddsRatio_working_3-way'!W56&gt;=0,IF('OddsRatio_working_3-way'!V56+SQRT('OddsRatio_working_3-way'!W56)&gt;0,0,PI()),ACOS('OddsRatio_working_3-way'!V56/(2*'OddsRatio_working_3-way'!X56)))</f>
        <v>0.20602582339981268</v>
      </c>
      <c r="Z56" s="11">
        <f>'OddsRatio_working_3-way'!X56^(1/3)*COS('OddsRatio_working_3-way'!Y56/3)</f>
        <v>0.52445821033562623</v>
      </c>
      <c r="AA56" s="11">
        <f>'OddsRatio_working_3-way'!X56^(1/3)*COS(('OddsRatio_working_3-way'!Y56+2*PI())/3)</f>
        <v>-0.29347014135117466</v>
      </c>
      <c r="AB56" s="11">
        <f>'OddsRatio_working_3-way'!X56^(1/3)*COS(('OddsRatio_working_3-way'!Y56+4*PI())/3)</f>
        <v>-0.23098806898445146</v>
      </c>
      <c r="AC56" s="11">
        <f>'OddsRatio_working_3-way'!X56^(1/3)*SIN('OddsRatio_working_3-way'!Y56/3)</f>
        <v>3.6074041300453344E-2</v>
      </c>
      <c r="AD56" s="11">
        <f>'OddsRatio_working_3-way'!X56^(1/3)*SIN(('OddsRatio_working_3-way'!Y56+2*PI())/3)</f>
        <v>0.43615711272374813</v>
      </c>
      <c r="AE56" s="11">
        <f>'OddsRatio_working_3-way'!X56^(1/3)*SIN(('OddsRatio_working_3-way'!Y56+4*PI())/3)</f>
        <v>-0.47223115402420152</v>
      </c>
      <c r="AF56" s="11">
        <f>-'OddsRatio_working_3-way'!U56/(3*'OddsRatio_working_3-way'!X56^(1/3))*COS(('OddsRatio_working_3-way'!Y56)/3)</f>
        <v>0.52445821033562623</v>
      </c>
      <c r="AG56" s="11">
        <f>-'OddsRatio_working_3-way'!U56/(3*'OddsRatio_working_3-way'!X56^(1/3))*COS(('OddsRatio_working_3-way'!Y56+2*PI())/3)</f>
        <v>-0.29347014135117466</v>
      </c>
      <c r="AH56" s="11">
        <f>-'OddsRatio_working_3-way'!U56/(3*'OddsRatio_working_3-way'!X56^(1/3))*COS(('OddsRatio_working_3-way'!Y56+4*PI())/3)</f>
        <v>-0.23098806898445146</v>
      </c>
      <c r="AI56" s="11">
        <f>'OddsRatio_working_3-way'!U56/(3*'OddsRatio_working_3-way'!X56^(1/3))*SIN(('OddsRatio_working_3-way'!Y56)/3)</f>
        <v>-3.6074041300453344E-2</v>
      </c>
      <c r="AJ56" s="11">
        <f>'OddsRatio_working_3-way'!U56/(3*'OddsRatio_working_3-way'!X56^(1/3))*SIN(('OddsRatio_working_3-way'!Y56+2*PI())/3)</f>
        <v>-0.43615711272374813</v>
      </c>
      <c r="AK56" s="11">
        <f>'OddsRatio_working_3-way'!U56/(3*'OddsRatio_working_3-way'!X56^(1/3))*SIN(('OddsRatio_working_3-way'!Y56+4*PI())/3)</f>
        <v>0.47223115402420152</v>
      </c>
      <c r="AL56" s="11">
        <f>'OddsRatio_working_3-way'!Z56+'OddsRatio_working_3-way'!AF56</f>
        <v>1.0489164206712525</v>
      </c>
      <c r="AM56" s="11">
        <f>'OddsRatio_working_3-way'!AA56+'OddsRatio_working_3-way'!AG56</f>
        <v>-0.58694028270234933</v>
      </c>
      <c r="AN56" s="11">
        <f>'OddsRatio_working_3-way'!AB56+'OddsRatio_working_3-way'!AH56</f>
        <v>-0.46197613796890291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1.0489164206712525</v>
      </c>
      <c r="AS56" s="11">
        <f>IF(('OddsRatio_working_3-way'!X56=0),IF(Q56&gt;0,-Q56^(1/3),(-Q56)^(1/3)),'OddsRatio_working_3-way'!AM56-'OddsRatio_working_3-way'!R56/3)</f>
        <v>-0.58694028270234933</v>
      </c>
      <c r="AT56" s="11">
        <f>IF(('OddsRatio_working_3-way'!X56=0),IF(Q56&gt;0,-Q56^(1/3),(-Q56)^(1/3)),'OddsRatio_working_3-way'!AN56-'OddsRatio_working_3-way'!R56/3)</f>
        <v>-0.46197613796890291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3.1</v>
      </c>
      <c r="C57" s="4">
        <f>IF('True_Odds_Calculator_3-way'!C58="","",'True_Odds_Calculator_3-way'!C58)</f>
        <v>2.82</v>
      </c>
      <c r="D57" s="9">
        <f t="shared" si="13"/>
        <v>0.3446646380368219</v>
      </c>
      <c r="E57" s="9">
        <f t="shared" si="14"/>
        <v>0.31191412767705656</v>
      </c>
      <c r="F57" s="9">
        <f t="shared" si="15"/>
        <v>0.34342123428612165</v>
      </c>
      <c r="G57" s="9">
        <f t="shared" si="16"/>
        <v>1.0504812386717144</v>
      </c>
      <c r="H57" s="9">
        <f t="shared" si="17"/>
        <v>2.9013710419958021</v>
      </c>
      <c r="I57" s="9">
        <f t="shared" si="18"/>
        <v>3.2060106012106</v>
      </c>
      <c r="J57" s="9">
        <f t="shared" si="19"/>
        <v>2.9118758543825201</v>
      </c>
      <c r="K57" s="11">
        <f t="shared" si="20"/>
        <v>0.35587188612099646</v>
      </c>
      <c r="L57" s="11">
        <f t="shared" si="21"/>
        <v>0.32258064516129031</v>
      </c>
      <c r="M57" s="11">
        <f t="shared" si="22"/>
        <v>0.3546099290780142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-0.28161263455108121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0.233258511493172</v>
      </c>
      <c r="Q57" s="11">
        <f>2*'OddsRatio_working_3-way'!K57*'OddsRatio_working_3-way'!L57*'OddsRatio_working_3-way'!M57</f>
        <v>8.141658341821012E-2</v>
      </c>
      <c r="R57" s="11">
        <f t="shared" si="23"/>
        <v>0</v>
      </c>
      <c r="S57" s="11">
        <f t="shared" si="24"/>
        <v>-0.82829561914013361</v>
      </c>
      <c r="T57" s="11">
        <f t="shared" si="25"/>
        <v>-0.28910841854803965</v>
      </c>
      <c r="U57" s="11">
        <f>'OddsRatio_working_3-way'!S57-'OddsRatio_working_3-way'!R57^2/3</f>
        <v>-0.82829561914013361</v>
      </c>
      <c r="V57" s="11">
        <f>'OddsRatio_working_3-way'!S57*'OddsRatio_working_3-way'!R57/3-2*'OddsRatio_working_3-way'!R57^3/27-'OddsRatio_working_3-way'!T57</f>
        <v>0.28910841854803965</v>
      </c>
      <c r="W57" s="11">
        <f>'OddsRatio_working_3-way'!V57^2+4*'OddsRatio_working_3-way'!U57^3/27</f>
        <v>-6.047348227228716E-4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0.14507619764977933</v>
      </c>
      <c r="Y57" s="11">
        <f>IF('OddsRatio_working_3-way'!W57&gt;=0,IF('OddsRatio_working_3-way'!V57+SQRT('OddsRatio_working_3-way'!W57)&gt;0,0,PI()),ACOS('OddsRatio_working_3-way'!V57/(2*'OddsRatio_working_3-way'!X57)))</f>
        <v>8.4855038423803153E-2</v>
      </c>
      <c r="Z57" s="11">
        <f>'OddsRatio_working_3-way'!X57^(1/3)*COS('OddsRatio_working_3-way'!Y57/3)</f>
        <v>0.5252406193358572</v>
      </c>
      <c r="AA57" s="11">
        <f>'OddsRatio_working_3-way'!X57^(1/3)*COS(('OddsRatio_working_3-way'!Y57+2*PI())/3)</f>
        <v>-0.27548979430397019</v>
      </c>
      <c r="AB57" s="11">
        <f>'OddsRatio_working_3-way'!X57^(1/3)*COS(('OddsRatio_working_3-way'!Y57+4*PI())/3)</f>
        <v>-0.24975082503188709</v>
      </c>
      <c r="AC57" s="11">
        <f>'OddsRatio_working_3-way'!X57^(1/3)*SIN('OddsRatio_working_3-way'!Y57/3)</f>
        <v>1.4860400837900762E-2</v>
      </c>
      <c r="AD57" s="11">
        <f>'OddsRatio_working_3-way'!X57^(1/3)*SIN(('OddsRatio_working_3-way'!Y57+2*PI())/3)</f>
        <v>0.44744151902537393</v>
      </c>
      <c r="AE57" s="11">
        <f>'OddsRatio_working_3-way'!X57^(1/3)*SIN(('OddsRatio_working_3-way'!Y57+4*PI())/3)</f>
        <v>-0.46230191986327462</v>
      </c>
      <c r="AF57" s="11">
        <f>-'OddsRatio_working_3-way'!U57/(3*'OddsRatio_working_3-way'!X57^(1/3))*COS(('OddsRatio_working_3-way'!Y57)/3)</f>
        <v>0.52524061933585708</v>
      </c>
      <c r="AG57" s="11">
        <f>-'OddsRatio_working_3-way'!U57/(3*'OddsRatio_working_3-way'!X57^(1/3))*COS(('OddsRatio_working_3-way'!Y57+2*PI())/3)</f>
        <v>-0.27548979430397014</v>
      </c>
      <c r="AH57" s="11">
        <f>-'OddsRatio_working_3-way'!U57/(3*'OddsRatio_working_3-way'!X57^(1/3))*COS(('OddsRatio_working_3-way'!Y57+4*PI())/3)</f>
        <v>-0.24975082503188703</v>
      </c>
      <c r="AI57" s="11">
        <f>'OddsRatio_working_3-way'!U57/(3*'OddsRatio_working_3-way'!X57^(1/3))*SIN(('OddsRatio_working_3-way'!Y57)/3)</f>
        <v>-1.4860400837900758E-2</v>
      </c>
      <c r="AJ57" s="11">
        <f>'OddsRatio_working_3-way'!U57/(3*'OddsRatio_working_3-way'!X57^(1/3))*SIN(('OddsRatio_working_3-way'!Y57+2*PI())/3)</f>
        <v>-0.44744151902537388</v>
      </c>
      <c r="AK57" s="11">
        <f>'OddsRatio_working_3-way'!U57/(3*'OddsRatio_working_3-way'!X57^(1/3))*SIN(('OddsRatio_working_3-way'!Y57+4*PI())/3)</f>
        <v>0.46230191986327457</v>
      </c>
      <c r="AL57" s="11">
        <f>'OddsRatio_working_3-way'!Z57+'OddsRatio_working_3-way'!AF57</f>
        <v>1.0504812386717144</v>
      </c>
      <c r="AM57" s="11">
        <f>'OddsRatio_working_3-way'!AA57+'OddsRatio_working_3-way'!AG57</f>
        <v>-0.55097958860794027</v>
      </c>
      <c r="AN57" s="11">
        <f>'OddsRatio_working_3-way'!AB57+'OddsRatio_working_3-way'!AH57</f>
        <v>-0.49950165006377412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1.0504812386717144</v>
      </c>
      <c r="AS57" s="11">
        <f>IF(('OddsRatio_working_3-way'!X57=0),IF(Q57&gt;0,-Q57^(1/3),(-Q57)^(1/3)),'OddsRatio_working_3-way'!AM57-'OddsRatio_working_3-way'!R57/3)</f>
        <v>-0.55097958860794027</v>
      </c>
      <c r="AT57" s="11">
        <f>IF(('OddsRatio_working_3-way'!X57=0),IF(Q57&gt;0,-Q57^(1/3),(-Q57)^(1/3)),'OddsRatio_working_3-way'!AN57-'OddsRatio_working_3-way'!R57/3)</f>
        <v>-0.49950165006377412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1.61</v>
      </c>
      <c r="B58" s="4">
        <f>IF('True_Odds_Calculator_3-way'!B59="","",'True_Odds_Calculator_3-way'!B59)</f>
        <v>4.28</v>
      </c>
      <c r="C58" s="4">
        <f>IF('True_Odds_Calculator_3-way'!C59="","",'True_Odds_Calculator_3-way'!C59)</f>
        <v>5.5</v>
      </c>
      <c r="D58" s="9">
        <f t="shared" si="13"/>
        <v>0.6055927710160558</v>
      </c>
      <c r="E58" s="9">
        <f t="shared" si="14"/>
        <v>0.22212666319136662</v>
      </c>
      <c r="F58" s="9">
        <f t="shared" si="15"/>
        <v>0.17228056579257733</v>
      </c>
      <c r="G58" s="9">
        <f t="shared" si="16"/>
        <v>1.0676633850132087</v>
      </c>
      <c r="H58" s="9">
        <f t="shared" si="17"/>
        <v>1.6512746648580576</v>
      </c>
      <c r="I58" s="9">
        <f t="shared" si="18"/>
        <v>4.5019359028433241</v>
      </c>
      <c r="J58" s="9">
        <f t="shared" si="19"/>
        <v>5.8044852325594389</v>
      </c>
      <c r="K58" s="11">
        <f t="shared" si="20"/>
        <v>0.6211180124223602</v>
      </c>
      <c r="L58" s="11">
        <f t="shared" si="21"/>
        <v>0.23364485981308411</v>
      </c>
      <c r="M58" s="11">
        <f t="shared" si="22"/>
        <v>0.18181818181818182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-0.23756576621265757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0.22137553628817341</v>
      </c>
      <c r="Q58" s="11">
        <f>2*'OddsRatio_working_3-way'!K58*'OddsRatio_working_3-way'!L58*'OddsRatio_working_3-way'!M58</f>
        <v>5.2771283978110463E-2</v>
      </c>
      <c r="R58" s="11">
        <f t="shared" si="23"/>
        <v>0</v>
      </c>
      <c r="S58" s="11">
        <f t="shared" si="24"/>
        <v>-0.93184948242925103</v>
      </c>
      <c r="T58" s="11">
        <f t="shared" si="25"/>
        <v>-0.22213336887467247</v>
      </c>
      <c r="U58" s="11">
        <f>'OddsRatio_working_3-way'!S58-'OddsRatio_working_3-way'!R58^2/3</f>
        <v>-0.93184948242925103</v>
      </c>
      <c r="V58" s="11">
        <f>'OddsRatio_working_3-way'!S58*'OddsRatio_working_3-way'!R58/3-2*'OddsRatio_working_3-way'!R58^3/27-'OddsRatio_working_3-way'!T58</f>
        <v>0.22213336887467247</v>
      </c>
      <c r="W58" s="11">
        <f>'OddsRatio_working_3-way'!V58^2+4*'OddsRatio_working_3-way'!U58^3/27</f>
        <v>-7.0533122257330119E-2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0.17311582526226582</v>
      </c>
      <c r="Y58" s="11">
        <f>IF('OddsRatio_working_3-way'!W58&gt;=0,IF('OddsRatio_working_3-way'!V58+SQRT('OddsRatio_working_3-way'!W58)&gt;0,0,PI()),ACOS('OddsRatio_working_3-way'!V58/(2*'OddsRatio_working_3-way'!X58)))</f>
        <v>0.87424728806315133</v>
      </c>
      <c r="Z58" s="11">
        <f>'OddsRatio_working_3-way'!X58^(1/3)*COS('OddsRatio_working_3-way'!Y58/3)</f>
        <v>0.53383169250660434</v>
      </c>
      <c r="AA58" s="11">
        <f>'OddsRatio_working_3-way'!X58^(1/3)*COS(('OddsRatio_working_3-way'!Y58+2*PI())/3)</f>
        <v>-0.40558871189025153</v>
      </c>
      <c r="AB58" s="11">
        <f>'OddsRatio_working_3-way'!X58^(1/3)*COS(('OddsRatio_working_3-way'!Y58+4*PI())/3)</f>
        <v>-0.12824298061635295</v>
      </c>
      <c r="AC58" s="11">
        <f>'OddsRatio_working_3-way'!X58^(1/3)*SIN('OddsRatio_working_3-way'!Y58/3)</f>
        <v>0.1601256326095791</v>
      </c>
      <c r="AD58" s="11">
        <f>'OddsRatio_working_3-way'!X58^(1/3)*SIN(('OddsRatio_working_3-way'!Y58+2*PI())/3)</f>
        <v>0.38224899075117286</v>
      </c>
      <c r="AE58" s="11">
        <f>'OddsRatio_working_3-way'!X58^(1/3)*SIN(('OddsRatio_working_3-way'!Y58+4*PI())/3)</f>
        <v>-0.54237462336075182</v>
      </c>
      <c r="AF58" s="11">
        <f>-'OddsRatio_working_3-way'!U58/(3*'OddsRatio_working_3-way'!X58^(1/3))*COS(('OddsRatio_working_3-way'!Y58)/3)</f>
        <v>0.53383169250660434</v>
      </c>
      <c r="AG58" s="11">
        <f>-'OddsRatio_working_3-way'!U58/(3*'OddsRatio_working_3-way'!X58^(1/3))*COS(('OddsRatio_working_3-way'!Y58+2*PI())/3)</f>
        <v>-0.40558871189025153</v>
      </c>
      <c r="AH58" s="11">
        <f>-'OddsRatio_working_3-way'!U58/(3*'OddsRatio_working_3-way'!X58^(1/3))*COS(('OddsRatio_working_3-way'!Y58+4*PI())/3)</f>
        <v>-0.12824298061635295</v>
      </c>
      <c r="AI58" s="11">
        <f>'OddsRatio_working_3-way'!U58/(3*'OddsRatio_working_3-way'!X58^(1/3))*SIN(('OddsRatio_working_3-way'!Y58)/3)</f>
        <v>-0.1601256326095791</v>
      </c>
      <c r="AJ58" s="11">
        <f>'OddsRatio_working_3-way'!U58/(3*'OddsRatio_working_3-way'!X58^(1/3))*SIN(('OddsRatio_working_3-way'!Y58+2*PI())/3)</f>
        <v>-0.38224899075117286</v>
      </c>
      <c r="AK58" s="11">
        <f>'OddsRatio_working_3-way'!U58/(3*'OddsRatio_working_3-way'!X58^(1/3))*SIN(('OddsRatio_working_3-way'!Y58+4*PI())/3)</f>
        <v>0.54237462336075182</v>
      </c>
      <c r="AL58" s="11">
        <f>'OddsRatio_working_3-way'!Z58+'OddsRatio_working_3-way'!AF58</f>
        <v>1.0676633850132087</v>
      </c>
      <c r="AM58" s="11">
        <f>'OddsRatio_working_3-way'!AA58+'OddsRatio_working_3-way'!AG58</f>
        <v>-0.81117742378050306</v>
      </c>
      <c r="AN58" s="11">
        <f>'OddsRatio_working_3-way'!AB58+'OddsRatio_working_3-way'!AH58</f>
        <v>-0.25648596123270589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1.0676633850132087</v>
      </c>
      <c r="AS58" s="11">
        <f>IF(('OddsRatio_working_3-way'!X58=0),IF(Q58&gt;0,-Q58^(1/3),(-Q58)^(1/3)),'OddsRatio_working_3-way'!AM58-'OddsRatio_working_3-way'!R58/3)</f>
        <v>-0.81117742378050306</v>
      </c>
      <c r="AT58" s="11">
        <f>IF(('OddsRatio_working_3-way'!X58=0),IF(Q58&gt;0,-Q58^(1/3),(-Q58)^(1/3)),'OddsRatio_working_3-way'!AN58-'OddsRatio_working_3-way'!R58/3)</f>
        <v>-0.25648596123270589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1.92</v>
      </c>
      <c r="B59" s="4">
        <f>IF('True_Odds_Calculator_3-way'!B60="","",'True_Odds_Calculator_3-way'!B60)</f>
        <v>3.64</v>
      </c>
      <c r="C59" s="4">
        <f>IF('True_Odds_Calculator_3-way'!C60="","",'True_Odds_Calculator_3-way'!C60)</f>
        <v>4.2</v>
      </c>
      <c r="D59" s="9">
        <f t="shared" si="13"/>
        <v>0.50739292869564534</v>
      </c>
      <c r="E59" s="9">
        <f t="shared" si="14"/>
        <v>0.2641349389459563</v>
      </c>
      <c r="F59" s="9">
        <f t="shared" si="15"/>
        <v>0.22847213235839811</v>
      </c>
      <c r="G59" s="9">
        <f t="shared" si="16"/>
        <v>1.0552816929978559</v>
      </c>
      <c r="H59" s="9">
        <f t="shared" si="17"/>
        <v>1.9708591575580277</v>
      </c>
      <c r="I59" s="9">
        <f t="shared" si="18"/>
        <v>3.78594366951434</v>
      </c>
      <c r="J59" s="9">
        <f t="shared" si="19"/>
        <v>4.3769014175931389</v>
      </c>
      <c r="K59" s="11">
        <f t="shared" si="20"/>
        <v>0.52083333333333337</v>
      </c>
      <c r="L59" s="11">
        <f t="shared" si="21"/>
        <v>0.27472527472527469</v>
      </c>
      <c r="M59" s="11">
        <f t="shared" si="22"/>
        <v>0.23809523809523808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-0.26478283621140752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0.23030045351473921</v>
      </c>
      <c r="Q59" s="11">
        <f>2*'OddsRatio_working_3-way'!K59*'OddsRatio_working_3-way'!L59*'OddsRatio_working_3-way'!M59</f>
        <v>6.8136228850514555E-2</v>
      </c>
      <c r="R59" s="11">
        <f t="shared" si="23"/>
        <v>0</v>
      </c>
      <c r="S59" s="11">
        <f t="shared" si="24"/>
        <v>-0.86977108036890682</v>
      </c>
      <c r="T59" s="11">
        <f t="shared" si="25"/>
        <v>-0.25732872200263512</v>
      </c>
      <c r="U59" s="11">
        <f>'OddsRatio_working_3-way'!S59-'OddsRatio_working_3-way'!R59^2/3</f>
        <v>-0.86977108036890682</v>
      </c>
      <c r="V59" s="11">
        <f>'OddsRatio_working_3-way'!S59*'OddsRatio_working_3-way'!R59/3-2*'OddsRatio_working_3-way'!R59^3/27-'OddsRatio_working_3-way'!T59</f>
        <v>0.25732872200263512</v>
      </c>
      <c r="W59" s="11">
        <f>'OddsRatio_working_3-way'!V59^2+4*'OddsRatio_working_3-way'!U59^3/27</f>
        <v>-3.1260940529769923E-2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0.15610814496470019</v>
      </c>
      <c r="Y59" s="11">
        <f>IF('OddsRatio_working_3-way'!W59&gt;=0,IF('OddsRatio_working_3-way'!V59+SQRT('OddsRatio_working_3-way'!W59)&gt;0,0,PI()),ACOS('OddsRatio_working_3-way'!V59/(2*'OddsRatio_working_3-way'!X59)))</f>
        <v>0.60200794847799333</v>
      </c>
      <c r="Z59" s="11">
        <f>'OddsRatio_working_3-way'!X59^(1/3)*COS('OddsRatio_working_3-way'!Y59/3)</f>
        <v>0.52764084649892795</v>
      </c>
      <c r="AA59" s="11">
        <f>'OddsRatio_working_3-way'!X59^(1/3)*COS(('OddsRatio_working_3-way'!Y59+2*PI())/3)</f>
        <v>-0.35676730550835289</v>
      </c>
      <c r="AB59" s="11">
        <f>'OddsRatio_working_3-way'!X59^(1/3)*COS(('OddsRatio_working_3-way'!Y59+4*PI())/3)</f>
        <v>-0.1708735409905752</v>
      </c>
      <c r="AC59" s="11">
        <f>'OddsRatio_working_3-way'!X59^(1/3)*SIN('OddsRatio_working_3-way'!Y59/3)</f>
        <v>0.10732581498501204</v>
      </c>
      <c r="AD59" s="11">
        <f>'OddsRatio_working_3-way'!X59^(1/3)*SIN(('OddsRatio_working_3-way'!Y59+2*PI())/3)</f>
        <v>0.40328746964989115</v>
      </c>
      <c r="AE59" s="11">
        <f>'OddsRatio_working_3-way'!X59^(1/3)*SIN(('OddsRatio_working_3-way'!Y59+4*PI())/3)</f>
        <v>-0.51061328463490308</v>
      </c>
      <c r="AF59" s="11">
        <f>-'OddsRatio_working_3-way'!U59/(3*'OddsRatio_working_3-way'!X59^(1/3))*COS(('OddsRatio_working_3-way'!Y59)/3)</f>
        <v>0.52764084649892795</v>
      </c>
      <c r="AG59" s="11">
        <f>-'OddsRatio_working_3-way'!U59/(3*'OddsRatio_working_3-way'!X59^(1/3))*COS(('OddsRatio_working_3-way'!Y59+2*PI())/3)</f>
        <v>-0.35676730550835289</v>
      </c>
      <c r="AH59" s="11">
        <f>-'OddsRatio_working_3-way'!U59/(3*'OddsRatio_working_3-way'!X59^(1/3))*COS(('OddsRatio_working_3-way'!Y59+4*PI())/3)</f>
        <v>-0.1708735409905752</v>
      </c>
      <c r="AI59" s="11">
        <f>'OddsRatio_working_3-way'!U59/(3*'OddsRatio_working_3-way'!X59^(1/3))*SIN(('OddsRatio_working_3-way'!Y59)/3)</f>
        <v>-0.10732581498501204</v>
      </c>
      <c r="AJ59" s="11">
        <f>'OddsRatio_working_3-way'!U59/(3*'OddsRatio_working_3-way'!X59^(1/3))*SIN(('OddsRatio_working_3-way'!Y59+2*PI())/3)</f>
        <v>-0.40328746964989115</v>
      </c>
      <c r="AK59" s="11">
        <f>'OddsRatio_working_3-way'!U59/(3*'OddsRatio_working_3-way'!X59^(1/3))*SIN(('OddsRatio_working_3-way'!Y59+4*PI())/3)</f>
        <v>0.51061328463490308</v>
      </c>
      <c r="AL59" s="11">
        <f>'OddsRatio_working_3-way'!Z59+'OddsRatio_working_3-way'!AF59</f>
        <v>1.0552816929978559</v>
      </c>
      <c r="AM59" s="11">
        <f>'OddsRatio_working_3-way'!AA59+'OddsRatio_working_3-way'!AG59</f>
        <v>-0.71353461101670579</v>
      </c>
      <c r="AN59" s="11">
        <f>'OddsRatio_working_3-way'!AB59+'OddsRatio_working_3-way'!AH59</f>
        <v>-0.34174708198115039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1.0552816929978559</v>
      </c>
      <c r="AS59" s="11">
        <f>IF(('OddsRatio_working_3-way'!X59=0),IF(Q59&gt;0,-Q59^(1/3),(-Q59)^(1/3)),'OddsRatio_working_3-way'!AM59-'OddsRatio_working_3-way'!R59/3)</f>
        <v>-0.71353461101670579</v>
      </c>
      <c r="AT59" s="11">
        <f>IF(('OddsRatio_working_3-way'!X59=0),IF(Q59&gt;0,-Q59^(1/3),(-Q59)^(1/3)),'OddsRatio_working_3-way'!AN59-'OddsRatio_working_3-way'!R59/3)</f>
        <v>-0.34174708198115039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2.1800000000000002</v>
      </c>
      <c r="B60" s="4">
        <f>IF('True_Odds_Calculator_3-way'!B61="","",'True_Odds_Calculator_3-way'!B61)</f>
        <v>3.44</v>
      </c>
      <c r="C60" s="4">
        <f>IF('True_Odds_Calculator_3-way'!C61="","",'True_Odds_Calculator_3-way'!C61)</f>
        <v>3.51</v>
      </c>
      <c r="D60" s="9">
        <f t="shared" si="13"/>
        <v>0.44569977178335118</v>
      </c>
      <c r="E60" s="9">
        <f t="shared" si="14"/>
        <v>0.27998328923292154</v>
      </c>
      <c r="F60" s="9">
        <f t="shared" si="15"/>
        <v>0.27431693898372767</v>
      </c>
      <c r="G60" s="9">
        <f t="shared" si="16"/>
        <v>1.0539515293809516</v>
      </c>
      <c r="H60" s="9">
        <f t="shared" si="17"/>
        <v>2.2436628046695231</v>
      </c>
      <c r="I60" s="9">
        <f t="shared" si="18"/>
        <v>3.5716417316895215</v>
      </c>
      <c r="J60" s="9">
        <f t="shared" si="19"/>
        <v>3.6454183387461883</v>
      </c>
      <c r="K60" s="11">
        <f t="shared" si="20"/>
        <v>0.4587155963302752</v>
      </c>
      <c r="L60" s="11">
        <f t="shared" si="21"/>
        <v>0.29069767441860467</v>
      </c>
      <c r="M60" s="11">
        <f t="shared" si="22"/>
        <v>0.28490028490028491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-0.2745512987672154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0.2328833404148104</v>
      </c>
      <c r="Q60" s="11">
        <f>2*'OddsRatio_working_3-way'!K60*'OddsRatio_working_3-way'!L60*'OddsRatio_working_3-way'!M60</f>
        <v>7.5981514001569467E-2</v>
      </c>
      <c r="R60" s="11">
        <f t="shared" si="23"/>
        <v>0</v>
      </c>
      <c r="S60" s="11">
        <f t="shared" si="24"/>
        <v>-0.84823252142859418</v>
      </c>
      <c r="T60" s="11">
        <f t="shared" si="25"/>
        <v>-0.27674796783967187</v>
      </c>
      <c r="U60" s="11">
        <f>'OddsRatio_working_3-way'!S60-'OddsRatio_working_3-way'!R60^2/3</f>
        <v>-0.84823252142859418</v>
      </c>
      <c r="V60" s="11">
        <f>'OddsRatio_working_3-way'!S60*'OddsRatio_working_3-way'!R60/3-2*'OddsRatio_working_3-way'!R60^3/27-'OddsRatio_working_3-way'!T60</f>
        <v>0.27674796783967187</v>
      </c>
      <c r="W60" s="11">
        <f>'OddsRatio_working_3-way'!V60^2+4*'OddsRatio_working_3-way'!U60^3/27</f>
        <v>-1.3825666122565319E-2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0.15034552190367476</v>
      </c>
      <c r="Y60" s="11">
        <f>IF('OddsRatio_working_3-way'!W60&gt;=0,IF('OddsRatio_working_3-way'!V60+SQRT('OddsRatio_working_3-way'!W60)&gt;0,0,PI()),ACOS('OddsRatio_working_3-way'!V60/(2*'OddsRatio_working_3-way'!X60)))</f>
        <v>0.40176262375055782</v>
      </c>
      <c r="Z60" s="11">
        <f>'OddsRatio_working_3-way'!X60^(1/3)*COS('OddsRatio_working_3-way'!Y60/3)</f>
        <v>0.5269757646904758</v>
      </c>
      <c r="AA60" s="11">
        <f>'OddsRatio_working_3-way'!X60^(1/3)*COS(('OddsRatio_working_3-way'!Y60+2*PI())/3)</f>
        <v>-0.32497396149177921</v>
      </c>
      <c r="AB60" s="11">
        <f>'OddsRatio_working_3-way'!X60^(1/3)*COS(('OddsRatio_working_3-way'!Y60+4*PI())/3)</f>
        <v>-0.20200180319869634</v>
      </c>
      <c r="AC60" s="11">
        <f>'OddsRatio_working_3-way'!X60^(1/3)*SIN('OddsRatio_working_3-way'!Y60/3)</f>
        <v>7.099800869334065E-2</v>
      </c>
      <c r="AD60" s="11">
        <f>'OddsRatio_working_3-way'!X60^(1/3)*SIN(('OddsRatio_working_3-way'!Y60+2*PI())/3)</f>
        <v>0.42087539505401245</v>
      </c>
      <c r="AE60" s="11">
        <f>'OddsRatio_working_3-way'!X60^(1/3)*SIN(('OddsRatio_working_3-way'!Y60+4*PI())/3)</f>
        <v>-0.49187340374735306</v>
      </c>
      <c r="AF60" s="11">
        <f>-'OddsRatio_working_3-way'!U60/(3*'OddsRatio_working_3-way'!X60^(1/3))*COS(('OddsRatio_working_3-way'!Y60)/3)</f>
        <v>0.52697576469047569</v>
      </c>
      <c r="AG60" s="11">
        <f>-'OddsRatio_working_3-way'!U60/(3*'OddsRatio_working_3-way'!X60^(1/3))*COS(('OddsRatio_working_3-way'!Y60+2*PI())/3)</f>
        <v>-0.32497396149177915</v>
      </c>
      <c r="AH60" s="11">
        <f>-'OddsRatio_working_3-way'!U60/(3*'OddsRatio_working_3-way'!X60^(1/3))*COS(('OddsRatio_working_3-way'!Y60+4*PI())/3)</f>
        <v>-0.20200180319869629</v>
      </c>
      <c r="AI60" s="11">
        <f>'OddsRatio_working_3-way'!U60/(3*'OddsRatio_working_3-way'!X60^(1/3))*SIN(('OddsRatio_working_3-way'!Y60)/3)</f>
        <v>-7.0998008693340636E-2</v>
      </c>
      <c r="AJ60" s="11">
        <f>'OddsRatio_working_3-way'!U60/(3*'OddsRatio_working_3-way'!X60^(1/3))*SIN(('OddsRatio_working_3-way'!Y60+2*PI())/3)</f>
        <v>-0.42087539505401239</v>
      </c>
      <c r="AK60" s="11">
        <f>'OddsRatio_working_3-way'!U60/(3*'OddsRatio_working_3-way'!X60^(1/3))*SIN(('OddsRatio_working_3-way'!Y60+4*PI())/3)</f>
        <v>0.49187340374735294</v>
      </c>
      <c r="AL60" s="11">
        <f>'OddsRatio_working_3-way'!Z60+'OddsRatio_working_3-way'!AF60</f>
        <v>1.0539515293809516</v>
      </c>
      <c r="AM60" s="11">
        <f>'OddsRatio_working_3-way'!AA60+'OddsRatio_working_3-way'!AG60</f>
        <v>-0.6499479229835583</v>
      </c>
      <c r="AN60" s="11">
        <f>'OddsRatio_working_3-way'!AB60+'OddsRatio_working_3-way'!AH60</f>
        <v>-0.40400360639739263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1.0539515293809516</v>
      </c>
      <c r="AS60" s="11">
        <f>IF(('OddsRatio_working_3-way'!X60=0),IF(Q60&gt;0,-Q60^(1/3),(-Q60)^(1/3)),'OddsRatio_working_3-way'!AM60-'OddsRatio_working_3-way'!R60/3)</f>
        <v>-0.6499479229835583</v>
      </c>
      <c r="AT60" s="11">
        <f>IF(('OddsRatio_working_3-way'!X60=0),IF(Q60&gt;0,-Q60^(1/3),(-Q60)^(1/3)),'OddsRatio_working_3-way'!AN60-'OddsRatio_working_3-way'!R60/3)</f>
        <v>-0.40400360639739263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1.61</v>
      </c>
      <c r="B61" s="4">
        <f>IF('True_Odds_Calculator_3-way'!B62="","",'True_Odds_Calculator_3-way'!B62)</f>
        <v>4.01</v>
      </c>
      <c r="C61" s="4">
        <f>IF('True_Odds_Calculator_3-way'!C62="","",'True_Odds_Calculator_3-way'!C62)</f>
        <v>5.99</v>
      </c>
      <c r="D61" s="9">
        <f t="shared" si="13"/>
        <v>0.6051811180875758</v>
      </c>
      <c r="E61" s="9">
        <f t="shared" si="14"/>
        <v>0.23701123676898028</v>
      </c>
      <c r="F61" s="9">
        <f t="shared" si="15"/>
        <v>0.15780764514344406</v>
      </c>
      <c r="G61" s="9">
        <f t="shared" si="16"/>
        <v>1.0695047306734207</v>
      </c>
      <c r="H61" s="9">
        <f t="shared" si="17"/>
        <v>1.6523978857107864</v>
      </c>
      <c r="I61" s="9">
        <f t="shared" si="18"/>
        <v>4.2192092393269967</v>
      </c>
      <c r="J61" s="9">
        <f t="shared" si="19"/>
        <v>6.3368286060603696</v>
      </c>
      <c r="K61" s="11">
        <f t="shared" si="20"/>
        <v>0.6211180124223602</v>
      </c>
      <c r="L61" s="11">
        <f t="shared" si="21"/>
        <v>0.24937655860349128</v>
      </c>
      <c r="M61" s="11">
        <f t="shared" si="22"/>
        <v>0.1669449081803005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-0.23691895325198653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0.22264148006263645</v>
      </c>
      <c r="Q61" s="11">
        <f>2*'OddsRatio_working_3-way'!K61*'OddsRatio_working_3-way'!L61*'OddsRatio_working_3-way'!M61</f>
        <v>5.1716952395502086E-2</v>
      </c>
      <c r="R61" s="11">
        <f t="shared" si="23"/>
        <v>0</v>
      </c>
      <c r="S61" s="11">
        <f t="shared" si="24"/>
        <v>-0.9397368889513682</v>
      </c>
      <c r="T61" s="11">
        <f t="shared" si="25"/>
        <v>-0.21828963738707741</v>
      </c>
      <c r="U61" s="11">
        <f>'OddsRatio_working_3-way'!S61-'OddsRatio_working_3-way'!R61^2/3</f>
        <v>-0.9397368889513682</v>
      </c>
      <c r="V61" s="11">
        <f>'OddsRatio_working_3-way'!S61*'OddsRatio_working_3-way'!R61/3-2*'OddsRatio_working_3-way'!R61^3/27-'OddsRatio_working_3-way'!T61</f>
        <v>0.21828963738707741</v>
      </c>
      <c r="W61" s="11">
        <f>'OddsRatio_working_3-way'!V61^2+4*'OddsRatio_working_3-way'!U61^3/27</f>
        <v>-7.5295817977626814E-2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0.17531841301486886</v>
      </c>
      <c r="Y61" s="11">
        <f>IF('OddsRatio_working_3-way'!W61&gt;=0,IF('OddsRatio_working_3-way'!V61+SQRT('OddsRatio_working_3-way'!W61)&gt;0,0,PI()),ACOS('OddsRatio_working_3-way'!V61/(2*'OddsRatio_working_3-way'!X61)))</f>
        <v>0.89879689439951782</v>
      </c>
      <c r="Z61" s="11">
        <f>'OddsRatio_working_3-way'!X61^(1/3)*COS('OddsRatio_working_3-way'!Y61/3)</f>
        <v>0.53475236533671033</v>
      </c>
      <c r="AA61" s="11">
        <f>'OddsRatio_working_3-way'!X61^(1/3)*COS(('OddsRatio_working_3-way'!Y61+2*PI())/3)</f>
        <v>-0.41042915559425108</v>
      </c>
      <c r="AB61" s="11">
        <f>'OddsRatio_working_3-way'!X61^(1/3)*COS(('OddsRatio_working_3-way'!Y61+4*PI())/3)</f>
        <v>-0.1243232097424594</v>
      </c>
      <c r="AC61" s="11">
        <f>'OddsRatio_working_3-way'!X61^(1/3)*SIN('OddsRatio_working_3-way'!Y61/3)</f>
        <v>0.16518334485428443</v>
      </c>
      <c r="AD61" s="11">
        <f>'OddsRatio_working_3-way'!X61^(1/3)*SIN(('OddsRatio_working_3-way'!Y61+2*PI())/3)</f>
        <v>0.38051746068826603</v>
      </c>
      <c r="AE61" s="11">
        <f>'OddsRatio_working_3-way'!X61^(1/3)*SIN(('OddsRatio_working_3-way'!Y61+4*PI())/3)</f>
        <v>-0.5457008055425504</v>
      </c>
      <c r="AF61" s="11">
        <f>-'OddsRatio_working_3-way'!U61/(3*'OddsRatio_working_3-way'!X61^(1/3))*COS(('OddsRatio_working_3-way'!Y61)/3)</f>
        <v>0.53475236533671044</v>
      </c>
      <c r="AG61" s="11">
        <f>-'OddsRatio_working_3-way'!U61/(3*'OddsRatio_working_3-way'!X61^(1/3))*COS(('OddsRatio_working_3-way'!Y61+2*PI())/3)</f>
        <v>-0.41042915559425119</v>
      </c>
      <c r="AH61" s="11">
        <f>-'OddsRatio_working_3-way'!U61/(3*'OddsRatio_working_3-way'!X61^(1/3))*COS(('OddsRatio_working_3-way'!Y61+4*PI())/3)</f>
        <v>-0.12432320974245943</v>
      </c>
      <c r="AI61" s="11">
        <f>'OddsRatio_working_3-way'!U61/(3*'OddsRatio_working_3-way'!X61^(1/3))*SIN(('OddsRatio_working_3-way'!Y61)/3)</f>
        <v>-0.16518334485428449</v>
      </c>
      <c r="AJ61" s="11">
        <f>'OddsRatio_working_3-way'!U61/(3*'OddsRatio_working_3-way'!X61^(1/3))*SIN(('OddsRatio_working_3-way'!Y61+2*PI())/3)</f>
        <v>-0.38051746068826608</v>
      </c>
      <c r="AK61" s="11">
        <f>'OddsRatio_working_3-way'!U61/(3*'OddsRatio_working_3-way'!X61^(1/3))*SIN(('OddsRatio_working_3-way'!Y61+4*PI())/3)</f>
        <v>0.54570080554255052</v>
      </c>
      <c r="AL61" s="11">
        <f>'OddsRatio_working_3-way'!Z61+'OddsRatio_working_3-way'!AF61</f>
        <v>1.0695047306734207</v>
      </c>
      <c r="AM61" s="11">
        <f>'OddsRatio_working_3-way'!AA61+'OddsRatio_working_3-way'!AG61</f>
        <v>-0.82085831118850228</v>
      </c>
      <c r="AN61" s="11">
        <f>'OddsRatio_working_3-way'!AB61+'OddsRatio_working_3-way'!AH61</f>
        <v>-0.24864641948491883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1.0695047306734207</v>
      </c>
      <c r="AS61" s="11">
        <f>IF(('OddsRatio_working_3-way'!X61=0),IF(Q61&gt;0,-Q61^(1/3),(-Q61)^(1/3)),'OddsRatio_working_3-way'!AM61-'OddsRatio_working_3-way'!R61/3)</f>
        <v>-0.82085831118850228</v>
      </c>
      <c r="AT61" s="11">
        <f>IF(('OddsRatio_working_3-way'!X61=0),IF(Q61&gt;0,-Q61^(1/3),(-Q61)^(1/3)),'OddsRatio_working_3-way'!AN61-'OddsRatio_working_3-way'!R61/3)</f>
        <v>-0.24864641948491883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2.0299999999999998</v>
      </c>
      <c r="B62" s="4">
        <f>IF('True_Odds_Calculator_3-way'!B63="","",'True_Odds_Calculator_3-way'!B63)</f>
        <v>3.44</v>
      </c>
      <c r="C62" s="4">
        <f>IF('True_Odds_Calculator_3-way'!C63="","",'True_Odds_Calculator_3-way'!C63)</f>
        <v>3.99</v>
      </c>
      <c r="D62" s="9">
        <f t="shared" si="13"/>
        <v>0.47934505467777916</v>
      </c>
      <c r="E62" s="9">
        <f t="shared" si="14"/>
        <v>0.27987009634040921</v>
      </c>
      <c r="F62" s="9">
        <f t="shared" si="15"/>
        <v>0.24078484898181141</v>
      </c>
      <c r="G62" s="9">
        <f t="shared" si="16"/>
        <v>1.0545435553032032</v>
      </c>
      <c r="H62" s="9">
        <f t="shared" si="17"/>
        <v>2.0861798619622989</v>
      </c>
      <c r="I62" s="9">
        <f t="shared" si="18"/>
        <v>3.5730862749398153</v>
      </c>
      <c r="J62" s="9">
        <f t="shared" si="19"/>
        <v>4.1530852303565773</v>
      </c>
      <c r="K62" s="11">
        <f t="shared" si="20"/>
        <v>0.49261083743842371</v>
      </c>
      <c r="L62" s="11">
        <f t="shared" si="21"/>
        <v>0.29069767441860467</v>
      </c>
      <c r="M62" s="11">
        <f t="shared" si="22"/>
        <v>0.25062656641604009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-0.26969373829808785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0.23184895449759702</v>
      </c>
      <c r="Q62" s="11">
        <f>2*'OddsRatio_working_3-way'!K62*'OddsRatio_working_3-way'!L62*'OddsRatio_working_3-way'!M62</f>
        <v>7.1779862073559436E-2</v>
      </c>
      <c r="R62" s="11">
        <f t="shared" si="23"/>
        <v>0</v>
      </c>
      <c r="S62" s="11">
        <f t="shared" si="24"/>
        <v>-0.85967496301800805</v>
      </c>
      <c r="T62" s="11">
        <f t="shared" si="25"/>
        <v>-0.26615323932446067</v>
      </c>
      <c r="U62" s="11">
        <f>'OddsRatio_working_3-way'!S62-'OddsRatio_working_3-way'!R62^2/3</f>
        <v>-0.85967496301800805</v>
      </c>
      <c r="V62" s="11">
        <f>'OddsRatio_working_3-way'!S62*'OddsRatio_working_3-way'!R62/3-2*'OddsRatio_working_3-way'!R62^3/27-'OddsRatio_working_3-way'!T62</f>
        <v>0.26615323932446067</v>
      </c>
      <c r="W62" s="11">
        <f>'OddsRatio_working_3-way'!V62^2+4*'OddsRatio_working_3-way'!U62^3/27</f>
        <v>-2.3286168824435446E-2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0.15339794296806841</v>
      </c>
      <c r="Y62" s="11">
        <f>IF('OddsRatio_working_3-way'!W62&gt;=0,IF('OddsRatio_working_3-way'!V62+SQRT('OddsRatio_working_3-way'!W62)&gt;0,0,PI()),ACOS('OddsRatio_working_3-way'!V62/(2*'OddsRatio_working_3-way'!X62)))</f>
        <v>0.52059084104172304</v>
      </c>
      <c r="Z62" s="11">
        <f>'OddsRatio_working_3-way'!X62^(1/3)*COS('OddsRatio_working_3-way'!Y62/3)</f>
        <v>0.5272717776516016</v>
      </c>
      <c r="AA62" s="11">
        <f>'OddsRatio_working_3-way'!X62^(1/3)*COS(('OddsRatio_working_3-way'!Y62+2*PI())/3)</f>
        <v>-0.34368022106482987</v>
      </c>
      <c r="AB62" s="11">
        <f>'OddsRatio_working_3-way'!X62^(1/3)*COS(('OddsRatio_working_3-way'!Y62+4*PI())/3)</f>
        <v>-0.1835915565867714</v>
      </c>
      <c r="AC62" s="11">
        <f>'OddsRatio_working_3-way'!X62^(1/3)*SIN('OddsRatio_working_3-way'!Y62/3)</f>
        <v>9.2427233530614702E-2</v>
      </c>
      <c r="AD62" s="11">
        <f>'OddsRatio_working_3-way'!X62^(1/3)*SIN(('OddsRatio_working_3-way'!Y62+2*PI())/3)</f>
        <v>0.41041713737955982</v>
      </c>
      <c r="AE62" s="11">
        <f>'OddsRatio_working_3-way'!X62^(1/3)*SIN(('OddsRatio_working_3-way'!Y62+4*PI())/3)</f>
        <v>-0.50284437091017442</v>
      </c>
      <c r="AF62" s="11">
        <f>-'OddsRatio_working_3-way'!U62/(3*'OddsRatio_working_3-way'!X62^(1/3))*COS(('OddsRatio_working_3-way'!Y62)/3)</f>
        <v>0.52727177765160149</v>
      </c>
      <c r="AG62" s="11">
        <f>-'OddsRatio_working_3-way'!U62/(3*'OddsRatio_working_3-way'!X62^(1/3))*COS(('OddsRatio_working_3-way'!Y62+2*PI())/3)</f>
        <v>-0.34368022106482976</v>
      </c>
      <c r="AH62" s="11">
        <f>-'OddsRatio_working_3-way'!U62/(3*'OddsRatio_working_3-way'!X62^(1/3))*COS(('OddsRatio_working_3-way'!Y62+4*PI())/3)</f>
        <v>-0.18359155658677137</v>
      </c>
      <c r="AI62" s="11">
        <f>'OddsRatio_working_3-way'!U62/(3*'OddsRatio_working_3-way'!X62^(1/3))*SIN(('OddsRatio_working_3-way'!Y62)/3)</f>
        <v>-9.2427233530614689E-2</v>
      </c>
      <c r="AJ62" s="11">
        <f>'OddsRatio_working_3-way'!U62/(3*'OddsRatio_working_3-way'!X62^(1/3))*SIN(('OddsRatio_working_3-way'!Y62+2*PI())/3)</f>
        <v>-0.4104171373795597</v>
      </c>
      <c r="AK62" s="11">
        <f>'OddsRatio_working_3-way'!U62/(3*'OddsRatio_working_3-way'!X62^(1/3))*SIN(('OddsRatio_working_3-way'!Y62+4*PI())/3)</f>
        <v>0.50284437091017431</v>
      </c>
      <c r="AL62" s="11">
        <f>'OddsRatio_working_3-way'!Z62+'OddsRatio_working_3-way'!AF62</f>
        <v>1.0545435553032032</v>
      </c>
      <c r="AM62" s="11">
        <f>'OddsRatio_working_3-way'!AA62+'OddsRatio_working_3-way'!AG62</f>
        <v>-0.68736044212965963</v>
      </c>
      <c r="AN62" s="11">
        <f>'OddsRatio_working_3-way'!AB62+'OddsRatio_working_3-way'!AH62</f>
        <v>-0.3671831131735428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1.0545435553032032</v>
      </c>
      <c r="AS62" s="11">
        <f>IF(('OddsRatio_working_3-way'!X62=0),IF(Q62&gt;0,-Q62^(1/3),(-Q62)^(1/3)),'OddsRatio_working_3-way'!AM62-'OddsRatio_working_3-way'!R62/3)</f>
        <v>-0.68736044212965963</v>
      </c>
      <c r="AT62" s="11">
        <f>IF(('OddsRatio_working_3-way'!X62=0),IF(Q62&gt;0,-Q62^(1/3),(-Q62)^(1/3)),'OddsRatio_working_3-way'!AN62-'OddsRatio_working_3-way'!R62/3)</f>
        <v>-0.3671831131735428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3.34</v>
      </c>
      <c r="C63" s="4">
        <f>IF('True_Odds_Calculator_3-way'!C64="","",'True_Odds_Calculator_3-way'!C64)</f>
        <v>3.6</v>
      </c>
      <c r="D63" s="9">
        <f t="shared" si="13"/>
        <v>0.44381682231855529</v>
      </c>
      <c r="E63" s="9">
        <f t="shared" si="14"/>
        <v>0.28866361119405948</v>
      </c>
      <c r="F63" s="9">
        <f t="shared" si="15"/>
        <v>0.26751956648738534</v>
      </c>
      <c r="G63" s="9">
        <f t="shared" si="16"/>
        <v>1.0530939749858725</v>
      </c>
      <c r="H63" s="9">
        <f t="shared" si="17"/>
        <v>2.2531818302331881</v>
      </c>
      <c r="I63" s="9">
        <f t="shared" si="18"/>
        <v>3.4642399014669412</v>
      </c>
      <c r="J63" s="9">
        <f t="shared" si="19"/>
        <v>3.7380443349632677</v>
      </c>
      <c r="K63" s="11">
        <f t="shared" si="20"/>
        <v>0.45662100456621008</v>
      </c>
      <c r="L63" s="11">
        <f t="shared" si="21"/>
        <v>0.29940119760479045</v>
      </c>
      <c r="M63" s="11">
        <f t="shared" si="22"/>
        <v>0.27777777777777779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-0.27494326415661818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0.23279164653949325</v>
      </c>
      <c r="Q63" s="11">
        <f>2*'OddsRatio_working_3-way'!K63*'OddsRatio_working_3-way'!L63*'OddsRatio_working_3-way'!M63</f>
        <v>7.5951597565903209E-2</v>
      </c>
      <c r="R63" s="11">
        <f t="shared" si="23"/>
        <v>0</v>
      </c>
      <c r="S63" s="11">
        <f t="shared" si="24"/>
        <v>-0.84668976071691004</v>
      </c>
      <c r="T63" s="11">
        <f t="shared" si="25"/>
        <v>-0.27624462013602297</v>
      </c>
      <c r="U63" s="11">
        <f>'OddsRatio_working_3-way'!S63-'OddsRatio_working_3-way'!R63^2/3</f>
        <v>-0.84668976071691004</v>
      </c>
      <c r="V63" s="11">
        <f>'OddsRatio_working_3-way'!S63*'OddsRatio_working_3-way'!R63/3-2*'OddsRatio_working_3-way'!R63^3/27-'OddsRatio_working_3-way'!T63</f>
        <v>0.27624462013602297</v>
      </c>
      <c r="W63" s="11">
        <f>'OddsRatio_working_3-way'!V63^2+4*'OddsRatio_working_3-way'!U63^3/27</f>
        <v>-1.3611570908990303E-2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0.14993553703432513</v>
      </c>
      <c r="Y63" s="11">
        <f>IF('OddsRatio_working_3-way'!W63&gt;=0,IF('OddsRatio_working_3-way'!V63+SQRT('OddsRatio_working_3-way'!W63)&gt;0,0,PI()),ACOS('OddsRatio_working_3-way'!V63/(2*'OddsRatio_working_3-way'!X63)))</f>
        <v>0.39961386376292674</v>
      </c>
      <c r="Z63" s="11">
        <f>'OddsRatio_working_3-way'!X63^(1/3)*COS('OddsRatio_working_3-way'!Y63/3)</f>
        <v>0.52654698749293627</v>
      </c>
      <c r="AA63" s="11">
        <f>'OddsRatio_working_3-way'!X63^(1/3)*COS(('OddsRatio_working_3-way'!Y63+2*PI())/3)</f>
        <v>-0.3243770341579103</v>
      </c>
      <c r="AB63" s="11">
        <f>'OddsRatio_working_3-way'!X63^(1/3)*COS(('OddsRatio_working_3-way'!Y63+4*PI())/3)</f>
        <v>-0.20216995333502585</v>
      </c>
      <c r="AC63" s="11">
        <f>'OddsRatio_working_3-way'!X63^(1/3)*SIN('OddsRatio_working_3-way'!Y63/3)</f>
        <v>7.0556291009970726E-2</v>
      </c>
      <c r="AD63" s="11">
        <f>'OddsRatio_working_3-way'!X63^(1/3)*SIN(('OddsRatio_working_3-way'!Y63+2*PI())/3)</f>
        <v>0.42072492195006456</v>
      </c>
      <c r="AE63" s="11">
        <f>'OddsRatio_working_3-way'!X63^(1/3)*SIN(('OddsRatio_working_3-way'!Y63+4*PI())/3)</f>
        <v>-0.49128121296003524</v>
      </c>
      <c r="AF63" s="11">
        <f>-'OddsRatio_working_3-way'!U63/(3*'OddsRatio_working_3-way'!X63^(1/3))*COS(('OddsRatio_working_3-way'!Y63)/3)</f>
        <v>0.52654698749293616</v>
      </c>
      <c r="AG63" s="11">
        <f>-'OddsRatio_working_3-way'!U63/(3*'OddsRatio_working_3-way'!X63^(1/3))*COS(('OddsRatio_working_3-way'!Y63+2*PI())/3)</f>
        <v>-0.32437703415791025</v>
      </c>
      <c r="AH63" s="11">
        <f>-'OddsRatio_working_3-way'!U63/(3*'OddsRatio_working_3-way'!X63^(1/3))*COS(('OddsRatio_working_3-way'!Y63+4*PI())/3)</f>
        <v>-0.2021699533350258</v>
      </c>
      <c r="AI63" s="11">
        <f>'OddsRatio_working_3-way'!U63/(3*'OddsRatio_working_3-way'!X63^(1/3))*SIN(('OddsRatio_working_3-way'!Y63)/3)</f>
        <v>-7.0556291009970712E-2</v>
      </c>
      <c r="AJ63" s="11">
        <f>'OddsRatio_working_3-way'!U63/(3*'OddsRatio_working_3-way'!X63^(1/3))*SIN(('OddsRatio_working_3-way'!Y63+2*PI())/3)</f>
        <v>-0.4207249219500645</v>
      </c>
      <c r="AK63" s="11">
        <f>'OddsRatio_working_3-way'!U63/(3*'OddsRatio_working_3-way'!X63^(1/3))*SIN(('OddsRatio_working_3-way'!Y63+4*PI())/3)</f>
        <v>0.49128121296003513</v>
      </c>
      <c r="AL63" s="11">
        <f>'OddsRatio_working_3-way'!Z63+'OddsRatio_working_3-way'!AF63</f>
        <v>1.0530939749858725</v>
      </c>
      <c r="AM63" s="11">
        <f>'OddsRatio_working_3-way'!AA63+'OddsRatio_working_3-way'!AG63</f>
        <v>-0.64875406831582061</v>
      </c>
      <c r="AN63" s="11">
        <f>'OddsRatio_working_3-way'!AB63+'OddsRatio_working_3-way'!AH63</f>
        <v>-0.40433990667005165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1.0530939749858725</v>
      </c>
      <c r="AS63" s="11">
        <f>IF(('OddsRatio_working_3-way'!X63=0),IF(Q63&gt;0,-Q63^(1/3),(-Q63)^(1/3)),'OddsRatio_working_3-way'!AM63-'OddsRatio_working_3-way'!R63/3)</f>
        <v>-0.64875406831582061</v>
      </c>
      <c r="AT63" s="11">
        <f>IF(('OddsRatio_working_3-way'!X63=0),IF(Q63&gt;0,-Q63^(1/3),(-Q63)^(1/3)),'OddsRatio_working_3-way'!AN63-'OddsRatio_working_3-way'!R63/3)</f>
        <v>-0.40433990667005165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2.09</v>
      </c>
      <c r="B64" s="4">
        <f>IF('True_Odds_Calculator_3-way'!B65="","",'True_Odds_Calculator_3-way'!B65)</f>
        <v>3.45</v>
      </c>
      <c r="C64" s="4">
        <f>IF('True_Odds_Calculator_3-way'!C65="","",'True_Odds_Calculator_3-way'!C65)</f>
        <v>3.76</v>
      </c>
      <c r="D64" s="9">
        <f t="shared" si="13"/>
        <v>0.4652345884120237</v>
      </c>
      <c r="E64" s="9">
        <f t="shared" si="14"/>
        <v>0.27904639546555043</v>
      </c>
      <c r="F64" s="9">
        <f t="shared" si="15"/>
        <v>0.25571901612242615</v>
      </c>
      <c r="G64" s="9">
        <f t="shared" si="16"/>
        <v>1.0545442698518155</v>
      </c>
      <c r="H64" s="9">
        <f t="shared" si="17"/>
        <v>2.1494532541384785</v>
      </c>
      <c r="I64" s="9">
        <f t="shared" si="18"/>
        <v>3.5836334611369476</v>
      </c>
      <c r="J64" s="9">
        <f t="shared" si="19"/>
        <v>3.9105421847910105</v>
      </c>
      <c r="K64" s="11">
        <f t="shared" si="20"/>
        <v>0.47846889952153115</v>
      </c>
      <c r="L64" s="11">
        <f t="shared" si="21"/>
        <v>0.28985507246376813</v>
      </c>
      <c r="M64" s="11">
        <f t="shared" si="22"/>
        <v>0.26595744680851063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-0.27186195663239343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0.2323738873716964</v>
      </c>
      <c r="Q64" s="11">
        <f>2*'OddsRatio_working_3-way'!K64*'OddsRatio_working_3-way'!L64*'OddsRatio_working_3-way'!M64</f>
        <v>7.3769488054506796E-2</v>
      </c>
      <c r="R64" s="11">
        <f t="shared" si="23"/>
        <v>0</v>
      </c>
      <c r="S64" s="11">
        <f t="shared" si="24"/>
        <v>-0.85474955837939459</v>
      </c>
      <c r="T64" s="11">
        <f t="shared" si="25"/>
        <v>-0.27134906615218873</v>
      </c>
      <c r="U64" s="11">
        <f>'OddsRatio_working_3-way'!S64-'OddsRatio_working_3-way'!R64^2/3</f>
        <v>-0.85474955837939459</v>
      </c>
      <c r="V64" s="11">
        <f>'OddsRatio_working_3-way'!S64*'OddsRatio_working_3-way'!R64/3-2*'OddsRatio_working_3-way'!R64^3/27-'OddsRatio_working_3-way'!T64</f>
        <v>0.27134906615218873</v>
      </c>
      <c r="W64" s="11">
        <f>'OddsRatio_working_3-way'!V64^2+4*'OddsRatio_working_3-way'!U64^3/27</f>
        <v>-1.888483964745534E-2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0.15208152036746628</v>
      </c>
      <c r="Y64" s="11">
        <f>IF('OddsRatio_working_3-way'!W64&gt;=0,IF('OddsRatio_working_3-way'!V64+SQRT('OddsRatio_working_3-way'!W64)&gt;0,0,PI()),ACOS('OddsRatio_working_3-way'!V64/(2*'OddsRatio_working_3-way'!X64)))</f>
        <v>0.46878662271600713</v>
      </c>
      <c r="Z64" s="11">
        <f>'OddsRatio_working_3-way'!X64^(1/3)*COS('OddsRatio_working_3-way'!Y64/3)</f>
        <v>0.52727213492590785</v>
      </c>
      <c r="AA64" s="11">
        <f>'OddsRatio_working_3-way'!X64^(1/3)*COS(('OddsRatio_working_3-way'!Y64+2*PI())/3)</f>
        <v>-0.33557674714319541</v>
      </c>
      <c r="AB64" s="11">
        <f>'OddsRatio_working_3-way'!X64^(1/3)*COS(('OddsRatio_working_3-way'!Y64+4*PI())/3)</f>
        <v>-0.19169538778271281</v>
      </c>
      <c r="AC64" s="11">
        <f>'OddsRatio_working_3-way'!X64^(1/3)*SIN('OddsRatio_working_3-way'!Y64/3)</f>
        <v>8.3069941558144081E-2</v>
      </c>
      <c r="AD64" s="11">
        <f>'OddsRatio_working_3-way'!X64^(1/3)*SIN(('OddsRatio_working_3-way'!Y64+2*PI())/3)</f>
        <v>0.41509609277442028</v>
      </c>
      <c r="AE64" s="11">
        <f>'OddsRatio_working_3-way'!X64^(1/3)*SIN(('OddsRatio_working_3-way'!Y64+4*PI())/3)</f>
        <v>-0.49816603433256423</v>
      </c>
      <c r="AF64" s="11">
        <f>-'OddsRatio_working_3-way'!U64/(3*'OddsRatio_working_3-way'!X64^(1/3))*COS(('OddsRatio_working_3-way'!Y64)/3)</f>
        <v>0.52727213492590774</v>
      </c>
      <c r="AG64" s="11">
        <f>-'OddsRatio_working_3-way'!U64/(3*'OddsRatio_working_3-way'!X64^(1/3))*COS(('OddsRatio_working_3-way'!Y64+2*PI())/3)</f>
        <v>-0.3355767471431953</v>
      </c>
      <c r="AH64" s="11">
        <f>-'OddsRatio_working_3-way'!U64/(3*'OddsRatio_working_3-way'!X64^(1/3))*COS(('OddsRatio_working_3-way'!Y64+4*PI())/3)</f>
        <v>-0.19169538778271278</v>
      </c>
      <c r="AI64" s="11">
        <f>'OddsRatio_working_3-way'!U64/(3*'OddsRatio_working_3-way'!X64^(1/3))*SIN(('OddsRatio_working_3-way'!Y64)/3)</f>
        <v>-8.3069941558144067E-2</v>
      </c>
      <c r="AJ64" s="11">
        <f>'OddsRatio_working_3-way'!U64/(3*'OddsRatio_working_3-way'!X64^(1/3))*SIN(('OddsRatio_working_3-way'!Y64+2*PI())/3)</f>
        <v>-0.41509609277442022</v>
      </c>
      <c r="AK64" s="11">
        <f>'OddsRatio_working_3-way'!U64/(3*'OddsRatio_working_3-way'!X64^(1/3))*SIN(('OddsRatio_working_3-way'!Y64+4*PI())/3)</f>
        <v>0.49816603433256412</v>
      </c>
      <c r="AL64" s="11">
        <f>'OddsRatio_working_3-way'!Z64+'OddsRatio_working_3-way'!AF64</f>
        <v>1.0545442698518155</v>
      </c>
      <c r="AM64" s="11">
        <f>'OddsRatio_working_3-way'!AA64+'OddsRatio_working_3-way'!AG64</f>
        <v>-0.67115349428639071</v>
      </c>
      <c r="AN64" s="11">
        <f>'OddsRatio_working_3-way'!AB64+'OddsRatio_working_3-way'!AH64</f>
        <v>-0.38339077556542556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1.0545442698518155</v>
      </c>
      <c r="AS64" s="11">
        <f>IF(('OddsRatio_working_3-way'!X64=0),IF(Q64&gt;0,-Q64^(1/3),(-Q64)^(1/3)),'OddsRatio_working_3-way'!AM64-'OddsRatio_working_3-way'!R64/3)</f>
        <v>-0.67115349428639071</v>
      </c>
      <c r="AT64" s="11">
        <f>IF(('OddsRatio_working_3-way'!X64=0),IF(Q64&gt;0,-Q64^(1/3),(-Q64)^(1/3)),'OddsRatio_working_3-way'!AN64-'OddsRatio_working_3-way'!R64/3)</f>
        <v>-0.38339077556542556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3.14</v>
      </c>
      <c r="B65" s="4">
        <f>IF('True_Odds_Calculator_3-way'!B66="","",'True_Odds_Calculator_3-way'!B66)</f>
        <v>3.29</v>
      </c>
      <c r="C65" s="4">
        <f>IF('True_Odds_Calculator_3-way'!C66="","",'True_Odds_Calculator_3-way'!C66)</f>
        <v>2.4300000000000002</v>
      </c>
      <c r="D65" s="9">
        <f t="shared" si="13"/>
        <v>0.30750372518662378</v>
      </c>
      <c r="E65" s="9">
        <f t="shared" si="14"/>
        <v>0.29326862493295247</v>
      </c>
      <c r="F65" s="9">
        <f t="shared" si="15"/>
        <v>0.39922764988042353</v>
      </c>
      <c r="G65" s="9">
        <f t="shared" si="16"/>
        <v>1.0523332356488302</v>
      </c>
      <c r="H65" s="9">
        <f t="shared" si="17"/>
        <v>3.251993124288497</v>
      </c>
      <c r="I65" s="9">
        <f t="shared" si="18"/>
        <v>3.4098431096358213</v>
      </c>
      <c r="J65" s="9">
        <f t="shared" si="19"/>
        <v>2.5048365269778272</v>
      </c>
      <c r="K65" s="11">
        <f t="shared" si="20"/>
        <v>0.31847133757961782</v>
      </c>
      <c r="L65" s="11">
        <f t="shared" si="21"/>
        <v>0.303951367781155</v>
      </c>
      <c r="M65" s="11">
        <f t="shared" si="22"/>
        <v>0.41152263374485593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-0.27916018247439234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0.23343490540189882</v>
      </c>
      <c r="Q65" s="11">
        <f>2*'OddsRatio_working_3-way'!K65*'OddsRatio_working_3-way'!L65*'OddsRatio_working_3-way'!M65</f>
        <v>7.9670616178122447E-2</v>
      </c>
      <c r="R65" s="11">
        <f t="shared" si="23"/>
        <v>0</v>
      </c>
      <c r="S65" s="11">
        <f t="shared" si="24"/>
        <v>-0.83620415824635752</v>
      </c>
      <c r="T65" s="11">
        <f t="shared" si="25"/>
        <v>-0.28539391066428577</v>
      </c>
      <c r="U65" s="11">
        <f>'OddsRatio_working_3-way'!S65-'OddsRatio_working_3-way'!R65^2/3</f>
        <v>-0.83620415824635752</v>
      </c>
      <c r="V65" s="11">
        <f>'OddsRatio_working_3-way'!S65*'OddsRatio_working_3-way'!R65/3-2*'OddsRatio_working_3-way'!R65^3/27-'OddsRatio_working_3-way'!T65</f>
        <v>0.28539391066428577</v>
      </c>
      <c r="W65" s="11">
        <f>'OddsRatio_working_3-way'!V65^2+4*'OddsRatio_working_3-way'!U65^3/27</f>
        <v>-5.1733108207333567E-3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0.14715892350193011</v>
      </c>
      <c r="Y65" s="11">
        <f>IF('OddsRatio_working_3-way'!W65&gt;=0,IF('OddsRatio_working_3-way'!V65+SQRT('OddsRatio_working_3-way'!W65)&gt;0,0,PI()),ACOS('OddsRatio_working_3-way'!V65/(2*'OddsRatio_working_3-way'!X65)))</f>
        <v>0.24688143121147244</v>
      </c>
      <c r="Z65" s="11">
        <f>'OddsRatio_working_3-way'!X65^(1/3)*COS('OddsRatio_working_3-way'!Y65/3)</f>
        <v>0.52616661782441509</v>
      </c>
      <c r="AA65" s="11">
        <f>'OddsRatio_working_3-way'!X65^(1/3)*COS(('OddsRatio_working_3-way'!Y65+2*PI())/3)</f>
        <v>-0.30066731185230633</v>
      </c>
      <c r="AB65" s="11">
        <f>'OddsRatio_working_3-way'!X65^(1/3)*COS(('OddsRatio_working_3-way'!Y65+4*PI())/3)</f>
        <v>-0.22549930597210888</v>
      </c>
      <c r="AC65" s="11">
        <f>'OddsRatio_working_3-way'!X65^(1/3)*SIN('OddsRatio_working_3-way'!Y65/3)</f>
        <v>4.3398268429379612E-2</v>
      </c>
      <c r="AD65" s="11">
        <f>'OddsRatio_working_3-way'!X65^(1/3)*SIN(('OddsRatio_working_3-way'!Y65+2*PI())/3)</f>
        <v>0.43397452344459181</v>
      </c>
      <c r="AE65" s="11">
        <f>'OddsRatio_working_3-way'!X65^(1/3)*SIN(('OddsRatio_working_3-way'!Y65+4*PI())/3)</f>
        <v>-0.47737279187397108</v>
      </c>
      <c r="AF65" s="11">
        <f>-'OddsRatio_working_3-way'!U65/(3*'OddsRatio_working_3-way'!X65^(1/3))*COS(('OddsRatio_working_3-way'!Y65)/3)</f>
        <v>0.52616661782441509</v>
      </c>
      <c r="AG65" s="11">
        <f>-'OddsRatio_working_3-way'!U65/(3*'OddsRatio_working_3-way'!X65^(1/3))*COS(('OddsRatio_working_3-way'!Y65+2*PI())/3)</f>
        <v>-0.30066731185230633</v>
      </c>
      <c r="AH65" s="11">
        <f>-'OddsRatio_working_3-way'!U65/(3*'OddsRatio_working_3-way'!X65^(1/3))*COS(('OddsRatio_working_3-way'!Y65+4*PI())/3)</f>
        <v>-0.22549930597210888</v>
      </c>
      <c r="AI65" s="11">
        <f>'OddsRatio_working_3-way'!U65/(3*'OddsRatio_working_3-way'!X65^(1/3))*SIN(('OddsRatio_working_3-way'!Y65)/3)</f>
        <v>-4.3398268429379612E-2</v>
      </c>
      <c r="AJ65" s="11">
        <f>'OddsRatio_working_3-way'!U65/(3*'OddsRatio_working_3-way'!X65^(1/3))*SIN(('OddsRatio_working_3-way'!Y65+2*PI())/3)</f>
        <v>-0.43397452344459181</v>
      </c>
      <c r="AK65" s="11">
        <f>'OddsRatio_working_3-way'!U65/(3*'OddsRatio_working_3-way'!X65^(1/3))*SIN(('OddsRatio_working_3-way'!Y65+4*PI())/3)</f>
        <v>0.47737279187397108</v>
      </c>
      <c r="AL65" s="11">
        <f>'OddsRatio_working_3-way'!Z65+'OddsRatio_working_3-way'!AF65</f>
        <v>1.0523332356488302</v>
      </c>
      <c r="AM65" s="11">
        <f>'OddsRatio_working_3-way'!AA65+'OddsRatio_working_3-way'!AG65</f>
        <v>-0.60133462370461266</v>
      </c>
      <c r="AN65" s="11">
        <f>'OddsRatio_working_3-way'!AB65+'OddsRatio_working_3-way'!AH65</f>
        <v>-0.45099861194421775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1.0523332356488302</v>
      </c>
      <c r="AS65" s="11">
        <f>IF(('OddsRatio_working_3-way'!X65=0),IF(Q65&gt;0,-Q65^(1/3),(-Q65)^(1/3)),'OddsRatio_working_3-way'!AM65-'OddsRatio_working_3-way'!R65/3)</f>
        <v>-0.60133462370461266</v>
      </c>
      <c r="AT65" s="11">
        <f>IF(('OddsRatio_working_3-way'!X65=0),IF(Q65&gt;0,-Q65^(1/3),(-Q65)^(1/3)),'OddsRatio_working_3-way'!AN65-'OddsRatio_working_3-way'!R65/3)</f>
        <v>-0.45099861194421775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3.44</v>
      </c>
      <c r="C66" s="4">
        <f>IF('True_Odds_Calculator_3-way'!C67="","",'True_Odds_Calculator_3-way'!C67)</f>
        <v>2.2999999999999998</v>
      </c>
      <c r="D66" s="9">
        <f t="shared" si="13"/>
        <v>0.29708770301653276</v>
      </c>
      <c r="E66" s="9">
        <f t="shared" si="14"/>
        <v>0.2804415246647074</v>
      </c>
      <c r="F66" s="9">
        <f t="shared" si="15"/>
        <v>0.42247077231875979</v>
      </c>
      <c r="G66" s="9">
        <f t="shared" si="16"/>
        <v>1.0515597318701553</v>
      </c>
      <c r="H66" s="9">
        <f t="shared" si="17"/>
        <v>3.3660093967078488</v>
      </c>
      <c r="I66" s="9">
        <f t="shared" si="18"/>
        <v>3.5658057457631793</v>
      </c>
      <c r="J66" s="9">
        <f t="shared" si="19"/>
        <v>2.3670276514312021</v>
      </c>
      <c r="K66" s="11">
        <f t="shared" si="20"/>
        <v>0.30769230769230771</v>
      </c>
      <c r="L66" s="11">
        <f t="shared" si="21"/>
        <v>0.29069767441860467</v>
      </c>
      <c r="M66" s="11">
        <f t="shared" si="22"/>
        <v>0.43478260869565222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-0.27755308392315481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0.23294703274480838</v>
      </c>
      <c r="Q66" s="11">
        <f>2*'OddsRatio_working_3-way'!K66*'OddsRatio_working_3-way'!L66*'OddsRatio_working_3-way'!M66</f>
        <v>7.7778641984910968E-2</v>
      </c>
      <c r="R66" s="11">
        <f t="shared" si="23"/>
        <v>0</v>
      </c>
      <c r="S66" s="11">
        <f t="shared" si="24"/>
        <v>-0.8392882163373967</v>
      </c>
      <c r="T66" s="11">
        <f t="shared" si="25"/>
        <v>-0.2802297884265097</v>
      </c>
      <c r="U66" s="11">
        <f>'OddsRatio_working_3-way'!S66-'OddsRatio_working_3-way'!R66^2/3</f>
        <v>-0.8392882163373967</v>
      </c>
      <c r="V66" s="11">
        <f>'OddsRatio_working_3-way'!S66*'OddsRatio_working_3-way'!R66/3-2*'OddsRatio_working_3-way'!R66^3/27-'OddsRatio_working_3-way'!T66</f>
        <v>0.2802297884265097</v>
      </c>
      <c r="W66" s="11">
        <f>'OddsRatio_working_3-way'!V66^2+4*'OddsRatio_working_3-way'!U66^3/27</f>
        <v>-9.0562394125168061E-3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0.14797379306323399</v>
      </c>
      <c r="Y66" s="11">
        <f>IF('OddsRatio_working_3-way'!W66&gt;=0,IF('OddsRatio_working_3-way'!V66+SQRT('OddsRatio_working_3-way'!W66)&gt;0,0,PI()),ACOS('OddsRatio_working_3-way'!V66/(2*'OddsRatio_working_3-way'!X66)))</f>
        <v>0.32737427977006806</v>
      </c>
      <c r="Z66" s="11">
        <f>'OddsRatio_working_3-way'!X66^(1/3)*COS('OddsRatio_working_3-way'!Y66/3)</f>
        <v>0.52577986593507753</v>
      </c>
      <c r="AA66" s="11">
        <f>'OddsRatio_working_3-way'!X66^(1/3)*COS(('OddsRatio_working_3-way'!Y66+2*PI())/3)</f>
        <v>-0.31277684024107144</v>
      </c>
      <c r="AB66" s="11">
        <f>'OddsRatio_working_3-way'!X66^(1/3)*COS(('OddsRatio_working_3-way'!Y66+4*PI())/3)</f>
        <v>-0.21300302569400642</v>
      </c>
      <c r="AC66" s="11">
        <f>'OddsRatio_working_3-way'!X66^(1/3)*SIN('OddsRatio_working_3-way'!Y66/3)</f>
        <v>5.760443868682398E-2</v>
      </c>
      <c r="AD66" s="11">
        <f>'OddsRatio_working_3-way'!X66^(1/3)*SIN(('OddsRatio_working_3-way'!Y66+2*PI())/3)</f>
        <v>0.42653650135474158</v>
      </c>
      <c r="AE66" s="11">
        <f>'OddsRatio_working_3-way'!X66^(1/3)*SIN(('OddsRatio_working_3-way'!Y66+4*PI())/3)</f>
        <v>-0.48414094004156538</v>
      </c>
      <c r="AF66" s="11">
        <f>-'OddsRatio_working_3-way'!U66/(3*'OddsRatio_working_3-way'!X66^(1/3))*COS(('OddsRatio_working_3-way'!Y66)/3)</f>
        <v>0.52577986593507764</v>
      </c>
      <c r="AG66" s="11">
        <f>-'OddsRatio_working_3-way'!U66/(3*'OddsRatio_working_3-way'!X66^(1/3))*COS(('OddsRatio_working_3-way'!Y66+2*PI())/3)</f>
        <v>-0.3127768402410715</v>
      </c>
      <c r="AH66" s="11">
        <f>-'OddsRatio_working_3-way'!U66/(3*'OddsRatio_working_3-way'!X66^(1/3))*COS(('OddsRatio_working_3-way'!Y66+4*PI())/3)</f>
        <v>-0.21300302569400648</v>
      </c>
      <c r="AI66" s="11">
        <f>'OddsRatio_working_3-way'!U66/(3*'OddsRatio_working_3-way'!X66^(1/3))*SIN(('OddsRatio_working_3-way'!Y66)/3)</f>
        <v>-5.7604438686823994E-2</v>
      </c>
      <c r="AJ66" s="11">
        <f>'OddsRatio_working_3-way'!U66/(3*'OddsRatio_working_3-way'!X66^(1/3))*SIN(('OddsRatio_working_3-way'!Y66+2*PI())/3)</f>
        <v>-0.42653650135474169</v>
      </c>
      <c r="AK66" s="11">
        <f>'OddsRatio_working_3-way'!U66/(3*'OddsRatio_working_3-way'!X66^(1/3))*SIN(('OddsRatio_working_3-way'!Y66+4*PI())/3)</f>
        <v>0.48414094004156549</v>
      </c>
      <c r="AL66" s="11">
        <f>'OddsRatio_working_3-way'!Z66+'OddsRatio_working_3-way'!AF66</f>
        <v>1.0515597318701553</v>
      </c>
      <c r="AM66" s="11">
        <f>'OddsRatio_working_3-way'!AA66+'OddsRatio_working_3-way'!AG66</f>
        <v>-0.62555368048214288</v>
      </c>
      <c r="AN66" s="11">
        <f>'OddsRatio_working_3-way'!AB66+'OddsRatio_working_3-way'!AH66</f>
        <v>-0.4260060513880129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1.0515597318701553</v>
      </c>
      <c r="AS66" s="11">
        <f>IF(('OddsRatio_working_3-way'!X66=0),IF(Q66&gt;0,-Q66^(1/3),(-Q66)^(1/3)),'OddsRatio_working_3-way'!AM66-'OddsRatio_working_3-way'!R66/3)</f>
        <v>-0.62555368048214288</v>
      </c>
      <c r="AT66" s="11">
        <f>IF(('OddsRatio_working_3-way'!X66=0),IF(Q66&gt;0,-Q66^(1/3),(-Q66)^(1/3)),'OddsRatio_working_3-way'!AN66-'OddsRatio_working_3-way'!R66/3)</f>
        <v>-0.4260060513880129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2.81</v>
      </c>
      <c r="D67" s="9">
        <f t="shared" si="13"/>
        <v>0.37118962275435485</v>
      </c>
      <c r="E67" s="9">
        <f t="shared" si="14"/>
        <v>0.28451474993170112</v>
      </c>
      <c r="F67" s="9">
        <f t="shared" si="15"/>
        <v>0.34429562731394409</v>
      </c>
      <c r="G67" s="9">
        <f t="shared" si="16"/>
        <v>1.0521992743418833</v>
      </c>
      <c r="H67" s="9">
        <f t="shared" si="17"/>
        <v>2.6940408316904323</v>
      </c>
      <c r="I67" s="9">
        <f t="shared" si="18"/>
        <v>3.514756265677101</v>
      </c>
      <c r="J67" s="9">
        <f t="shared" si="19"/>
        <v>2.9044806865588084</v>
      </c>
      <c r="K67" s="11">
        <f t="shared" si="20"/>
        <v>0.38314176245210729</v>
      </c>
      <c r="L67" s="11">
        <f t="shared" si="21"/>
        <v>0.29498525073746312</v>
      </c>
      <c r="M67" s="11">
        <f t="shared" si="22"/>
        <v>0.35587188612099646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-0.28012755223217012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0.23368433847161357</v>
      </c>
      <c r="Q67" s="11">
        <f>2*'OddsRatio_working_3-way'!K67*'OddsRatio_working_3-way'!L67*'OddsRatio_working_3-way'!M67</f>
        <v>8.0442113071123422E-2</v>
      </c>
      <c r="R67" s="11">
        <f t="shared" si="23"/>
        <v>0</v>
      </c>
      <c r="S67" s="11">
        <f t="shared" si="24"/>
        <v>-0.83420690542405362</v>
      </c>
      <c r="T67" s="11">
        <f t="shared" si="25"/>
        <v>-0.28716244592910617</v>
      </c>
      <c r="U67" s="11">
        <f>'OddsRatio_working_3-way'!S67-'OddsRatio_working_3-way'!R67^2/3</f>
        <v>-0.83420690542405362</v>
      </c>
      <c r="V67" s="11">
        <f>'OddsRatio_working_3-way'!S67*'OddsRatio_working_3-way'!R67/3-2*'OddsRatio_working_3-way'!R67^3/27-'OddsRatio_working_3-way'!T67</f>
        <v>0.28716244592910617</v>
      </c>
      <c r="W67" s="11">
        <f>'OddsRatio_working_3-way'!V67^2+4*'OddsRatio_working_3-way'!U67^3/27</f>
        <v>-3.5415154326817189E-3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0.14663201030527792</v>
      </c>
      <c r="Y67" s="11">
        <f>IF('OddsRatio_working_3-way'!W67&gt;=0,IF('OddsRatio_working_3-way'!V67+SQRT('OddsRatio_working_3-way'!W67)&gt;0,0,PI()),ACOS('OddsRatio_working_3-way'!V67/(2*'OddsRatio_working_3-way'!X67)))</f>
        <v>0.20434426088539959</v>
      </c>
      <c r="Z67" s="11">
        <f>'OddsRatio_working_3-way'!X67^(1/3)*COS('OddsRatio_working_3-way'!Y67/3)</f>
        <v>0.52609963717094177</v>
      </c>
      <c r="AA67" s="11">
        <f>'OddsRatio_working_3-way'!X67^(1/3)*COS(('OddsRatio_working_3-way'!Y67+2*PI())/3)</f>
        <v>-0.29413205117043839</v>
      </c>
      <c r="AB67" s="11">
        <f>'OddsRatio_working_3-way'!X67^(1/3)*COS(('OddsRatio_working_3-way'!Y67+4*PI())/3)</f>
        <v>-0.23196758600050352</v>
      </c>
      <c r="AC67" s="11">
        <f>'OddsRatio_working_3-way'!X67^(1/3)*SIN('OddsRatio_working_3-way'!Y67/3)</f>
        <v>3.5890670699891068E-2</v>
      </c>
      <c r="AD67" s="11">
        <f>'OddsRatio_working_3-way'!X67^(1/3)*SIN(('OddsRatio_working_3-way'!Y67+2*PI())/3)</f>
        <v>0.43767031536186601</v>
      </c>
      <c r="AE67" s="11">
        <f>'OddsRatio_working_3-way'!X67^(1/3)*SIN(('OddsRatio_working_3-way'!Y67+4*PI())/3)</f>
        <v>-0.47356098606175706</v>
      </c>
      <c r="AF67" s="11">
        <f>-'OddsRatio_working_3-way'!U67/(3*'OddsRatio_working_3-way'!X67^(1/3))*COS(('OddsRatio_working_3-way'!Y67)/3)</f>
        <v>0.52609963717094155</v>
      </c>
      <c r="AG67" s="11">
        <f>-'OddsRatio_working_3-way'!U67/(3*'OddsRatio_working_3-way'!X67^(1/3))*COS(('OddsRatio_working_3-way'!Y67+2*PI())/3)</f>
        <v>-0.29413205117043828</v>
      </c>
      <c r="AH67" s="11">
        <f>-'OddsRatio_working_3-way'!U67/(3*'OddsRatio_working_3-way'!X67^(1/3))*COS(('OddsRatio_working_3-way'!Y67+4*PI())/3)</f>
        <v>-0.23196758600050343</v>
      </c>
      <c r="AI67" s="11">
        <f>'OddsRatio_working_3-way'!U67/(3*'OddsRatio_working_3-way'!X67^(1/3))*SIN(('OddsRatio_working_3-way'!Y67)/3)</f>
        <v>-3.5890670699891054E-2</v>
      </c>
      <c r="AJ67" s="11">
        <f>'OddsRatio_working_3-way'!U67/(3*'OddsRatio_working_3-way'!X67^(1/3))*SIN(('OddsRatio_working_3-way'!Y67+2*PI())/3)</f>
        <v>-0.43767031536186585</v>
      </c>
      <c r="AK67" s="11">
        <f>'OddsRatio_working_3-way'!U67/(3*'OddsRatio_working_3-way'!X67^(1/3))*SIN(('OddsRatio_working_3-way'!Y67+4*PI())/3)</f>
        <v>0.47356098606175684</v>
      </c>
      <c r="AL67" s="11">
        <f>'OddsRatio_working_3-way'!Z67+'OddsRatio_working_3-way'!AF67</f>
        <v>1.0521992743418833</v>
      </c>
      <c r="AM67" s="11">
        <f>'OddsRatio_working_3-way'!AA67+'OddsRatio_working_3-way'!AG67</f>
        <v>-0.58826410234087667</v>
      </c>
      <c r="AN67" s="11">
        <f>'OddsRatio_working_3-way'!AB67+'OddsRatio_working_3-way'!AH67</f>
        <v>-0.46393517200100698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1.0521992743418833</v>
      </c>
      <c r="AS67" s="11">
        <f>IF(('OddsRatio_working_3-way'!X67=0),IF(Q67&gt;0,-Q67^(1/3),(-Q67)^(1/3)),'OddsRatio_working_3-way'!AM67-'OddsRatio_working_3-way'!R67/3)</f>
        <v>-0.58826410234087667</v>
      </c>
      <c r="AT67" s="11">
        <f>IF(('OddsRatio_working_3-way'!X67=0),IF(Q67&gt;0,-Q67^(1/3),(-Q67)^(1/3)),'OddsRatio_working_3-way'!AN67-'OddsRatio_working_3-way'!R67/3)</f>
        <v>-0.46393517200100698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1.84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4.76</v>
      </c>
      <c r="D68" s="9">
        <f t="shared" ref="D68:D131" si="26">(K68/(AR68+K68-(AR68*K68)))</f>
        <v>0.52914564091970495</v>
      </c>
      <c r="E68" s="9">
        <f t="shared" ref="E68:E131" si="27">(L68/(AR68+L68-(AR68*L68)))</f>
        <v>0.27017559423865051</v>
      </c>
      <c r="F68" s="9">
        <f t="shared" ref="F68:F131" si="28">(M68/(AR68+M68-(AR68*M68)))</f>
        <v>0.20067876484164471</v>
      </c>
      <c r="G68" s="9">
        <f t="shared" ref="G68:G131" si="29">AR68</f>
        <v>1.0593319878677354</v>
      </c>
      <c r="H68" s="9">
        <f t="shared" ref="H68:H131" si="30">IF(A68="","",1/D68)</f>
        <v>1.8898388698088977</v>
      </c>
      <c r="I68" s="9">
        <f t="shared" ref="I68:I131" si="31">IF(B68="","",1/E68)</f>
        <v>3.7012965690627246</v>
      </c>
      <c r="J68" s="9">
        <f t="shared" ref="J68:J131" si="32">IF(C68="","",1/F68)</f>
        <v>4.983088274382685</v>
      </c>
      <c r="K68" s="11">
        <f t="shared" ref="K68:K131" si="33">1/A68</f>
        <v>0.54347826086956519</v>
      </c>
      <c r="L68" s="11">
        <f t="shared" ref="L68:L131" si="34">1/B68</f>
        <v>0.28169014084507044</v>
      </c>
      <c r="M68" s="11">
        <f t="shared" ref="M68:M131" si="35">1/C68</f>
        <v>0.21008403361344538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-0.25903245560318433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0.22996032460749144</v>
      </c>
      <c r="Q68" s="11">
        <f>2*'OddsRatio_working_3-way'!K68*'OddsRatio_working_3-way'!L68*'OddsRatio_working_3-way'!M68</f>
        <v>6.4324566323773841E-2</v>
      </c>
      <c r="R68" s="11">
        <f t="shared" ref="R68:R131" si="36">O68/N68</f>
        <v>0</v>
      </c>
      <c r="S68" s="11">
        <f t="shared" ref="S68:S131" si="37">P68/N68</f>
        <v>-0.88776645409937005</v>
      </c>
      <c r="T68" s="11">
        <f t="shared" ref="T68:T131" si="38">Q68/N68</f>
        <v>-0.24832628086695668</v>
      </c>
      <c r="U68" s="11">
        <f>'OddsRatio_working_3-way'!S68-'OddsRatio_working_3-way'!R68^2/3</f>
        <v>-0.88776645409937005</v>
      </c>
      <c r="V68" s="11">
        <f>'OddsRatio_working_3-way'!S68*'OddsRatio_working_3-way'!R68/3-2*'OddsRatio_working_3-way'!R68^3/27-'OddsRatio_working_3-way'!T68</f>
        <v>0.24832628086695668</v>
      </c>
      <c r="W68" s="11">
        <f>'OddsRatio_working_3-way'!V68^2+4*'OddsRatio_working_3-way'!U68^3/27</f>
        <v>-4.198957432495521E-2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0.1609778836472342</v>
      </c>
      <c r="Y68" s="11">
        <f>IF('OddsRatio_working_3-way'!W68&gt;=0,IF('OddsRatio_working_3-way'!V68+SQRT('OddsRatio_working_3-way'!W68)&gt;0,0,PI()),ACOS('OddsRatio_working_3-way'!V68/(2*'OddsRatio_working_3-way'!X68)))</f>
        <v>0.68990641299361766</v>
      </c>
      <c r="Z68" s="11">
        <f>'OddsRatio_working_3-way'!X68^(1/3)*COS('OddsRatio_working_3-way'!Y68/3)</f>
        <v>0.52966599393386782</v>
      </c>
      <c r="AA68" s="11">
        <f>'OddsRatio_working_3-way'!X68^(1/3)*COS(('OddsRatio_working_3-way'!Y68+2*PI())/3)</f>
        <v>-0.37222044817692623</v>
      </c>
      <c r="AB68" s="11">
        <f>'OddsRatio_working_3-way'!X68^(1/3)*COS(('OddsRatio_working_3-way'!Y68+4*PI())/3)</f>
        <v>-0.15744554575694147</v>
      </c>
      <c r="AC68" s="11">
        <f>'OddsRatio_working_3-way'!X68^(1/3)*SIN('OddsRatio_working_3-way'!Y68/3)</f>
        <v>0.12400034772735383</v>
      </c>
      <c r="AD68" s="11">
        <f>'OddsRatio_working_3-way'!X68^(1/3)*SIN(('OddsRatio_working_3-way'!Y68+2*PI())/3)</f>
        <v>0.3967040324037871</v>
      </c>
      <c r="AE68" s="11">
        <f>'OddsRatio_working_3-way'!X68^(1/3)*SIN(('OddsRatio_working_3-way'!Y68+4*PI())/3)</f>
        <v>-0.52070438013114084</v>
      </c>
      <c r="AF68" s="11">
        <f>-'OddsRatio_working_3-way'!U68/(3*'OddsRatio_working_3-way'!X68^(1/3))*COS(('OddsRatio_working_3-way'!Y68)/3)</f>
        <v>0.5296659939338676</v>
      </c>
      <c r="AG68" s="11">
        <f>-'OddsRatio_working_3-way'!U68/(3*'OddsRatio_working_3-way'!X68^(1/3))*COS(('OddsRatio_working_3-way'!Y68+2*PI())/3)</f>
        <v>-0.37222044817692607</v>
      </c>
      <c r="AH68" s="11">
        <f>-'OddsRatio_working_3-way'!U68/(3*'OddsRatio_working_3-way'!X68^(1/3))*COS(('OddsRatio_working_3-way'!Y68+4*PI())/3)</f>
        <v>-0.15744554575694142</v>
      </c>
      <c r="AI68" s="11">
        <f>'OddsRatio_working_3-way'!U68/(3*'OddsRatio_working_3-way'!X68^(1/3))*SIN(('OddsRatio_working_3-way'!Y68)/3)</f>
        <v>-0.12400034772735377</v>
      </c>
      <c r="AJ68" s="11">
        <f>'OddsRatio_working_3-way'!U68/(3*'OddsRatio_working_3-way'!X68^(1/3))*SIN(('OddsRatio_working_3-way'!Y68+2*PI())/3)</f>
        <v>-0.39670403240378693</v>
      </c>
      <c r="AK68" s="11">
        <f>'OddsRatio_working_3-way'!U68/(3*'OddsRatio_working_3-way'!X68^(1/3))*SIN(('OddsRatio_working_3-way'!Y68+4*PI())/3)</f>
        <v>0.52070438013114062</v>
      </c>
      <c r="AL68" s="11">
        <f>'OddsRatio_working_3-way'!Z68+'OddsRatio_working_3-way'!AF68</f>
        <v>1.0593319878677354</v>
      </c>
      <c r="AM68" s="11">
        <f>'OddsRatio_working_3-way'!AA68+'OddsRatio_working_3-way'!AG68</f>
        <v>-0.74444089635385224</v>
      </c>
      <c r="AN68" s="11">
        <f>'OddsRatio_working_3-way'!AB68+'OddsRatio_working_3-way'!AH68</f>
        <v>-0.31489109151388289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1.0593319878677354</v>
      </c>
      <c r="AS68" s="11">
        <f>IF(('OddsRatio_working_3-way'!X68=0),IF(Q68&gt;0,-Q68^(1/3),(-Q68)^(1/3)),'OddsRatio_working_3-way'!AM68-'OddsRatio_working_3-way'!R68/3)</f>
        <v>-0.74444089635385224</v>
      </c>
      <c r="AT68" s="11">
        <f>IF(('OddsRatio_working_3-way'!X68=0),IF(Q68&gt;0,-Q68^(1/3),(-Q68)^(1/3)),'OddsRatio_working_3-way'!AN68-'OddsRatio_working_3-way'!R68/3)</f>
        <v>-0.31489109151388289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2.16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3.67</v>
      </c>
      <c r="D69" s="9">
        <f t="shared" si="26"/>
        <v>0.45002750345807657</v>
      </c>
      <c r="E69" s="9">
        <f t="shared" si="27"/>
        <v>0.28770532948592759</v>
      </c>
      <c r="F69" s="9">
        <f t="shared" si="28"/>
        <v>0.26226716705599612</v>
      </c>
      <c r="G69" s="9">
        <f t="shared" si="29"/>
        <v>1.0535227680834351</v>
      </c>
      <c r="H69" s="9">
        <f t="shared" si="30"/>
        <v>2.2220864109767851</v>
      </c>
      <c r="I69" s="9">
        <f t="shared" si="31"/>
        <v>3.475778504996073</v>
      </c>
      <c r="J69" s="9">
        <f t="shared" si="32"/>
        <v>3.812905790782771</v>
      </c>
      <c r="K69" s="11">
        <f t="shared" si="33"/>
        <v>0.46296296296296291</v>
      </c>
      <c r="L69" s="11">
        <f t="shared" si="34"/>
        <v>0.29850746268656714</v>
      </c>
      <c r="M69" s="11">
        <f t="shared" si="35"/>
        <v>0.27247956403269757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-0.27407693593793092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0.23271471886706341</v>
      </c>
      <c r="Q69" s="11">
        <f>2*'OddsRatio_working_3-way'!K69*'OddsRatio_working_3-way'!L69*'OddsRatio_working_3-way'!M69</f>
        <v>7.5312206753094954E-2</v>
      </c>
      <c r="R69" s="11">
        <f t="shared" si="36"/>
        <v>0</v>
      </c>
      <c r="S69" s="11">
        <f t="shared" si="37"/>
        <v>-0.84908537842004095</v>
      </c>
      <c r="T69" s="11">
        <f t="shared" si="38"/>
        <v>-0.27478491211004563</v>
      </c>
      <c r="U69" s="11">
        <f>'OddsRatio_working_3-way'!S69-'OddsRatio_working_3-way'!R69^2/3</f>
        <v>-0.84908537842004095</v>
      </c>
      <c r="V69" s="11">
        <f>'OddsRatio_working_3-way'!S69*'OddsRatio_working_3-way'!R69/3-2*'OddsRatio_working_3-way'!R69^3/27-'OddsRatio_working_3-way'!T69</f>
        <v>0.27478491211004563</v>
      </c>
      <c r="W69" s="11">
        <f>'OddsRatio_working_3-way'!V69^2+4*'OddsRatio_working_3-way'!U69^3/27</f>
        <v>-1.5181354316459089E-2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0.15057232667374887</v>
      </c>
      <c r="Y69" s="11">
        <f>IF('OddsRatio_working_3-way'!W69&gt;=0,IF('OddsRatio_working_3-way'!V69+SQRT('OddsRatio_working_3-way'!W69)&gt;0,0,PI()),ACOS('OddsRatio_working_3-way'!V69/(2*'OddsRatio_working_3-way'!X69)))</f>
        <v>0.42151979305824039</v>
      </c>
      <c r="Z69" s="11">
        <f>'OddsRatio_working_3-way'!X69^(1/3)*COS('OddsRatio_working_3-way'!Y69/3)</f>
        <v>0.52676138404171757</v>
      </c>
      <c r="AA69" s="11">
        <f>'OddsRatio_working_3-way'!X69^(1/3)*COS(('OddsRatio_working_3-way'!Y69+2*PI())/3)</f>
        <v>-0.32790338428374266</v>
      </c>
      <c r="AB69" s="11">
        <f>'OddsRatio_working_3-way'!X69^(1/3)*COS(('OddsRatio_working_3-way'!Y69+4*PI())/3)</f>
        <v>-0.19885799975797497</v>
      </c>
      <c r="AC69" s="11">
        <f>'OddsRatio_working_3-way'!X69^(1/3)*SIN('OddsRatio_working_3-way'!Y69/3)</f>
        <v>7.4504387493630808E-2</v>
      </c>
      <c r="AD69" s="11">
        <f>'OddsRatio_working_3-way'!X69^(1/3)*SIN(('OddsRatio_working_3-way'!Y69+2*PI())/3)</f>
        <v>0.4189365465659628</v>
      </c>
      <c r="AE69" s="11">
        <f>'OddsRatio_working_3-way'!X69^(1/3)*SIN(('OddsRatio_working_3-way'!Y69+4*PI())/3)</f>
        <v>-0.49344093405959361</v>
      </c>
      <c r="AF69" s="11">
        <f>-'OddsRatio_working_3-way'!U69/(3*'OddsRatio_working_3-way'!X69^(1/3))*COS(('OddsRatio_working_3-way'!Y69)/3)</f>
        <v>0.52676138404171768</v>
      </c>
      <c r="AG69" s="11">
        <f>-'OddsRatio_working_3-way'!U69/(3*'OddsRatio_working_3-way'!X69^(1/3))*COS(('OddsRatio_working_3-way'!Y69+2*PI())/3)</f>
        <v>-0.32790338428374277</v>
      </c>
      <c r="AH69" s="11">
        <f>-'OddsRatio_working_3-way'!U69/(3*'OddsRatio_working_3-way'!X69^(1/3))*COS(('OddsRatio_working_3-way'!Y69+4*PI())/3)</f>
        <v>-0.198857999757975</v>
      </c>
      <c r="AI69" s="11">
        <f>'OddsRatio_working_3-way'!U69/(3*'OddsRatio_working_3-way'!X69^(1/3))*SIN(('OddsRatio_working_3-way'!Y69)/3)</f>
        <v>-7.4504387493630822E-2</v>
      </c>
      <c r="AJ69" s="11">
        <f>'OddsRatio_working_3-way'!U69/(3*'OddsRatio_working_3-way'!X69^(1/3))*SIN(('OddsRatio_working_3-way'!Y69+2*PI())/3)</f>
        <v>-0.41893654656596285</v>
      </c>
      <c r="AK69" s="11">
        <f>'OddsRatio_working_3-way'!U69/(3*'OddsRatio_working_3-way'!X69^(1/3))*SIN(('OddsRatio_working_3-way'!Y69+4*PI())/3)</f>
        <v>0.49344093405959366</v>
      </c>
      <c r="AL69" s="11">
        <f>'OddsRatio_working_3-way'!Z69+'OddsRatio_working_3-way'!AF69</f>
        <v>1.0535227680834351</v>
      </c>
      <c r="AM69" s="11">
        <f>'OddsRatio_working_3-way'!AA69+'OddsRatio_working_3-way'!AG69</f>
        <v>-0.65580676856748543</v>
      </c>
      <c r="AN69" s="11">
        <f>'OddsRatio_working_3-way'!AB69+'OddsRatio_working_3-way'!AH69</f>
        <v>-0.39771599951594994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1.0535227680834351</v>
      </c>
      <c r="AS69" s="11">
        <f>IF(('OddsRatio_working_3-way'!X69=0),IF(Q69&gt;0,-Q69^(1/3),(-Q69)^(1/3)),'OddsRatio_working_3-way'!AM69-'OddsRatio_working_3-way'!R69/3)</f>
        <v>-0.65580676856748543</v>
      </c>
      <c r="AT69" s="11">
        <f>IF(('OddsRatio_working_3-way'!X69=0),IF(Q69&gt;0,-Q69^(1/3),(-Q69)^(1/3)),'OddsRatio_working_3-way'!AN69-'OddsRatio_working_3-way'!R69/3)</f>
        <v>-0.39771599951594994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2.16</v>
      </c>
      <c r="B70" s="4">
        <f>IF('True_Odds_Calculator_3-way'!B71="","",'True_Odds_Calculator_3-way'!B71)</f>
        <v>3.26</v>
      </c>
      <c r="C70" s="4">
        <f>IF('True_Odds_Calculator_3-way'!C71="","",'True_Odds_Calculator_3-way'!C71)</f>
        <v>3.8</v>
      </c>
      <c r="D70" s="9">
        <f t="shared" si="26"/>
        <v>0.45042096855710279</v>
      </c>
      <c r="E70" s="9">
        <f t="shared" si="27"/>
        <v>0.29610506489538302</v>
      </c>
      <c r="F70" s="9">
        <f t="shared" si="28"/>
        <v>0.25347396654751436</v>
      </c>
      <c r="G70" s="9">
        <f t="shared" si="29"/>
        <v>1.0518494035116892</v>
      </c>
      <c r="H70" s="9">
        <f t="shared" si="30"/>
        <v>2.2201453080735596</v>
      </c>
      <c r="I70" s="9">
        <f t="shared" si="31"/>
        <v>3.3771796519364177</v>
      </c>
      <c r="J70" s="9">
        <f t="shared" si="32"/>
        <v>3.9451783298327299</v>
      </c>
      <c r="K70" s="11">
        <f t="shared" si="33"/>
        <v>0.46296296296296291</v>
      </c>
      <c r="L70" s="11">
        <f t="shared" si="34"/>
        <v>0.30674846625766872</v>
      </c>
      <c r="M70" s="11">
        <f t="shared" si="35"/>
        <v>0.26315789473684209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-0.2743276049701624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0.23245315059974406</v>
      </c>
      <c r="Q70" s="11">
        <f>2*'OddsRatio_working_3-way'!K70*'OddsRatio_working_3-way'!L70*'OddsRatio_working_3-way'!M70</f>
        <v>7.4743778327891988E-2</v>
      </c>
      <c r="R70" s="11">
        <f t="shared" si="36"/>
        <v>0</v>
      </c>
      <c r="S70" s="11">
        <f t="shared" si="37"/>
        <v>-0.84735603121321723</v>
      </c>
      <c r="T70" s="11">
        <f t="shared" si="38"/>
        <v>-0.27246174637080944</v>
      </c>
      <c r="U70" s="11">
        <f>'OddsRatio_working_3-way'!S70-'OddsRatio_working_3-way'!R70^2/3</f>
        <v>-0.84735603121321723</v>
      </c>
      <c r="V70" s="11">
        <f>'OddsRatio_working_3-way'!S70*'OddsRatio_working_3-way'!R70/3-2*'OddsRatio_working_3-way'!R70^3/27-'OddsRatio_working_3-way'!T70</f>
        <v>0.27246174637080944</v>
      </c>
      <c r="W70" s="11">
        <f>'OddsRatio_working_3-way'!V70^2+4*'OddsRatio_working_3-way'!U70^3/27</f>
        <v>-1.5899708635340251E-2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0.15011255099988438</v>
      </c>
      <c r="Y70" s="11">
        <f>IF('OddsRatio_working_3-way'!W70&gt;=0,IF('OddsRatio_working_3-way'!V70+SQRT('OddsRatio_working_3-way'!W70)&gt;0,0,PI()),ACOS('OddsRatio_working_3-way'!V70/(2*'OddsRatio_working_3-way'!X70)))</f>
        <v>0.433443499439087</v>
      </c>
      <c r="Z70" s="11">
        <f>'OddsRatio_working_3-way'!X70^(1/3)*COS('OddsRatio_working_3-way'!Y70/3)</f>
        <v>0.5259247017558446</v>
      </c>
      <c r="AA70" s="11">
        <f>'OddsRatio_working_3-way'!X70^(1/3)*COS(('OddsRatio_working_3-way'!Y70+2*PI())/3)</f>
        <v>-0.32923009465703174</v>
      </c>
      <c r="AB70" s="11">
        <f>'OddsRatio_working_3-way'!X70^(1/3)*COS(('OddsRatio_working_3-way'!Y70+4*PI())/3)</f>
        <v>-0.19669460709881309</v>
      </c>
      <c r="AC70" s="11">
        <f>'OddsRatio_working_3-way'!X70^(1/3)*SIN('OddsRatio_working_3-way'!Y70/3)</f>
        <v>7.6519399418916029E-2</v>
      </c>
      <c r="AD70" s="11">
        <f>'OddsRatio_working_3-way'!X70^(1/3)*SIN(('OddsRatio_working_3-way'!Y70+2*PI())/3)</f>
        <v>0.4172044524888579</v>
      </c>
      <c r="AE70" s="11">
        <f>'OddsRatio_working_3-way'!X70^(1/3)*SIN(('OddsRatio_working_3-way'!Y70+4*PI())/3)</f>
        <v>-0.49372385190777374</v>
      </c>
      <c r="AF70" s="11">
        <f>-'OddsRatio_working_3-way'!U70/(3*'OddsRatio_working_3-way'!X70^(1/3))*COS(('OddsRatio_working_3-way'!Y70)/3)</f>
        <v>0.5259247017558446</v>
      </c>
      <c r="AG70" s="11">
        <f>-'OddsRatio_working_3-way'!U70/(3*'OddsRatio_working_3-way'!X70^(1/3))*COS(('OddsRatio_working_3-way'!Y70+2*PI())/3)</f>
        <v>-0.32923009465703174</v>
      </c>
      <c r="AH70" s="11">
        <f>-'OddsRatio_working_3-way'!U70/(3*'OddsRatio_working_3-way'!X70^(1/3))*COS(('OddsRatio_working_3-way'!Y70+4*PI())/3)</f>
        <v>-0.19669460709881309</v>
      </c>
      <c r="AI70" s="11">
        <f>'OddsRatio_working_3-way'!U70/(3*'OddsRatio_working_3-way'!X70^(1/3))*SIN(('OddsRatio_working_3-way'!Y70)/3)</f>
        <v>-7.6519399418916029E-2</v>
      </c>
      <c r="AJ70" s="11">
        <f>'OddsRatio_working_3-way'!U70/(3*'OddsRatio_working_3-way'!X70^(1/3))*SIN(('OddsRatio_working_3-way'!Y70+2*PI())/3)</f>
        <v>-0.4172044524888579</v>
      </c>
      <c r="AK70" s="11">
        <f>'OddsRatio_working_3-way'!U70/(3*'OddsRatio_working_3-way'!X70^(1/3))*SIN(('OddsRatio_working_3-way'!Y70+4*PI())/3)</f>
        <v>0.49372385190777374</v>
      </c>
      <c r="AL70" s="11">
        <f>'OddsRatio_working_3-way'!Z70+'OddsRatio_working_3-way'!AF70</f>
        <v>1.0518494035116892</v>
      </c>
      <c r="AM70" s="11">
        <f>'OddsRatio_working_3-way'!AA70+'OddsRatio_working_3-way'!AG70</f>
        <v>-0.65846018931406347</v>
      </c>
      <c r="AN70" s="11">
        <f>'OddsRatio_working_3-way'!AB70+'OddsRatio_working_3-way'!AH70</f>
        <v>-0.39338921419762618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1.0518494035116892</v>
      </c>
      <c r="AS70" s="11">
        <f>IF(('OddsRatio_working_3-way'!X70=0),IF(Q70&gt;0,-Q70^(1/3),(-Q70)^(1/3)),'OddsRatio_working_3-way'!AM70-'OddsRatio_working_3-way'!R70/3)</f>
        <v>-0.65846018931406347</v>
      </c>
      <c r="AT70" s="11">
        <f>IF(('OddsRatio_working_3-way'!X70=0),IF(Q70&gt;0,-Q70^(1/3),(-Q70)^(1/3)),'OddsRatio_working_3-way'!AN70-'OddsRatio_working_3-way'!R70/3)</f>
        <v>-0.39338921419762618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1.73</v>
      </c>
      <c r="B71" s="4">
        <f>IF('True_Odds_Calculator_3-way'!B72="","",'True_Odds_Calculator_3-way'!B72)</f>
        <v>3.86</v>
      </c>
      <c r="C71" s="4">
        <f>IF('True_Odds_Calculator_3-way'!C72="","",'True_Odds_Calculator_3-way'!C72)</f>
        <v>5.0199999999999996</v>
      </c>
      <c r="D71" s="9">
        <f t="shared" si="26"/>
        <v>0.56297554689659812</v>
      </c>
      <c r="E71" s="9">
        <f t="shared" si="27"/>
        <v>0.24744507862447632</v>
      </c>
      <c r="F71" s="9">
        <f t="shared" si="28"/>
        <v>0.18957937447892581</v>
      </c>
      <c r="G71" s="9">
        <f t="shared" si="29"/>
        <v>1.0633918963058955</v>
      </c>
      <c r="H71" s="9">
        <f t="shared" si="30"/>
        <v>1.7762760843033032</v>
      </c>
      <c r="I71" s="9">
        <f t="shared" si="31"/>
        <v>4.0413008234348604</v>
      </c>
      <c r="J71" s="9">
        <f t="shared" si="32"/>
        <v>5.2748354231496997</v>
      </c>
      <c r="K71" s="11">
        <f t="shared" si="33"/>
        <v>0.5780346820809249</v>
      </c>
      <c r="L71" s="11">
        <f t="shared" si="34"/>
        <v>0.2590673575129534</v>
      </c>
      <c r="M71" s="11">
        <f t="shared" si="35"/>
        <v>0.19920318725099603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-0.25036742425010794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0.22701132932703577</v>
      </c>
      <c r="Q71" s="11">
        <f>2*'OddsRatio_working_3-way'!K71*'OddsRatio_working_3-way'!L71*'OddsRatio_working_3-way'!M71</f>
        <v>5.9661321767946356E-2</v>
      </c>
      <c r="R71" s="11">
        <f t="shared" si="36"/>
        <v>0</v>
      </c>
      <c r="S71" s="11">
        <f t="shared" si="37"/>
        <v>-0.90671272433693184</v>
      </c>
      <c r="T71" s="11">
        <f t="shared" si="38"/>
        <v>-0.23829506552876012</v>
      </c>
      <c r="U71" s="11">
        <f>'OddsRatio_working_3-way'!S71-'OddsRatio_working_3-way'!R71^2/3</f>
        <v>-0.90671272433693184</v>
      </c>
      <c r="V71" s="11">
        <f>'OddsRatio_working_3-way'!S71*'OddsRatio_working_3-way'!R71/3-2*'OddsRatio_working_3-way'!R71^3/27-'OddsRatio_working_3-way'!T71</f>
        <v>0.23829506552876012</v>
      </c>
      <c r="W71" s="11">
        <f>'OddsRatio_working_3-way'!V71^2+4*'OddsRatio_working_3-way'!U71^3/27</f>
        <v>-5.3650111584977414E-2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0.16615854615421793</v>
      </c>
      <c r="Y71" s="11">
        <f>IF('OddsRatio_working_3-way'!W71&gt;=0,IF('OddsRatio_working_3-way'!V71+SQRT('OddsRatio_working_3-way'!W71)&gt;0,0,PI()),ACOS('OddsRatio_working_3-way'!V71/(2*'OddsRatio_working_3-way'!X71)))</f>
        <v>0.77120493843115778</v>
      </c>
      <c r="Z71" s="11">
        <f>'OddsRatio_working_3-way'!X71^(1/3)*COS('OddsRatio_working_3-way'!Y71/3)</f>
        <v>0.53169594815294785</v>
      </c>
      <c r="AA71" s="11">
        <f>'OddsRatio_working_3-way'!X71^(1/3)*COS(('OddsRatio_working_3-way'!Y71+2*PI())/3)</f>
        <v>-0.38689649791107639</v>
      </c>
      <c r="AB71" s="11">
        <f>'OddsRatio_working_3-way'!X71^(1/3)*COS(('OddsRatio_working_3-way'!Y71+4*PI())/3)</f>
        <v>-0.1447994502418716</v>
      </c>
      <c r="AC71" s="11">
        <f>'OddsRatio_working_3-way'!X71^(1/3)*SIN('OddsRatio_working_3-way'!Y71/3)</f>
        <v>0.13977479564182926</v>
      </c>
      <c r="AD71" s="11">
        <f>'OddsRatio_working_3-way'!X71^(1/3)*SIN(('OddsRatio_working_3-way'!Y71+2*PI())/3)</f>
        <v>0.39057480036879211</v>
      </c>
      <c r="AE71" s="11">
        <f>'OddsRatio_working_3-way'!X71^(1/3)*SIN(('OddsRatio_working_3-way'!Y71+4*PI())/3)</f>
        <v>-0.53034959601062126</v>
      </c>
      <c r="AF71" s="11">
        <f>-'OddsRatio_working_3-way'!U71/(3*'OddsRatio_working_3-way'!X71^(1/3))*COS(('OddsRatio_working_3-way'!Y71)/3)</f>
        <v>0.53169594815294774</v>
      </c>
      <c r="AG71" s="11">
        <f>-'OddsRatio_working_3-way'!U71/(3*'OddsRatio_working_3-way'!X71^(1/3))*COS(('OddsRatio_working_3-way'!Y71+2*PI())/3)</f>
        <v>-0.38689649791107628</v>
      </c>
      <c r="AH71" s="11">
        <f>-'OddsRatio_working_3-way'!U71/(3*'OddsRatio_working_3-way'!X71^(1/3))*COS(('OddsRatio_working_3-way'!Y71+4*PI())/3)</f>
        <v>-0.14479945024187157</v>
      </c>
      <c r="AI71" s="11">
        <f>'OddsRatio_working_3-way'!U71/(3*'OddsRatio_working_3-way'!X71^(1/3))*SIN(('OddsRatio_working_3-way'!Y71)/3)</f>
        <v>-0.13977479564182924</v>
      </c>
      <c r="AJ71" s="11">
        <f>'OddsRatio_working_3-way'!U71/(3*'OddsRatio_working_3-way'!X71^(1/3))*SIN(('OddsRatio_working_3-way'!Y71+2*PI())/3)</f>
        <v>-0.390574800368792</v>
      </c>
      <c r="AK71" s="11">
        <f>'OddsRatio_working_3-way'!U71/(3*'OddsRatio_working_3-way'!X71^(1/3))*SIN(('OddsRatio_working_3-way'!Y71+4*PI())/3)</f>
        <v>0.53034959601062115</v>
      </c>
      <c r="AL71" s="11">
        <f>'OddsRatio_working_3-way'!Z71+'OddsRatio_working_3-way'!AF71</f>
        <v>1.0633918963058955</v>
      </c>
      <c r="AM71" s="11">
        <f>'OddsRatio_working_3-way'!AA71+'OddsRatio_working_3-way'!AG71</f>
        <v>-0.77379299582215266</v>
      </c>
      <c r="AN71" s="11">
        <f>'OddsRatio_working_3-way'!AB71+'OddsRatio_working_3-way'!AH71</f>
        <v>-0.28959890048374315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1.0633918963058955</v>
      </c>
      <c r="AS71" s="11">
        <f>IF(('OddsRatio_working_3-way'!X71=0),IF(Q71&gt;0,-Q71^(1/3),(-Q71)^(1/3)),'OddsRatio_working_3-way'!AM71-'OddsRatio_working_3-way'!R71/3)</f>
        <v>-0.77379299582215266</v>
      </c>
      <c r="AT71" s="11">
        <f>IF(('OddsRatio_working_3-way'!X71=0),IF(Q71&gt;0,-Q71^(1/3),(-Q71)^(1/3)),'OddsRatio_working_3-way'!AN71-'OddsRatio_working_3-way'!R71/3)</f>
        <v>-0.28959890048374315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1.78</v>
      </c>
      <c r="B72" s="4">
        <f>IF('True_Odds_Calculator_3-way'!B73="","",'True_Odds_Calculator_3-way'!B73)</f>
        <v>3.81</v>
      </c>
      <c r="C72" s="4">
        <f>IF('True_Odds_Calculator_3-way'!C73="","",'True_Odds_Calculator_3-way'!C73)</f>
        <v>4.75</v>
      </c>
      <c r="D72" s="9">
        <f t="shared" si="26"/>
        <v>0.54750703854176064</v>
      </c>
      <c r="E72" s="9">
        <f t="shared" si="27"/>
        <v>0.25142197573851438</v>
      </c>
      <c r="F72" s="9">
        <f t="shared" si="28"/>
        <v>0.20107098571972493</v>
      </c>
      <c r="G72" s="9">
        <f t="shared" si="29"/>
        <v>1.059564791900788</v>
      </c>
      <c r="H72" s="9">
        <f t="shared" si="30"/>
        <v>1.8264605376826144</v>
      </c>
      <c r="I72" s="9">
        <f t="shared" si="31"/>
        <v>3.9773770652412139</v>
      </c>
      <c r="J72" s="9">
        <f t="shared" si="32"/>
        <v>4.9733679696279554</v>
      </c>
      <c r="K72" s="11">
        <f t="shared" si="33"/>
        <v>0.5617977528089888</v>
      </c>
      <c r="L72" s="11">
        <f t="shared" si="34"/>
        <v>0.26246719160104987</v>
      </c>
      <c r="M72" s="11">
        <f t="shared" si="35"/>
        <v>0.21052631578947367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-0.25514884264540849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0.22785442771752884</v>
      </c>
      <c r="Q72" s="11">
        <f>2*'OddsRatio_working_3-way'!K72*'OddsRatio_working_3-way'!L72*'OddsRatio_working_3-way'!M72</f>
        <v>6.2085675127392048E-2</v>
      </c>
      <c r="R72" s="11">
        <f t="shared" si="36"/>
        <v>0</v>
      </c>
      <c r="S72" s="11">
        <f t="shared" si="37"/>
        <v>-0.89302551936003927</v>
      </c>
      <c r="T72" s="11">
        <f t="shared" si="38"/>
        <v>-0.24333120418529677</v>
      </c>
      <c r="U72" s="11">
        <f>'OddsRatio_working_3-way'!S72-'OddsRatio_working_3-way'!R72^2/3</f>
        <v>-0.89302551936003927</v>
      </c>
      <c r="V72" s="11">
        <f>'OddsRatio_working_3-way'!S72*'OddsRatio_working_3-way'!R72/3-2*'OddsRatio_working_3-way'!R72^3/27-'OddsRatio_working_3-way'!T72</f>
        <v>0.24333120418529677</v>
      </c>
      <c r="W72" s="11">
        <f>'OddsRatio_working_3-way'!V72^2+4*'OddsRatio_working_3-way'!U72^3/27</f>
        <v>-4.6298519130342941E-2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0.16241043228546737</v>
      </c>
      <c r="Y72" s="11">
        <f>IF('OddsRatio_working_3-way'!W72&gt;=0,IF('OddsRatio_working_3-way'!V72+SQRT('OddsRatio_working_3-way'!W72)&gt;0,0,PI()),ACOS('OddsRatio_working_3-way'!V72/(2*'OddsRatio_working_3-way'!X72)))</f>
        <v>0.72405718344750647</v>
      </c>
      <c r="Z72" s="11">
        <f>'OddsRatio_working_3-way'!X72^(1/3)*COS('OddsRatio_working_3-way'!Y72/3)</f>
        <v>0.52978239595039389</v>
      </c>
      <c r="AA72" s="11">
        <f>'OddsRatio_working_3-way'!X72^(1/3)*COS(('OddsRatio_working_3-way'!Y72+2*PI())/3)</f>
        <v>-0.37782631007858491</v>
      </c>
      <c r="AB72" s="11">
        <f>'OddsRatio_working_3-way'!X72^(1/3)*COS(('OddsRatio_working_3-way'!Y72+4*PI())/3)</f>
        <v>-0.15195608587180895</v>
      </c>
      <c r="AC72" s="11">
        <f>'OddsRatio_working_3-way'!X72^(1/3)*SIN('OddsRatio_working_3-way'!Y72/3)</f>
        <v>0.13040623474770321</v>
      </c>
      <c r="AD72" s="11">
        <f>'OddsRatio_working_3-way'!X72^(1/3)*SIN(('OddsRatio_working_3-way'!Y72+2*PI())/3)</f>
        <v>0.39360189599697565</v>
      </c>
      <c r="AE72" s="11">
        <f>'OddsRatio_working_3-way'!X72^(1/3)*SIN(('OddsRatio_working_3-way'!Y72+4*PI())/3)</f>
        <v>-0.52400813074467889</v>
      </c>
      <c r="AF72" s="11">
        <f>-'OddsRatio_working_3-way'!U72/(3*'OddsRatio_working_3-way'!X72^(1/3))*COS(('OddsRatio_working_3-way'!Y72)/3)</f>
        <v>0.529782395950394</v>
      </c>
      <c r="AG72" s="11">
        <f>-'OddsRatio_working_3-way'!U72/(3*'OddsRatio_working_3-way'!X72^(1/3))*COS(('OddsRatio_working_3-way'!Y72+2*PI())/3)</f>
        <v>-0.37782631007858497</v>
      </c>
      <c r="AH72" s="11">
        <f>-'OddsRatio_working_3-way'!U72/(3*'OddsRatio_working_3-way'!X72^(1/3))*COS(('OddsRatio_working_3-way'!Y72+4*PI())/3)</f>
        <v>-0.15195608587180898</v>
      </c>
      <c r="AI72" s="11">
        <f>'OddsRatio_working_3-way'!U72/(3*'OddsRatio_working_3-way'!X72^(1/3))*SIN(('OddsRatio_working_3-way'!Y72)/3)</f>
        <v>-0.13040623474770324</v>
      </c>
      <c r="AJ72" s="11">
        <f>'OddsRatio_working_3-way'!U72/(3*'OddsRatio_working_3-way'!X72^(1/3))*SIN(('OddsRatio_working_3-way'!Y72+2*PI())/3)</f>
        <v>-0.39360189599697576</v>
      </c>
      <c r="AK72" s="11">
        <f>'OddsRatio_working_3-way'!U72/(3*'OddsRatio_working_3-way'!X72^(1/3))*SIN(('OddsRatio_working_3-way'!Y72+4*PI())/3)</f>
        <v>0.524008130744679</v>
      </c>
      <c r="AL72" s="11">
        <f>'OddsRatio_working_3-way'!Z72+'OddsRatio_working_3-way'!AF72</f>
        <v>1.059564791900788</v>
      </c>
      <c r="AM72" s="11">
        <f>'OddsRatio_working_3-way'!AA72+'OddsRatio_working_3-way'!AG72</f>
        <v>-0.75565262015716983</v>
      </c>
      <c r="AN72" s="11">
        <f>'OddsRatio_working_3-way'!AB72+'OddsRatio_working_3-way'!AH72</f>
        <v>-0.30391217174361795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1.059564791900788</v>
      </c>
      <c r="AS72" s="11">
        <f>IF(('OddsRatio_working_3-way'!X72=0),IF(Q72&gt;0,-Q72^(1/3),(-Q72)^(1/3)),'OddsRatio_working_3-way'!AM72-'OddsRatio_working_3-way'!R72/3)</f>
        <v>-0.75565262015716983</v>
      </c>
      <c r="AT72" s="11">
        <f>IF(('OddsRatio_working_3-way'!X72=0),IF(Q72&gt;0,-Q72^(1/3),(-Q72)^(1/3)),'OddsRatio_working_3-way'!AN72-'OddsRatio_working_3-way'!R72/3)</f>
        <v>-0.30391217174361795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1.89</v>
      </c>
      <c r="B73" s="4">
        <f>IF('True_Odds_Calculator_3-way'!B74="","",'True_Odds_Calculator_3-way'!B74)</f>
        <v>3.59</v>
      </c>
      <c r="C73" s="4">
        <f>IF('True_Odds_Calculator_3-way'!C74="","",'True_Odds_Calculator_3-way'!C74)</f>
        <v>4.37</v>
      </c>
      <c r="D73" s="9">
        <f t="shared" si="26"/>
        <v>0.51445293294856154</v>
      </c>
      <c r="E73" s="9">
        <f t="shared" si="27"/>
        <v>0.26690865065368413</v>
      </c>
      <c r="F73" s="9">
        <f t="shared" si="28"/>
        <v>0.21863841639775447</v>
      </c>
      <c r="G73" s="9">
        <f t="shared" si="29"/>
        <v>1.0604633920116771</v>
      </c>
      <c r="H73" s="9">
        <f t="shared" si="30"/>
        <v>1.9438124188903918</v>
      </c>
      <c r="I73" s="9">
        <f t="shared" si="31"/>
        <v>3.7466001853102435</v>
      </c>
      <c r="J73" s="9">
        <f t="shared" si="32"/>
        <v>4.5737616310793516</v>
      </c>
      <c r="K73" s="11">
        <f t="shared" si="33"/>
        <v>0.52910052910052918</v>
      </c>
      <c r="L73" s="11">
        <f t="shared" si="34"/>
        <v>0.2785515320334262</v>
      </c>
      <c r="M73" s="11">
        <f t="shared" si="35"/>
        <v>0.22883295194508008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-0.26198835130969267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0.2310217566172641</v>
      </c>
      <c r="Q73" s="11">
        <f>2*'OddsRatio_working_3-way'!K73*'OddsRatio_working_3-way'!L73*'OddsRatio_working_3-way'!M73</f>
        <v>6.7451607771463987E-2</v>
      </c>
      <c r="R73" s="11">
        <f t="shared" si="36"/>
        <v>0</v>
      </c>
      <c r="S73" s="11">
        <f t="shared" si="37"/>
        <v>-0.88180163531078748</v>
      </c>
      <c r="T73" s="11">
        <f t="shared" si="38"/>
        <v>-0.25746033147760228</v>
      </c>
      <c r="U73" s="11">
        <f>'OddsRatio_working_3-way'!S73-'OddsRatio_working_3-way'!R73^2/3</f>
        <v>-0.88180163531078748</v>
      </c>
      <c r="V73" s="11">
        <f>'OddsRatio_working_3-way'!S73*'OddsRatio_working_3-way'!R73/3-2*'OddsRatio_working_3-way'!R73^3/27-'OddsRatio_working_3-way'!T73</f>
        <v>0.25746033147760228</v>
      </c>
      <c r="W73" s="11">
        <f>'OddsRatio_working_3-way'!V73^2+4*'OddsRatio_working_3-way'!U73^3/27</f>
        <v>-3.5294345737811289E-2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0.15935821913410061</v>
      </c>
      <c r="Y73" s="11">
        <f>IF('OddsRatio_working_3-way'!W73&gt;=0,IF('OddsRatio_working_3-way'!V73+SQRT('OddsRatio_working_3-way'!W73)&gt;0,0,PI()),ACOS('OddsRatio_working_3-way'!V73/(2*'OddsRatio_working_3-way'!X73)))</f>
        <v>0.63037971659418368</v>
      </c>
      <c r="Z73" s="11">
        <f>'OddsRatio_working_3-way'!X73^(1/3)*COS('OddsRatio_working_3-way'!Y73/3)</f>
        <v>0.53023169600583853</v>
      </c>
      <c r="AA73" s="11">
        <f>'OddsRatio_working_3-way'!X73^(1/3)*COS(('OddsRatio_working_3-way'!Y73+2*PI())/3)</f>
        <v>-0.36305036817214198</v>
      </c>
      <c r="AB73" s="11">
        <f>'OddsRatio_working_3-way'!X73^(1/3)*COS(('OddsRatio_working_3-way'!Y73+4*PI())/3)</f>
        <v>-0.16718132783369632</v>
      </c>
      <c r="AC73" s="11">
        <f>'OddsRatio_working_3-way'!X73^(1/3)*SIN('OddsRatio_working_3-way'!Y73/3)</f>
        <v>0.1130850431653152</v>
      </c>
      <c r="AD73" s="11">
        <f>'OddsRatio_working_3-way'!X73^(1/3)*SIN(('OddsRatio_working_3-way'!Y73+2*PI())/3)</f>
        <v>0.40265159705010656</v>
      </c>
      <c r="AE73" s="11">
        <f>'OddsRatio_working_3-way'!X73^(1/3)*SIN(('OddsRatio_working_3-way'!Y73+4*PI())/3)</f>
        <v>-0.51573664021542176</v>
      </c>
      <c r="AF73" s="11">
        <f>-'OddsRatio_working_3-way'!U73/(3*'OddsRatio_working_3-way'!X73^(1/3))*COS(('OddsRatio_working_3-way'!Y73)/3)</f>
        <v>0.53023169600583853</v>
      </c>
      <c r="AG73" s="11">
        <f>-'OddsRatio_working_3-way'!U73/(3*'OddsRatio_working_3-way'!X73^(1/3))*COS(('OddsRatio_working_3-way'!Y73+2*PI())/3)</f>
        <v>-0.36305036817214198</v>
      </c>
      <c r="AH73" s="11">
        <f>-'OddsRatio_working_3-way'!U73/(3*'OddsRatio_working_3-way'!X73^(1/3))*COS(('OddsRatio_working_3-way'!Y73+4*PI())/3)</f>
        <v>-0.16718132783369632</v>
      </c>
      <c r="AI73" s="11">
        <f>'OddsRatio_working_3-way'!U73/(3*'OddsRatio_working_3-way'!X73^(1/3))*SIN(('OddsRatio_working_3-way'!Y73)/3)</f>
        <v>-0.1130850431653152</v>
      </c>
      <c r="AJ73" s="11">
        <f>'OddsRatio_working_3-way'!U73/(3*'OddsRatio_working_3-way'!X73^(1/3))*SIN(('OddsRatio_working_3-way'!Y73+2*PI())/3)</f>
        <v>-0.40265159705010656</v>
      </c>
      <c r="AK73" s="11">
        <f>'OddsRatio_working_3-way'!U73/(3*'OddsRatio_working_3-way'!X73^(1/3))*SIN(('OddsRatio_working_3-way'!Y73+4*PI())/3)</f>
        <v>0.51573664021542176</v>
      </c>
      <c r="AL73" s="11">
        <f>'OddsRatio_working_3-way'!Z73+'OddsRatio_working_3-way'!AF73</f>
        <v>1.0604633920116771</v>
      </c>
      <c r="AM73" s="11">
        <f>'OddsRatio_working_3-way'!AA73+'OddsRatio_working_3-way'!AG73</f>
        <v>-0.72610073634428396</v>
      </c>
      <c r="AN73" s="11">
        <f>'OddsRatio_working_3-way'!AB73+'OddsRatio_working_3-way'!AH73</f>
        <v>-0.33436265566739265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1.0604633920116771</v>
      </c>
      <c r="AS73" s="11">
        <f>IF(('OddsRatio_working_3-way'!X73=0),IF(Q73&gt;0,-Q73^(1/3),(-Q73)^(1/3)),'OddsRatio_working_3-way'!AM73-'OddsRatio_working_3-way'!R73/3)</f>
        <v>-0.72610073634428396</v>
      </c>
      <c r="AT73" s="11">
        <f>IF(('OddsRatio_working_3-way'!X73=0),IF(Q73&gt;0,-Q73^(1/3),(-Q73)^(1/3)),'OddsRatio_working_3-way'!AN73-'OddsRatio_working_3-way'!R73/3)</f>
        <v>-0.33436265566739265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2.78</v>
      </c>
      <c r="B74" s="4">
        <f>IF('True_Odds_Calculator_3-way'!B75="","",'True_Odds_Calculator_3-way'!B75)</f>
        <v>3.99</v>
      </c>
      <c r="C74" s="4">
        <f>IF('True_Odds_Calculator_3-way'!C75="","",'True_Odds_Calculator_3-way'!C75)</f>
        <v>2.2999999999999998</v>
      </c>
      <c r="D74" s="9">
        <f t="shared" si="26"/>
        <v>0.34405539677543223</v>
      </c>
      <c r="E74" s="9">
        <f t="shared" si="27"/>
        <v>0.23795324983292529</v>
      </c>
      <c r="F74" s="9">
        <f t="shared" si="28"/>
        <v>0.41799135339164295</v>
      </c>
      <c r="G74" s="9">
        <f t="shared" si="29"/>
        <v>1.0710722968233932</v>
      </c>
      <c r="H74" s="9">
        <f t="shared" si="30"/>
        <v>2.9065086883456392</v>
      </c>
      <c r="I74" s="9">
        <f t="shared" si="31"/>
        <v>4.2025061675019462</v>
      </c>
      <c r="J74" s="9">
        <f t="shared" si="32"/>
        <v>2.3923939858704104</v>
      </c>
      <c r="K74" s="11">
        <f t="shared" si="33"/>
        <v>0.35971223021582738</v>
      </c>
      <c r="L74" s="11">
        <f t="shared" si="34"/>
        <v>0.25062656641604009</v>
      </c>
      <c r="M74" s="11">
        <f t="shared" si="35"/>
        <v>0.43478260869565222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-0.27119958168803326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0.23792669035742314</v>
      </c>
      <c r="Q74" s="11">
        <f>2*'OddsRatio_working_3-way'!K74*'OddsRatio_working_3-way'!L74*'OddsRatio_working_3-way'!M74</f>
        <v>7.8394296658129539E-2</v>
      </c>
      <c r="R74" s="11">
        <f t="shared" si="36"/>
        <v>0</v>
      </c>
      <c r="S74" s="11">
        <f t="shared" si="37"/>
        <v>-0.8773121583613479</v>
      </c>
      <c r="T74" s="11">
        <f t="shared" si="38"/>
        <v>-0.28906496156881317</v>
      </c>
      <c r="U74" s="11">
        <f>'OddsRatio_working_3-way'!S74-'OddsRatio_working_3-way'!R74^2/3</f>
        <v>-0.8773121583613479</v>
      </c>
      <c r="V74" s="11">
        <f>'OddsRatio_working_3-way'!S74*'OddsRatio_working_3-way'!R74/3-2*'OddsRatio_working_3-way'!R74^3/27-'OddsRatio_working_3-way'!T74</f>
        <v>0.28906496156881317</v>
      </c>
      <c r="W74" s="11">
        <f>'OddsRatio_working_3-way'!V74^2+4*'OddsRatio_working_3-way'!U74^3/27</f>
        <v>-1.6477990148398625E-2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0.15814276947996869</v>
      </c>
      <c r="Y74" s="11">
        <f>IF('OddsRatio_working_3-way'!W74&gt;=0,IF('OddsRatio_working_3-way'!V74+SQRT('OddsRatio_working_3-way'!W74)&gt;0,0,PI()),ACOS('OddsRatio_working_3-way'!V74/(2*'OddsRatio_working_3-way'!X74)))</f>
        <v>0.41791607443167278</v>
      </c>
      <c r="Z74" s="11">
        <f>'OddsRatio_working_3-way'!X74^(1/3)*COS('OddsRatio_working_3-way'!Y74/3)</f>
        <v>0.53553614841169672</v>
      </c>
      <c r="AA74" s="11">
        <f>'OddsRatio_working_3-way'!X74^(1/3)*COS(('OddsRatio_working_3-way'!Y74+2*PI())/3)</f>
        <v>-0.33279741295852888</v>
      </c>
      <c r="AB74" s="11">
        <f>'OddsRatio_working_3-way'!X74^(1/3)*COS(('OddsRatio_working_3-way'!Y74+4*PI())/3)</f>
        <v>-0.20273873545316776</v>
      </c>
      <c r="AC74" s="11">
        <f>'OddsRatio_working_3-way'!X74^(1/3)*SIN('OddsRatio_working_3-way'!Y74/3)</f>
        <v>7.5089412468166875E-2</v>
      </c>
      <c r="AD74" s="11">
        <f>'OddsRatio_working_3-way'!X74^(1/3)*SIN(('OddsRatio_working_3-way'!Y74+2*PI())/3)</f>
        <v>0.42624320293531931</v>
      </c>
      <c r="AE74" s="11">
        <f>'OddsRatio_working_3-way'!X74^(1/3)*SIN(('OddsRatio_working_3-way'!Y74+4*PI())/3)</f>
        <v>-0.50133261540348628</v>
      </c>
      <c r="AF74" s="11">
        <f>-'OddsRatio_working_3-way'!U74/(3*'OddsRatio_working_3-way'!X74^(1/3))*COS(('OddsRatio_working_3-way'!Y74)/3)</f>
        <v>0.5355361484116965</v>
      </c>
      <c r="AG74" s="11">
        <f>-'OddsRatio_working_3-way'!U74/(3*'OddsRatio_working_3-way'!X74^(1/3))*COS(('OddsRatio_working_3-way'!Y74+2*PI())/3)</f>
        <v>-0.33279741295852872</v>
      </c>
      <c r="AH74" s="11">
        <f>-'OddsRatio_working_3-way'!U74/(3*'OddsRatio_working_3-way'!X74^(1/3))*COS(('OddsRatio_working_3-way'!Y74+4*PI())/3)</f>
        <v>-0.20273873545316767</v>
      </c>
      <c r="AI74" s="11">
        <f>'OddsRatio_working_3-way'!U74/(3*'OddsRatio_working_3-way'!X74^(1/3))*SIN(('OddsRatio_working_3-way'!Y74)/3)</f>
        <v>-7.5089412468166847E-2</v>
      </c>
      <c r="AJ74" s="11">
        <f>'OddsRatio_working_3-way'!U74/(3*'OddsRatio_working_3-way'!X74^(1/3))*SIN(('OddsRatio_working_3-way'!Y74+2*PI())/3)</f>
        <v>-0.42624320293531914</v>
      </c>
      <c r="AK74" s="11">
        <f>'OddsRatio_working_3-way'!U74/(3*'OddsRatio_working_3-way'!X74^(1/3))*SIN(('OddsRatio_working_3-way'!Y74+4*PI())/3)</f>
        <v>0.50133261540348606</v>
      </c>
      <c r="AL74" s="11">
        <f>'OddsRatio_working_3-way'!Z74+'OddsRatio_working_3-way'!AF74</f>
        <v>1.0710722968233932</v>
      </c>
      <c r="AM74" s="11">
        <f>'OddsRatio_working_3-way'!AA74+'OddsRatio_working_3-way'!AG74</f>
        <v>-0.66559482591705765</v>
      </c>
      <c r="AN74" s="11">
        <f>'OddsRatio_working_3-way'!AB74+'OddsRatio_working_3-way'!AH74</f>
        <v>-0.40547747090633546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1.0710722968233932</v>
      </c>
      <c r="AS74" s="11">
        <f>IF(('OddsRatio_working_3-way'!X74=0),IF(Q74&gt;0,-Q74^(1/3),(-Q74)^(1/3)),'OddsRatio_working_3-way'!AM74-'OddsRatio_working_3-way'!R74/3)</f>
        <v>-0.66559482591705765</v>
      </c>
      <c r="AT74" s="11">
        <f>IF(('OddsRatio_working_3-way'!X74=0),IF(Q74&gt;0,-Q74^(1/3),(-Q74)^(1/3)),'OddsRatio_working_3-way'!AN74-'OddsRatio_working_3-way'!R74/3)</f>
        <v>-0.40547747090633546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3.69</v>
      </c>
      <c r="C75" s="4">
        <f>IF('True_Odds_Calculator_3-way'!C76="","",'True_Odds_Calculator_3-way'!C76)</f>
        <v>4.3499999999999996</v>
      </c>
      <c r="D75" s="9">
        <f t="shared" si="26"/>
        <v>0.52734448256986188</v>
      </c>
      <c r="E75" s="9">
        <f t="shared" si="27"/>
        <v>0.25609143160939951</v>
      </c>
      <c r="F75" s="9">
        <f t="shared" si="28"/>
        <v>0.21656408582073847</v>
      </c>
      <c r="G75" s="9">
        <f t="shared" si="29"/>
        <v>1.0798718819553583</v>
      </c>
      <c r="H75" s="9">
        <f t="shared" si="30"/>
        <v>1.8962936620229478</v>
      </c>
      <c r="I75" s="9">
        <f t="shared" si="31"/>
        <v>3.904855362459914</v>
      </c>
      <c r="J75" s="9">
        <f t="shared" si="32"/>
        <v>4.61757080455045</v>
      </c>
      <c r="K75" s="11">
        <f t="shared" si="33"/>
        <v>0.54644808743169393</v>
      </c>
      <c r="L75" s="11">
        <f t="shared" si="34"/>
        <v>0.2710027100271003</v>
      </c>
      <c r="M75" s="11">
        <f t="shared" si="35"/>
        <v>0.22988505747126439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-0.25462935302677558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0.2338783515967815</v>
      </c>
      <c r="Q75" s="11">
        <f>2*'OddsRatio_working_3-way'!K75*'OddsRatio_working_3-way'!L75*'OddsRatio_working_3-way'!M75</f>
        <v>6.8086856360052836E-2</v>
      </c>
      <c r="R75" s="11">
        <f t="shared" si="36"/>
        <v>0</v>
      </c>
      <c r="S75" s="11">
        <f t="shared" si="37"/>
        <v>-0.91850506949286392</v>
      </c>
      <c r="T75" s="11">
        <f t="shared" si="38"/>
        <v>-0.26739594453940724</v>
      </c>
      <c r="U75" s="11">
        <f>'OddsRatio_working_3-way'!S75-'OddsRatio_working_3-way'!R75^2/3</f>
        <v>-0.91850506949286392</v>
      </c>
      <c r="V75" s="11">
        <f>'OddsRatio_working_3-way'!S75*'OddsRatio_working_3-way'!R75/3-2*'OddsRatio_working_3-way'!R75^3/27-'OddsRatio_working_3-way'!T75</f>
        <v>0.26739594453940724</v>
      </c>
      <c r="W75" s="11">
        <f>'OddsRatio_working_3-way'!V75^2+4*'OddsRatio_working_3-way'!U75^3/27</f>
        <v>-4.3299147689939588E-2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0.16941055076799477</v>
      </c>
      <c r="Y75" s="11">
        <f>IF('OddsRatio_working_3-way'!W75&gt;=0,IF('OddsRatio_working_3-way'!V75+SQRT('OddsRatio_working_3-way'!W75)&gt;0,0,PI()),ACOS('OddsRatio_working_3-way'!V75/(2*'OddsRatio_working_3-way'!X75)))</f>
        <v>0.66129908419168515</v>
      </c>
      <c r="Z75" s="11">
        <f>'OddsRatio_working_3-way'!X75^(1/3)*COS('OddsRatio_working_3-way'!Y75/3)</f>
        <v>0.53993594097767927</v>
      </c>
      <c r="AA75" s="11">
        <f>'OddsRatio_working_3-way'!X75^(1/3)*COS(('OddsRatio_working_3-way'!Y75+2*PI())/3)</f>
        <v>-0.37474464777738048</v>
      </c>
      <c r="AB75" s="11">
        <f>'OddsRatio_working_3-way'!X75^(1/3)*COS(('OddsRatio_working_3-way'!Y75+4*PI())/3)</f>
        <v>-0.16519129320029896</v>
      </c>
      <c r="AC75" s="11">
        <f>'OddsRatio_working_3-way'!X75^(1/3)*SIN('OddsRatio_working_3-way'!Y75/3)</f>
        <v>0.12098568567466726</v>
      </c>
      <c r="AD75" s="11">
        <f>'OddsRatio_working_3-way'!X75^(1/3)*SIN(('OddsRatio_working_3-way'!Y75+2*PI())/3)</f>
        <v>0.40710539846559196</v>
      </c>
      <c r="AE75" s="11">
        <f>'OddsRatio_working_3-way'!X75^(1/3)*SIN(('OddsRatio_working_3-way'!Y75+4*PI())/3)</f>
        <v>-0.52809108414025907</v>
      </c>
      <c r="AF75" s="11">
        <f>-'OddsRatio_working_3-way'!U75/(3*'OddsRatio_working_3-way'!X75^(1/3))*COS(('OddsRatio_working_3-way'!Y75)/3)</f>
        <v>0.53993594097767916</v>
      </c>
      <c r="AG75" s="11">
        <f>-'OddsRatio_working_3-way'!U75/(3*'OddsRatio_working_3-way'!X75^(1/3))*COS(('OddsRatio_working_3-way'!Y75+2*PI())/3)</f>
        <v>-0.37474464777738042</v>
      </c>
      <c r="AH75" s="11">
        <f>-'OddsRatio_working_3-way'!U75/(3*'OddsRatio_working_3-way'!X75^(1/3))*COS(('OddsRatio_working_3-way'!Y75+4*PI())/3)</f>
        <v>-0.16519129320029893</v>
      </c>
      <c r="AI75" s="11">
        <f>'OddsRatio_working_3-way'!U75/(3*'OddsRatio_working_3-way'!X75^(1/3))*SIN(('OddsRatio_working_3-way'!Y75)/3)</f>
        <v>-0.12098568567466723</v>
      </c>
      <c r="AJ75" s="11">
        <f>'OddsRatio_working_3-way'!U75/(3*'OddsRatio_working_3-way'!X75^(1/3))*SIN(('OddsRatio_working_3-way'!Y75+2*PI())/3)</f>
        <v>-0.40710539846559185</v>
      </c>
      <c r="AK75" s="11">
        <f>'OddsRatio_working_3-way'!U75/(3*'OddsRatio_working_3-way'!X75^(1/3))*SIN(('OddsRatio_working_3-way'!Y75+4*PI())/3)</f>
        <v>0.52809108414025896</v>
      </c>
      <c r="AL75" s="11">
        <f>'OddsRatio_working_3-way'!Z75+'OddsRatio_working_3-way'!AF75</f>
        <v>1.0798718819553583</v>
      </c>
      <c r="AM75" s="11">
        <f>'OddsRatio_working_3-way'!AA75+'OddsRatio_working_3-way'!AG75</f>
        <v>-0.74948929555476096</v>
      </c>
      <c r="AN75" s="11">
        <f>'OddsRatio_working_3-way'!AB75+'OddsRatio_working_3-way'!AH75</f>
        <v>-0.33038258640059792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1.0798718819553583</v>
      </c>
      <c r="AS75" s="11">
        <f>IF(('OddsRatio_working_3-way'!X75=0),IF(Q75&gt;0,-Q75^(1/3),(-Q75)^(1/3)),'OddsRatio_working_3-way'!AM75-'OddsRatio_working_3-way'!R75/3)</f>
        <v>-0.74948929555476096</v>
      </c>
      <c r="AT75" s="11">
        <f>IF(('OddsRatio_working_3-way'!X75=0),IF(Q75&gt;0,-Q75^(1/3),(-Q75)^(1/3)),'OddsRatio_working_3-way'!AN75-'OddsRatio_working_3-way'!R75/3)</f>
        <v>-0.33038258640059792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3.04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2.2999999999999998</v>
      </c>
      <c r="D76" s="9">
        <f t="shared" si="26"/>
        <v>0.31398213558051125</v>
      </c>
      <c r="E76" s="9">
        <f t="shared" si="27"/>
        <v>0.26801616610516937</v>
      </c>
      <c r="F76" s="9">
        <f t="shared" si="28"/>
        <v>0.41800169831431927</v>
      </c>
      <c r="G76" s="9">
        <f t="shared" si="29"/>
        <v>1.0710267520493018</v>
      </c>
      <c r="H76" s="9">
        <f t="shared" si="30"/>
        <v>3.1848945741805754</v>
      </c>
      <c r="I76" s="9">
        <f t="shared" si="31"/>
        <v>3.7311182177257196</v>
      </c>
      <c r="J76" s="9">
        <f t="shared" si="32"/>
        <v>2.3923347776640922</v>
      </c>
      <c r="K76" s="11">
        <f t="shared" si="33"/>
        <v>0.32894736842105265</v>
      </c>
      <c r="L76" s="11">
        <f t="shared" si="34"/>
        <v>0.28169014084507044</v>
      </c>
      <c r="M76" s="11">
        <f t="shared" si="35"/>
        <v>0.43478260869565222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-0.27244819028587997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0.23729332516840171</v>
      </c>
      <c r="Q76" s="11">
        <f>2*'OddsRatio_working_3-way'!K76*'OddsRatio_working_3-way'!L76*'OddsRatio_working_3-way'!M76</f>
        <v>8.0574983079253579E-2</v>
      </c>
      <c r="R76" s="11">
        <f t="shared" si="36"/>
        <v>0</v>
      </c>
      <c r="S76" s="11">
        <f t="shared" si="37"/>
        <v>-0.87096678792180549</v>
      </c>
      <c r="T76" s="11">
        <f t="shared" si="38"/>
        <v>-0.29574424038091873</v>
      </c>
      <c r="U76" s="11">
        <f>'OddsRatio_working_3-way'!S76-'OddsRatio_working_3-way'!R76^2/3</f>
        <v>-0.87096678792180549</v>
      </c>
      <c r="V76" s="11">
        <f>'OddsRatio_working_3-way'!S76*'OddsRatio_working_3-way'!R76/3-2*'OddsRatio_working_3-way'!R76^3/27-'OddsRatio_working_3-way'!T76</f>
        <v>0.29574424038091873</v>
      </c>
      <c r="W76" s="11">
        <f>'OddsRatio_working_3-way'!V76^2+4*'OddsRatio_working_3-way'!U76^3/27</f>
        <v>-1.0416933281449908E-2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0.15643016732709883</v>
      </c>
      <c r="Y76" s="11">
        <f>IF('OddsRatio_working_3-way'!W76&gt;=0,IF('OddsRatio_working_3-way'!V76+SQRT('OddsRatio_working_3-way'!W76)&gt;0,0,PI()),ACOS('OddsRatio_working_3-way'!V76/(2*'OddsRatio_working_3-way'!X76)))</f>
        <v>0.33230907947645205</v>
      </c>
      <c r="Z76" s="11">
        <f>'OddsRatio_working_3-way'!X76^(1/3)*COS('OddsRatio_working_3-way'!Y76/3)</f>
        <v>0.53551337602465088</v>
      </c>
      <c r="AA76" s="11">
        <f>'OddsRatio_working_3-way'!X76^(1/3)*COS(('OddsRatio_working_3-way'!Y76+2*PI())/3)</f>
        <v>-0.31933929219689572</v>
      </c>
      <c r="AB76" s="11">
        <f>'OddsRatio_working_3-way'!X76^(1/3)*COS(('OddsRatio_working_3-way'!Y76+4*PI())/3)</f>
        <v>-0.2161740838277553</v>
      </c>
      <c r="AC76" s="11">
        <f>'OddsRatio_working_3-way'!X76^(1/3)*SIN('OddsRatio_working_3-way'!Y76/3)</f>
        <v>5.9562460822927002E-2</v>
      </c>
      <c r="AD76" s="11">
        <f>'OddsRatio_working_3-way'!X76^(1/3)*SIN(('OddsRatio_working_3-way'!Y76+2*PI())/3)</f>
        <v>0.43398695729225262</v>
      </c>
      <c r="AE76" s="11">
        <f>'OddsRatio_working_3-way'!X76^(1/3)*SIN(('OddsRatio_working_3-way'!Y76+4*PI())/3)</f>
        <v>-0.49354941811517972</v>
      </c>
      <c r="AF76" s="11">
        <f>-'OddsRatio_working_3-way'!U76/(3*'OddsRatio_working_3-way'!X76^(1/3))*COS(('OddsRatio_working_3-way'!Y76)/3)</f>
        <v>0.53551337602465077</v>
      </c>
      <c r="AG76" s="11">
        <f>-'OddsRatio_working_3-way'!U76/(3*'OddsRatio_working_3-way'!X76^(1/3))*COS(('OddsRatio_working_3-way'!Y76+2*PI())/3)</f>
        <v>-0.31933929219689566</v>
      </c>
      <c r="AH76" s="11">
        <f>-'OddsRatio_working_3-way'!U76/(3*'OddsRatio_working_3-way'!X76^(1/3))*COS(('OddsRatio_working_3-way'!Y76+4*PI())/3)</f>
        <v>-0.21617408382775527</v>
      </c>
      <c r="AI76" s="11">
        <f>'OddsRatio_working_3-way'!U76/(3*'OddsRatio_working_3-way'!X76^(1/3))*SIN(('OddsRatio_working_3-way'!Y76)/3)</f>
        <v>-5.9562460822926988E-2</v>
      </c>
      <c r="AJ76" s="11">
        <f>'OddsRatio_working_3-way'!U76/(3*'OddsRatio_working_3-way'!X76^(1/3))*SIN(('OddsRatio_working_3-way'!Y76+2*PI())/3)</f>
        <v>-0.43398695729225256</v>
      </c>
      <c r="AK76" s="11">
        <f>'OddsRatio_working_3-way'!U76/(3*'OddsRatio_working_3-way'!X76^(1/3))*SIN(('OddsRatio_working_3-way'!Y76+4*PI())/3)</f>
        <v>0.49354941811517961</v>
      </c>
      <c r="AL76" s="11">
        <f>'OddsRatio_working_3-way'!Z76+'OddsRatio_working_3-way'!AF76</f>
        <v>1.0710267520493018</v>
      </c>
      <c r="AM76" s="11">
        <f>'OddsRatio_working_3-way'!AA76+'OddsRatio_working_3-way'!AG76</f>
        <v>-0.63867858439379144</v>
      </c>
      <c r="AN76" s="11">
        <f>'OddsRatio_working_3-way'!AB76+'OddsRatio_working_3-way'!AH76</f>
        <v>-0.43234816765551054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1.0710267520493018</v>
      </c>
      <c r="AS76" s="11">
        <f>IF(('OddsRatio_working_3-way'!X76=0),IF(Q76&gt;0,-Q76^(1/3),(-Q76)^(1/3)),'OddsRatio_working_3-way'!AM76-'OddsRatio_working_3-way'!R76/3)</f>
        <v>-0.63867858439379144</v>
      </c>
      <c r="AT76" s="11">
        <f>IF(('OddsRatio_working_3-way'!X76=0),IF(Q76&gt;0,-Q76^(1/3),(-Q76)^(1/3)),'OddsRatio_working_3-way'!AN76-'OddsRatio_working_3-way'!R76/3)</f>
        <v>-0.43234816765551054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5.51</v>
      </c>
      <c r="B77" s="4">
        <f>IF('True_Odds_Calculator_3-way'!B78="","",'True_Odds_Calculator_3-way'!B78)</f>
        <v>4.4800000000000004</v>
      </c>
      <c r="C77" s="4">
        <f>IF('True_Odds_Calculator_3-way'!C78="","",'True_Odds_Calculator_3-way'!C78)</f>
        <v>1.55</v>
      </c>
      <c r="D77" s="9">
        <f t="shared" si="26"/>
        <v>0.16829266865172968</v>
      </c>
      <c r="E77" s="9">
        <f t="shared" si="27"/>
        <v>0.20775499533092878</v>
      </c>
      <c r="F77" s="9">
        <f t="shared" si="28"/>
        <v>0.62395233601734157</v>
      </c>
      <c r="G77" s="9">
        <f t="shared" si="29"/>
        <v>1.0957936783876594</v>
      </c>
      <c r="H77" s="9">
        <f t="shared" si="30"/>
        <v>5.9420294895283439</v>
      </c>
      <c r="I77" s="9">
        <f t="shared" si="31"/>
        <v>4.8133620007890547</v>
      </c>
      <c r="J77" s="9">
        <f t="shared" si="32"/>
        <v>1.6026865231132124</v>
      </c>
      <c r="K77" s="11">
        <f t="shared" si="33"/>
        <v>0.18148820326678766</v>
      </c>
      <c r="L77" s="11">
        <f t="shared" si="34"/>
        <v>0.2232142857142857</v>
      </c>
      <c r="M77" s="11">
        <f t="shared" si="35"/>
        <v>0.64516129032258063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-0.22560938636914873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0.22320121772729934</v>
      </c>
      <c r="Q77" s="11">
        <f>2*'OddsRatio_working_3-way'!K77*'OddsRatio_working_3-way'!L77*'OddsRatio_working_3-way'!M77</f>
        <v>5.2271947945503355E-2</v>
      </c>
      <c r="R77" s="11">
        <f t="shared" si="36"/>
        <v>0</v>
      </c>
      <c r="S77" s="11">
        <f t="shared" si="37"/>
        <v>-0.98932593771648725</v>
      </c>
      <c r="T77" s="11">
        <f t="shared" si="38"/>
        <v>-0.23169225707646068</v>
      </c>
      <c r="U77" s="11">
        <f>'OddsRatio_working_3-way'!S77-'OddsRatio_working_3-way'!R77^2/3</f>
        <v>-0.98932593771648725</v>
      </c>
      <c r="V77" s="11">
        <f>'OddsRatio_working_3-way'!S77*'OddsRatio_working_3-way'!R77/3-2*'OddsRatio_working_3-way'!R77^3/27-'OddsRatio_working_3-way'!T77</f>
        <v>0.23169225707646068</v>
      </c>
      <c r="W77" s="11">
        <f>'OddsRatio_working_3-way'!V77^2+4*'OddsRatio_working_3-way'!U77^3/27</f>
        <v>-8.9773276353127512E-2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0.18937699064452912</v>
      </c>
      <c r="Y77" s="11">
        <f>IF('OddsRatio_working_3-way'!W77&gt;=0,IF('OddsRatio_working_3-way'!V77+SQRT('OddsRatio_working_3-way'!W77)&gt;0,0,PI()),ACOS('OddsRatio_working_3-way'!V77/(2*'OddsRatio_working_3-way'!X77)))</f>
        <v>0.91256039144350731</v>
      </c>
      <c r="Z77" s="11">
        <f>'OddsRatio_working_3-way'!X77^(1/3)*COS('OddsRatio_working_3-way'!Y77/3)</f>
        <v>0.54789683919382959</v>
      </c>
      <c r="AA77" s="11">
        <f>'OddsRatio_working_3-way'!X77^(1/3)*COS(('OddsRatio_working_3-way'!Y77+2*PI())/3)</f>
        <v>-0.42290571089270845</v>
      </c>
      <c r="AB77" s="11">
        <f>'OddsRatio_working_3-way'!X77^(1/3)*COS(('OddsRatio_working_3-way'!Y77+4*PI())/3)</f>
        <v>-0.124991128301121</v>
      </c>
      <c r="AC77" s="11">
        <f>'OddsRatio_working_3-way'!X77^(1/3)*SIN('OddsRatio_working_3-way'!Y77/3)</f>
        <v>0.17200106445476804</v>
      </c>
      <c r="AD77" s="11">
        <f>'OddsRatio_working_3-way'!X77^(1/3)*SIN(('OddsRatio_working_3-way'!Y77+2*PI())/3)</f>
        <v>0.38849204916766994</v>
      </c>
      <c r="AE77" s="11">
        <f>'OddsRatio_working_3-way'!X77^(1/3)*SIN(('OddsRatio_working_3-way'!Y77+4*PI())/3)</f>
        <v>-0.56049311362243792</v>
      </c>
      <c r="AF77" s="11">
        <f>-'OddsRatio_working_3-way'!U77/(3*'OddsRatio_working_3-way'!X77^(1/3))*COS(('OddsRatio_working_3-way'!Y77)/3)</f>
        <v>0.5478968391938297</v>
      </c>
      <c r="AG77" s="11">
        <f>-'OddsRatio_working_3-way'!U77/(3*'OddsRatio_working_3-way'!X77^(1/3))*COS(('OddsRatio_working_3-way'!Y77+2*PI())/3)</f>
        <v>-0.42290571089270856</v>
      </c>
      <c r="AH77" s="11">
        <f>-'OddsRatio_working_3-way'!U77/(3*'OddsRatio_working_3-way'!X77^(1/3))*COS(('OddsRatio_working_3-way'!Y77+4*PI())/3)</f>
        <v>-0.12499112830112102</v>
      </c>
      <c r="AI77" s="11">
        <f>'OddsRatio_working_3-way'!U77/(3*'OddsRatio_working_3-way'!X77^(1/3))*SIN(('OddsRatio_working_3-way'!Y77)/3)</f>
        <v>-0.17200106445476807</v>
      </c>
      <c r="AJ77" s="11">
        <f>'OddsRatio_working_3-way'!U77/(3*'OddsRatio_working_3-way'!X77^(1/3))*SIN(('OddsRatio_working_3-way'!Y77+2*PI())/3)</f>
        <v>-0.38849204916766999</v>
      </c>
      <c r="AK77" s="11">
        <f>'OddsRatio_working_3-way'!U77/(3*'OddsRatio_working_3-way'!X77^(1/3))*SIN(('OddsRatio_working_3-way'!Y77+4*PI())/3)</f>
        <v>0.56049311362243803</v>
      </c>
      <c r="AL77" s="11">
        <f>'OddsRatio_working_3-way'!Z77+'OddsRatio_working_3-way'!AF77</f>
        <v>1.0957936783876594</v>
      </c>
      <c r="AM77" s="11">
        <f>'OddsRatio_working_3-way'!AA77+'OddsRatio_working_3-way'!AG77</f>
        <v>-0.84581142178541702</v>
      </c>
      <c r="AN77" s="11">
        <f>'OddsRatio_working_3-way'!AB77+'OddsRatio_working_3-way'!AH77</f>
        <v>-0.24998225660224202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1.0957936783876594</v>
      </c>
      <c r="AS77" s="11">
        <f>IF(('OddsRatio_working_3-way'!X77=0),IF(Q77&gt;0,-Q77^(1/3),(-Q77)^(1/3)),'OddsRatio_working_3-way'!AM77-'OddsRatio_working_3-way'!R77/3)</f>
        <v>-0.84581142178541702</v>
      </c>
      <c r="AT77" s="11">
        <f>IF(('OddsRatio_working_3-way'!X77=0),IF(Q77&gt;0,-Q77^(1/3),(-Q77)^(1/3)),'OddsRatio_working_3-way'!AN77-'OddsRatio_working_3-way'!R77/3)</f>
        <v>-0.24998225660224202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2.15</v>
      </c>
      <c r="B78" s="4">
        <f>IF('True_Odds_Calculator_3-way'!B79="","",'True_Odds_Calculator_3-way'!B79)</f>
        <v>3.75</v>
      </c>
      <c r="C78" s="4">
        <f>IF('True_Odds_Calculator_3-way'!C79="","",'True_Odds_Calculator_3-way'!C79)</f>
        <v>3.19</v>
      </c>
      <c r="D78" s="9">
        <f t="shared" si="26"/>
        <v>0.4479158925380482</v>
      </c>
      <c r="E78" s="9">
        <f t="shared" si="27"/>
        <v>0.25332932589028806</v>
      </c>
      <c r="F78" s="9">
        <f t="shared" si="28"/>
        <v>0.29875478157166407</v>
      </c>
      <c r="G78" s="9">
        <f t="shared" si="29"/>
        <v>1.0717930417766022</v>
      </c>
      <c r="H78" s="9">
        <f t="shared" si="30"/>
        <v>2.2325619980430926</v>
      </c>
      <c r="I78" s="9">
        <f t="shared" si="31"/>
        <v>3.9474308648856562</v>
      </c>
      <c r="J78" s="9">
        <f t="shared" si="32"/>
        <v>3.347226761490758</v>
      </c>
      <c r="K78" s="11">
        <f t="shared" si="33"/>
        <v>0.46511627906976744</v>
      </c>
      <c r="L78" s="11">
        <f t="shared" si="34"/>
        <v>0.26666666666666666</v>
      </c>
      <c r="M78" s="11">
        <f t="shared" si="35"/>
        <v>0.31347962382445144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-0.26928628708901381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0.23678646934460884</v>
      </c>
      <c r="Q78" s="11">
        <f>2*'OddsRatio_working_3-way'!K78*'OddsRatio_working_3-way'!L78*'OddsRatio_working_3-way'!M78</f>
        <v>7.7762387305290281E-2</v>
      </c>
      <c r="R78" s="11">
        <f t="shared" si="36"/>
        <v>0</v>
      </c>
      <c r="S78" s="11">
        <f t="shared" si="37"/>
        <v>-0.87931127835832945</v>
      </c>
      <c r="T78" s="11">
        <f t="shared" si="38"/>
        <v>-0.28877217680076511</v>
      </c>
      <c r="U78" s="11">
        <f>'OddsRatio_working_3-way'!S78-'OddsRatio_working_3-way'!R78^2/3</f>
        <v>-0.87931127835832945</v>
      </c>
      <c r="V78" s="11">
        <f>'OddsRatio_working_3-way'!S78*'OddsRatio_working_3-way'!R78/3-2*'OddsRatio_working_3-way'!R78^3/27-'OddsRatio_working_3-way'!T78</f>
        <v>0.28877217680076511</v>
      </c>
      <c r="W78" s="11">
        <f>'OddsRatio_working_3-way'!V78^2+4*'OddsRatio_working_3-way'!U78^3/27</f>
        <v>-1.7332587506693378E-2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0.15868361415167109</v>
      </c>
      <c r="Y78" s="11">
        <f>IF('OddsRatio_working_3-way'!W78&gt;=0,IF('OddsRatio_working_3-way'!V78+SQRT('OddsRatio_working_3-way'!W78)&gt;0,0,PI()),ACOS('OddsRatio_working_3-way'!V78/(2*'OddsRatio_working_3-way'!X78)))</f>
        <v>0.42775539971248344</v>
      </c>
      <c r="Z78" s="11">
        <f>'OddsRatio_working_3-way'!X78^(1/3)*COS('OddsRatio_working_3-way'!Y78/3)</f>
        <v>0.5358965208883012</v>
      </c>
      <c r="AA78" s="11">
        <f>'OddsRatio_working_3-way'!X78^(1/3)*COS(('OddsRatio_working_3-way'!Y78+2*PI())/3)</f>
        <v>-0.33457414703820126</v>
      </c>
      <c r="AB78" s="11">
        <f>'OddsRatio_working_3-way'!X78^(1/3)*COS(('OddsRatio_working_3-way'!Y78+4*PI())/3)</f>
        <v>-0.2013223738501001</v>
      </c>
      <c r="AC78" s="11">
        <f>'OddsRatio_working_3-way'!X78^(1/3)*SIN('OddsRatio_working_3-way'!Y78/3)</f>
        <v>7.6932947120145423E-2</v>
      </c>
      <c r="AD78" s="11">
        <f>'OddsRatio_working_3-way'!X78^(1/3)*SIN(('OddsRatio_working_3-way'!Y78+2*PI())/3)</f>
        <v>0.42563352732889431</v>
      </c>
      <c r="AE78" s="11">
        <f>'OddsRatio_working_3-way'!X78^(1/3)*SIN(('OddsRatio_working_3-way'!Y78+4*PI())/3)</f>
        <v>-0.50256647444903957</v>
      </c>
      <c r="AF78" s="11">
        <f>-'OddsRatio_working_3-way'!U78/(3*'OddsRatio_working_3-way'!X78^(1/3))*COS(('OddsRatio_working_3-way'!Y78)/3)</f>
        <v>0.53589652088830109</v>
      </c>
      <c r="AG78" s="11">
        <f>-'OddsRatio_working_3-way'!U78/(3*'OddsRatio_working_3-way'!X78^(1/3))*COS(('OddsRatio_working_3-way'!Y78+2*PI())/3)</f>
        <v>-0.33457414703820115</v>
      </c>
      <c r="AH78" s="11">
        <f>-'OddsRatio_working_3-way'!U78/(3*'OddsRatio_working_3-way'!X78^(1/3))*COS(('OddsRatio_working_3-way'!Y78+4*PI())/3)</f>
        <v>-0.20132237385010007</v>
      </c>
      <c r="AI78" s="11">
        <f>'OddsRatio_working_3-way'!U78/(3*'OddsRatio_working_3-way'!X78^(1/3))*SIN(('OddsRatio_working_3-way'!Y78)/3)</f>
        <v>-7.6932947120145395E-2</v>
      </c>
      <c r="AJ78" s="11">
        <f>'OddsRatio_working_3-way'!U78/(3*'OddsRatio_working_3-way'!X78^(1/3))*SIN(('OddsRatio_working_3-way'!Y78+2*PI())/3)</f>
        <v>-0.4256335273288942</v>
      </c>
      <c r="AK78" s="11">
        <f>'OddsRatio_working_3-way'!U78/(3*'OddsRatio_working_3-way'!X78^(1/3))*SIN(('OddsRatio_working_3-way'!Y78+4*PI())/3)</f>
        <v>0.50256647444903946</v>
      </c>
      <c r="AL78" s="11">
        <f>'OddsRatio_working_3-way'!Z78+'OddsRatio_working_3-way'!AF78</f>
        <v>1.0717930417766022</v>
      </c>
      <c r="AM78" s="11">
        <f>'OddsRatio_working_3-way'!AA78+'OddsRatio_working_3-way'!AG78</f>
        <v>-0.66914829407640242</v>
      </c>
      <c r="AN78" s="11">
        <f>'OddsRatio_working_3-way'!AB78+'OddsRatio_working_3-way'!AH78</f>
        <v>-0.4026447477002002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1.0717930417766022</v>
      </c>
      <c r="AS78" s="11">
        <f>IF(('OddsRatio_working_3-way'!X78=0),IF(Q78&gt;0,-Q78^(1/3),(-Q78)^(1/3)),'OddsRatio_working_3-way'!AM78-'OddsRatio_working_3-way'!R78/3)</f>
        <v>-0.66914829407640242</v>
      </c>
      <c r="AT78" s="11">
        <f>IF(('OddsRatio_working_3-way'!X78=0),IF(Q78&gt;0,-Q78^(1/3),(-Q78)^(1/3)),'OddsRatio_working_3-way'!AN78-'OddsRatio_working_3-way'!R78/3)</f>
        <v>-0.4026447477002002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2.81</v>
      </c>
      <c r="B79" s="4">
        <f>IF('True_Odds_Calculator_3-way'!B80="","",'True_Odds_Calculator_3-way'!B80)</f>
        <v>3.41</v>
      </c>
      <c r="C79" s="4">
        <f>IF('True_Odds_Calculator_3-way'!C80="","",'True_Odds_Calculator_3-way'!C80)</f>
        <v>2.54</v>
      </c>
      <c r="D79" s="9">
        <f t="shared" si="26"/>
        <v>0.34132641749491127</v>
      </c>
      <c r="E79" s="9">
        <f t="shared" si="27"/>
        <v>0.28015583763753199</v>
      </c>
      <c r="F79" s="9">
        <f t="shared" si="28"/>
        <v>0.37851774486755674</v>
      </c>
      <c r="G79" s="9">
        <f t="shared" si="29"/>
        <v>1.0661584863646576</v>
      </c>
      <c r="H79" s="9">
        <f t="shared" si="30"/>
        <v>2.9297468603200296</v>
      </c>
      <c r="I79" s="9">
        <f t="shared" si="31"/>
        <v>3.5694419521388254</v>
      </c>
      <c r="J79" s="9">
        <f t="shared" si="32"/>
        <v>2.641884069001573</v>
      </c>
      <c r="K79" s="11">
        <f t="shared" si="33"/>
        <v>0.35587188612099646</v>
      </c>
      <c r="L79" s="11">
        <f t="shared" si="34"/>
        <v>0.29325513196480935</v>
      </c>
      <c r="M79" s="11">
        <f t="shared" si="35"/>
        <v>0.39370078740157477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-0.27600816055724642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0.23666174799188811</v>
      </c>
      <c r="Q79" s="11">
        <f>2*'OddsRatio_working_3-way'!K79*'OddsRatio_working_3-way'!L79*'OddsRatio_working_3-way'!M79</f>
        <v>8.2174218052738904E-2</v>
      </c>
      <c r="R79" s="11">
        <f t="shared" si="36"/>
        <v>0</v>
      </c>
      <c r="S79" s="11">
        <f t="shared" si="37"/>
        <v>-0.85744474914828639</v>
      </c>
      <c r="T79" s="11">
        <f t="shared" si="38"/>
        <v>-0.2977238712320438</v>
      </c>
      <c r="U79" s="11">
        <f>'OddsRatio_working_3-way'!S79-'OddsRatio_working_3-way'!R79^2/3</f>
        <v>-0.85744474914828639</v>
      </c>
      <c r="V79" s="11">
        <f>'OddsRatio_working_3-way'!S79*'OddsRatio_working_3-way'!R79/3-2*'OddsRatio_working_3-way'!R79^3/27-'OddsRatio_working_3-way'!T79</f>
        <v>0.2977238712320438</v>
      </c>
      <c r="W79" s="11">
        <f>'OddsRatio_working_3-way'!V79^2+4*'OddsRatio_working_3-way'!U79^3/27</f>
        <v>-4.7535688449820007E-3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0.15280140080049709</v>
      </c>
      <c r="Y79" s="11">
        <f>IF('OddsRatio_working_3-way'!W79&gt;=0,IF('OddsRatio_working_3-way'!V79+SQRT('OddsRatio_working_3-way'!W79)&gt;0,0,PI()),ACOS('OddsRatio_working_3-way'!V79/(2*'OddsRatio_working_3-way'!X79)))</f>
        <v>0.22756605069254565</v>
      </c>
      <c r="Z79" s="11">
        <f>'OddsRatio_working_3-way'!X79^(1/3)*COS('OddsRatio_working_3-way'!Y79/3)</f>
        <v>0.5330792431823288</v>
      </c>
      <c r="AA79" s="11">
        <f>'OddsRatio_working_3-way'!X79^(1/3)*COS(('OddsRatio_working_3-way'!Y79+2*PI())/3)</f>
        <v>-0.30162633778388143</v>
      </c>
      <c r="AB79" s="11">
        <f>'OddsRatio_working_3-way'!X79^(1/3)*COS(('OddsRatio_working_3-way'!Y79+4*PI())/3)</f>
        <v>-0.23145290539844746</v>
      </c>
      <c r="AC79" s="11">
        <f>'OddsRatio_working_3-way'!X79^(1/3)*SIN('OddsRatio_working_3-way'!Y79/3)</f>
        <v>4.051465007769052E-2</v>
      </c>
      <c r="AD79" s="11">
        <f>'OddsRatio_working_3-way'!X79^(1/3)*SIN(('OddsRatio_working_3-way'!Y79+2*PI())/3)</f>
        <v>0.4414028417872341</v>
      </c>
      <c r="AE79" s="11">
        <f>'OddsRatio_working_3-way'!X79^(1/3)*SIN(('OddsRatio_working_3-way'!Y79+4*PI())/3)</f>
        <v>-0.48191749186492444</v>
      </c>
      <c r="AF79" s="11">
        <f>-'OddsRatio_working_3-way'!U79/(3*'OddsRatio_working_3-way'!X79^(1/3))*COS(('OddsRatio_working_3-way'!Y79)/3)</f>
        <v>0.5330792431823288</v>
      </c>
      <c r="AG79" s="11">
        <f>-'OddsRatio_working_3-way'!U79/(3*'OddsRatio_working_3-way'!X79^(1/3))*COS(('OddsRatio_working_3-way'!Y79+2*PI())/3)</f>
        <v>-0.30162633778388143</v>
      </c>
      <c r="AH79" s="11">
        <f>-'OddsRatio_working_3-way'!U79/(3*'OddsRatio_working_3-way'!X79^(1/3))*COS(('OddsRatio_working_3-way'!Y79+4*PI())/3)</f>
        <v>-0.23145290539844746</v>
      </c>
      <c r="AI79" s="11">
        <f>'OddsRatio_working_3-way'!U79/(3*'OddsRatio_working_3-way'!X79^(1/3))*SIN(('OddsRatio_working_3-way'!Y79)/3)</f>
        <v>-4.051465007769052E-2</v>
      </c>
      <c r="AJ79" s="11">
        <f>'OddsRatio_working_3-way'!U79/(3*'OddsRatio_working_3-way'!X79^(1/3))*SIN(('OddsRatio_working_3-way'!Y79+2*PI())/3)</f>
        <v>-0.4414028417872341</v>
      </c>
      <c r="AK79" s="11">
        <f>'OddsRatio_working_3-way'!U79/(3*'OddsRatio_working_3-way'!X79^(1/3))*SIN(('OddsRatio_working_3-way'!Y79+4*PI())/3)</f>
        <v>0.48191749186492444</v>
      </c>
      <c r="AL79" s="11">
        <f>'OddsRatio_working_3-way'!Z79+'OddsRatio_working_3-way'!AF79</f>
        <v>1.0661584863646576</v>
      </c>
      <c r="AM79" s="11">
        <f>'OddsRatio_working_3-way'!AA79+'OddsRatio_working_3-way'!AG79</f>
        <v>-0.60325267556776285</v>
      </c>
      <c r="AN79" s="11">
        <f>'OddsRatio_working_3-way'!AB79+'OddsRatio_working_3-way'!AH79</f>
        <v>-0.46290581079689491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1.0661584863646576</v>
      </c>
      <c r="AS79" s="11">
        <f>IF(('OddsRatio_working_3-way'!X79=0),IF(Q79&gt;0,-Q79^(1/3),(-Q79)^(1/3)),'OddsRatio_working_3-way'!AM79-'OddsRatio_working_3-way'!R79/3)</f>
        <v>-0.60325267556776285</v>
      </c>
      <c r="AT79" s="11">
        <f>IF(('OddsRatio_working_3-way'!X79=0),IF(Q79&gt;0,-Q79^(1/3),(-Q79)^(1/3)),'OddsRatio_working_3-way'!AN79-'OddsRatio_working_3-way'!R79/3)</f>
        <v>-0.46290581079689491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3.43</v>
      </c>
      <c r="B80" s="4">
        <f>IF('True_Odds_Calculator_3-way'!B81="","",'True_Odds_Calculator_3-way'!B81)</f>
        <v>3.71</v>
      </c>
      <c r="C80" s="4">
        <f>IF('True_Odds_Calculator_3-way'!C81="","",'True_Odds_Calculator_3-way'!C81)</f>
        <v>2.06</v>
      </c>
      <c r="D80" s="9">
        <f t="shared" si="26"/>
        <v>0.27690566830101665</v>
      </c>
      <c r="E80" s="9">
        <f t="shared" si="27"/>
        <v>0.25560849349504638</v>
      </c>
      <c r="F80" s="9">
        <f t="shared" si="28"/>
        <v>0.46748583820393697</v>
      </c>
      <c r="G80" s="9">
        <f t="shared" si="29"/>
        <v>1.0746247473102002</v>
      </c>
      <c r="H80" s="9">
        <f t="shared" si="30"/>
        <v>3.6113381359637864</v>
      </c>
      <c r="I80" s="9">
        <f t="shared" si="31"/>
        <v>3.9122330652106427</v>
      </c>
      <c r="J80" s="9">
        <f t="shared" si="32"/>
        <v>2.139102232148812</v>
      </c>
      <c r="K80" s="11">
        <f t="shared" si="33"/>
        <v>0.29154518950437314</v>
      </c>
      <c r="L80" s="11">
        <f t="shared" si="34"/>
        <v>0.26954177897574122</v>
      </c>
      <c r="M80" s="11">
        <f t="shared" si="35"/>
        <v>0.4854368932038835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-0.26628467911832854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0.23651377475297852</v>
      </c>
      <c r="Q80" s="11">
        <f>2*'OddsRatio_working_3-way'!K80*'OddsRatio_working_3-way'!L80*'OddsRatio_working_3-way'!M80</f>
        <v>7.6294766049347901E-2</v>
      </c>
      <c r="R80" s="11">
        <f t="shared" si="36"/>
        <v>0</v>
      </c>
      <c r="S80" s="11">
        <f t="shared" si="37"/>
        <v>-0.88819895885891065</v>
      </c>
      <c r="T80" s="11">
        <f t="shared" si="38"/>
        <v>-0.28651579318029374</v>
      </c>
      <c r="U80" s="11">
        <f>'OddsRatio_working_3-way'!S80-'OddsRatio_working_3-way'!R80^2/3</f>
        <v>-0.88819895885891065</v>
      </c>
      <c r="V80" s="11">
        <f>'OddsRatio_working_3-way'!S80*'OddsRatio_working_3-way'!R80/3-2*'OddsRatio_working_3-way'!R80^3/27-'OddsRatio_working_3-way'!T80</f>
        <v>0.28651579318029374</v>
      </c>
      <c r="W80" s="11">
        <f>'OddsRatio_working_3-way'!V80^2+4*'OddsRatio_working_3-way'!U80^3/27</f>
        <v>-2.1715787799696185E-2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0.16109553651593597</v>
      </c>
      <c r="Y80" s="11">
        <f>IF('OddsRatio_working_3-way'!W80&gt;=0,IF('OddsRatio_working_3-way'!V80+SQRT('OddsRatio_working_3-way'!W80)&gt;0,0,PI()),ACOS('OddsRatio_working_3-way'!V80/(2*'OddsRatio_working_3-way'!X80)))</f>
        <v>0.47504331696158197</v>
      </c>
      <c r="Z80" s="11">
        <f>'OddsRatio_working_3-way'!X80^(1/3)*COS('OddsRatio_working_3-way'!Y80/3)</f>
        <v>0.5373123736551001</v>
      </c>
      <c r="AA80" s="11">
        <f>'OddsRatio_working_3-way'!X80^(1/3)*COS(('OddsRatio_working_3-way'!Y80+2*PI())/3)</f>
        <v>-0.34296163449169681</v>
      </c>
      <c r="AB80" s="11">
        <f>'OddsRatio_working_3-way'!X80^(1/3)*COS(('OddsRatio_working_3-way'!Y80+4*PI())/3)</f>
        <v>-0.19435073916340342</v>
      </c>
      <c r="AC80" s="11">
        <f>'OddsRatio_working_3-way'!X80^(1/3)*SIN('OddsRatio_working_3-way'!Y80/3)</f>
        <v>8.5800540422301536E-2</v>
      </c>
      <c r="AD80" s="11">
        <f>'OddsRatio_working_3-way'!X80^(1/3)*SIN(('OddsRatio_working_3-way'!Y80+2*PI())/3)</f>
        <v>0.4224258951418825</v>
      </c>
      <c r="AE80" s="11">
        <f>'OddsRatio_working_3-way'!X80^(1/3)*SIN(('OddsRatio_working_3-way'!Y80+4*PI())/3)</f>
        <v>-0.50822643556418401</v>
      </c>
      <c r="AF80" s="11">
        <f>-'OddsRatio_working_3-way'!U80/(3*'OddsRatio_working_3-way'!X80^(1/3))*COS(('OddsRatio_working_3-way'!Y80)/3)</f>
        <v>0.5373123736551001</v>
      </c>
      <c r="AG80" s="11">
        <f>-'OddsRatio_working_3-way'!U80/(3*'OddsRatio_working_3-way'!X80^(1/3))*COS(('OddsRatio_working_3-way'!Y80+2*PI())/3)</f>
        <v>-0.34296163449169681</v>
      </c>
      <c r="AH80" s="11">
        <f>-'OddsRatio_working_3-way'!U80/(3*'OddsRatio_working_3-way'!X80^(1/3))*COS(('OddsRatio_working_3-way'!Y80+4*PI())/3)</f>
        <v>-0.19435073916340342</v>
      </c>
      <c r="AI80" s="11">
        <f>'OddsRatio_working_3-way'!U80/(3*'OddsRatio_working_3-way'!X80^(1/3))*SIN(('OddsRatio_working_3-way'!Y80)/3)</f>
        <v>-8.5800540422301536E-2</v>
      </c>
      <c r="AJ80" s="11">
        <f>'OddsRatio_working_3-way'!U80/(3*'OddsRatio_working_3-way'!X80^(1/3))*SIN(('OddsRatio_working_3-way'!Y80+2*PI())/3)</f>
        <v>-0.4224258951418825</v>
      </c>
      <c r="AK80" s="11">
        <f>'OddsRatio_working_3-way'!U80/(3*'OddsRatio_working_3-way'!X80^(1/3))*SIN(('OddsRatio_working_3-way'!Y80+4*PI())/3)</f>
        <v>0.50822643556418401</v>
      </c>
      <c r="AL80" s="11">
        <f>'OddsRatio_working_3-way'!Z80+'OddsRatio_working_3-way'!AF80</f>
        <v>1.0746247473102002</v>
      </c>
      <c r="AM80" s="11">
        <f>'OddsRatio_working_3-way'!AA80+'OddsRatio_working_3-way'!AG80</f>
        <v>-0.68592326898339362</v>
      </c>
      <c r="AN80" s="11">
        <f>'OddsRatio_working_3-way'!AB80+'OddsRatio_working_3-way'!AH80</f>
        <v>-0.38870147832680685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1.0746247473102002</v>
      </c>
      <c r="AS80" s="11">
        <f>IF(('OddsRatio_working_3-way'!X80=0),IF(Q80&gt;0,-Q80^(1/3),(-Q80)^(1/3)),'OddsRatio_working_3-way'!AM80-'OddsRatio_working_3-way'!R80/3)</f>
        <v>-0.68592326898339362</v>
      </c>
      <c r="AT80" s="11">
        <f>IF(('OddsRatio_working_3-way'!X80=0),IF(Q80&gt;0,-Q80^(1/3),(-Q80)^(1/3)),'OddsRatio_working_3-way'!AN80-'OddsRatio_working_3-way'!R80/3)</f>
        <v>-0.38870147832680685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3.2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2.2599999999999998</v>
      </c>
      <c r="D81" s="9">
        <f t="shared" si="26"/>
        <v>0.29836774931421733</v>
      </c>
      <c r="E81" s="9">
        <f t="shared" si="27"/>
        <v>0.27552146148896633</v>
      </c>
      <c r="F81" s="9">
        <f t="shared" si="28"/>
        <v>0.4261107891968165</v>
      </c>
      <c r="G81" s="9">
        <f t="shared" si="29"/>
        <v>1.0688948488727381</v>
      </c>
      <c r="H81" s="9">
        <f t="shared" si="30"/>
        <v>3.351568667520024</v>
      </c>
      <c r="I81" s="9">
        <f t="shared" si="31"/>
        <v>3.6294813282269356</v>
      </c>
      <c r="J81" s="9">
        <f t="shared" si="32"/>
        <v>2.3468075095796497</v>
      </c>
      <c r="K81" s="11">
        <f t="shared" si="33"/>
        <v>0.3125</v>
      </c>
      <c r="L81" s="11">
        <f t="shared" si="34"/>
        <v>0.28901734104046245</v>
      </c>
      <c r="M81" s="11">
        <f t="shared" si="35"/>
        <v>0.44247787610619471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-0.27251713642641573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0.23658499155967061</v>
      </c>
      <c r="Q81" s="11">
        <f>2*'OddsRatio_working_3-way'!K81*'OddsRatio_working_3-way'!L81*'OddsRatio_working_3-way'!M81</f>
        <v>7.9927362013402226E-2</v>
      </c>
      <c r="R81" s="11">
        <f t="shared" si="36"/>
        <v>0</v>
      </c>
      <c r="S81" s="11">
        <f t="shared" si="37"/>
        <v>-0.86814720961062419</v>
      </c>
      <c r="T81" s="11">
        <f t="shared" si="38"/>
        <v>-0.29329297621980543</v>
      </c>
      <c r="U81" s="11">
        <f>'OddsRatio_working_3-way'!S81-'OddsRatio_working_3-way'!R81^2/3</f>
        <v>-0.86814720961062419</v>
      </c>
      <c r="V81" s="11">
        <f>'OddsRatio_working_3-way'!S81*'OddsRatio_working_3-way'!R81/3-2*'OddsRatio_working_3-way'!R81^3/27-'OddsRatio_working_3-way'!T81</f>
        <v>0.29329297621980543</v>
      </c>
      <c r="W81" s="11">
        <f>'OddsRatio_working_3-way'!V81^2+4*'OddsRatio_working_3-way'!U81^3/27</f>
        <v>-1.0913277832667628E-2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0.15567116602998368</v>
      </c>
      <c r="Y81" s="11">
        <f>IF('OddsRatio_working_3-way'!W81&gt;=0,IF('OddsRatio_working_3-way'!V81+SQRT('OddsRatio_working_3-way'!W81)&gt;0,0,PI()),ACOS('OddsRatio_working_3-way'!V81/(2*'OddsRatio_working_3-way'!X81)))</f>
        <v>0.34217441137052007</v>
      </c>
      <c r="Z81" s="11">
        <f>'OddsRatio_working_3-way'!X81^(1/3)*COS('OddsRatio_working_3-way'!Y81/3)</f>
        <v>0.53444742443636917</v>
      </c>
      <c r="AA81" s="11">
        <f>'OddsRatio_working_3-way'!X81^(1/3)*COS(('OddsRatio_working_3-way'!Y81+2*PI())/3)</f>
        <v>-0.32024507854964263</v>
      </c>
      <c r="AB81" s="11">
        <f>'OddsRatio_working_3-way'!X81^(1/3)*COS(('OddsRatio_working_3-way'!Y81+4*PI())/3)</f>
        <v>-0.2142023458867264</v>
      </c>
      <c r="AC81" s="11">
        <f>'OddsRatio_working_3-way'!X81^(1/3)*SIN('OddsRatio_working_3-way'!Y81/3)</f>
        <v>6.1223800248538233E-2</v>
      </c>
      <c r="AD81" s="11">
        <f>'OddsRatio_working_3-way'!X81^(1/3)*SIN(('OddsRatio_working_3-way'!Y81+2*PI())/3)</f>
        <v>0.43223314642479077</v>
      </c>
      <c r="AE81" s="11">
        <f>'OddsRatio_working_3-way'!X81^(1/3)*SIN(('OddsRatio_working_3-way'!Y81+4*PI())/3)</f>
        <v>-0.49345694667332901</v>
      </c>
      <c r="AF81" s="11">
        <f>-'OddsRatio_working_3-way'!U81/(3*'OddsRatio_working_3-way'!X81^(1/3))*COS(('OddsRatio_working_3-way'!Y81)/3)</f>
        <v>0.53444742443636906</v>
      </c>
      <c r="AG81" s="11">
        <f>-'OddsRatio_working_3-way'!U81/(3*'OddsRatio_working_3-way'!X81^(1/3))*COS(('OddsRatio_working_3-way'!Y81+2*PI())/3)</f>
        <v>-0.32024507854964257</v>
      </c>
      <c r="AH81" s="11">
        <f>-'OddsRatio_working_3-way'!U81/(3*'OddsRatio_working_3-way'!X81^(1/3))*COS(('OddsRatio_working_3-way'!Y81+4*PI())/3)</f>
        <v>-0.21420234588672638</v>
      </c>
      <c r="AI81" s="11">
        <f>'OddsRatio_working_3-way'!U81/(3*'OddsRatio_working_3-way'!X81^(1/3))*SIN(('OddsRatio_working_3-way'!Y81)/3)</f>
        <v>-6.1223800248538227E-2</v>
      </c>
      <c r="AJ81" s="11">
        <f>'OddsRatio_working_3-way'!U81/(3*'OddsRatio_working_3-way'!X81^(1/3))*SIN(('OddsRatio_working_3-way'!Y81+2*PI())/3)</f>
        <v>-0.43223314642479066</v>
      </c>
      <c r="AK81" s="11">
        <f>'OddsRatio_working_3-way'!U81/(3*'OddsRatio_working_3-way'!X81^(1/3))*SIN(('OddsRatio_working_3-way'!Y81+4*PI())/3)</f>
        <v>0.4934569466733289</v>
      </c>
      <c r="AL81" s="11">
        <f>'OddsRatio_working_3-way'!Z81+'OddsRatio_working_3-way'!AF81</f>
        <v>1.0688948488727381</v>
      </c>
      <c r="AM81" s="11">
        <f>'OddsRatio_working_3-way'!AA81+'OddsRatio_working_3-way'!AG81</f>
        <v>-0.64049015709928514</v>
      </c>
      <c r="AN81" s="11">
        <f>'OddsRatio_working_3-way'!AB81+'OddsRatio_working_3-way'!AH81</f>
        <v>-0.42840469177345275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1.0688948488727381</v>
      </c>
      <c r="AS81" s="11">
        <f>IF(('OddsRatio_working_3-way'!X81=0),IF(Q81&gt;0,-Q81^(1/3),(-Q81)^(1/3)),'OddsRatio_working_3-way'!AM81-'OddsRatio_working_3-way'!R81/3)</f>
        <v>-0.64049015709928514</v>
      </c>
      <c r="AT81" s="11">
        <f>IF(('OddsRatio_working_3-way'!X81=0),IF(Q81&gt;0,-Q81^(1/3),(-Q81)^(1/3)),'OddsRatio_working_3-way'!AN81-'OddsRatio_working_3-way'!R81/3)</f>
        <v>-0.42840469177345275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1.57</v>
      </c>
      <c r="B82" s="4">
        <f>IF('True_Odds_Calculator_3-way'!B83="","",'True_Odds_Calculator_3-way'!B83)</f>
        <v>4.33</v>
      </c>
      <c r="C82" s="4">
        <f>IF('True_Odds_Calculator_3-way'!C83="","",'True_Odds_Calculator_3-way'!C83)</f>
        <v>5.44</v>
      </c>
      <c r="D82" s="9">
        <f t="shared" si="26"/>
        <v>0.61504639655135018</v>
      </c>
      <c r="E82" s="9">
        <f t="shared" si="27"/>
        <v>0.21475189634757835</v>
      </c>
      <c r="F82" s="9">
        <f t="shared" si="28"/>
        <v>0.1702017071010713</v>
      </c>
      <c r="G82" s="9">
        <f t="shared" si="29"/>
        <v>1.0980589477794507</v>
      </c>
      <c r="H82" s="9">
        <f t="shared" si="30"/>
        <v>1.6258936002342874</v>
      </c>
      <c r="I82" s="9">
        <f t="shared" si="31"/>
        <v>4.6565362961055712</v>
      </c>
      <c r="J82" s="9">
        <f t="shared" si="32"/>
        <v>5.8753817281407619</v>
      </c>
      <c r="K82" s="11">
        <f t="shared" si="33"/>
        <v>0.63694267515923564</v>
      </c>
      <c r="L82" s="11">
        <f t="shared" si="34"/>
        <v>0.23094688221709006</v>
      </c>
      <c r="M82" s="11">
        <f t="shared" si="35"/>
        <v>0.18382352941176469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-0.22788493238162566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0.22551716439801084</v>
      </c>
      <c r="Q82" s="11">
        <f>2*'OddsRatio_working_3-way'!K82*'OddsRatio_working_3-way'!L82*'OddsRatio_working_3-way'!M82</f>
        <v>5.4080854771705239E-2</v>
      </c>
      <c r="R82" s="11">
        <f t="shared" si="36"/>
        <v>0</v>
      </c>
      <c r="S82" s="11">
        <f t="shared" si="37"/>
        <v>-0.98960980895547035</v>
      </c>
      <c r="T82" s="11">
        <f t="shared" si="38"/>
        <v>-0.23731650094855403</v>
      </c>
      <c r="U82" s="11">
        <f>'OddsRatio_working_3-way'!S82-'OddsRatio_working_3-way'!R82^2/3</f>
        <v>-0.98960980895547035</v>
      </c>
      <c r="V82" s="11">
        <f>'OddsRatio_working_3-way'!S82*'OddsRatio_working_3-way'!R82/3-2*'OddsRatio_working_3-way'!R82^3/27-'OddsRatio_working_3-way'!T82</f>
        <v>0.23731650094855403</v>
      </c>
      <c r="W82" s="11">
        <f>'OddsRatio_working_3-way'!V82^2+4*'OddsRatio_working_3-way'!U82^3/27</f>
        <v>-8.725897813931946E-2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0.18945850453449201</v>
      </c>
      <c r="Y82" s="11">
        <f>IF('OddsRatio_working_3-way'!W82&gt;=0,IF('OddsRatio_working_3-way'!V82+SQRT('OddsRatio_working_3-way'!W82)&gt;0,0,PI()),ACOS('OddsRatio_working_3-way'!V82/(2*'OddsRatio_working_3-way'!X82)))</f>
        <v>0.89399571426352875</v>
      </c>
      <c r="Z82" s="11">
        <f>'OddsRatio_working_3-way'!X82^(1/3)*COS('OddsRatio_working_3-way'!Y82/3)</f>
        <v>0.54902947388972545</v>
      </c>
      <c r="AA82" s="11">
        <f>'OddsRatio_working_3-way'!X82^(1/3)*COS(('OddsRatio_working_3-way'!Y82+2*PI())/3)</f>
        <v>-0.42055387498376684</v>
      </c>
      <c r="AB82" s="11">
        <f>'OddsRatio_working_3-way'!X82^(1/3)*COS(('OddsRatio_working_3-way'!Y82+4*PI())/3)</f>
        <v>-0.12847559890595855</v>
      </c>
      <c r="AC82" s="11">
        <f>'OddsRatio_working_3-way'!X82^(1/3)*SIN('OddsRatio_working_3-way'!Y82/3)</f>
        <v>0.16863147131796444</v>
      </c>
      <c r="AD82" s="11">
        <f>'OddsRatio_working_3-way'!X82^(1/3)*SIN(('OddsRatio_working_3-way'!Y82+2*PI())/3)</f>
        <v>0.39115773615592525</v>
      </c>
      <c r="AE82" s="11">
        <f>'OddsRatio_working_3-way'!X82^(1/3)*SIN(('OddsRatio_working_3-way'!Y82+4*PI())/3)</f>
        <v>-0.55978920747388961</v>
      </c>
      <c r="AF82" s="11">
        <f>-'OddsRatio_working_3-way'!U82/(3*'OddsRatio_working_3-way'!X82^(1/3))*COS(('OddsRatio_working_3-way'!Y82)/3)</f>
        <v>0.54902947388972523</v>
      </c>
      <c r="AG82" s="11">
        <f>-'OddsRatio_working_3-way'!U82/(3*'OddsRatio_working_3-way'!X82^(1/3))*COS(('OddsRatio_working_3-way'!Y82+2*PI())/3)</f>
        <v>-0.42055387498376667</v>
      </c>
      <c r="AH82" s="11">
        <f>-'OddsRatio_working_3-way'!U82/(3*'OddsRatio_working_3-way'!X82^(1/3))*COS(('OddsRatio_working_3-way'!Y82+4*PI())/3)</f>
        <v>-0.1284755989059585</v>
      </c>
      <c r="AI82" s="11">
        <f>'OddsRatio_working_3-way'!U82/(3*'OddsRatio_working_3-way'!X82^(1/3))*SIN(('OddsRatio_working_3-way'!Y82)/3)</f>
        <v>-0.16863147131796435</v>
      </c>
      <c r="AJ82" s="11">
        <f>'OddsRatio_working_3-way'!U82/(3*'OddsRatio_working_3-way'!X82^(1/3))*SIN(('OddsRatio_working_3-way'!Y82+2*PI())/3)</f>
        <v>-0.39115773615592508</v>
      </c>
      <c r="AK82" s="11">
        <f>'OddsRatio_working_3-way'!U82/(3*'OddsRatio_working_3-way'!X82^(1/3))*SIN(('OddsRatio_working_3-way'!Y82+4*PI())/3)</f>
        <v>0.55978920747388938</v>
      </c>
      <c r="AL82" s="11">
        <f>'OddsRatio_working_3-way'!Z82+'OddsRatio_working_3-way'!AF82</f>
        <v>1.0980589477794507</v>
      </c>
      <c r="AM82" s="11">
        <f>'OddsRatio_working_3-way'!AA82+'OddsRatio_working_3-way'!AG82</f>
        <v>-0.84110774996753346</v>
      </c>
      <c r="AN82" s="11">
        <f>'OddsRatio_working_3-way'!AB82+'OddsRatio_working_3-way'!AH82</f>
        <v>-0.25695119781191705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1.0980589477794507</v>
      </c>
      <c r="AS82" s="11">
        <f>IF(('OddsRatio_working_3-way'!X82=0),IF(Q82&gt;0,-Q82^(1/3),(-Q82)^(1/3)),'OddsRatio_working_3-way'!AM82-'OddsRatio_working_3-way'!R82/3)</f>
        <v>-0.84110774996753346</v>
      </c>
      <c r="AT82" s="11">
        <f>IF(('OddsRatio_working_3-way'!X82=0),IF(Q82&gt;0,-Q82^(1/3),(-Q82)^(1/3)),'OddsRatio_working_3-way'!AN82-'OddsRatio_working_3-way'!R82/3)</f>
        <v>-0.25695119781191705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1.99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4.08</v>
      </c>
      <c r="D83" s="9">
        <f t="shared" si="26"/>
        <v>0.48478282500581127</v>
      </c>
      <c r="E83" s="9">
        <f t="shared" si="27"/>
        <v>0.28300598275409694</v>
      </c>
      <c r="F83" s="9">
        <f t="shared" si="28"/>
        <v>0.23221119224009165</v>
      </c>
      <c r="G83" s="9">
        <f t="shared" si="29"/>
        <v>1.0735144935812861</v>
      </c>
      <c r="H83" s="9">
        <f t="shared" si="30"/>
        <v>2.0627793486454737</v>
      </c>
      <c r="I83" s="9">
        <f t="shared" si="31"/>
        <v>3.5334942048518352</v>
      </c>
      <c r="J83" s="9">
        <f t="shared" si="32"/>
        <v>4.3064246402303619</v>
      </c>
      <c r="K83" s="11">
        <f t="shared" si="33"/>
        <v>0.50251256281407031</v>
      </c>
      <c r="L83" s="11">
        <f t="shared" si="34"/>
        <v>0.29761904761904762</v>
      </c>
      <c r="M83" s="11">
        <f t="shared" si="35"/>
        <v>0.24509803921568626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-0.26378214602423877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0.23569938863317519</v>
      </c>
      <c r="Q83" s="11">
        <f>2*'OddsRatio_working_3-way'!K83*'OddsRatio_working_3-way'!L83*'OddsRatio_working_3-way'!M83</f>
        <v>7.3312407039867855E-2</v>
      </c>
      <c r="R83" s="11">
        <f t="shared" si="36"/>
        <v>0</v>
      </c>
      <c r="S83" s="11">
        <f t="shared" si="37"/>
        <v>-0.89353806611125575</v>
      </c>
      <c r="T83" s="11">
        <f t="shared" si="38"/>
        <v>-0.27792785882154142</v>
      </c>
      <c r="U83" s="11">
        <f>'OddsRatio_working_3-way'!S83-'OddsRatio_working_3-way'!R83^2/3</f>
        <v>-0.89353806611125575</v>
      </c>
      <c r="V83" s="11">
        <f>'OddsRatio_working_3-way'!S83*'OddsRatio_working_3-way'!R83/3-2*'OddsRatio_working_3-way'!R83^3/27-'OddsRatio_working_3-way'!T83</f>
        <v>0.27792785882154142</v>
      </c>
      <c r="W83" s="11">
        <f>'OddsRatio_working_3-way'!V83^2+4*'OddsRatio_working_3-way'!U83^3/27</f>
        <v>-2.8446471752192309E-2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0.16255027411643988</v>
      </c>
      <c r="Y83" s="11">
        <f>IF('OddsRatio_working_3-way'!W83&gt;=0,IF('OddsRatio_working_3-way'!V83+SQRT('OddsRatio_working_3-way'!W83)&gt;0,0,PI()),ACOS('OddsRatio_working_3-way'!V83/(2*'OddsRatio_working_3-way'!X83)))</f>
        <v>0.54544182964809118</v>
      </c>
      <c r="Z83" s="11">
        <f>'OddsRatio_working_3-way'!X83^(1/3)*COS('OddsRatio_working_3-way'!Y83/3)</f>
        <v>0.53675724679064318</v>
      </c>
      <c r="AA83" s="11">
        <f>'OddsRatio_working_3-way'!X83^(1/3)*COS(('OddsRatio_working_3-way'!Y83+2*PI())/3)</f>
        <v>-0.35383773666658402</v>
      </c>
      <c r="AB83" s="11">
        <f>'OddsRatio_working_3-way'!X83^(1/3)*COS(('OddsRatio_working_3-way'!Y83+4*PI())/3)</f>
        <v>-0.18291951012405924</v>
      </c>
      <c r="AC83" s="11">
        <f>'OddsRatio_working_3-way'!X83^(1/3)*SIN('OddsRatio_working_3-way'!Y83/3)</f>
        <v>9.8679684103740187E-2</v>
      </c>
      <c r="AD83" s="11">
        <f>'OddsRatio_working_3-way'!X83^(1/3)*SIN(('OddsRatio_working_3-way'!Y83+2*PI())/3)</f>
        <v>0.41550556933422023</v>
      </c>
      <c r="AE83" s="11">
        <f>'OddsRatio_working_3-way'!X83^(1/3)*SIN(('OddsRatio_working_3-way'!Y83+4*PI())/3)</f>
        <v>-0.5141852534379604</v>
      </c>
      <c r="AF83" s="11">
        <f>-'OddsRatio_working_3-way'!U83/(3*'OddsRatio_working_3-way'!X83^(1/3))*COS(('OddsRatio_working_3-way'!Y83)/3)</f>
        <v>0.53675724679064296</v>
      </c>
      <c r="AG83" s="11">
        <f>-'OddsRatio_working_3-way'!U83/(3*'OddsRatio_working_3-way'!X83^(1/3))*COS(('OddsRatio_working_3-way'!Y83+2*PI())/3)</f>
        <v>-0.35383773666658391</v>
      </c>
      <c r="AH83" s="11">
        <f>-'OddsRatio_working_3-way'!U83/(3*'OddsRatio_working_3-way'!X83^(1/3))*COS(('OddsRatio_working_3-way'!Y83+4*PI())/3)</f>
        <v>-0.18291951012405919</v>
      </c>
      <c r="AI83" s="11">
        <f>'OddsRatio_working_3-way'!U83/(3*'OddsRatio_working_3-way'!X83^(1/3))*SIN(('OddsRatio_working_3-way'!Y83)/3)</f>
        <v>-9.8679684103740145E-2</v>
      </c>
      <c r="AJ83" s="11">
        <f>'OddsRatio_working_3-way'!U83/(3*'OddsRatio_working_3-way'!X83^(1/3))*SIN(('OddsRatio_working_3-way'!Y83+2*PI())/3)</f>
        <v>-0.41550556933422006</v>
      </c>
      <c r="AK83" s="11">
        <f>'OddsRatio_working_3-way'!U83/(3*'OddsRatio_working_3-way'!X83^(1/3))*SIN(('OddsRatio_working_3-way'!Y83+4*PI())/3)</f>
        <v>0.51418525343796018</v>
      </c>
      <c r="AL83" s="11">
        <f>'OddsRatio_working_3-way'!Z83+'OddsRatio_working_3-way'!AF83</f>
        <v>1.0735144935812861</v>
      </c>
      <c r="AM83" s="11">
        <f>'OddsRatio_working_3-way'!AA83+'OddsRatio_working_3-way'!AG83</f>
        <v>-0.70767547333316794</v>
      </c>
      <c r="AN83" s="11">
        <f>'OddsRatio_working_3-way'!AB83+'OddsRatio_working_3-way'!AH83</f>
        <v>-0.36583902024811843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1.0735144935812861</v>
      </c>
      <c r="AS83" s="11">
        <f>IF(('OddsRatio_working_3-way'!X83=0),IF(Q83&gt;0,-Q83^(1/3),(-Q83)^(1/3)),'OddsRatio_working_3-way'!AM83-'OddsRatio_working_3-way'!R83/3)</f>
        <v>-0.70767547333316794</v>
      </c>
      <c r="AT83" s="11">
        <f>IF(('OddsRatio_working_3-way'!X83=0),IF(Q83&gt;0,-Q83^(1/3),(-Q83)^(1/3)),'OddsRatio_working_3-way'!AN83-'OddsRatio_working_3-way'!R83/3)</f>
        <v>-0.36583902024811843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2.5099999999999998</v>
      </c>
      <c r="B84" s="4">
        <f>IF('True_Odds_Calculator_3-way'!B85="","",'True_Odds_Calculator_3-way'!B85)</f>
        <v>3.21</v>
      </c>
      <c r="C84" s="4">
        <f>IF('True_Odds_Calculator_3-way'!C85="","",'True_Odds_Calculator_3-way'!C85)</f>
        <v>2.99</v>
      </c>
      <c r="D84" s="9">
        <f t="shared" si="26"/>
        <v>0.38263817722649268</v>
      </c>
      <c r="E84" s="9">
        <f t="shared" si="27"/>
        <v>0.29749642047789682</v>
      </c>
      <c r="F84" s="9">
        <f t="shared" si="28"/>
        <v>0.31986540229561072</v>
      </c>
      <c r="G84" s="9">
        <f t="shared" si="29"/>
        <v>1.0684999918656075</v>
      </c>
      <c r="H84" s="9">
        <f t="shared" si="30"/>
        <v>2.6134349877170675</v>
      </c>
      <c r="I84" s="9">
        <f t="shared" si="31"/>
        <v>3.3613849820229933</v>
      </c>
      <c r="J84" s="9">
        <f t="shared" si="32"/>
        <v>3.1263149838125592</v>
      </c>
      <c r="K84" s="11">
        <f t="shared" si="33"/>
        <v>0.39840637450199207</v>
      </c>
      <c r="L84" s="11">
        <f t="shared" si="34"/>
        <v>0.3115264797507788</v>
      </c>
      <c r="M84" s="11">
        <f t="shared" si="35"/>
        <v>0.33444816053511706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-0.27565911351209027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0.23702063976561275</v>
      </c>
      <c r="Q84" s="11">
        <f>2*'OddsRatio_working_3-way'!K84*'OddsRatio_working_3-way'!L84*'OddsRatio_working_3-way'!M84</f>
        <v>8.3019488534365235E-2</v>
      </c>
      <c r="R84" s="11">
        <f t="shared" si="36"/>
        <v>0</v>
      </c>
      <c r="S84" s="11">
        <f t="shared" si="37"/>
        <v>-0.85983240947779205</v>
      </c>
      <c r="T84" s="11">
        <f t="shared" si="38"/>
        <v>-0.30116721873127567</v>
      </c>
      <c r="U84" s="11">
        <f>'OddsRatio_working_3-way'!S84-'OddsRatio_working_3-way'!R84^2/3</f>
        <v>-0.85983240947779205</v>
      </c>
      <c r="V84" s="11">
        <f>'OddsRatio_working_3-way'!S84*'OddsRatio_working_3-way'!R84/3-2*'OddsRatio_working_3-way'!R84^3/27-'OddsRatio_working_3-way'!T84</f>
        <v>0.30116721873127567</v>
      </c>
      <c r="W84" s="11">
        <f>'OddsRatio_working_3-way'!V84^2+4*'OddsRatio_working_3-way'!U84^3/27</f>
        <v>-3.4737467480386863E-3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0.15344008634184444</v>
      </c>
      <c r="Y84" s="11">
        <f>IF('OddsRatio_working_3-way'!W84&gt;=0,IF('OddsRatio_working_3-way'!V84+SQRT('OddsRatio_working_3-way'!W84)&gt;0,0,PI()),ACOS('OddsRatio_working_3-way'!V84/(2*'OddsRatio_working_3-way'!X84)))</f>
        <v>0.19325778610391797</v>
      </c>
      <c r="Z84" s="11">
        <f>'OddsRatio_working_3-way'!X84^(1/3)*COS('OddsRatio_working_3-way'!Y84/3)</f>
        <v>0.53424999593280387</v>
      </c>
      <c r="AA84" s="11">
        <f>'OddsRatio_working_3-way'!X84^(1/3)*COS(('OddsRatio_working_3-way'!Y84+2*PI())/3)</f>
        <v>-0.29697141741325178</v>
      </c>
      <c r="AB84" s="11">
        <f>'OddsRatio_working_3-way'!X84^(1/3)*COS(('OddsRatio_working_3-way'!Y84+4*PI())/3)</f>
        <v>-0.23727857851955228</v>
      </c>
      <c r="AC84" s="11">
        <f>'OddsRatio_working_3-way'!X84^(1/3)*SIN('OddsRatio_working_3-way'!Y84/3)</f>
        <v>3.4463676603970553E-2</v>
      </c>
      <c r="AD84" s="11">
        <f>'OddsRatio_working_3-way'!X84^(1/3)*SIN(('OddsRatio_working_3-way'!Y84+2*PI())/3)</f>
        <v>0.44544223014755602</v>
      </c>
      <c r="AE84" s="11">
        <f>'OddsRatio_working_3-way'!X84^(1/3)*SIN(('OddsRatio_working_3-way'!Y84+4*PI())/3)</f>
        <v>-0.47990590675152633</v>
      </c>
      <c r="AF84" s="11">
        <f>-'OddsRatio_working_3-way'!U84/(3*'OddsRatio_working_3-way'!X84^(1/3))*COS(('OddsRatio_working_3-way'!Y84)/3)</f>
        <v>0.53424999593280376</v>
      </c>
      <c r="AG84" s="11">
        <f>-'OddsRatio_working_3-way'!U84/(3*'OddsRatio_working_3-way'!X84^(1/3))*COS(('OddsRatio_working_3-way'!Y84+2*PI())/3)</f>
        <v>-0.29697141741325173</v>
      </c>
      <c r="AH84" s="11">
        <f>-'OddsRatio_working_3-way'!U84/(3*'OddsRatio_working_3-way'!X84^(1/3))*COS(('OddsRatio_working_3-way'!Y84+4*PI())/3)</f>
        <v>-0.23727857851955222</v>
      </c>
      <c r="AI84" s="11">
        <f>'OddsRatio_working_3-way'!U84/(3*'OddsRatio_working_3-way'!X84^(1/3))*SIN(('OddsRatio_working_3-way'!Y84)/3)</f>
        <v>-3.4463676603970546E-2</v>
      </c>
      <c r="AJ84" s="11">
        <f>'OddsRatio_working_3-way'!U84/(3*'OddsRatio_working_3-way'!X84^(1/3))*SIN(('OddsRatio_working_3-way'!Y84+2*PI())/3)</f>
        <v>-0.44544223014755591</v>
      </c>
      <c r="AK84" s="11">
        <f>'OddsRatio_working_3-way'!U84/(3*'OddsRatio_working_3-way'!X84^(1/3))*SIN(('OddsRatio_working_3-way'!Y84+4*PI())/3)</f>
        <v>0.47990590675152628</v>
      </c>
      <c r="AL84" s="11">
        <f>'OddsRatio_working_3-way'!Z84+'OddsRatio_working_3-way'!AF84</f>
        <v>1.0684999918656075</v>
      </c>
      <c r="AM84" s="11">
        <f>'OddsRatio_working_3-way'!AA84+'OddsRatio_working_3-way'!AG84</f>
        <v>-0.59394283482650345</v>
      </c>
      <c r="AN84" s="11">
        <f>'OddsRatio_working_3-way'!AB84+'OddsRatio_working_3-way'!AH84</f>
        <v>-0.4745571570391045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1.0684999918656075</v>
      </c>
      <c r="AS84" s="11">
        <f>IF(('OddsRatio_working_3-way'!X84=0),IF(Q84&gt;0,-Q84^(1/3),(-Q84)^(1/3)),'OddsRatio_working_3-way'!AM84-'OddsRatio_working_3-way'!R84/3)</f>
        <v>-0.59394283482650345</v>
      </c>
      <c r="AT84" s="11">
        <f>IF(('OddsRatio_working_3-way'!X84=0),IF(Q84&gt;0,-Q84^(1/3),(-Q84)^(1/3)),'OddsRatio_working_3-way'!AN84-'OddsRatio_working_3-way'!R84/3)</f>
        <v>-0.4745571570391045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4.88</v>
      </c>
      <c r="B85" s="4">
        <f>IF('True_Odds_Calculator_3-way'!B86="","",'True_Odds_Calculator_3-way'!B86)</f>
        <v>4.1399999999999997</v>
      </c>
      <c r="C85" s="4">
        <f>IF('True_Odds_Calculator_3-way'!C86="","",'True_Odds_Calculator_3-way'!C86)</f>
        <v>1.73</v>
      </c>
      <c r="D85" s="9">
        <f t="shared" si="26"/>
        <v>0.19819981398259018</v>
      </c>
      <c r="E85" s="9">
        <f t="shared" si="27"/>
        <v>0.2339802226633485</v>
      </c>
      <c r="F85" s="9">
        <f t="shared" si="28"/>
        <v>0.56781996335406149</v>
      </c>
      <c r="G85" s="9">
        <f t="shared" si="29"/>
        <v>1.0426323230397478</v>
      </c>
      <c r="H85" s="9">
        <f t="shared" si="30"/>
        <v>5.045413413394221</v>
      </c>
      <c r="I85" s="9">
        <f t="shared" si="31"/>
        <v>4.2738654943448076</v>
      </c>
      <c r="J85" s="9">
        <f t="shared" si="32"/>
        <v>1.7611215958190161</v>
      </c>
      <c r="K85" s="11">
        <f t="shared" si="33"/>
        <v>0.20491803278688525</v>
      </c>
      <c r="L85" s="11">
        <f t="shared" si="34"/>
        <v>0.24154589371980678</v>
      </c>
      <c r="M85" s="11">
        <f t="shared" si="35"/>
        <v>0.5780346820809249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-0.25445908872216672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0.22173560555393046</v>
      </c>
      <c r="Q85" s="11">
        <f>2*'OddsRatio_working_3-way'!K85*'OddsRatio_working_3-way'!L85*'OddsRatio_working_3-way'!M85</f>
        <v>5.7222091755853029E-2</v>
      </c>
      <c r="R85" s="11">
        <f t="shared" si="36"/>
        <v>0</v>
      </c>
      <c r="S85" s="11">
        <f t="shared" si="37"/>
        <v>-0.87139982567505903</v>
      </c>
      <c r="T85" s="11">
        <f t="shared" si="38"/>
        <v>-0.2248773743677572</v>
      </c>
      <c r="U85" s="11">
        <f>'OddsRatio_working_3-way'!S85-'OddsRatio_working_3-way'!R85^2/3</f>
        <v>-0.87139982567505903</v>
      </c>
      <c r="V85" s="11">
        <f>'OddsRatio_working_3-way'!S85*'OddsRatio_working_3-way'!R85/3-2*'OddsRatio_working_3-way'!R85^3/27-'OddsRatio_working_3-way'!T85</f>
        <v>0.2248773743677572</v>
      </c>
      <c r="W85" s="11">
        <f>'OddsRatio_working_3-way'!V85^2+4*'OddsRatio_working_3-way'!U85^3/27</f>
        <v>-4.7457825938862733E-2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0.1565468455777688</v>
      </c>
      <c r="Y85" s="11">
        <f>IF('OddsRatio_working_3-way'!W85&gt;=0,IF('OddsRatio_working_3-way'!V85+SQRT('OddsRatio_working_3-way'!W85)&gt;0,0,PI()),ACOS('OddsRatio_working_3-way'!V85/(2*'OddsRatio_working_3-way'!X85)))</f>
        <v>0.76952238637802706</v>
      </c>
      <c r="Z85" s="11">
        <f>'OddsRatio_working_3-way'!X85^(1/3)*COS('OddsRatio_working_3-way'!Y85/3)</f>
        <v>0.52131616151987392</v>
      </c>
      <c r="AA85" s="11">
        <f>'OddsRatio_working_3-way'!X85^(1/3)*COS(('OddsRatio_working_3-way'!Y85+2*PI())/3)</f>
        <v>-0.37907282317997204</v>
      </c>
      <c r="AB85" s="11">
        <f>'OddsRatio_working_3-way'!X85^(1/3)*COS(('OddsRatio_working_3-way'!Y85+4*PI())/3)</f>
        <v>-0.14224333833990183</v>
      </c>
      <c r="AC85" s="11">
        <f>'OddsRatio_working_3-way'!X85^(1/3)*SIN('OddsRatio_working_3-way'!Y85/3)</f>
        <v>0.13673356682445495</v>
      </c>
      <c r="AD85" s="11">
        <f>'OddsRatio_working_3-way'!X85^(1/3)*SIN(('OddsRatio_working_3-way'!Y85+2*PI())/3)</f>
        <v>0.38310625586737512</v>
      </c>
      <c r="AE85" s="11">
        <f>'OddsRatio_working_3-way'!X85^(1/3)*SIN(('OddsRatio_working_3-way'!Y85+4*PI())/3)</f>
        <v>-0.51983982269183004</v>
      </c>
      <c r="AF85" s="11">
        <f>-'OddsRatio_working_3-way'!U85/(3*'OddsRatio_working_3-way'!X85^(1/3))*COS(('OddsRatio_working_3-way'!Y85)/3)</f>
        <v>0.52131616151987392</v>
      </c>
      <c r="AG85" s="11">
        <f>-'OddsRatio_working_3-way'!U85/(3*'OddsRatio_working_3-way'!X85^(1/3))*COS(('OddsRatio_working_3-way'!Y85+2*PI())/3)</f>
        <v>-0.37907282317997204</v>
      </c>
      <c r="AH85" s="11">
        <f>-'OddsRatio_working_3-way'!U85/(3*'OddsRatio_working_3-way'!X85^(1/3))*COS(('OddsRatio_working_3-way'!Y85+4*PI())/3)</f>
        <v>-0.14224333833990183</v>
      </c>
      <c r="AI85" s="11">
        <f>'OddsRatio_working_3-way'!U85/(3*'OddsRatio_working_3-way'!X85^(1/3))*SIN(('OddsRatio_working_3-way'!Y85)/3)</f>
        <v>-0.13673356682445495</v>
      </c>
      <c r="AJ85" s="11">
        <f>'OddsRatio_working_3-way'!U85/(3*'OddsRatio_working_3-way'!X85^(1/3))*SIN(('OddsRatio_working_3-way'!Y85+2*PI())/3)</f>
        <v>-0.38310625586737512</v>
      </c>
      <c r="AK85" s="11">
        <f>'OddsRatio_working_3-way'!U85/(3*'OddsRatio_working_3-way'!X85^(1/3))*SIN(('OddsRatio_working_3-way'!Y85+4*PI())/3)</f>
        <v>0.51983982269183004</v>
      </c>
      <c r="AL85" s="11">
        <f>'OddsRatio_working_3-way'!Z85+'OddsRatio_working_3-way'!AF85</f>
        <v>1.0426323230397478</v>
      </c>
      <c r="AM85" s="11">
        <f>'OddsRatio_working_3-way'!AA85+'OddsRatio_working_3-way'!AG85</f>
        <v>-0.75814564635994408</v>
      </c>
      <c r="AN85" s="11">
        <f>'OddsRatio_working_3-way'!AB85+'OddsRatio_working_3-way'!AH85</f>
        <v>-0.28448667667980365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1.0426323230397478</v>
      </c>
      <c r="AS85" s="11">
        <f>IF(('OddsRatio_working_3-way'!X85=0),IF(Q85&gt;0,-Q85^(1/3),(-Q85)^(1/3)),'OddsRatio_working_3-way'!AM85-'OddsRatio_working_3-way'!R85/3)</f>
        <v>-0.75814564635994408</v>
      </c>
      <c r="AT85" s="11">
        <f>IF(('OddsRatio_working_3-way'!X85=0),IF(Q85&gt;0,-Q85^(1/3),(-Q85)^(1/3)),'OddsRatio_working_3-way'!AN85-'OddsRatio_working_3-way'!R85/3)</f>
        <v>-0.28448667667980365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1.32</v>
      </c>
      <c r="B86" s="4">
        <f>IF('True_Odds_Calculator_3-way'!B87="","",'True_Odds_Calculator_3-way'!B87)</f>
        <v>6.23</v>
      </c>
      <c r="C86" s="4">
        <f>IF('True_Odds_Calculator_3-way'!C87="","",'True_Odds_Calculator_3-way'!C87)</f>
        <v>9.49</v>
      </c>
      <c r="D86" s="9">
        <f t="shared" si="26"/>
        <v>0.74692875178579943</v>
      </c>
      <c r="E86" s="9">
        <f t="shared" si="27"/>
        <v>0.1529631934167838</v>
      </c>
      <c r="F86" s="9">
        <f t="shared" si="28"/>
        <v>0.1001080547974169</v>
      </c>
      <c r="G86" s="9">
        <f t="shared" si="29"/>
        <v>1.0587993148992778</v>
      </c>
      <c r="H86" s="9">
        <f t="shared" si="30"/>
        <v>1.3388157807677687</v>
      </c>
      <c r="I86" s="9">
        <f t="shared" si="31"/>
        <v>6.5375204169232228</v>
      </c>
      <c r="J86" s="9">
        <f t="shared" si="32"/>
        <v>9.9892061834948684</v>
      </c>
      <c r="K86" s="11">
        <f t="shared" si="33"/>
        <v>0.75757575757575757</v>
      </c>
      <c r="L86" s="11">
        <f t="shared" si="34"/>
        <v>0.16051364365971107</v>
      </c>
      <c r="M86" s="11">
        <f t="shared" si="35"/>
        <v>0.10537407797681771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-0.18206697104650005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0.17990321207190532</v>
      </c>
      <c r="Q86" s="11">
        <f>2*'OddsRatio_working_3-way'!K86*'OddsRatio_working_3-way'!L86*'OddsRatio_working_3-way'!M86</f>
        <v>2.5627238186881098E-2</v>
      </c>
      <c r="R86" s="11">
        <f t="shared" si="36"/>
        <v>0</v>
      </c>
      <c r="S86" s="11">
        <f t="shared" si="37"/>
        <v>-0.98811558756562112</v>
      </c>
      <c r="T86" s="11">
        <f t="shared" si="38"/>
        <v>-0.14075720620592891</v>
      </c>
      <c r="U86" s="11">
        <f>'OddsRatio_working_3-way'!S86-'OddsRatio_working_3-way'!R86^2/3</f>
        <v>-0.98811558756562112</v>
      </c>
      <c r="V86" s="11">
        <f>'OddsRatio_working_3-way'!S86*'OddsRatio_working_3-way'!R86/3-2*'OddsRatio_working_3-way'!R86^3/27-'OddsRatio_working_3-way'!T86</f>
        <v>0.14075720620592891</v>
      </c>
      <c r="W86" s="11">
        <f>'OddsRatio_working_3-way'!V86^2+4*'OddsRatio_working_3-way'!U86^3/27</f>
        <v>-0.12311612029784082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0.18902956871660265</v>
      </c>
      <c r="Y86" s="11">
        <f>IF('OddsRatio_working_3-way'!W86&gt;=0,IF('OddsRatio_working_3-way'!V86+SQRT('OddsRatio_working_3-way'!W86)&gt;0,0,PI()),ACOS('OddsRatio_working_3-way'!V86/(2*'OddsRatio_working_3-way'!X86)))</f>
        <v>1.189293886602746</v>
      </c>
      <c r="Z86" s="11">
        <f>'OddsRatio_working_3-way'!X86^(1/3)*COS('OddsRatio_working_3-way'!Y86/3)</f>
        <v>0.52939965744963891</v>
      </c>
      <c r="AA86" s="11">
        <f>'OddsRatio_working_3-way'!X86^(1/3)*COS(('OddsRatio_working_3-way'!Y86+2*PI())/3)</f>
        <v>-0.45661360861193162</v>
      </c>
      <c r="AB86" s="11">
        <f>'OddsRatio_working_3-way'!X86^(1/3)*COS(('OddsRatio_working_3-way'!Y86+4*PI())/3)</f>
        <v>-7.2786048837707201E-2</v>
      </c>
      <c r="AC86" s="11">
        <f>'OddsRatio_working_3-way'!X86^(1/3)*SIN('OddsRatio_working_3-way'!Y86/3)</f>
        <v>0.22160294495804561</v>
      </c>
      <c r="AD86" s="11">
        <f>'OddsRatio_working_3-way'!X86^(1/3)*SIN(('OddsRatio_working_3-way'!Y86+2*PI())/3)</f>
        <v>0.3476720796271443</v>
      </c>
      <c r="AE86" s="11">
        <f>'OddsRatio_working_3-way'!X86^(1/3)*SIN(('OddsRatio_working_3-way'!Y86+4*PI())/3)</f>
        <v>-0.56927502458518997</v>
      </c>
      <c r="AF86" s="11">
        <f>-'OddsRatio_working_3-way'!U86/(3*'OddsRatio_working_3-way'!X86^(1/3))*COS(('OddsRatio_working_3-way'!Y86)/3)</f>
        <v>0.52939965744963891</v>
      </c>
      <c r="AG86" s="11">
        <f>-'OddsRatio_working_3-way'!U86/(3*'OddsRatio_working_3-way'!X86^(1/3))*COS(('OddsRatio_working_3-way'!Y86+2*PI())/3)</f>
        <v>-0.45661360861193162</v>
      </c>
      <c r="AH86" s="11">
        <f>-'OddsRatio_working_3-way'!U86/(3*'OddsRatio_working_3-way'!X86^(1/3))*COS(('OddsRatio_working_3-way'!Y86+4*PI())/3)</f>
        <v>-7.2786048837707201E-2</v>
      </c>
      <c r="AI86" s="11">
        <f>'OddsRatio_working_3-way'!U86/(3*'OddsRatio_working_3-way'!X86^(1/3))*SIN(('OddsRatio_working_3-way'!Y86)/3)</f>
        <v>-0.22160294495804561</v>
      </c>
      <c r="AJ86" s="11">
        <f>'OddsRatio_working_3-way'!U86/(3*'OddsRatio_working_3-way'!X86^(1/3))*SIN(('OddsRatio_working_3-way'!Y86+2*PI())/3)</f>
        <v>-0.3476720796271443</v>
      </c>
      <c r="AK86" s="11">
        <f>'OddsRatio_working_3-way'!U86/(3*'OddsRatio_working_3-way'!X86^(1/3))*SIN(('OddsRatio_working_3-way'!Y86+4*PI())/3)</f>
        <v>0.56927502458518997</v>
      </c>
      <c r="AL86" s="11">
        <f>'OddsRatio_working_3-way'!Z86+'OddsRatio_working_3-way'!AF86</f>
        <v>1.0587993148992778</v>
      </c>
      <c r="AM86" s="11">
        <f>'OddsRatio_working_3-way'!AA86+'OddsRatio_working_3-way'!AG86</f>
        <v>-0.91322721722386324</v>
      </c>
      <c r="AN86" s="11">
        <f>'OddsRatio_working_3-way'!AB86+'OddsRatio_working_3-way'!AH86</f>
        <v>-0.1455720976754144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1.0587993148992778</v>
      </c>
      <c r="AS86" s="11">
        <f>IF(('OddsRatio_working_3-way'!X86=0),IF(Q86&gt;0,-Q86^(1/3),(-Q86)^(1/3)),'OddsRatio_working_3-way'!AM86-'OddsRatio_working_3-way'!R86/3)</f>
        <v>-0.91322721722386324</v>
      </c>
      <c r="AT86" s="11">
        <f>IF(('OddsRatio_working_3-way'!X86=0),IF(Q86&gt;0,-Q86^(1/3),(-Q86)^(1/3)),'OddsRatio_working_3-way'!AN86-'OddsRatio_working_3-way'!R86/3)</f>
        <v>-0.1455720976754144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9.1999999999999993</v>
      </c>
      <c r="B87" s="4">
        <f>IF('True_Odds_Calculator_3-way'!B88="","",'True_Odds_Calculator_3-way'!B88)</f>
        <v>6.2</v>
      </c>
      <c r="C87" s="4">
        <f>IF('True_Odds_Calculator_3-way'!C88="","",'True_Odds_Calculator_3-way'!C88)</f>
        <v>1.31</v>
      </c>
      <c r="D87" s="9">
        <f t="shared" si="26"/>
        <v>0.1010619779544933</v>
      </c>
      <c r="E87" s="9">
        <f t="shared" si="27"/>
        <v>0.15058699255052341</v>
      </c>
      <c r="F87" s="9">
        <f t="shared" si="28"/>
        <v>0.74835102949498333</v>
      </c>
      <c r="G87" s="9">
        <f t="shared" si="29"/>
        <v>1.084746115929903</v>
      </c>
      <c r="H87" s="9">
        <f t="shared" si="30"/>
        <v>9.8949181506252035</v>
      </c>
      <c r="I87" s="9">
        <f t="shared" si="31"/>
        <v>6.6406798028354954</v>
      </c>
      <c r="J87" s="9">
        <f t="shared" si="32"/>
        <v>1.3362712959382701</v>
      </c>
      <c r="K87" s="11">
        <f t="shared" si="33"/>
        <v>0.10869565217391305</v>
      </c>
      <c r="L87" s="11">
        <f t="shared" si="34"/>
        <v>0.16129032258064516</v>
      </c>
      <c r="M87" s="11">
        <f t="shared" si="35"/>
        <v>0.76335877862595414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-0.17690009956853647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0.18347911737310363</v>
      </c>
      <c r="Q87" s="11">
        <f>2*'OddsRatio_working_3-way'!K87*'OddsRatio_working_3-way'!L87*'OddsRatio_working_3-way'!M87</f>
        <v>2.6765735575945099E-2</v>
      </c>
      <c r="R87" s="11">
        <f t="shared" si="36"/>
        <v>0</v>
      </c>
      <c r="S87" s="11">
        <f t="shared" si="37"/>
        <v>-1.0371905828239416</v>
      </c>
      <c r="T87" s="11">
        <f t="shared" si="38"/>
        <v>-0.15130424257096159</v>
      </c>
      <c r="U87" s="11">
        <f>'OddsRatio_working_3-way'!S87-'OddsRatio_working_3-way'!R87^2/3</f>
        <v>-1.0371905828239416</v>
      </c>
      <c r="V87" s="11">
        <f>'OddsRatio_working_3-way'!S87*'OddsRatio_working_3-way'!R87/3-2*'OddsRatio_working_3-way'!R87^3/27-'OddsRatio_working_3-way'!T87</f>
        <v>0.15130424257096159</v>
      </c>
      <c r="W87" s="11">
        <f>'OddsRatio_working_3-way'!V87^2+4*'OddsRatio_working_3-way'!U87^3/27</f>
        <v>-0.14240667160024684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0.20328529547179452</v>
      </c>
      <c r="Y87" s="11">
        <f>IF('OddsRatio_working_3-way'!W87&gt;=0,IF('OddsRatio_working_3-way'!V87+SQRT('OddsRatio_working_3-way'!W87)&gt;0,0,PI()),ACOS('OddsRatio_working_3-way'!V87/(2*'OddsRatio_working_3-way'!X87)))</f>
        <v>1.1894746566705985</v>
      </c>
      <c r="Z87" s="11">
        <f>'OddsRatio_working_3-way'!X87^(1/3)*COS('OddsRatio_working_3-way'!Y87/3)</f>
        <v>0.54237305796495161</v>
      </c>
      <c r="AA87" s="11">
        <f>'OddsRatio_working_3-way'!X87^(1/3)*COS(('OddsRatio_working_3-way'!Y87+2*PI())/3)</f>
        <v>-0.46783658670251782</v>
      </c>
      <c r="AB87" s="11">
        <f>'OddsRatio_working_3-way'!X87^(1/3)*COS(('OddsRatio_working_3-way'!Y87+4*PI())/3)</f>
        <v>-7.4536471262433915E-2</v>
      </c>
      <c r="AC87" s="11">
        <f>'OddsRatio_working_3-way'!X87^(1/3)*SIN('OddsRatio_working_3-way'!Y87/3)</f>
        <v>0.22707192752164354</v>
      </c>
      <c r="AD87" s="11">
        <f>'OddsRatio_working_3-way'!X87^(1/3)*SIN(('OddsRatio_working_3-way'!Y87+2*PI())/3)</f>
        <v>0.35617288276507625</v>
      </c>
      <c r="AE87" s="11">
        <f>'OddsRatio_working_3-way'!X87^(1/3)*SIN(('OddsRatio_working_3-way'!Y87+4*PI())/3)</f>
        <v>-0.58324481028671971</v>
      </c>
      <c r="AF87" s="11">
        <f>-'OddsRatio_working_3-way'!U87/(3*'OddsRatio_working_3-way'!X87^(1/3))*COS(('OddsRatio_working_3-way'!Y87)/3)</f>
        <v>0.5423730579649515</v>
      </c>
      <c r="AG87" s="11">
        <f>-'OddsRatio_working_3-way'!U87/(3*'OddsRatio_working_3-way'!X87^(1/3))*COS(('OddsRatio_working_3-way'!Y87+2*PI())/3)</f>
        <v>-0.46783658670251771</v>
      </c>
      <c r="AH87" s="11">
        <f>-'OddsRatio_working_3-way'!U87/(3*'OddsRatio_working_3-way'!X87^(1/3))*COS(('OddsRatio_working_3-way'!Y87+4*PI())/3)</f>
        <v>-7.4536471262433901E-2</v>
      </c>
      <c r="AI87" s="11">
        <f>'OddsRatio_working_3-way'!U87/(3*'OddsRatio_working_3-way'!X87^(1/3))*SIN(('OddsRatio_working_3-way'!Y87)/3)</f>
        <v>-0.22707192752164351</v>
      </c>
      <c r="AJ87" s="11">
        <f>'OddsRatio_working_3-way'!U87/(3*'OddsRatio_working_3-way'!X87^(1/3))*SIN(('OddsRatio_working_3-way'!Y87+2*PI())/3)</f>
        <v>-0.35617288276507619</v>
      </c>
      <c r="AK87" s="11">
        <f>'OddsRatio_working_3-way'!U87/(3*'OddsRatio_working_3-way'!X87^(1/3))*SIN(('OddsRatio_working_3-way'!Y87+4*PI())/3)</f>
        <v>0.58324481028671959</v>
      </c>
      <c r="AL87" s="11">
        <f>'OddsRatio_working_3-way'!Z87+'OddsRatio_working_3-way'!AF87</f>
        <v>1.084746115929903</v>
      </c>
      <c r="AM87" s="11">
        <f>'OddsRatio_working_3-way'!AA87+'OddsRatio_working_3-way'!AG87</f>
        <v>-0.93567317340503553</v>
      </c>
      <c r="AN87" s="11">
        <f>'OddsRatio_working_3-way'!AB87+'OddsRatio_working_3-way'!AH87</f>
        <v>-0.1490729425248678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1.084746115929903</v>
      </c>
      <c r="AS87" s="11">
        <f>IF(('OddsRatio_working_3-way'!X87=0),IF(Q87&gt;0,-Q87^(1/3),(-Q87)^(1/3)),'OddsRatio_working_3-way'!AM87-'OddsRatio_working_3-way'!R87/3)</f>
        <v>-0.93567317340503553</v>
      </c>
      <c r="AT87" s="11">
        <f>IF(('OddsRatio_working_3-way'!X87=0),IF(Q87&gt;0,-Q87^(1/3),(-Q87)^(1/3)),'OddsRatio_working_3-way'!AN87-'OddsRatio_working_3-way'!R87/3)</f>
        <v>-0.1490729425248678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2.17</v>
      </c>
      <c r="B88" s="4">
        <f>IF('True_Odds_Calculator_3-way'!B89="","",'True_Odds_Calculator_3-way'!B89)</f>
        <v>3.32</v>
      </c>
      <c r="C88" s="4">
        <f>IF('True_Odds_Calculator_3-way'!C89="","",'True_Odds_Calculator_3-way'!C89)</f>
        <v>3.67</v>
      </c>
      <c r="D88" s="9">
        <f t="shared" si="26"/>
        <v>0.44770641828604263</v>
      </c>
      <c r="E88" s="9">
        <f t="shared" si="27"/>
        <v>0.29018092797448397</v>
      </c>
      <c r="F88" s="9">
        <f t="shared" si="28"/>
        <v>0.2621126537394734</v>
      </c>
      <c r="G88" s="9">
        <f t="shared" si="29"/>
        <v>1.0543645948696727</v>
      </c>
      <c r="H88" s="9">
        <f t="shared" si="30"/>
        <v>2.2336065759975172</v>
      </c>
      <c r="I88" s="9">
        <f t="shared" si="31"/>
        <v>3.4461258600976405</v>
      </c>
      <c r="J88" s="9">
        <f t="shared" si="32"/>
        <v>3.8151534683020261</v>
      </c>
      <c r="K88" s="11">
        <f t="shared" si="33"/>
        <v>0.46082949308755761</v>
      </c>
      <c r="L88" s="11">
        <f t="shared" si="34"/>
        <v>0.30120481927710846</v>
      </c>
      <c r="M88" s="11">
        <f t="shared" si="35"/>
        <v>0.27247956403269757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-0.27410769410216618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0.23297902871042933</v>
      </c>
      <c r="Q88" s="11">
        <f>2*'OddsRatio_working_3-way'!K88*'OddsRatio_working_3-way'!L88*'OddsRatio_working_3-way'!M88</f>
        <v>7.5642541789100431E-2</v>
      </c>
      <c r="R88" s="11">
        <f t="shared" si="36"/>
        <v>0</v>
      </c>
      <c r="S88" s="11">
        <f t="shared" si="37"/>
        <v>-0.84995435634722727</v>
      </c>
      <c r="T88" s="11">
        <f t="shared" si="38"/>
        <v>-0.27595920660624262</v>
      </c>
      <c r="U88" s="11">
        <f>'OddsRatio_working_3-way'!S88-'OddsRatio_working_3-way'!R88^2/3</f>
        <v>-0.84995435634722727</v>
      </c>
      <c r="V88" s="11">
        <f>'OddsRatio_working_3-way'!S88*'OddsRatio_working_3-way'!R88/3-2*'OddsRatio_working_3-way'!R88^3/27-'OddsRatio_working_3-way'!T88</f>
        <v>0.27595920660624262</v>
      </c>
      <c r="W88" s="11">
        <f>'OddsRatio_working_3-way'!V88^2+4*'OddsRatio_working_3-way'!U88^3/27</f>
        <v>-1.4813341873704186E-2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0.15080353575467909</v>
      </c>
      <c r="Y88" s="11">
        <f>IF('OddsRatio_working_3-way'!W88&gt;=0,IF('OddsRatio_working_3-way'!V88+SQRT('OddsRatio_working_3-way'!W88)&gt;0,0,PI()),ACOS('OddsRatio_working_3-way'!V88/(2*'OddsRatio_working_3-way'!X88)))</f>
        <v>0.41538096218181275</v>
      </c>
      <c r="Z88" s="11">
        <f>'OddsRatio_working_3-way'!X88^(1/3)*COS('OddsRatio_working_3-way'!Y88/3)</f>
        <v>0.52718229743483636</v>
      </c>
      <c r="AA88" s="11">
        <f>'OddsRatio_working_3-way'!X88^(1/3)*COS(('OddsRatio_working_3-way'!Y88+2*PI())/3)</f>
        <v>-0.32721274913977932</v>
      </c>
      <c r="AB88" s="11">
        <f>'OddsRatio_working_3-way'!X88^(1/3)*COS(('OddsRatio_working_3-way'!Y88+4*PI())/3)</f>
        <v>-0.19996954829505717</v>
      </c>
      <c r="AC88" s="11">
        <f>'OddsRatio_working_3-way'!X88^(1/3)*SIN('OddsRatio_working_3-way'!Y88/3)</f>
        <v>7.3463896260250211E-2</v>
      </c>
      <c r="AD88" s="11">
        <f>'OddsRatio_working_3-way'!X88^(1/3)*SIN(('OddsRatio_working_3-way'!Y88+2*PI())/3)</f>
        <v>0.41982131387388716</v>
      </c>
      <c r="AE88" s="11">
        <f>'OddsRatio_working_3-way'!X88^(1/3)*SIN(('OddsRatio_working_3-way'!Y88+4*PI())/3)</f>
        <v>-0.49328521013413718</v>
      </c>
      <c r="AF88" s="11">
        <f>-'OddsRatio_working_3-way'!U88/(3*'OddsRatio_working_3-way'!X88^(1/3))*COS(('OddsRatio_working_3-way'!Y88)/3)</f>
        <v>0.52718229743483647</v>
      </c>
      <c r="AG88" s="11">
        <f>-'OddsRatio_working_3-way'!U88/(3*'OddsRatio_working_3-way'!X88^(1/3))*COS(('OddsRatio_working_3-way'!Y88+2*PI())/3)</f>
        <v>-0.32721274913977938</v>
      </c>
      <c r="AH88" s="11">
        <f>-'OddsRatio_working_3-way'!U88/(3*'OddsRatio_working_3-way'!X88^(1/3))*COS(('OddsRatio_working_3-way'!Y88+4*PI())/3)</f>
        <v>-0.19996954829505723</v>
      </c>
      <c r="AI88" s="11">
        <f>'OddsRatio_working_3-way'!U88/(3*'OddsRatio_working_3-way'!X88^(1/3))*SIN(('OddsRatio_working_3-way'!Y88)/3)</f>
        <v>-7.3463896260250225E-2</v>
      </c>
      <c r="AJ88" s="11">
        <f>'OddsRatio_working_3-way'!U88/(3*'OddsRatio_working_3-way'!X88^(1/3))*SIN(('OddsRatio_working_3-way'!Y88+2*PI())/3)</f>
        <v>-0.41982131387388727</v>
      </c>
      <c r="AK88" s="11">
        <f>'OddsRatio_working_3-way'!U88/(3*'OddsRatio_working_3-way'!X88^(1/3))*SIN(('OddsRatio_working_3-way'!Y88+4*PI())/3)</f>
        <v>0.49328521013413729</v>
      </c>
      <c r="AL88" s="11">
        <f>'OddsRatio_working_3-way'!Z88+'OddsRatio_working_3-way'!AF88</f>
        <v>1.0543645948696727</v>
      </c>
      <c r="AM88" s="11">
        <f>'OddsRatio_working_3-way'!AA88+'OddsRatio_working_3-way'!AG88</f>
        <v>-0.65442549827955876</v>
      </c>
      <c r="AN88" s="11">
        <f>'OddsRatio_working_3-way'!AB88+'OddsRatio_working_3-way'!AH88</f>
        <v>-0.3999390965901144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1.0543645948696727</v>
      </c>
      <c r="AS88" s="11">
        <f>IF(('OddsRatio_working_3-way'!X88=0),IF(Q88&gt;0,-Q88^(1/3),(-Q88)^(1/3)),'OddsRatio_working_3-way'!AM88-'OddsRatio_working_3-way'!R88/3)</f>
        <v>-0.65442549827955876</v>
      </c>
      <c r="AT88" s="11">
        <f>IF(('OddsRatio_working_3-way'!X88=0),IF(Q88&gt;0,-Q88^(1/3),(-Q88)^(1/3)),'OddsRatio_working_3-way'!AN88-'OddsRatio_working_3-way'!R88/3)</f>
        <v>-0.3999390965901144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3.14</v>
      </c>
      <c r="B89" s="4">
        <f>IF('True_Odds_Calculator_3-way'!B90="","",'True_Odds_Calculator_3-way'!B90)</f>
        <v>3.07</v>
      </c>
      <c r="C89" s="4">
        <f>IF('True_Odds_Calculator_3-way'!C90="","",'True_Odds_Calculator_3-way'!C90)</f>
        <v>2.5</v>
      </c>
      <c r="D89" s="9">
        <f t="shared" si="26"/>
        <v>0.30432163866798562</v>
      </c>
      <c r="E89" s="9">
        <f t="shared" si="27"/>
        <v>0.31140798720877871</v>
      </c>
      <c r="F89" s="9">
        <f t="shared" si="28"/>
        <v>0.38427037412323584</v>
      </c>
      <c r="G89" s="9">
        <f t="shared" si="29"/>
        <v>1.0682229099439575</v>
      </c>
      <c r="H89" s="9">
        <f t="shared" si="30"/>
        <v>3.2859970272800689</v>
      </c>
      <c r="I89" s="9">
        <f t="shared" si="31"/>
        <v>3.211221423583992</v>
      </c>
      <c r="J89" s="9">
        <f t="shared" si="32"/>
        <v>2.6023343649159361</v>
      </c>
      <c r="K89" s="11">
        <f t="shared" si="33"/>
        <v>0.31847133757961782</v>
      </c>
      <c r="L89" s="11">
        <f t="shared" si="34"/>
        <v>0.32573289902280134</v>
      </c>
      <c r="M89" s="11">
        <f t="shared" si="35"/>
        <v>0.4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-0.27571941326583549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0.23693437623187205</v>
      </c>
      <c r="Q89" s="11">
        <f>2*'OddsRatio_working_3-way'!K89*'OddsRatio_working_3-way'!L89*'OddsRatio_working_3-way'!M89</f>
        <v>8.2989273636382505E-2</v>
      </c>
      <c r="R89" s="11">
        <f t="shared" si="36"/>
        <v>0</v>
      </c>
      <c r="S89" s="11">
        <f t="shared" si="37"/>
        <v>-0.85933149728354907</v>
      </c>
      <c r="T89" s="11">
        <f t="shared" si="38"/>
        <v>-0.30099176787514853</v>
      </c>
      <c r="U89" s="11">
        <f>'OddsRatio_working_3-way'!S89-'OddsRatio_working_3-way'!R89^2/3</f>
        <v>-0.85933149728354907</v>
      </c>
      <c r="V89" s="11">
        <f>'OddsRatio_working_3-way'!S89*'OddsRatio_working_3-way'!R89/3-2*'OddsRatio_working_3-way'!R89^3/27-'OddsRatio_working_3-way'!T89</f>
        <v>0.30099176787514853</v>
      </c>
      <c r="W89" s="11">
        <f>'OddsRatio_working_3-way'!V89^2+4*'OddsRatio_working_3-way'!U89^3/27</f>
        <v>-3.4149006884835048E-3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0.15330602158517029</v>
      </c>
      <c r="Y89" s="11">
        <f>IF('OddsRatio_working_3-way'!W89&gt;=0,IF('OddsRatio_working_3-way'!V89+SQRT('OddsRatio_working_3-way'!W89)&gt;0,0,PI()),ACOS('OddsRatio_working_3-way'!V89/(2*'OddsRatio_working_3-way'!X89)))</f>
        <v>0.19176300306845984</v>
      </c>
      <c r="Z89" s="11">
        <f>'OddsRatio_working_3-way'!X89^(1/3)*COS('OddsRatio_working_3-way'!Y89/3)</f>
        <v>0.53411145497197887</v>
      </c>
      <c r="AA89" s="11">
        <f>'OddsRatio_working_3-way'!X89^(1/3)*COS(('OddsRatio_working_3-way'!Y89+2*PI())/3)</f>
        <v>-0.29666298287506909</v>
      </c>
      <c r="AB89" s="11">
        <f>'OddsRatio_working_3-way'!X89^(1/3)*COS(('OddsRatio_working_3-way'!Y89+4*PI())/3)</f>
        <v>-0.23744847209691008</v>
      </c>
      <c r="AC89" s="11">
        <f>'OddsRatio_working_3-way'!X89^(1/3)*SIN('OddsRatio_working_3-way'!Y89/3)</f>
        <v>3.4187513737702291E-2</v>
      </c>
      <c r="AD89" s="11">
        <f>'OddsRatio_working_3-way'!X89^(1/3)*SIN(('OddsRatio_working_3-way'!Y89+2*PI())/3)</f>
        <v>0.44546033158915083</v>
      </c>
      <c r="AE89" s="11">
        <f>'OddsRatio_working_3-way'!X89^(1/3)*SIN(('OddsRatio_working_3-way'!Y89+4*PI())/3)</f>
        <v>-0.47964784532685301</v>
      </c>
      <c r="AF89" s="11">
        <f>-'OddsRatio_working_3-way'!U89/(3*'OddsRatio_working_3-way'!X89^(1/3))*COS(('OddsRatio_working_3-way'!Y89)/3)</f>
        <v>0.53411145497197876</v>
      </c>
      <c r="AG89" s="11">
        <f>-'OddsRatio_working_3-way'!U89/(3*'OddsRatio_working_3-way'!X89^(1/3))*COS(('OddsRatio_working_3-way'!Y89+2*PI())/3)</f>
        <v>-0.29666298287506904</v>
      </c>
      <c r="AH89" s="11">
        <f>-'OddsRatio_working_3-way'!U89/(3*'OddsRatio_working_3-way'!X89^(1/3))*COS(('OddsRatio_working_3-way'!Y89+4*PI())/3)</f>
        <v>-0.23744847209691003</v>
      </c>
      <c r="AI89" s="11">
        <f>'OddsRatio_working_3-way'!U89/(3*'OddsRatio_working_3-way'!X89^(1/3))*SIN(('OddsRatio_working_3-way'!Y89)/3)</f>
        <v>-3.4187513737702284E-2</v>
      </c>
      <c r="AJ89" s="11">
        <f>'OddsRatio_working_3-way'!U89/(3*'OddsRatio_working_3-way'!X89^(1/3))*SIN(('OddsRatio_working_3-way'!Y89+2*PI())/3)</f>
        <v>-0.44546033158915077</v>
      </c>
      <c r="AK89" s="11">
        <f>'OddsRatio_working_3-way'!U89/(3*'OddsRatio_working_3-way'!X89^(1/3))*SIN(('OddsRatio_working_3-way'!Y89+4*PI())/3)</f>
        <v>0.4796478453268529</v>
      </c>
      <c r="AL89" s="11">
        <f>'OddsRatio_working_3-way'!Z89+'OddsRatio_working_3-way'!AF89</f>
        <v>1.0682229099439575</v>
      </c>
      <c r="AM89" s="11">
        <f>'OddsRatio_working_3-way'!AA89+'OddsRatio_working_3-way'!AG89</f>
        <v>-0.59332596575013818</v>
      </c>
      <c r="AN89" s="11">
        <f>'OddsRatio_working_3-way'!AB89+'OddsRatio_working_3-way'!AH89</f>
        <v>-0.47489694419382011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1.0682229099439575</v>
      </c>
      <c r="AS89" s="11">
        <f>IF(('OddsRatio_working_3-way'!X89=0),IF(Q89&gt;0,-Q89^(1/3),(-Q89)^(1/3)),'OddsRatio_working_3-way'!AM89-'OddsRatio_working_3-way'!R89/3)</f>
        <v>-0.59332596575013818</v>
      </c>
      <c r="AT89" s="11">
        <f>IF(('OddsRatio_working_3-way'!X89=0),IF(Q89&gt;0,-Q89^(1/3),(-Q89)^(1/3)),'OddsRatio_working_3-way'!AN89-'OddsRatio_working_3-way'!R89/3)</f>
        <v>-0.47489694419382011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1.2</v>
      </c>
      <c r="B90" s="4">
        <f>IF('True_Odds_Calculator_3-way'!B91="","",'True_Odds_Calculator_3-way'!B91)</f>
        <v>6.78</v>
      </c>
      <c r="C90" s="4">
        <f>IF('True_Odds_Calculator_3-way'!C91="","",'True_Odds_Calculator_3-way'!C91)</f>
        <v>14.19</v>
      </c>
      <c r="D90" s="9">
        <f t="shared" si="26"/>
        <v>0.81034834743464979</v>
      </c>
      <c r="E90" s="9">
        <f t="shared" si="27"/>
        <v>0.12880498164165327</v>
      </c>
      <c r="F90" s="9">
        <f t="shared" si="28"/>
        <v>6.0846670923696666E-2</v>
      </c>
      <c r="G90" s="9">
        <f t="shared" si="29"/>
        <v>1.170185964873856</v>
      </c>
      <c r="H90" s="9">
        <f t="shared" si="30"/>
        <v>1.2340371929747713</v>
      </c>
      <c r="I90" s="9">
        <f t="shared" si="31"/>
        <v>7.7636748769708888</v>
      </c>
      <c r="J90" s="9">
        <f t="shared" si="32"/>
        <v>16.434752876686161</v>
      </c>
      <c r="K90" s="11">
        <f t="shared" si="33"/>
        <v>0.83333333333333337</v>
      </c>
      <c r="L90" s="11">
        <f t="shared" si="34"/>
        <v>0.14749262536873156</v>
      </c>
      <c r="M90" s="11">
        <f t="shared" si="35"/>
        <v>7.0472163495419307E-2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-0.13207155592420039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0.16604613743942825</v>
      </c>
      <c r="Q90" s="11">
        <f>2*'OddsRatio_working_3-way'!K90*'OddsRatio_working_3-way'!L90*'OddsRatio_working_3-way'!M90</f>
        <v>1.7323540682256468E-2</v>
      </c>
      <c r="R90" s="11">
        <f t="shared" si="36"/>
        <v>0</v>
      </c>
      <c r="S90" s="11">
        <f t="shared" si="37"/>
        <v>-1.2572437439498845</v>
      </c>
      <c r="T90" s="11">
        <f t="shared" si="38"/>
        <v>-0.13116783974438023</v>
      </c>
      <c r="U90" s="11">
        <f>'OddsRatio_working_3-way'!S90-'OddsRatio_working_3-way'!R90^2/3</f>
        <v>-1.2572437439498845</v>
      </c>
      <c r="V90" s="11">
        <f>'OddsRatio_working_3-way'!S90*'OddsRatio_working_3-way'!R90/3-2*'OddsRatio_working_3-way'!R90^3/27-'OddsRatio_working_3-way'!T90</f>
        <v>0.13116783974438023</v>
      </c>
      <c r="W90" s="11">
        <f>'OddsRatio_working_3-way'!V90^2+4*'OddsRatio_working_3-way'!U90^3/27</f>
        <v>-0.27720643473628914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0.27129846890440451</v>
      </c>
      <c r="Y90" s="11">
        <f>IF('OddsRatio_working_3-way'!W90&gt;=0,IF('OddsRatio_working_3-way'!V90+SQRT('OddsRatio_working_3-way'!W90)&gt;0,0,PI()),ACOS('OddsRatio_working_3-way'!V90/(2*'OddsRatio_working_3-way'!X90)))</f>
        <v>1.3266368251327436</v>
      </c>
      <c r="Z90" s="11">
        <f>'OddsRatio_working_3-way'!X90^(1/3)*COS('OddsRatio_working_3-way'!Y90/3)</f>
        <v>0.58509298243692798</v>
      </c>
      <c r="AA90" s="11">
        <f>'OddsRatio_working_3-way'!X90^(1/3)*COS(('OddsRatio_working_3-way'!Y90+2*PI())/3)</f>
        <v>-0.53246436761529814</v>
      </c>
      <c r="AB90" s="11">
        <f>'OddsRatio_working_3-way'!X90^(1/3)*COS(('OddsRatio_working_3-way'!Y90+4*PI())/3)</f>
        <v>-5.2628614821629754E-2</v>
      </c>
      <c r="AC90" s="11">
        <f>'OddsRatio_working_3-way'!X90^(1/3)*SIN('OddsRatio_working_3-way'!Y90/3)</f>
        <v>0.27703330104223123</v>
      </c>
      <c r="AD90" s="11">
        <f>'OddsRatio_working_3-way'!X90^(1/3)*SIN(('OddsRatio_working_3-way'!Y90+2*PI())/3)</f>
        <v>0.36818873584526657</v>
      </c>
      <c r="AE90" s="11">
        <f>'OddsRatio_working_3-way'!X90^(1/3)*SIN(('OddsRatio_working_3-way'!Y90+4*PI())/3)</f>
        <v>-0.64522203688749769</v>
      </c>
      <c r="AF90" s="11">
        <f>-'OddsRatio_working_3-way'!U90/(3*'OddsRatio_working_3-way'!X90^(1/3))*COS(('OddsRatio_working_3-way'!Y90)/3)</f>
        <v>0.58509298243692787</v>
      </c>
      <c r="AG90" s="11">
        <f>-'OddsRatio_working_3-way'!U90/(3*'OddsRatio_working_3-way'!X90^(1/3))*COS(('OddsRatio_working_3-way'!Y90+2*PI())/3)</f>
        <v>-0.53246436761529803</v>
      </c>
      <c r="AH90" s="11">
        <f>-'OddsRatio_working_3-way'!U90/(3*'OddsRatio_working_3-way'!X90^(1/3))*COS(('OddsRatio_working_3-way'!Y90+4*PI())/3)</f>
        <v>-5.2628614821629741E-2</v>
      </c>
      <c r="AI90" s="11">
        <f>'OddsRatio_working_3-way'!U90/(3*'OddsRatio_working_3-way'!X90^(1/3))*SIN(('OddsRatio_working_3-way'!Y90)/3)</f>
        <v>-0.27703330104223123</v>
      </c>
      <c r="AJ90" s="11">
        <f>'OddsRatio_working_3-way'!U90/(3*'OddsRatio_working_3-way'!X90^(1/3))*SIN(('OddsRatio_working_3-way'!Y90+2*PI())/3)</f>
        <v>-0.36818873584526651</v>
      </c>
      <c r="AK90" s="11">
        <f>'OddsRatio_working_3-way'!U90/(3*'OddsRatio_working_3-way'!X90^(1/3))*SIN(('OddsRatio_working_3-way'!Y90+4*PI())/3)</f>
        <v>0.64522203688749757</v>
      </c>
      <c r="AL90" s="11">
        <f>'OddsRatio_working_3-way'!Z90+'OddsRatio_working_3-way'!AF90</f>
        <v>1.170185964873856</v>
      </c>
      <c r="AM90" s="11">
        <f>'OddsRatio_working_3-way'!AA90+'OddsRatio_working_3-way'!AG90</f>
        <v>-1.0649287352305961</v>
      </c>
      <c r="AN90" s="11">
        <f>'OddsRatio_working_3-way'!AB90+'OddsRatio_working_3-way'!AH90</f>
        <v>-0.1052572296432595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1.170185964873856</v>
      </c>
      <c r="AS90" s="11">
        <f>IF(('OddsRatio_working_3-way'!X90=0),IF(Q90&gt;0,-Q90^(1/3),(-Q90)^(1/3)),'OddsRatio_working_3-way'!AM90-'OddsRatio_working_3-way'!R90/3)</f>
        <v>-1.0649287352305961</v>
      </c>
      <c r="AT90" s="11">
        <f>IF(('OddsRatio_working_3-way'!X90=0),IF(Q90&gt;0,-Q90^(1/3),(-Q90)^(1/3)),'OddsRatio_working_3-way'!AN90-'OddsRatio_working_3-way'!R90/3)</f>
        <v>-0.1052572296432595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1.1299999999999999</v>
      </c>
      <c r="B91" s="4">
        <f>IF('True_Odds_Calculator_3-way'!B92="","",'True_Odds_Calculator_3-way'!B92)</f>
        <v>7.9</v>
      </c>
      <c r="C91" s="4">
        <f>IF('True_Odds_Calculator_3-way'!C92="","",'True_Odds_Calculator_3-way'!C92)</f>
        <v>27.21</v>
      </c>
      <c r="D91" s="9">
        <f t="shared" si="26"/>
        <v>0.86329804051061765</v>
      </c>
      <c r="E91" s="9">
        <f t="shared" si="27"/>
        <v>0.10633035931774494</v>
      </c>
      <c r="F91" s="9">
        <f t="shared" si="28"/>
        <v>3.0371600171637619E-2</v>
      </c>
      <c r="G91" s="9">
        <f t="shared" si="29"/>
        <v>1.2180654712383521</v>
      </c>
      <c r="H91" s="9">
        <f t="shared" si="30"/>
        <v>1.1583485112609857</v>
      </c>
      <c r="I91" s="9">
        <f t="shared" si="31"/>
        <v>9.4046517515446322</v>
      </c>
      <c r="J91" s="9">
        <f t="shared" si="32"/>
        <v>32.925496001157207</v>
      </c>
      <c r="K91" s="11">
        <f t="shared" si="33"/>
        <v>0.88495575221238942</v>
      </c>
      <c r="L91" s="11">
        <f t="shared" si="34"/>
        <v>0.12658227848101264</v>
      </c>
      <c r="M91" s="11">
        <f t="shared" si="35"/>
        <v>3.6751194413818446E-2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-9.6788862844270795E-2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0.13684437126865967</v>
      </c>
      <c r="Q91" s="11">
        <f>2*'OddsRatio_working_3-way'!K91*'OddsRatio_working_3-way'!L91*'OddsRatio_working_3-way'!M91</f>
        <v>8.2337166828315086E-3</v>
      </c>
      <c r="R91" s="11">
        <f t="shared" si="36"/>
        <v>0</v>
      </c>
      <c r="S91" s="11">
        <f t="shared" si="37"/>
        <v>-1.4138441887558542</v>
      </c>
      <c r="T91" s="11">
        <f t="shared" si="38"/>
        <v>-8.5068844088799889E-2</v>
      </c>
      <c r="U91" s="11">
        <f>'OddsRatio_working_3-way'!S91-'OddsRatio_working_3-way'!R91^2/3</f>
        <v>-1.4138441887558542</v>
      </c>
      <c r="V91" s="11">
        <f>'OddsRatio_working_3-way'!S91*'OddsRatio_working_3-way'!R91/3-2*'OddsRatio_working_3-way'!R91^3/27-'OddsRatio_working_3-way'!T91</f>
        <v>8.5068844088799889E-2</v>
      </c>
      <c r="W91" s="11">
        <f>'OddsRatio_working_3-way'!V91^2+4*'OddsRatio_working_3-way'!U91^3/27</f>
        <v>-0.41146128611279703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0.32353438547834507</v>
      </c>
      <c r="Y91" s="11">
        <f>IF('OddsRatio_working_3-way'!W91&gt;=0,IF('OddsRatio_working_3-way'!V91+SQRT('OddsRatio_working_3-way'!W91)&gt;0,0,PI()),ACOS('OddsRatio_working_3-way'!V91/(2*'OddsRatio_working_3-way'!X91)))</f>
        <v>1.4389466279724723</v>
      </c>
      <c r="Z91" s="11">
        <f>'OddsRatio_working_3-way'!X91^(1/3)*COS('OddsRatio_working_3-way'!Y91/3)</f>
        <v>0.60903273561917604</v>
      </c>
      <c r="AA91" s="11">
        <f>'OddsRatio_working_3-way'!X91^(1/3)*COS(('OddsRatio_working_3-way'!Y91+2*PI())/3)</f>
        <v>-0.57887086913429842</v>
      </c>
      <c r="AB91" s="11">
        <f>'OddsRatio_working_3-way'!X91^(1/3)*COS(('OddsRatio_working_3-way'!Y91+4*PI())/3)</f>
        <v>-3.0161866484877887E-2</v>
      </c>
      <c r="AC91" s="11">
        <f>'OddsRatio_working_3-way'!X91^(1/3)*SIN('OddsRatio_working_3-way'!Y91/3)</f>
        <v>0.31679729038641441</v>
      </c>
      <c r="AD91" s="11">
        <f>'OddsRatio_working_3-way'!X91^(1/3)*SIN(('OddsRatio_working_3-way'!Y91+2*PI())/3)</f>
        <v>0.36903917558933125</v>
      </c>
      <c r="AE91" s="11">
        <f>'OddsRatio_working_3-way'!X91^(1/3)*SIN(('OddsRatio_working_3-way'!Y91+4*PI())/3)</f>
        <v>-0.68583646597574544</v>
      </c>
      <c r="AF91" s="11">
        <f>-'OddsRatio_working_3-way'!U91/(3*'OddsRatio_working_3-way'!X91^(1/3))*COS(('OddsRatio_working_3-way'!Y91)/3)</f>
        <v>0.60903273561917615</v>
      </c>
      <c r="AG91" s="11">
        <f>-'OddsRatio_working_3-way'!U91/(3*'OddsRatio_working_3-way'!X91^(1/3))*COS(('OddsRatio_working_3-way'!Y91+2*PI())/3)</f>
        <v>-0.57887086913429853</v>
      </c>
      <c r="AH91" s="11">
        <f>-'OddsRatio_working_3-way'!U91/(3*'OddsRatio_working_3-way'!X91^(1/3))*COS(('OddsRatio_working_3-way'!Y91+4*PI())/3)</f>
        <v>-3.0161866484877894E-2</v>
      </c>
      <c r="AI91" s="11">
        <f>'OddsRatio_working_3-way'!U91/(3*'OddsRatio_working_3-way'!X91^(1/3))*SIN(('OddsRatio_working_3-way'!Y91)/3)</f>
        <v>-0.31679729038641441</v>
      </c>
      <c r="AJ91" s="11">
        <f>'OddsRatio_working_3-way'!U91/(3*'OddsRatio_working_3-way'!X91^(1/3))*SIN(('OddsRatio_working_3-way'!Y91+2*PI())/3)</f>
        <v>-0.3690391755893313</v>
      </c>
      <c r="AK91" s="11">
        <f>'OddsRatio_working_3-way'!U91/(3*'OddsRatio_working_3-way'!X91^(1/3))*SIN(('OddsRatio_working_3-way'!Y91+4*PI())/3)</f>
        <v>0.68583646597574555</v>
      </c>
      <c r="AL91" s="11">
        <f>'OddsRatio_working_3-way'!Z91+'OddsRatio_working_3-way'!AF91</f>
        <v>1.2180654712383521</v>
      </c>
      <c r="AM91" s="11">
        <f>'OddsRatio_working_3-way'!AA91+'OddsRatio_working_3-way'!AG91</f>
        <v>-1.1577417382685971</v>
      </c>
      <c r="AN91" s="11">
        <f>'OddsRatio_working_3-way'!AB91+'OddsRatio_working_3-way'!AH91</f>
        <v>-6.0323732969755781E-2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1.2180654712383521</v>
      </c>
      <c r="AS91" s="11">
        <f>IF(('OddsRatio_working_3-way'!X91=0),IF(Q91&gt;0,-Q91^(1/3),(-Q91)^(1/3)),'OddsRatio_working_3-way'!AM91-'OddsRatio_working_3-way'!R91/3)</f>
        <v>-1.1577417382685971</v>
      </c>
      <c r="AT91" s="11">
        <f>IF(('OddsRatio_working_3-way'!X91=0),IF(Q91&gt;0,-Q91^(1/3),(-Q91)^(1/3)),'OddsRatio_working_3-way'!AN91-'OddsRatio_working_3-way'!R91/3)</f>
        <v>-6.0323732969755781E-2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3.17</v>
      </c>
      <c r="B92" s="4">
        <f>IF('True_Odds_Calculator_3-way'!B93="","",'True_Odds_Calculator_3-way'!B93)</f>
        <v>3.27</v>
      </c>
      <c r="C92" s="4">
        <f>IF('True_Odds_Calculator_3-way'!C93="","",'True_Odds_Calculator_3-way'!C93)</f>
        <v>2.4900000000000002</v>
      </c>
      <c r="D92" s="9">
        <f t="shared" si="26"/>
        <v>0.30807605168778707</v>
      </c>
      <c r="E92" s="9">
        <f t="shared" si="27"/>
        <v>0.29855631597609461</v>
      </c>
      <c r="F92" s="9">
        <f t="shared" si="28"/>
        <v>0.39336763233611849</v>
      </c>
      <c r="G92" s="9">
        <f t="shared" si="29"/>
        <v>1.0350008077843034</v>
      </c>
      <c r="H92" s="9">
        <f t="shared" si="30"/>
        <v>3.2459517528919388</v>
      </c>
      <c r="I92" s="9">
        <f t="shared" si="31"/>
        <v>3.3494518336703685</v>
      </c>
      <c r="J92" s="9">
        <f t="shared" si="32"/>
        <v>2.5421512035986122</v>
      </c>
      <c r="K92" s="11">
        <f t="shared" si="33"/>
        <v>0.31545741324921134</v>
      </c>
      <c r="L92" s="11">
        <f t="shared" si="34"/>
        <v>0.3058103975535168</v>
      </c>
      <c r="M92" s="11">
        <f t="shared" si="35"/>
        <v>0.40160642570281119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-0.28435803042963215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0.22974619709023536</v>
      </c>
      <c r="Q92" s="11">
        <f>2*'OddsRatio_working_3-way'!K92*'OddsRatio_working_3-way'!L92*'OddsRatio_working_3-way'!M92</f>
        <v>7.7486069844936015E-2</v>
      </c>
      <c r="R92" s="11">
        <f t="shared" si="36"/>
        <v>0</v>
      </c>
      <c r="S92" s="11">
        <f t="shared" si="37"/>
        <v>-0.80794692783289923</v>
      </c>
      <c r="T92" s="11">
        <f t="shared" si="38"/>
        <v>-0.27249474800435042</v>
      </c>
      <c r="U92" s="11">
        <f>'OddsRatio_working_3-way'!S92-'OddsRatio_working_3-way'!R92^2/3</f>
        <v>-0.80794692783289923</v>
      </c>
      <c r="V92" s="11">
        <f>'OddsRatio_working_3-way'!S92*'OddsRatio_working_3-way'!R92/3-2*'OddsRatio_working_3-way'!R92^3/27-'OddsRatio_working_3-way'!T92</f>
        <v>0.27249474800435042</v>
      </c>
      <c r="W92" s="11">
        <f>'OddsRatio_working_3-way'!V92^2+4*'OddsRatio_working_3-way'!U92^3/27</f>
        <v>-3.8814526219738549E-3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0.13976304975916229</v>
      </c>
      <c r="Y92" s="11">
        <f>IF('OddsRatio_working_3-way'!W92&gt;=0,IF('OddsRatio_working_3-way'!V92+SQRT('OddsRatio_working_3-way'!W92)&gt;0,0,PI()),ACOS('OddsRatio_working_3-way'!V92/(2*'OddsRatio_working_3-way'!X92)))</f>
        <v>0.22476972877982204</v>
      </c>
      <c r="Z92" s="11">
        <f>'OddsRatio_working_3-way'!X92^(1/3)*COS('OddsRatio_working_3-way'!Y92/3)</f>
        <v>0.51750040389215168</v>
      </c>
      <c r="AA92" s="11">
        <f>'OddsRatio_working_3-way'!X92^(1/3)*COS(('OddsRatio_working_3-way'!Y92+2*PI())/3)</f>
        <v>-0.292391410854492</v>
      </c>
      <c r="AB92" s="11">
        <f>'OddsRatio_working_3-way'!X92^(1/3)*COS(('OddsRatio_working_3-way'!Y92+4*PI())/3)</f>
        <v>-0.22510899303765977</v>
      </c>
      <c r="AC92" s="11">
        <f>'OddsRatio_working_3-way'!X92^(1/3)*SIN('OddsRatio_working_3-way'!Y92/3)</f>
        <v>3.884552203827691E-2</v>
      </c>
      <c r="AD92" s="11">
        <f>'OddsRatio_working_3-way'!X92^(1/3)*SIN(('OddsRatio_working_3-way'!Y92+2*PI())/3)</f>
        <v>0.42874573522017223</v>
      </c>
      <c r="AE92" s="11">
        <f>'OddsRatio_working_3-way'!X92^(1/3)*SIN(('OddsRatio_working_3-way'!Y92+4*PI())/3)</f>
        <v>-0.46759125725844919</v>
      </c>
      <c r="AF92" s="11">
        <f>-'OddsRatio_working_3-way'!U92/(3*'OddsRatio_working_3-way'!X92^(1/3))*COS(('OddsRatio_working_3-way'!Y92)/3)</f>
        <v>0.51750040389215168</v>
      </c>
      <c r="AG92" s="11">
        <f>-'OddsRatio_working_3-way'!U92/(3*'OddsRatio_working_3-way'!X92^(1/3))*COS(('OddsRatio_working_3-way'!Y92+2*PI())/3)</f>
        <v>-0.292391410854492</v>
      </c>
      <c r="AH92" s="11">
        <f>-'OddsRatio_working_3-way'!U92/(3*'OddsRatio_working_3-way'!X92^(1/3))*COS(('OddsRatio_working_3-way'!Y92+4*PI())/3)</f>
        <v>-0.22510899303765977</v>
      </c>
      <c r="AI92" s="11">
        <f>'OddsRatio_working_3-way'!U92/(3*'OddsRatio_working_3-way'!X92^(1/3))*SIN(('OddsRatio_working_3-way'!Y92)/3)</f>
        <v>-3.884552203827691E-2</v>
      </c>
      <c r="AJ92" s="11">
        <f>'OddsRatio_working_3-way'!U92/(3*'OddsRatio_working_3-way'!X92^(1/3))*SIN(('OddsRatio_working_3-way'!Y92+2*PI())/3)</f>
        <v>-0.42874573522017223</v>
      </c>
      <c r="AK92" s="11">
        <f>'OddsRatio_working_3-way'!U92/(3*'OddsRatio_working_3-way'!X92^(1/3))*SIN(('OddsRatio_working_3-way'!Y92+4*PI())/3)</f>
        <v>0.46759125725844919</v>
      </c>
      <c r="AL92" s="11">
        <f>'OddsRatio_working_3-way'!Z92+'OddsRatio_working_3-way'!AF92</f>
        <v>1.0350008077843034</v>
      </c>
      <c r="AM92" s="11">
        <f>'OddsRatio_working_3-way'!AA92+'OddsRatio_working_3-way'!AG92</f>
        <v>-0.58478282170898399</v>
      </c>
      <c r="AN92" s="11">
        <f>'OddsRatio_working_3-way'!AB92+'OddsRatio_working_3-way'!AH92</f>
        <v>-0.45021798607531954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1.0350008077843034</v>
      </c>
      <c r="AS92" s="11">
        <f>IF(('OddsRatio_working_3-way'!X92=0),IF(Q92&gt;0,-Q92^(1/3),(-Q92)^(1/3)),'OddsRatio_working_3-way'!AM92-'OddsRatio_working_3-way'!R92/3)</f>
        <v>-0.58478282170898399</v>
      </c>
      <c r="AT92" s="11">
        <f>IF(('OddsRatio_working_3-way'!X92=0),IF(Q92&gt;0,-Q92^(1/3),(-Q92)^(1/3)),'OddsRatio_working_3-way'!AN92-'OddsRatio_working_3-way'!R92/3)</f>
        <v>-0.45021798607531954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2.91</v>
      </c>
      <c r="B93" s="4">
        <f>IF('True_Odds_Calculator_3-way'!B94="","",'True_Odds_Calculator_3-way'!B94)</f>
        <v>3.3</v>
      </c>
      <c r="C93" s="4">
        <f>IF('True_Odds_Calculator_3-way'!C94="","",'True_Odds_Calculator_3-way'!C94)</f>
        <v>2.67</v>
      </c>
      <c r="D93" s="9">
        <f t="shared" si="26"/>
        <v>0.3365144646502134</v>
      </c>
      <c r="E93" s="9">
        <f t="shared" si="27"/>
        <v>0.29636419775109135</v>
      </c>
      <c r="F93" s="9">
        <f t="shared" si="28"/>
        <v>0.36712133759869509</v>
      </c>
      <c r="G93" s="9">
        <f t="shared" si="29"/>
        <v>1.0322724944339603</v>
      </c>
      <c r="H93" s="9">
        <f t="shared" si="30"/>
        <v>2.9716404643688645</v>
      </c>
      <c r="I93" s="9">
        <f t="shared" si="31"/>
        <v>3.3742267371981085</v>
      </c>
      <c r="J93" s="9">
        <f t="shared" si="32"/>
        <v>2.7238950657047138</v>
      </c>
      <c r="K93" s="11">
        <f t="shared" si="33"/>
        <v>0.3436426116838488</v>
      </c>
      <c r="L93" s="11">
        <f t="shared" si="34"/>
        <v>0.30303030303030304</v>
      </c>
      <c r="M93" s="11">
        <f t="shared" si="35"/>
        <v>0.37453183520599254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-0.28612742350724507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0.22932908372500638</v>
      </c>
      <c r="Q93" s="11">
        <f>2*'OddsRatio_working_3-way'!K93*'OddsRatio_working_3-way'!L93*'OddsRatio_working_3-way'!M93</f>
        <v>7.8003089702383122E-2</v>
      </c>
      <c r="R93" s="11">
        <f t="shared" si="36"/>
        <v>0</v>
      </c>
      <c r="S93" s="11">
        <f t="shared" si="37"/>
        <v>-0.80149284858464298</v>
      </c>
      <c r="T93" s="11">
        <f t="shared" si="38"/>
        <v>-0.27261661516484453</v>
      </c>
      <c r="U93" s="11">
        <f>'OddsRatio_working_3-way'!S93-'OddsRatio_working_3-way'!R93^2/3</f>
        <v>-0.80149284858464298</v>
      </c>
      <c r="V93" s="11">
        <f>'OddsRatio_working_3-way'!S93*'OddsRatio_working_3-way'!R93/3-2*'OddsRatio_working_3-way'!R93^3/27-'OddsRatio_working_3-way'!T93</f>
        <v>0.27261661516484453</v>
      </c>
      <c r="W93" s="11">
        <f>'OddsRatio_working_3-way'!V93^2+4*'OddsRatio_working_3-way'!U93^3/27</f>
        <v>-1.957458357103703E-3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0.13809170614218713</v>
      </c>
      <c r="Y93" s="11">
        <f>IF('OddsRatio_working_3-way'!W93&gt;=0,IF('OddsRatio_working_3-way'!V93+SQRT('OddsRatio_working_3-way'!W93)&gt;0,0,PI()),ACOS('OddsRatio_working_3-way'!V93/(2*'OddsRatio_working_3-way'!X93)))</f>
        <v>0.16088809569541174</v>
      </c>
      <c r="Z93" s="11">
        <f>'OddsRatio_working_3-way'!X93^(1/3)*COS('OddsRatio_working_3-way'!Y93/3)</f>
        <v>0.51613624721698015</v>
      </c>
      <c r="AA93" s="11">
        <f>'OddsRatio_working_3-way'!X93^(1/3)*COS(('OddsRatio_working_3-way'!Y93+2*PI())/3)</f>
        <v>-0.2820627662968071</v>
      </c>
      <c r="AB93" s="11">
        <f>'OddsRatio_working_3-way'!X93^(1/3)*COS(('OddsRatio_working_3-way'!Y93+4*PI())/3)</f>
        <v>-0.23407348092017274</v>
      </c>
      <c r="AC93" s="11">
        <f>'OddsRatio_working_3-way'!X93^(1/3)*SIN('OddsRatio_working_3-way'!Y93/3)</f>
        <v>2.7706626830417597E-2</v>
      </c>
      <c r="AD93" s="11">
        <f>'OddsRatio_working_3-way'!X93^(1/3)*SIN(('OddsRatio_working_3-way'!Y93+2*PI())/3)</f>
        <v>0.43313378848866135</v>
      </c>
      <c r="AE93" s="11">
        <f>'OddsRatio_working_3-way'!X93^(1/3)*SIN(('OddsRatio_working_3-way'!Y93+4*PI())/3)</f>
        <v>-0.46084041531907899</v>
      </c>
      <c r="AF93" s="11">
        <f>-'OddsRatio_working_3-way'!U93/(3*'OddsRatio_working_3-way'!X93^(1/3))*COS(('OddsRatio_working_3-way'!Y93)/3)</f>
        <v>0.51613624721698015</v>
      </c>
      <c r="AG93" s="11">
        <f>-'OddsRatio_working_3-way'!U93/(3*'OddsRatio_working_3-way'!X93^(1/3))*COS(('OddsRatio_working_3-way'!Y93+2*PI())/3)</f>
        <v>-0.2820627662968071</v>
      </c>
      <c r="AH93" s="11">
        <f>-'OddsRatio_working_3-way'!U93/(3*'OddsRatio_working_3-way'!X93^(1/3))*COS(('OddsRatio_working_3-way'!Y93+4*PI())/3)</f>
        <v>-0.23407348092017274</v>
      </c>
      <c r="AI93" s="11">
        <f>'OddsRatio_working_3-way'!U93/(3*'OddsRatio_working_3-way'!X93^(1/3))*SIN(('OddsRatio_working_3-way'!Y93)/3)</f>
        <v>-2.7706626830417597E-2</v>
      </c>
      <c r="AJ93" s="11">
        <f>'OddsRatio_working_3-way'!U93/(3*'OddsRatio_working_3-way'!X93^(1/3))*SIN(('OddsRatio_working_3-way'!Y93+2*PI())/3)</f>
        <v>-0.43313378848866135</v>
      </c>
      <c r="AK93" s="11">
        <f>'OddsRatio_working_3-way'!U93/(3*'OddsRatio_working_3-way'!X93^(1/3))*SIN(('OddsRatio_working_3-way'!Y93+4*PI())/3)</f>
        <v>0.46084041531907899</v>
      </c>
      <c r="AL93" s="11">
        <f>'OddsRatio_working_3-way'!Z93+'OddsRatio_working_3-way'!AF93</f>
        <v>1.0322724944339603</v>
      </c>
      <c r="AM93" s="11">
        <f>'OddsRatio_working_3-way'!AA93+'OddsRatio_working_3-way'!AG93</f>
        <v>-0.5641255325936142</v>
      </c>
      <c r="AN93" s="11">
        <f>'OddsRatio_working_3-way'!AB93+'OddsRatio_working_3-way'!AH93</f>
        <v>-0.46814696184034549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1.0322724944339603</v>
      </c>
      <c r="AS93" s="11">
        <f>IF(('OddsRatio_working_3-way'!X93=0),IF(Q93&gt;0,-Q93^(1/3),(-Q93)^(1/3)),'OddsRatio_working_3-way'!AM93-'OddsRatio_working_3-way'!R93/3)</f>
        <v>-0.5641255325936142</v>
      </c>
      <c r="AT93" s="11">
        <f>IF(('OddsRatio_working_3-way'!X93=0),IF(Q93&gt;0,-Q93^(1/3),(-Q93)^(1/3)),'OddsRatio_working_3-way'!AN93-'OddsRatio_working_3-way'!R93/3)</f>
        <v>-0.46814696184034549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3.04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2.42</v>
      </c>
      <c r="D94" s="9">
        <f t="shared" si="26"/>
        <v>0.32180903896864527</v>
      </c>
      <c r="E94" s="9">
        <f t="shared" si="27"/>
        <v>0.27283024351483115</v>
      </c>
      <c r="F94" s="9">
        <f t="shared" si="28"/>
        <v>0.40536071751652381</v>
      </c>
      <c r="G94" s="9">
        <f t="shared" si="29"/>
        <v>1.0330553504358377</v>
      </c>
      <c r="H94" s="9">
        <f t="shared" si="30"/>
        <v>3.1074329148891082</v>
      </c>
      <c r="I94" s="9">
        <f t="shared" si="31"/>
        <v>3.6652828041244616</v>
      </c>
      <c r="J94" s="9">
        <f t="shared" si="32"/>
        <v>2.4669385976188893</v>
      </c>
      <c r="K94" s="11">
        <f t="shared" si="33"/>
        <v>0.32894736842105265</v>
      </c>
      <c r="L94" s="11">
        <f t="shared" si="34"/>
        <v>0.27932960893854747</v>
      </c>
      <c r="M94" s="11">
        <f t="shared" si="35"/>
        <v>0.41322314049586778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-0.28376984406628103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0.22933216044867696</v>
      </c>
      <c r="Q94" s="11">
        <f>2*'OddsRatio_working_3-way'!K94*'OddsRatio_working_3-way'!L94*'OddsRatio_working_3-way'!M94</f>
        <v>7.5937801473071859E-2</v>
      </c>
      <c r="R94" s="11">
        <f t="shared" si="36"/>
        <v>0</v>
      </c>
      <c r="S94" s="11">
        <f t="shared" si="37"/>
        <v>-0.80816254878411642</v>
      </c>
      <c r="T94" s="11">
        <f t="shared" si="38"/>
        <v>-0.26760349297487307</v>
      </c>
      <c r="U94" s="11">
        <f>'OddsRatio_working_3-way'!S94-'OddsRatio_working_3-way'!R94^2/3</f>
        <v>-0.80816254878411642</v>
      </c>
      <c r="V94" s="11">
        <f>'OddsRatio_working_3-way'!S94*'OddsRatio_working_3-way'!R94/3-2*'OddsRatio_working_3-way'!R94^3/27-'OddsRatio_working_3-way'!T94</f>
        <v>0.26760349297487307</v>
      </c>
      <c r="W94" s="11">
        <f>'OddsRatio_working_3-way'!V94^2+4*'OddsRatio_working_3-way'!U94^3/27</f>
        <v>-6.5857842957452728E-3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0.13981900241749887</v>
      </c>
      <c r="Y94" s="11">
        <f>IF('OddsRatio_working_3-way'!W94&gt;=0,IF('OddsRatio_working_3-way'!V94+SQRT('OddsRatio_working_3-way'!W94)&gt;0,0,PI()),ACOS('OddsRatio_working_3-way'!V94/(2*'OddsRatio_working_3-way'!X94)))</f>
        <v>0.29444291107173326</v>
      </c>
      <c r="Z94" s="11">
        <f>'OddsRatio_working_3-way'!X94^(1/3)*COS('OddsRatio_working_3-way'!Y94/3)</f>
        <v>0.51652767521791887</v>
      </c>
      <c r="AA94" s="11">
        <f>'OddsRatio_working_3-way'!X94^(1/3)*COS(('OddsRatio_working_3-way'!Y94+2*PI())/3)</f>
        <v>-0.30230935663766645</v>
      </c>
      <c r="AB94" s="11">
        <f>'OddsRatio_working_3-way'!X94^(1/3)*COS(('OddsRatio_working_3-way'!Y94+4*PI())/3)</f>
        <v>-0.21421831858025239</v>
      </c>
      <c r="AC94" s="11">
        <f>'OddsRatio_working_3-way'!X94^(1/3)*SIN('OddsRatio_working_3-way'!Y94/3)</f>
        <v>5.0859384535641462E-2</v>
      </c>
      <c r="AD94" s="11">
        <f>'OddsRatio_working_3-way'!X94^(1/3)*SIN(('OddsRatio_working_3-way'!Y94+2*PI())/3)</f>
        <v>0.42189639622861486</v>
      </c>
      <c r="AE94" s="11">
        <f>'OddsRatio_working_3-way'!X94^(1/3)*SIN(('OddsRatio_working_3-way'!Y94+4*PI())/3)</f>
        <v>-0.47275578076425639</v>
      </c>
      <c r="AF94" s="11">
        <f>-'OddsRatio_working_3-way'!U94/(3*'OddsRatio_working_3-way'!X94^(1/3))*COS(('OddsRatio_working_3-way'!Y94)/3)</f>
        <v>0.51652767521791887</v>
      </c>
      <c r="AG94" s="11">
        <f>-'OddsRatio_working_3-way'!U94/(3*'OddsRatio_working_3-way'!X94^(1/3))*COS(('OddsRatio_working_3-way'!Y94+2*PI())/3)</f>
        <v>-0.30230935663766645</v>
      </c>
      <c r="AH94" s="11">
        <f>-'OddsRatio_working_3-way'!U94/(3*'OddsRatio_working_3-way'!X94^(1/3))*COS(('OddsRatio_working_3-way'!Y94+4*PI())/3)</f>
        <v>-0.21421831858025239</v>
      </c>
      <c r="AI94" s="11">
        <f>'OddsRatio_working_3-way'!U94/(3*'OddsRatio_working_3-way'!X94^(1/3))*SIN(('OddsRatio_working_3-way'!Y94)/3)</f>
        <v>-5.0859384535641462E-2</v>
      </c>
      <c r="AJ94" s="11">
        <f>'OddsRatio_working_3-way'!U94/(3*'OddsRatio_working_3-way'!X94^(1/3))*SIN(('OddsRatio_working_3-way'!Y94+2*PI())/3)</f>
        <v>-0.42189639622861486</v>
      </c>
      <c r="AK94" s="11">
        <f>'OddsRatio_working_3-way'!U94/(3*'OddsRatio_working_3-way'!X94^(1/3))*SIN(('OddsRatio_working_3-way'!Y94+4*PI())/3)</f>
        <v>0.47275578076425639</v>
      </c>
      <c r="AL94" s="11">
        <f>'OddsRatio_working_3-way'!Z94+'OddsRatio_working_3-way'!AF94</f>
        <v>1.0330553504358377</v>
      </c>
      <c r="AM94" s="11">
        <f>'OddsRatio_working_3-way'!AA94+'OddsRatio_working_3-way'!AG94</f>
        <v>-0.6046187132753329</v>
      </c>
      <c r="AN94" s="11">
        <f>'OddsRatio_working_3-way'!AB94+'OddsRatio_working_3-way'!AH94</f>
        <v>-0.42843663716050479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1.0330553504358377</v>
      </c>
      <c r="AS94" s="11">
        <f>IF(('OddsRatio_working_3-way'!X94=0),IF(Q94&gt;0,-Q94^(1/3),(-Q94)^(1/3)),'OddsRatio_working_3-way'!AM94-'OddsRatio_working_3-way'!R94/3)</f>
        <v>-0.6046187132753329</v>
      </c>
      <c r="AT94" s="11">
        <f>IF(('OddsRatio_working_3-way'!X94=0),IF(Q94&gt;0,-Q94^(1/3),(-Q94)^(1/3)),'OddsRatio_working_3-way'!AN94-'OddsRatio_working_3-way'!R94/3)</f>
        <v>-0.42843663716050479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3.24</v>
      </c>
      <c r="C95" s="4">
        <f>IF('True_Odds_Calculator_3-way'!C96="","",'True_Odds_Calculator_3-way'!C96)</f>
        <v>3.33</v>
      </c>
      <c r="D95" s="9">
        <f t="shared" si="26"/>
        <v>0.40839906551753352</v>
      </c>
      <c r="E95" s="9">
        <f t="shared" si="27"/>
        <v>0.29990303712549327</v>
      </c>
      <c r="F95" s="9">
        <f t="shared" si="28"/>
        <v>0.29169789735697332</v>
      </c>
      <c r="G95" s="9">
        <f t="shared" si="29"/>
        <v>1.0421477888093715</v>
      </c>
      <c r="H95" s="9">
        <f t="shared" si="30"/>
        <v>2.448585426445026</v>
      </c>
      <c r="I95" s="9">
        <f t="shared" si="31"/>
        <v>3.334411046932992</v>
      </c>
      <c r="J95" s="9">
        <f t="shared" si="32"/>
        <v>3.4282043479258353</v>
      </c>
      <c r="K95" s="11">
        <f t="shared" si="33"/>
        <v>0.41841004184100417</v>
      </c>
      <c r="L95" s="11">
        <f t="shared" si="34"/>
        <v>0.30864197530864196</v>
      </c>
      <c r="M95" s="11">
        <f t="shared" si="35"/>
        <v>0.3003003003003003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-0.28134007244498493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0.23113148791128021</v>
      </c>
      <c r="Q95" s="11">
        <f>2*'OddsRatio_working_3-way'!K95*'OddsRatio_working_3-way'!L95*'OddsRatio_working_3-way'!M95</f>
        <v>7.7560901983651093E-2</v>
      </c>
      <c r="R95" s="11">
        <f t="shared" si="36"/>
        <v>0</v>
      </c>
      <c r="S95" s="11">
        <f t="shared" si="37"/>
        <v>-0.82153774221579179</v>
      </c>
      <c r="T95" s="11">
        <f t="shared" si="38"/>
        <v>-0.27568380611268184</v>
      </c>
      <c r="U95" s="11">
        <f>'OddsRatio_working_3-way'!S95-'OddsRatio_working_3-way'!R95^2/3</f>
        <v>-0.82153774221579179</v>
      </c>
      <c r="V95" s="11">
        <f>'OddsRatio_working_3-way'!S95*'OddsRatio_working_3-way'!R95/3-2*'OddsRatio_working_3-way'!R95^3/27-'OddsRatio_working_3-way'!T95</f>
        <v>0.27568380611268184</v>
      </c>
      <c r="W95" s="11">
        <f>'OddsRatio_working_3-way'!V95^2+4*'OddsRatio_working_3-way'!U95^3/27</f>
        <v>-6.1429952362148377E-3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0.14330435808881528</v>
      </c>
      <c r="Y95" s="11">
        <f>IF('OddsRatio_working_3-way'!W95&gt;=0,IF('OddsRatio_working_3-way'!V95+SQRT('OddsRatio_working_3-way'!W95)&gt;0,0,PI()),ACOS('OddsRatio_working_3-way'!V95/(2*'OddsRatio_working_3-way'!X95)))</f>
        <v>0.27699281922793828</v>
      </c>
      <c r="Z95" s="11">
        <f>'OddsRatio_working_3-way'!X95^(1/3)*COS('OddsRatio_working_3-way'!Y95/3)</f>
        <v>0.52107389440468577</v>
      </c>
      <c r="AA95" s="11">
        <f>'OddsRatio_working_3-way'!X95^(1/3)*COS(('OddsRatio_working_3-way'!Y95+2*PI())/3)</f>
        <v>-0.30232131008367413</v>
      </c>
      <c r="AB95" s="11">
        <f>'OddsRatio_working_3-way'!X95^(1/3)*COS(('OddsRatio_working_3-way'!Y95+4*PI())/3)</f>
        <v>-0.21875258432101152</v>
      </c>
      <c r="AC95" s="11">
        <f>'OddsRatio_working_3-way'!X95^(1/3)*SIN('OddsRatio_working_3-way'!Y95/3)</f>
        <v>4.8248426314907153E-2</v>
      </c>
      <c r="AD95" s="11">
        <f>'OddsRatio_working_3-way'!X95^(1/3)*SIN(('OddsRatio_working_3-way'!Y95+2*PI())/3)</f>
        <v>0.42713901664589432</v>
      </c>
      <c r="AE95" s="11">
        <f>'OddsRatio_working_3-way'!X95^(1/3)*SIN(('OddsRatio_working_3-way'!Y95+4*PI())/3)</f>
        <v>-0.47538744296080154</v>
      </c>
      <c r="AF95" s="11">
        <f>-'OddsRatio_working_3-way'!U95/(3*'OddsRatio_working_3-way'!X95^(1/3))*COS(('OddsRatio_working_3-way'!Y95)/3)</f>
        <v>0.52107389440468566</v>
      </c>
      <c r="AG95" s="11">
        <f>-'OddsRatio_working_3-way'!U95/(3*'OddsRatio_working_3-way'!X95^(1/3))*COS(('OddsRatio_working_3-way'!Y95+2*PI())/3)</f>
        <v>-0.30232131008367408</v>
      </c>
      <c r="AH95" s="11">
        <f>-'OddsRatio_working_3-way'!U95/(3*'OddsRatio_working_3-way'!X95^(1/3))*COS(('OddsRatio_working_3-way'!Y95+4*PI())/3)</f>
        <v>-0.2187525843210115</v>
      </c>
      <c r="AI95" s="11">
        <f>'OddsRatio_working_3-way'!U95/(3*'OddsRatio_working_3-way'!X95^(1/3))*SIN(('OddsRatio_working_3-way'!Y95)/3)</f>
        <v>-4.8248426314907146E-2</v>
      </c>
      <c r="AJ95" s="11">
        <f>'OddsRatio_working_3-way'!U95/(3*'OddsRatio_working_3-way'!X95^(1/3))*SIN(('OddsRatio_working_3-way'!Y95+2*PI())/3)</f>
        <v>-0.42713901664589421</v>
      </c>
      <c r="AK95" s="11">
        <f>'OddsRatio_working_3-way'!U95/(3*'OddsRatio_working_3-way'!X95^(1/3))*SIN(('OddsRatio_working_3-way'!Y95+4*PI())/3)</f>
        <v>0.47538744296080149</v>
      </c>
      <c r="AL95" s="11">
        <f>'OddsRatio_working_3-way'!Z95+'OddsRatio_working_3-way'!AF95</f>
        <v>1.0421477888093715</v>
      </c>
      <c r="AM95" s="11">
        <f>'OddsRatio_working_3-way'!AA95+'OddsRatio_working_3-way'!AG95</f>
        <v>-0.60464262016734827</v>
      </c>
      <c r="AN95" s="11">
        <f>'OddsRatio_working_3-way'!AB95+'OddsRatio_working_3-way'!AH95</f>
        <v>-0.43750516864202305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1.0421477888093715</v>
      </c>
      <c r="AS95" s="11">
        <f>IF(('OddsRatio_working_3-way'!X95=0),IF(Q95&gt;0,-Q95^(1/3),(-Q95)^(1/3)),'OddsRatio_working_3-way'!AM95-'OddsRatio_working_3-way'!R95/3)</f>
        <v>-0.60464262016734827</v>
      </c>
      <c r="AT95" s="11">
        <f>IF(('OddsRatio_working_3-way'!X95=0),IF(Q95&gt;0,-Q95^(1/3),(-Q95)^(1/3)),'OddsRatio_working_3-way'!AN95-'OddsRatio_working_3-way'!R95/3)</f>
        <v>-0.43750516864202305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2.16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3.71</v>
      </c>
      <c r="D96" s="9">
        <f t="shared" si="26"/>
        <v>0.45212559365396876</v>
      </c>
      <c r="E96" s="9">
        <f t="shared" si="27"/>
        <v>0.28684300211353181</v>
      </c>
      <c r="F96" s="9">
        <f t="shared" si="28"/>
        <v>0.26103140423249915</v>
      </c>
      <c r="G96" s="9">
        <f t="shared" si="29"/>
        <v>1.0446334588029798</v>
      </c>
      <c r="H96" s="9">
        <f t="shared" si="30"/>
        <v>2.2117748122114564</v>
      </c>
      <c r="I96" s="9">
        <f t="shared" si="31"/>
        <v>3.4862276319510919</v>
      </c>
      <c r="J96" s="9">
        <f t="shared" si="32"/>
        <v>3.8309566733560758</v>
      </c>
      <c r="K96" s="11">
        <f t="shared" si="33"/>
        <v>0.46296296296296291</v>
      </c>
      <c r="L96" s="11">
        <f t="shared" si="34"/>
        <v>0.29585798816568049</v>
      </c>
      <c r="M96" s="11">
        <f t="shared" si="35"/>
        <v>0.26954177897574122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-0.27622302440880064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0.23074678372211027</v>
      </c>
      <c r="Q96" s="11">
        <f>2*'OddsRatio_working_3-way'!K96*'OddsRatio_working_3-way'!L96*'OddsRatio_working_3-way'!M96</f>
        <v>7.3838970791075278E-2</v>
      </c>
      <c r="R96" s="11">
        <f t="shared" si="36"/>
        <v>0</v>
      </c>
      <c r="S96" s="11">
        <f t="shared" si="37"/>
        <v>-0.83536404764221572</v>
      </c>
      <c r="T96" s="11">
        <f t="shared" si="38"/>
        <v>-0.26731649524550904</v>
      </c>
      <c r="U96" s="11">
        <f>'OddsRatio_working_3-way'!S96-'OddsRatio_working_3-way'!R96^2/3</f>
        <v>-0.83536404764221572</v>
      </c>
      <c r="V96" s="11">
        <f>'OddsRatio_working_3-way'!S96*'OddsRatio_working_3-way'!R96/3-2*'OddsRatio_working_3-way'!R96^3/27-'OddsRatio_working_3-way'!T96</f>
        <v>0.26731649524550904</v>
      </c>
      <c r="W96" s="11">
        <f>'OddsRatio_working_3-way'!V96^2+4*'OddsRatio_working_3-way'!U96^3/27</f>
        <v>-1.4904065649605461E-2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0.14693720961685278</v>
      </c>
      <c r="Y96" s="11">
        <f>IF('OddsRatio_working_3-way'!W96&gt;=0,IF('OddsRatio_working_3-way'!V96+SQRT('OddsRatio_working_3-way'!W96)&gt;0,0,PI()),ACOS('OddsRatio_working_3-way'!V96/(2*'OddsRatio_working_3-way'!X96)))</f>
        <v>0.42840783747479882</v>
      </c>
      <c r="Z96" s="11">
        <f>'OddsRatio_working_3-way'!X96^(1/3)*COS('OddsRatio_working_3-way'!Y96/3)</f>
        <v>0.52231672940148988</v>
      </c>
      <c r="AA96" s="11">
        <f>'OddsRatio_working_3-way'!X96^(1/3)*COS(('OddsRatio_working_3-way'!Y96+2*PI())/3)</f>
        <v>-0.32619633477248117</v>
      </c>
      <c r="AB96" s="11">
        <f>'OddsRatio_working_3-way'!X96^(1/3)*COS(('OddsRatio_working_3-way'!Y96+4*PI())/3)</f>
        <v>-0.19612039462900863</v>
      </c>
      <c r="AC96" s="11">
        <f>'OddsRatio_working_3-way'!X96^(1/3)*SIN('OddsRatio_working_3-way'!Y96/3)</f>
        <v>7.5099379056927498E-2</v>
      </c>
      <c r="AD96" s="11">
        <f>'OddsRatio_working_3-way'!X96^(1/3)*SIN(('OddsRatio_working_3-way'!Y96+2*PI())/3)</f>
        <v>0.41478986695482895</v>
      </c>
      <c r="AE96" s="11">
        <f>'OddsRatio_working_3-way'!X96^(1/3)*SIN(('OddsRatio_working_3-way'!Y96+4*PI())/3)</f>
        <v>-0.48988924601175643</v>
      </c>
      <c r="AF96" s="11">
        <f>-'OddsRatio_working_3-way'!U96/(3*'OddsRatio_working_3-way'!X96^(1/3))*COS(('OddsRatio_working_3-way'!Y96)/3)</f>
        <v>0.52231672940148977</v>
      </c>
      <c r="AG96" s="11">
        <f>-'OddsRatio_working_3-way'!U96/(3*'OddsRatio_working_3-way'!X96^(1/3))*COS(('OddsRatio_working_3-way'!Y96+2*PI())/3)</f>
        <v>-0.32619633477248106</v>
      </c>
      <c r="AH96" s="11">
        <f>-'OddsRatio_working_3-way'!U96/(3*'OddsRatio_working_3-way'!X96^(1/3))*COS(('OddsRatio_working_3-way'!Y96+4*PI())/3)</f>
        <v>-0.1961203946290086</v>
      </c>
      <c r="AI96" s="11">
        <f>'OddsRatio_working_3-way'!U96/(3*'OddsRatio_working_3-way'!X96^(1/3))*SIN(('OddsRatio_working_3-way'!Y96)/3)</f>
        <v>-7.5099379056927484E-2</v>
      </c>
      <c r="AJ96" s="11">
        <f>'OddsRatio_working_3-way'!U96/(3*'OddsRatio_working_3-way'!X96^(1/3))*SIN(('OddsRatio_working_3-way'!Y96+2*PI())/3)</f>
        <v>-0.41478986695482889</v>
      </c>
      <c r="AK96" s="11">
        <f>'OddsRatio_working_3-way'!U96/(3*'OddsRatio_working_3-way'!X96^(1/3))*SIN(('OddsRatio_working_3-way'!Y96+4*PI())/3)</f>
        <v>0.48988924601175632</v>
      </c>
      <c r="AL96" s="11">
        <f>'OddsRatio_working_3-way'!Z96+'OddsRatio_working_3-way'!AF96</f>
        <v>1.0446334588029798</v>
      </c>
      <c r="AM96" s="11">
        <f>'OddsRatio_working_3-way'!AA96+'OddsRatio_working_3-way'!AG96</f>
        <v>-0.65239266954496222</v>
      </c>
      <c r="AN96" s="11">
        <f>'OddsRatio_working_3-way'!AB96+'OddsRatio_working_3-way'!AH96</f>
        <v>-0.3922407892580172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1.0446334588029798</v>
      </c>
      <c r="AS96" s="11">
        <f>IF(('OddsRatio_working_3-way'!X96=0),IF(Q96&gt;0,-Q96^(1/3),(-Q96)^(1/3)),'OddsRatio_working_3-way'!AM96-'OddsRatio_working_3-way'!R96/3)</f>
        <v>-0.65239266954496222</v>
      </c>
      <c r="AT96" s="11">
        <f>IF(('OddsRatio_working_3-way'!X96=0),IF(Q96&gt;0,-Q96^(1/3),(-Q96)^(1/3)),'OddsRatio_working_3-way'!AN96-'OddsRatio_working_3-way'!R96/3)</f>
        <v>-0.3922407892580172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1.96</v>
      </c>
      <c r="B97" s="4">
        <f>IF('True_Odds_Calculator_3-way'!B98="","",'True_Odds_Calculator_3-way'!B98)</f>
        <v>3.4</v>
      </c>
      <c r="C97" s="4">
        <f>IF('True_Odds_Calculator_3-way'!C98="","",'True_Odds_Calculator_3-way'!C98)</f>
        <v>4.45</v>
      </c>
      <c r="D97" s="9">
        <f t="shared" si="26"/>
        <v>0.49863701590207199</v>
      </c>
      <c r="E97" s="9">
        <f t="shared" si="27"/>
        <v>0.28460294398386382</v>
      </c>
      <c r="F97" s="9">
        <f t="shared" si="28"/>
        <v>0.21676004011406444</v>
      </c>
      <c r="G97" s="9">
        <f t="shared" si="29"/>
        <v>1.0473612904379883</v>
      </c>
      <c r="H97" s="9">
        <f t="shared" si="30"/>
        <v>2.0054668388204684</v>
      </c>
      <c r="I97" s="9">
        <f t="shared" si="31"/>
        <v>3.5136670970511714</v>
      </c>
      <c r="J97" s="9">
        <f t="shared" si="32"/>
        <v>4.6133964520110604</v>
      </c>
      <c r="K97" s="11">
        <f t="shared" si="33"/>
        <v>0.51020408163265307</v>
      </c>
      <c r="L97" s="11">
        <f t="shared" si="34"/>
        <v>0.29411764705882354</v>
      </c>
      <c r="M97" s="11">
        <f t="shared" si="35"/>
        <v>0.2247191011235955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-0.26804429637023364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0.22964241876525893</v>
      </c>
      <c r="Q97" s="11">
        <f>2*'OddsRatio_working_3-way'!K97*'OddsRatio_working_3-way'!L97*'OddsRatio_working_3-way'!M97</f>
        <v>6.7442707420046683E-2</v>
      </c>
      <c r="R97" s="11">
        <f t="shared" si="36"/>
        <v>0</v>
      </c>
      <c r="S97" s="11">
        <f t="shared" si="37"/>
        <v>-0.85673309178743917</v>
      </c>
      <c r="T97" s="11">
        <f t="shared" si="38"/>
        <v>-0.25161030595813194</v>
      </c>
      <c r="U97" s="11">
        <f>'OddsRatio_working_3-way'!S97-'OddsRatio_working_3-way'!R97^2/3</f>
        <v>-0.85673309178743917</v>
      </c>
      <c r="V97" s="11">
        <f>'OddsRatio_working_3-way'!S97*'OddsRatio_working_3-way'!R97/3-2*'OddsRatio_working_3-way'!R97^3/27-'OddsRatio_working_3-way'!T97</f>
        <v>0.25161030595813194</v>
      </c>
      <c r="W97" s="11">
        <f>'OddsRatio_working_3-way'!V97^2+4*'OddsRatio_working_3-way'!U97^3/27</f>
        <v>-2.9852977599297989E-2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0.15261120835610564</v>
      </c>
      <c r="Y97" s="11">
        <f>IF('OddsRatio_working_3-way'!W97&gt;=0,IF('OddsRatio_working_3-way'!V97+SQRT('OddsRatio_working_3-way'!W97)&gt;0,0,PI()),ACOS('OddsRatio_working_3-way'!V97/(2*'OddsRatio_working_3-way'!X97)))</f>
        <v>0.60174213885889294</v>
      </c>
      <c r="Z97" s="11">
        <f>'OddsRatio_working_3-way'!X97^(1/3)*COS('OddsRatio_working_3-way'!Y97/3)</f>
        <v>0.52368064521899427</v>
      </c>
      <c r="AA97" s="11">
        <f>'OddsRatio_working_3-way'!X97^(1/3)*COS(('OddsRatio_working_3-way'!Y97+2*PI())/3)</f>
        <v>-0.35404774809206468</v>
      </c>
      <c r="AB97" s="11">
        <f>'OddsRatio_working_3-way'!X97^(1/3)*COS(('OddsRatio_working_3-way'!Y97+4*PI())/3)</f>
        <v>-0.16963289712692969</v>
      </c>
      <c r="AC97" s="11">
        <f>'OddsRatio_working_3-way'!X97^(1/3)*SIN('OddsRatio_working_3-way'!Y97/3)</f>
        <v>0.1064719638472854</v>
      </c>
      <c r="AD97" s="11">
        <f>'OddsRatio_working_3-way'!X97^(1/3)*SIN(('OddsRatio_working_3-way'!Y97+2*PI())/3)</f>
        <v>0.40028476030623217</v>
      </c>
      <c r="AE97" s="11">
        <f>'OddsRatio_working_3-way'!X97^(1/3)*SIN(('OddsRatio_working_3-way'!Y97+4*PI())/3)</f>
        <v>-0.50675672415351758</v>
      </c>
      <c r="AF97" s="11">
        <f>-'OddsRatio_working_3-way'!U97/(3*'OddsRatio_working_3-way'!X97^(1/3))*COS(('OddsRatio_working_3-way'!Y97)/3)</f>
        <v>0.52368064521899416</v>
      </c>
      <c r="AG97" s="11">
        <f>-'OddsRatio_working_3-way'!U97/(3*'OddsRatio_working_3-way'!X97^(1/3))*COS(('OddsRatio_working_3-way'!Y97+2*PI())/3)</f>
        <v>-0.35404774809206457</v>
      </c>
      <c r="AH97" s="11">
        <f>-'OddsRatio_working_3-way'!U97/(3*'OddsRatio_working_3-way'!X97^(1/3))*COS(('OddsRatio_working_3-way'!Y97+4*PI())/3)</f>
        <v>-0.16963289712692967</v>
      </c>
      <c r="AI97" s="11">
        <f>'OddsRatio_working_3-way'!U97/(3*'OddsRatio_working_3-way'!X97^(1/3))*SIN(('OddsRatio_working_3-way'!Y97)/3)</f>
        <v>-0.10647196384728537</v>
      </c>
      <c r="AJ97" s="11">
        <f>'OddsRatio_working_3-way'!U97/(3*'OddsRatio_working_3-way'!X97^(1/3))*SIN(('OddsRatio_working_3-way'!Y97+2*PI())/3)</f>
        <v>-0.40028476030623206</v>
      </c>
      <c r="AK97" s="11">
        <f>'OddsRatio_working_3-way'!U97/(3*'OddsRatio_working_3-way'!X97^(1/3))*SIN(('OddsRatio_working_3-way'!Y97+4*PI())/3)</f>
        <v>0.50675672415351747</v>
      </c>
      <c r="AL97" s="11">
        <f>'OddsRatio_working_3-way'!Z97+'OddsRatio_working_3-way'!AF97</f>
        <v>1.0473612904379883</v>
      </c>
      <c r="AM97" s="11">
        <f>'OddsRatio_working_3-way'!AA97+'OddsRatio_working_3-way'!AG97</f>
        <v>-0.70809549618412926</v>
      </c>
      <c r="AN97" s="11">
        <f>'OddsRatio_working_3-way'!AB97+'OddsRatio_working_3-way'!AH97</f>
        <v>-0.33926579425385939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1.0473612904379883</v>
      </c>
      <c r="AS97" s="11">
        <f>IF(('OddsRatio_working_3-way'!X97=0),IF(Q97&gt;0,-Q97^(1/3),(-Q97)^(1/3)),'OddsRatio_working_3-way'!AM97-'OddsRatio_working_3-way'!R97/3)</f>
        <v>-0.70809549618412926</v>
      </c>
      <c r="AT97" s="11">
        <f>IF(('OddsRatio_working_3-way'!X97=0),IF(Q97&gt;0,-Q97^(1/3),(-Q97)^(1/3)),'OddsRatio_working_3-way'!AN97-'OddsRatio_working_3-way'!R97/3)</f>
        <v>-0.33926579425385939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</v>
      </c>
      <c r="B98" s="4">
        <f>IF('True_Odds_Calculator_3-way'!B99="","",'True_Odds_Calculator_3-way'!B99)</f>
        <v>3.69</v>
      </c>
      <c r="C98" s="4">
        <f>IF('True_Odds_Calculator_3-way'!C99="","",'True_Odds_Calculator_3-way'!C99)</f>
        <v>4.92</v>
      </c>
      <c r="D98" s="9">
        <f t="shared" si="26"/>
        <v>0.5433059614449528</v>
      </c>
      <c r="E98" s="9">
        <f t="shared" si="27"/>
        <v>0.26133801298223902</v>
      </c>
      <c r="F98" s="9">
        <f t="shared" si="28"/>
        <v>0.19535602557280823</v>
      </c>
      <c r="G98" s="9">
        <f t="shared" si="29"/>
        <v>1.0507294024080918</v>
      </c>
      <c r="H98" s="9">
        <f t="shared" si="30"/>
        <v>1.8405835219264735</v>
      </c>
      <c r="I98" s="9">
        <f t="shared" si="31"/>
        <v>3.8264620924777666</v>
      </c>
      <c r="J98" s="9">
        <f t="shared" si="32"/>
        <v>5.1188592574397198</v>
      </c>
      <c r="K98" s="11">
        <f t="shared" si="33"/>
        <v>0.55555555555555558</v>
      </c>
      <c r="L98" s="11">
        <f t="shared" si="34"/>
        <v>0.2710027100271003</v>
      </c>
      <c r="M98" s="11">
        <f t="shared" si="35"/>
        <v>0.2032520325203252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-0.25814538181515512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0.22675362254977569</v>
      </c>
      <c r="Q98" s="11">
        <f>2*'OddsRatio_working_3-way'!K98*'OddsRatio_working_3-way'!L98*'OddsRatio_working_3-way'!M98</f>
        <v>6.1202057368360506E-2</v>
      </c>
      <c r="R98" s="11">
        <f t="shared" si="36"/>
        <v>0</v>
      </c>
      <c r="S98" s="11">
        <f t="shared" si="37"/>
        <v>-0.87839503831272303</v>
      </c>
      <c r="T98" s="11">
        <f t="shared" si="38"/>
        <v>-0.23708368105606559</v>
      </c>
      <c r="U98" s="11">
        <f>'OddsRatio_working_3-way'!S98-'OddsRatio_working_3-way'!R98^2/3</f>
        <v>-0.87839503831272303</v>
      </c>
      <c r="V98" s="11">
        <f>'OddsRatio_working_3-way'!S98*'OddsRatio_working_3-way'!R98/3-2*'OddsRatio_working_3-way'!R98^3/27-'OddsRatio_working_3-way'!T98</f>
        <v>0.23708368105606559</v>
      </c>
      <c r="W98" s="11">
        <f>'OddsRatio_working_3-way'!V98^2+4*'OddsRatio_working_3-way'!U98^3/27</f>
        <v>-4.4198757696197716E-2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0.15843565690785325</v>
      </c>
      <c r="Y98" s="11">
        <f>IF('OddsRatio_working_3-way'!W98&gt;=0,IF('OddsRatio_working_3-way'!V98+SQRT('OddsRatio_working_3-way'!W98)&gt;0,0,PI()),ACOS('OddsRatio_working_3-way'!V98/(2*'OddsRatio_working_3-way'!X98)))</f>
        <v>0.72544872662610849</v>
      </c>
      <c r="Z98" s="11">
        <f>'OddsRatio_working_3-way'!X98^(1/3)*COS('OddsRatio_working_3-way'!Y98/3)</f>
        <v>0.52536470120404588</v>
      </c>
      <c r="AA98" s="11">
        <f>'OddsRatio_working_3-way'!X98^(1/3)*COS(('OddsRatio_working_3-way'!Y98+2*PI())/3)</f>
        <v>-0.37489958468292695</v>
      </c>
      <c r="AB98" s="11">
        <f>'OddsRatio_working_3-way'!X98^(1/3)*COS(('OddsRatio_working_3-way'!Y98+4*PI())/3)</f>
        <v>-0.15046511652111916</v>
      </c>
      <c r="AC98" s="11">
        <f>'OddsRatio_working_3-way'!X98^(1/3)*SIN('OddsRatio_working_3-way'!Y98/3)</f>
        <v>0.12957730060865036</v>
      </c>
      <c r="AD98" s="11">
        <f>'OddsRatio_working_3-way'!X98^(1/3)*SIN(('OddsRatio_working_3-way'!Y98+2*PI())/3)</f>
        <v>0.39019052718999969</v>
      </c>
      <c r="AE98" s="11">
        <f>'OddsRatio_working_3-way'!X98^(1/3)*SIN(('OddsRatio_working_3-way'!Y98+4*PI())/3)</f>
        <v>-0.51976782779864994</v>
      </c>
      <c r="AF98" s="11">
        <f>-'OddsRatio_working_3-way'!U98/(3*'OddsRatio_working_3-way'!X98^(1/3))*COS(('OddsRatio_working_3-way'!Y98)/3)</f>
        <v>0.52536470120404588</v>
      </c>
      <c r="AG98" s="11">
        <f>-'OddsRatio_working_3-way'!U98/(3*'OddsRatio_working_3-way'!X98^(1/3))*COS(('OddsRatio_working_3-way'!Y98+2*PI())/3)</f>
        <v>-0.37489958468292695</v>
      </c>
      <c r="AH98" s="11">
        <f>-'OddsRatio_working_3-way'!U98/(3*'OddsRatio_working_3-way'!X98^(1/3))*COS(('OddsRatio_working_3-way'!Y98+4*PI())/3)</f>
        <v>-0.15046511652111916</v>
      </c>
      <c r="AI98" s="11">
        <f>'OddsRatio_working_3-way'!U98/(3*'OddsRatio_working_3-way'!X98^(1/3))*SIN(('OddsRatio_working_3-way'!Y98)/3)</f>
        <v>-0.12957730060865036</v>
      </c>
      <c r="AJ98" s="11">
        <f>'OddsRatio_working_3-way'!U98/(3*'OddsRatio_working_3-way'!X98^(1/3))*SIN(('OddsRatio_working_3-way'!Y98+2*PI())/3)</f>
        <v>-0.39019052718999969</v>
      </c>
      <c r="AK98" s="11">
        <f>'OddsRatio_working_3-way'!U98/(3*'OddsRatio_working_3-way'!X98^(1/3))*SIN(('OddsRatio_working_3-way'!Y98+4*PI())/3)</f>
        <v>0.51976782779864994</v>
      </c>
      <c r="AL98" s="11">
        <f>'OddsRatio_working_3-way'!Z98+'OddsRatio_working_3-way'!AF98</f>
        <v>1.0507294024080918</v>
      </c>
      <c r="AM98" s="11">
        <f>'OddsRatio_working_3-way'!AA98+'OddsRatio_working_3-way'!AG98</f>
        <v>-0.74979916936585389</v>
      </c>
      <c r="AN98" s="11">
        <f>'OddsRatio_working_3-way'!AB98+'OddsRatio_working_3-way'!AH98</f>
        <v>-0.30093023304223832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1.0507294024080918</v>
      </c>
      <c r="AS98" s="11">
        <f>IF(('OddsRatio_working_3-way'!X98=0),IF(Q98&gt;0,-Q98^(1/3),(-Q98)^(1/3)),'OddsRatio_working_3-way'!AM98-'OddsRatio_working_3-way'!R98/3)</f>
        <v>-0.74979916936585389</v>
      </c>
      <c r="AT98" s="11">
        <f>IF(('OddsRatio_working_3-way'!X98=0),IF(Q98&gt;0,-Q98^(1/3),(-Q98)^(1/3)),'OddsRatio_working_3-way'!AN98-'OddsRatio_working_3-way'!R98/3)</f>
        <v>-0.30093023304223832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2.2400000000000002</v>
      </c>
      <c r="B99" s="4">
        <f>IF('True_Odds_Calculator_3-way'!B100="","",'True_Odds_Calculator_3-way'!B100)</f>
        <v>3.29</v>
      </c>
      <c r="C99" s="4">
        <f>IF('True_Odds_Calculator_3-way'!C100="","",'True_Odds_Calculator_3-way'!C100)</f>
        <v>3.6</v>
      </c>
      <c r="D99" s="9">
        <f t="shared" si="26"/>
        <v>0.43583040189042976</v>
      </c>
      <c r="E99" s="9">
        <f t="shared" si="27"/>
        <v>0.2949335100808243</v>
      </c>
      <c r="F99" s="9">
        <f t="shared" si="28"/>
        <v>0.26923608802874599</v>
      </c>
      <c r="G99" s="9">
        <f t="shared" si="29"/>
        <v>1.0439278223202315</v>
      </c>
      <c r="H99" s="9">
        <f t="shared" si="30"/>
        <v>2.2944704996770868</v>
      </c>
      <c r="I99" s="9">
        <f t="shared" si="31"/>
        <v>3.3905947131133303</v>
      </c>
      <c r="J99" s="9">
        <f t="shared" si="32"/>
        <v>3.7142123380326018</v>
      </c>
      <c r="K99" s="11">
        <f t="shared" si="33"/>
        <v>0.4464285714285714</v>
      </c>
      <c r="L99" s="11">
        <f t="shared" si="34"/>
        <v>0.303951367781155</v>
      </c>
      <c r="M99" s="11">
        <f t="shared" si="35"/>
        <v>0.27777777777777779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-0.278281348000193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0.23105430115308534</v>
      </c>
      <c r="Q99" s="11">
        <f>2*'OddsRatio_working_3-way'!K99*'OddsRatio_working_3-way'!L99*'OddsRatio_working_3-way'!M99</f>
        <v>7.5384763834611845E-2</v>
      </c>
      <c r="R99" s="11">
        <f t="shared" si="36"/>
        <v>0</v>
      </c>
      <c r="S99" s="11">
        <f t="shared" si="37"/>
        <v>-0.83029029007335808</v>
      </c>
      <c r="T99" s="11">
        <f t="shared" si="38"/>
        <v>-0.27089405875150341</v>
      </c>
      <c r="U99" s="11">
        <f>'OddsRatio_working_3-way'!S99-'OddsRatio_working_3-way'!R99^2/3</f>
        <v>-0.83029029007335808</v>
      </c>
      <c r="V99" s="11">
        <f>'OddsRatio_working_3-way'!S99*'OddsRatio_working_3-way'!R99/3-2*'OddsRatio_working_3-way'!R99^3/27-'OddsRatio_working_3-way'!T99</f>
        <v>0.27089405875150341</v>
      </c>
      <c r="W99" s="11">
        <f>'OddsRatio_working_3-way'!V99^2+4*'OddsRatio_working_3-way'!U99^3/27</f>
        <v>-1.1414505577167375E-2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0.1456005637386325</v>
      </c>
      <c r="Y99" s="11">
        <f>IF('OddsRatio_working_3-way'!W99&gt;=0,IF('OddsRatio_working_3-way'!V99+SQRT('OddsRatio_working_3-way'!W99)&gt;0,0,PI()),ACOS('OddsRatio_working_3-way'!V99/(2*'OddsRatio_working_3-way'!X99)))</f>
        <v>0.37566333159789078</v>
      </c>
      <c r="Z99" s="11">
        <f>'OddsRatio_working_3-way'!X99^(1/3)*COS('OddsRatio_working_3-way'!Y99/3)</f>
        <v>0.52196391116011587</v>
      </c>
      <c r="AA99" s="11">
        <f>'OddsRatio_working_3-way'!X99^(1/3)*COS(('OddsRatio_working_3-way'!Y99+2*PI())/3)</f>
        <v>-0.3178838808828594</v>
      </c>
      <c r="AB99" s="11">
        <f>'OddsRatio_working_3-way'!X99^(1/3)*COS(('OddsRatio_working_3-way'!Y99+4*PI())/3)</f>
        <v>-0.20408003027725632</v>
      </c>
      <c r="AC99" s="11">
        <f>'OddsRatio_working_3-way'!X99^(1/3)*SIN('OddsRatio_working_3-way'!Y99/3)</f>
        <v>6.5704683781960871E-2</v>
      </c>
      <c r="AD99" s="11">
        <f>'OddsRatio_working_3-way'!X99^(1/3)*SIN(('OddsRatio_working_3-way'!Y99+2*PI())/3)</f>
        <v>0.41918166503236376</v>
      </c>
      <c r="AE99" s="11">
        <f>'OddsRatio_working_3-way'!X99^(1/3)*SIN(('OddsRatio_working_3-way'!Y99+4*PI())/3)</f>
        <v>-0.48488634881432463</v>
      </c>
      <c r="AF99" s="11">
        <f>-'OddsRatio_working_3-way'!U99/(3*'OddsRatio_working_3-way'!X99^(1/3))*COS(('OddsRatio_working_3-way'!Y99)/3)</f>
        <v>0.52196391116011576</v>
      </c>
      <c r="AG99" s="11">
        <f>-'OddsRatio_working_3-way'!U99/(3*'OddsRatio_working_3-way'!X99^(1/3))*COS(('OddsRatio_working_3-way'!Y99+2*PI())/3)</f>
        <v>-0.31788388088285935</v>
      </c>
      <c r="AH99" s="11">
        <f>-'OddsRatio_working_3-way'!U99/(3*'OddsRatio_working_3-way'!X99^(1/3))*COS(('OddsRatio_working_3-way'!Y99+4*PI())/3)</f>
        <v>-0.20408003027725627</v>
      </c>
      <c r="AI99" s="11">
        <f>'OddsRatio_working_3-way'!U99/(3*'OddsRatio_working_3-way'!X99^(1/3))*SIN(('OddsRatio_working_3-way'!Y99)/3)</f>
        <v>-6.5704683781960857E-2</v>
      </c>
      <c r="AJ99" s="11">
        <f>'OddsRatio_working_3-way'!U99/(3*'OddsRatio_working_3-way'!X99^(1/3))*SIN(('OddsRatio_working_3-way'!Y99+2*PI())/3)</f>
        <v>-0.41918166503236365</v>
      </c>
      <c r="AK99" s="11">
        <f>'OddsRatio_working_3-way'!U99/(3*'OddsRatio_working_3-way'!X99^(1/3))*SIN(('OddsRatio_working_3-way'!Y99+4*PI())/3)</f>
        <v>0.48488634881432452</v>
      </c>
      <c r="AL99" s="11">
        <f>'OddsRatio_working_3-way'!Z99+'OddsRatio_working_3-way'!AF99</f>
        <v>1.0439278223202315</v>
      </c>
      <c r="AM99" s="11">
        <f>'OddsRatio_working_3-way'!AA99+'OddsRatio_working_3-way'!AG99</f>
        <v>-0.6357677617657187</v>
      </c>
      <c r="AN99" s="11">
        <f>'OddsRatio_working_3-way'!AB99+'OddsRatio_working_3-way'!AH99</f>
        <v>-0.40816006055451259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1.0439278223202315</v>
      </c>
      <c r="AS99" s="11">
        <f>IF(('OddsRatio_working_3-way'!X99=0),IF(Q99&gt;0,-Q99^(1/3),(-Q99)^(1/3)),'OddsRatio_working_3-way'!AM99-'OddsRatio_working_3-way'!R99/3)</f>
        <v>-0.6357677617657187</v>
      </c>
      <c r="AT99" s="11">
        <f>IF(('OddsRatio_working_3-way'!X99=0),IF(Q99&gt;0,-Q99^(1/3),(-Q99)^(1/3)),'OddsRatio_working_3-way'!AN99-'OddsRatio_working_3-way'!R99/3)</f>
        <v>-0.40816006055451259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3.81</v>
      </c>
      <c r="C100" s="4">
        <f>IF('True_Odds_Calculator_3-way'!C101="","",'True_Odds_Calculator_3-way'!C101)</f>
        <v>4.67</v>
      </c>
      <c r="D100" s="9">
        <f t="shared" si="26"/>
        <v>0.54057468995322155</v>
      </c>
      <c r="E100" s="9">
        <f t="shared" si="27"/>
        <v>0.25326971212724791</v>
      </c>
      <c r="F100" s="9">
        <f t="shared" si="28"/>
        <v>0.2061555979195305</v>
      </c>
      <c r="G100" s="9">
        <f t="shared" si="29"/>
        <v>1.0492384333561269</v>
      </c>
      <c r="H100" s="9">
        <f t="shared" si="30"/>
        <v>1.8498831310184622</v>
      </c>
      <c r="I100" s="9">
        <f t="shared" si="31"/>
        <v>3.9483599977307171</v>
      </c>
      <c r="J100" s="9">
        <f t="shared" si="32"/>
        <v>4.8507050504169857</v>
      </c>
      <c r="K100" s="11">
        <f t="shared" si="33"/>
        <v>0.5524861878453039</v>
      </c>
      <c r="L100" s="11">
        <f t="shared" si="34"/>
        <v>0.26246719160104987</v>
      </c>
      <c r="M100" s="11">
        <f t="shared" si="35"/>
        <v>0.21413276231263384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-0.25938029026554343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0.22636386323561156</v>
      </c>
      <c r="Q100" s="11">
        <f>2*'OddsRatio_working_3-way'!K100*'OddsRatio_working_3-way'!L100*'OddsRatio_working_3-way'!M100</f>
        <v>6.2102568788919496E-2</v>
      </c>
      <c r="R100" s="11">
        <f t="shared" si="36"/>
        <v>0</v>
      </c>
      <c r="S100" s="11">
        <f t="shared" si="37"/>
        <v>-0.87271034743568621</v>
      </c>
      <c r="T100" s="11">
        <f t="shared" si="38"/>
        <v>-0.23942670711541461</v>
      </c>
      <c r="U100" s="11">
        <f>'OddsRatio_working_3-way'!S100-'OddsRatio_working_3-way'!R100^2/3</f>
        <v>-0.87271034743568621</v>
      </c>
      <c r="V100" s="11">
        <f>'OddsRatio_working_3-way'!S100*'OddsRatio_working_3-way'!R100/3-2*'OddsRatio_working_3-way'!R100^3/27-'OddsRatio_working_3-way'!T100</f>
        <v>0.23942670711541461</v>
      </c>
      <c r="W100" s="11">
        <f>'OddsRatio_working_3-way'!V100^2+4*'OddsRatio_working_3-way'!U100^3/27</f>
        <v>-4.1145456193734546E-2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0.15690013087459892</v>
      </c>
      <c r="Y100" s="11">
        <f>IF('OddsRatio_working_3-way'!W100&gt;=0,IF('OddsRatio_working_3-way'!V100+SQRT('OddsRatio_working_3-way'!W100)&gt;0,0,PI()),ACOS('OddsRatio_working_3-way'!V100/(2*'OddsRatio_working_3-way'!X100)))</f>
        <v>0.70286899918162138</v>
      </c>
      <c r="Z100" s="11">
        <f>'OddsRatio_working_3-way'!X100^(1/3)*COS('OddsRatio_working_3-way'!Y100/3)</f>
        <v>0.52461921667806344</v>
      </c>
      <c r="AA100" s="11">
        <f>'OddsRatio_working_3-way'!X100^(1/3)*COS(('OddsRatio_working_3-way'!Y100+2*PI())/3)</f>
        <v>-0.37074666371215098</v>
      </c>
      <c r="AB100" s="11">
        <f>'OddsRatio_working_3-way'!X100^(1/3)*COS(('OddsRatio_working_3-way'!Y100+4*PI())/3)</f>
        <v>-0.1538725529659126</v>
      </c>
      <c r="AC100" s="11">
        <f>'OddsRatio_working_3-way'!X100^(1/3)*SIN('OddsRatio_working_3-way'!Y100/3)</f>
        <v>0.12521232621960163</v>
      </c>
      <c r="AD100" s="11">
        <f>'OddsRatio_working_3-way'!X100^(1/3)*SIN(('OddsRatio_working_3-way'!Y100+2*PI())/3)</f>
        <v>0.39172740584689508</v>
      </c>
      <c r="AE100" s="11">
        <f>'OddsRatio_working_3-way'!X100^(1/3)*SIN(('OddsRatio_working_3-way'!Y100+4*PI())/3)</f>
        <v>-0.51693973206649657</v>
      </c>
      <c r="AF100" s="11">
        <f>-'OddsRatio_working_3-way'!U100/(3*'OddsRatio_working_3-way'!X100^(1/3))*COS(('OddsRatio_working_3-way'!Y100)/3)</f>
        <v>0.52461921667806333</v>
      </c>
      <c r="AG100" s="11">
        <f>-'OddsRatio_working_3-way'!U100/(3*'OddsRatio_working_3-way'!X100^(1/3))*COS(('OddsRatio_working_3-way'!Y100+2*PI())/3)</f>
        <v>-0.37074666371215087</v>
      </c>
      <c r="AH100" s="11">
        <f>-'OddsRatio_working_3-way'!U100/(3*'OddsRatio_working_3-way'!X100^(1/3))*COS(('OddsRatio_working_3-way'!Y100+4*PI())/3)</f>
        <v>-0.15387255296591257</v>
      </c>
      <c r="AI100" s="11">
        <f>'OddsRatio_working_3-way'!U100/(3*'OddsRatio_working_3-way'!X100^(1/3))*SIN(('OddsRatio_working_3-way'!Y100)/3)</f>
        <v>-0.1252123262196016</v>
      </c>
      <c r="AJ100" s="11">
        <f>'OddsRatio_working_3-way'!U100/(3*'OddsRatio_working_3-way'!X100^(1/3))*SIN(('OddsRatio_working_3-way'!Y100+2*PI())/3)</f>
        <v>-0.39172740584689497</v>
      </c>
      <c r="AK100" s="11">
        <f>'OddsRatio_working_3-way'!U100/(3*'OddsRatio_working_3-way'!X100^(1/3))*SIN(('OddsRatio_working_3-way'!Y100+4*PI())/3)</f>
        <v>0.51693973206649646</v>
      </c>
      <c r="AL100" s="11">
        <f>'OddsRatio_working_3-way'!Z100+'OddsRatio_working_3-way'!AF100</f>
        <v>1.0492384333561269</v>
      </c>
      <c r="AM100" s="11">
        <f>'OddsRatio_working_3-way'!AA100+'OddsRatio_working_3-way'!AG100</f>
        <v>-0.74149332742430185</v>
      </c>
      <c r="AN100" s="11">
        <f>'OddsRatio_working_3-way'!AB100+'OddsRatio_working_3-way'!AH100</f>
        <v>-0.30774510593182514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1.0492384333561269</v>
      </c>
      <c r="AS100" s="11">
        <f>IF(('OddsRatio_working_3-way'!X100=0),IF(Q100&gt;0,-Q100^(1/3),(-Q100)^(1/3)),'OddsRatio_working_3-way'!AM100-'OddsRatio_working_3-way'!R100/3)</f>
        <v>-0.74149332742430185</v>
      </c>
      <c r="AT100" s="11">
        <f>IF(('OddsRatio_working_3-way'!X100=0),IF(Q100&gt;0,-Q100^(1/3),(-Q100)^(1/3)),'OddsRatio_working_3-way'!AN100-'OddsRatio_working_3-way'!R100/3)</f>
        <v>-0.30774510593182514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2.57</v>
      </c>
      <c r="B101" s="4">
        <f>IF('True_Odds_Calculator_3-way'!B102="","",'True_Odds_Calculator_3-way'!B102)</f>
        <v>3.15</v>
      </c>
      <c r="C101" s="4">
        <f>IF('True_Odds_Calculator_3-way'!C102="","",'True_Odds_Calculator_3-way'!C102)</f>
        <v>3.12</v>
      </c>
      <c r="D101" s="9">
        <f t="shared" si="26"/>
        <v>0.37951172661004168</v>
      </c>
      <c r="E101" s="9">
        <f t="shared" si="27"/>
        <v>0.30874065913442078</v>
      </c>
      <c r="F101" s="9">
        <f t="shared" si="28"/>
        <v>0.31174761425553754</v>
      </c>
      <c r="G101" s="9">
        <f t="shared" si="29"/>
        <v>1.0413787850198093</v>
      </c>
      <c r="H101" s="9">
        <f t="shared" si="30"/>
        <v>2.6349646924811005</v>
      </c>
      <c r="I101" s="9">
        <f t="shared" si="31"/>
        <v>3.2389643877925902</v>
      </c>
      <c r="J101" s="9">
        <f t="shared" si="32"/>
        <v>3.2077230242419956</v>
      </c>
      <c r="K101" s="11">
        <f t="shared" si="33"/>
        <v>0.38910505836575876</v>
      </c>
      <c r="L101" s="11">
        <f t="shared" si="34"/>
        <v>0.31746031746031744</v>
      </c>
      <c r="M101" s="11">
        <f t="shared" si="35"/>
        <v>0.32051282051282048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-0.28331900121783393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0.23121423899634011</v>
      </c>
      <c r="Q101" s="11">
        <f>2*'OddsRatio_working_3-way'!K101*'OddsRatio_working_3-way'!L101*'OddsRatio_working_3-way'!M101</f>
        <v>7.9182958560390454E-2</v>
      </c>
      <c r="R101" s="11">
        <f t="shared" si="36"/>
        <v>0</v>
      </c>
      <c r="S101" s="11">
        <f t="shared" si="37"/>
        <v>-0.81609153640411036</v>
      </c>
      <c r="T101" s="11">
        <f t="shared" si="38"/>
        <v>-0.27948340287812001</v>
      </c>
      <c r="U101" s="11">
        <f>'OddsRatio_working_3-way'!S101-'OddsRatio_working_3-way'!R101^2/3</f>
        <v>-0.81609153640411036</v>
      </c>
      <c r="V101" s="11">
        <f>'OddsRatio_working_3-way'!S101*'OddsRatio_working_3-way'!R101/3-2*'OddsRatio_working_3-way'!R101^3/27-'OddsRatio_working_3-way'!T101</f>
        <v>0.27948340287812001</v>
      </c>
      <c r="W101" s="11">
        <f>'OddsRatio_working_3-way'!V101^2+4*'OddsRatio_working_3-way'!U101^3/27</f>
        <v>-2.4107114718194406E-3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0.14188171478044043</v>
      </c>
      <c r="Y101" s="11">
        <f>IF('OddsRatio_working_3-way'!W101&gt;=0,IF('OddsRatio_working_3-way'!V101+SQRT('OddsRatio_working_3-way'!W101)&gt;0,0,PI()),ACOS('OddsRatio_working_3-way'!V101/(2*'OddsRatio_working_3-way'!X101)))</f>
        <v>0.17390313634268417</v>
      </c>
      <c r="Z101" s="11">
        <f>'OddsRatio_working_3-way'!X101^(1/3)*COS('OddsRatio_working_3-way'!Y101/3)</f>
        <v>0.52068939250990465</v>
      </c>
      <c r="AA101" s="11">
        <f>'OddsRatio_working_3-way'!X101^(1/3)*COS(('OddsRatio_working_3-way'!Y101+2*PI())/3)</f>
        <v>-0.28651340842764944</v>
      </c>
      <c r="AB101" s="11">
        <f>'OddsRatio_working_3-way'!X101^(1/3)*COS(('OddsRatio_working_3-way'!Y101+4*PI())/3)</f>
        <v>-0.2341759840822551</v>
      </c>
      <c r="AC101" s="11">
        <f>'OddsRatio_working_3-way'!X101^(1/3)*SIN('OddsRatio_working_3-way'!Y101/3)</f>
        <v>3.0217026034505108E-2</v>
      </c>
      <c r="AD101" s="11">
        <f>'OddsRatio_working_3-way'!X101^(1/3)*SIN(('OddsRatio_working_3-way'!Y101+2*PI())/3)</f>
        <v>0.43582172837741168</v>
      </c>
      <c r="AE101" s="11">
        <f>'OddsRatio_working_3-way'!X101^(1/3)*SIN(('OddsRatio_working_3-way'!Y101+4*PI())/3)</f>
        <v>-0.46603875441191678</v>
      </c>
      <c r="AF101" s="11">
        <f>-'OddsRatio_working_3-way'!U101/(3*'OddsRatio_working_3-way'!X101^(1/3))*COS(('OddsRatio_working_3-way'!Y101)/3)</f>
        <v>0.52068939250990465</v>
      </c>
      <c r="AG101" s="11">
        <f>-'OddsRatio_working_3-way'!U101/(3*'OddsRatio_working_3-way'!X101^(1/3))*COS(('OddsRatio_working_3-way'!Y101+2*PI())/3)</f>
        <v>-0.28651340842764944</v>
      </c>
      <c r="AH101" s="11">
        <f>-'OddsRatio_working_3-way'!U101/(3*'OddsRatio_working_3-way'!X101^(1/3))*COS(('OddsRatio_working_3-way'!Y101+4*PI())/3)</f>
        <v>-0.2341759840822551</v>
      </c>
      <c r="AI101" s="11">
        <f>'OddsRatio_working_3-way'!U101/(3*'OddsRatio_working_3-way'!X101^(1/3))*SIN(('OddsRatio_working_3-way'!Y101)/3)</f>
        <v>-3.0217026034505108E-2</v>
      </c>
      <c r="AJ101" s="11">
        <f>'OddsRatio_working_3-way'!U101/(3*'OddsRatio_working_3-way'!X101^(1/3))*SIN(('OddsRatio_working_3-way'!Y101+2*PI())/3)</f>
        <v>-0.43582172837741168</v>
      </c>
      <c r="AK101" s="11">
        <f>'OddsRatio_working_3-way'!U101/(3*'OddsRatio_working_3-way'!X101^(1/3))*SIN(('OddsRatio_working_3-way'!Y101+4*PI())/3)</f>
        <v>0.46603875441191678</v>
      </c>
      <c r="AL101" s="11">
        <f>'OddsRatio_working_3-way'!Z101+'OddsRatio_working_3-way'!AF101</f>
        <v>1.0413787850198093</v>
      </c>
      <c r="AM101" s="11">
        <f>'OddsRatio_working_3-way'!AA101+'OddsRatio_working_3-way'!AG101</f>
        <v>-0.57302681685529888</v>
      </c>
      <c r="AN101" s="11">
        <f>'OddsRatio_working_3-way'!AB101+'OddsRatio_working_3-way'!AH101</f>
        <v>-0.46835196816451019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1.0413787850198093</v>
      </c>
      <c r="AS101" s="11">
        <f>IF(('OddsRatio_working_3-way'!X101=0),IF(Q101&gt;0,-Q101^(1/3),(-Q101)^(1/3)),'OddsRatio_working_3-way'!AM101-'OddsRatio_working_3-way'!R101/3)</f>
        <v>-0.57302681685529888</v>
      </c>
      <c r="AT101" s="11">
        <f>IF(('OddsRatio_working_3-way'!X101=0),IF(Q101&gt;0,-Q101^(1/3),(-Q101)^(1/3)),'OddsRatio_working_3-way'!AN101-'OddsRatio_working_3-way'!R101/3)</f>
        <v>-0.46835196816451019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1.74</v>
      </c>
      <c r="B102" s="4">
        <f>IF('True_Odds_Calculator_3-way'!B103="","",'True_Odds_Calculator_3-way'!B103)</f>
        <v>3.7</v>
      </c>
      <c r="C102" s="4">
        <f>IF('True_Odds_Calculator_3-way'!C103="","",'True_Odds_Calculator_3-way'!C103)</f>
        <v>5.39</v>
      </c>
      <c r="D102" s="9">
        <f t="shared" si="26"/>
        <v>0.5620010728100665</v>
      </c>
      <c r="E102" s="9">
        <f t="shared" si="27"/>
        <v>0.26017300244434255</v>
      </c>
      <c r="F102" s="9">
        <f t="shared" si="28"/>
        <v>0.17782592474559075</v>
      </c>
      <c r="G102" s="9">
        <f t="shared" si="29"/>
        <v>1.0531838296838867</v>
      </c>
      <c r="H102" s="9">
        <f t="shared" si="30"/>
        <v>1.7793560339660763</v>
      </c>
      <c r="I102" s="9">
        <f t="shared" si="31"/>
        <v>3.8435963401464943</v>
      </c>
      <c r="J102" s="9">
        <f t="shared" si="32"/>
        <v>5.6234770123122626</v>
      </c>
      <c r="K102" s="11">
        <f t="shared" si="33"/>
        <v>0.57471264367816088</v>
      </c>
      <c r="L102" s="11">
        <f t="shared" si="34"/>
        <v>0.27027027027027023</v>
      </c>
      <c r="M102" s="11">
        <f t="shared" si="35"/>
        <v>0.1855287569573284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-0.25276693749600143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0.22564308278593989</v>
      </c>
      <c r="Q102" s="11">
        <f>2*'OddsRatio_working_3-way'!K102*'OddsRatio_working_3-way'!L102*'OddsRatio_working_3-way'!M102</f>
        <v>5.7635525615821172E-2</v>
      </c>
      <c r="R102" s="11">
        <f t="shared" si="36"/>
        <v>0</v>
      </c>
      <c r="S102" s="11">
        <f t="shared" si="37"/>
        <v>-0.89269223665579045</v>
      </c>
      <c r="T102" s="11">
        <f t="shared" si="38"/>
        <v>-0.22801845125307546</v>
      </c>
      <c r="U102" s="11">
        <f>'OddsRatio_working_3-way'!S102-'OddsRatio_working_3-way'!R102^2/3</f>
        <v>-0.89269223665579045</v>
      </c>
      <c r="V102" s="11">
        <f>'OddsRatio_working_3-way'!S102*'OddsRatio_working_3-way'!R102/3-2*'OddsRatio_working_3-way'!R102^3/27-'OddsRatio_working_3-way'!T102</f>
        <v>0.22801845125307546</v>
      </c>
      <c r="W102" s="11">
        <f>'OddsRatio_working_3-way'!V102^2+4*'OddsRatio_working_3-way'!U102^3/27</f>
        <v>-5.3398094630057159E-2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0.16231952188654658</v>
      </c>
      <c r="Y102" s="11">
        <f>IF('OddsRatio_working_3-way'!W102&gt;=0,IF('OddsRatio_working_3-way'!V102+SQRT('OddsRatio_working_3-way'!W102)&gt;0,0,PI()),ACOS('OddsRatio_working_3-way'!V102/(2*'OddsRatio_working_3-way'!X102)))</f>
        <v>0.79206727533268828</v>
      </c>
      <c r="Z102" s="11">
        <f>'OddsRatio_working_3-way'!X102^(1/3)*COS('OddsRatio_working_3-way'!Y102/3)</f>
        <v>0.52659191484194334</v>
      </c>
      <c r="AA102" s="11">
        <f>'OddsRatio_working_3-way'!X102^(1/3)*COS(('OddsRatio_working_3-way'!Y102+2*PI())/3)</f>
        <v>-0.38657927170668216</v>
      </c>
      <c r="AB102" s="11">
        <f>'OddsRatio_working_3-way'!X102^(1/3)*COS(('OddsRatio_working_3-way'!Y102+4*PI())/3)</f>
        <v>-0.14001264313526129</v>
      </c>
      <c r="AC102" s="11">
        <f>'OddsRatio_working_3-way'!X102^(1/3)*SIN('OddsRatio_working_3-way'!Y102/3)</f>
        <v>0.1423553093788883</v>
      </c>
      <c r="AD102" s="11">
        <f>'OddsRatio_working_3-way'!X102^(1/3)*SIN(('OddsRatio_working_3-way'!Y102+2*PI())/3)</f>
        <v>0.38486432099117052</v>
      </c>
      <c r="AE102" s="11">
        <f>'OddsRatio_working_3-way'!X102^(1/3)*SIN(('OddsRatio_working_3-way'!Y102+4*PI())/3)</f>
        <v>-0.52721963037005881</v>
      </c>
      <c r="AF102" s="11">
        <f>-'OddsRatio_working_3-way'!U102/(3*'OddsRatio_working_3-way'!X102^(1/3))*COS(('OddsRatio_working_3-way'!Y102)/3)</f>
        <v>0.52659191484194334</v>
      </c>
      <c r="AG102" s="11">
        <f>-'OddsRatio_working_3-way'!U102/(3*'OddsRatio_working_3-way'!X102^(1/3))*COS(('OddsRatio_working_3-way'!Y102+2*PI())/3)</f>
        <v>-0.38657927170668216</v>
      </c>
      <c r="AH102" s="11">
        <f>-'OddsRatio_working_3-way'!U102/(3*'OddsRatio_working_3-way'!X102^(1/3))*COS(('OddsRatio_working_3-way'!Y102+4*PI())/3)</f>
        <v>-0.14001264313526129</v>
      </c>
      <c r="AI102" s="11">
        <f>'OddsRatio_working_3-way'!U102/(3*'OddsRatio_working_3-way'!X102^(1/3))*SIN(('OddsRatio_working_3-way'!Y102)/3)</f>
        <v>-0.1423553093788883</v>
      </c>
      <c r="AJ102" s="11">
        <f>'OddsRatio_working_3-way'!U102/(3*'OddsRatio_working_3-way'!X102^(1/3))*SIN(('OddsRatio_working_3-way'!Y102+2*PI())/3)</f>
        <v>-0.38486432099117052</v>
      </c>
      <c r="AK102" s="11">
        <f>'OddsRatio_working_3-way'!U102/(3*'OddsRatio_working_3-way'!X102^(1/3))*SIN(('OddsRatio_working_3-way'!Y102+4*PI())/3)</f>
        <v>0.52721963037005881</v>
      </c>
      <c r="AL102" s="11">
        <f>'OddsRatio_working_3-way'!Z102+'OddsRatio_working_3-way'!AF102</f>
        <v>1.0531838296838867</v>
      </c>
      <c r="AM102" s="11">
        <f>'OddsRatio_working_3-way'!AA102+'OddsRatio_working_3-way'!AG102</f>
        <v>-0.77315854341336432</v>
      </c>
      <c r="AN102" s="11">
        <f>'OddsRatio_working_3-way'!AB102+'OddsRatio_working_3-way'!AH102</f>
        <v>-0.28002528627052259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1.0531838296838867</v>
      </c>
      <c r="AS102" s="11">
        <f>IF(('OddsRatio_working_3-way'!X102=0),IF(Q102&gt;0,-Q102^(1/3),(-Q102)^(1/3)),'OddsRatio_working_3-way'!AM102-'OddsRatio_working_3-way'!R102/3)</f>
        <v>-0.77315854341336432</v>
      </c>
      <c r="AT102" s="11">
        <f>IF(('OddsRatio_working_3-way'!X102=0),IF(Q102&gt;0,-Q102^(1/3),(-Q102)^(1/3)),'OddsRatio_working_3-way'!AN102-'OddsRatio_working_3-way'!R102/3)</f>
        <v>-0.28002528627052259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1.1200000000000001</v>
      </c>
      <c r="B103" s="4">
        <f>IF('True_Odds_Calculator_3-way'!B104="","",'True_Odds_Calculator_3-way'!B104)</f>
        <v>11.27</v>
      </c>
      <c r="C103" s="4">
        <f>IF('True_Odds_Calculator_3-way'!C104="","",'True_Odds_Calculator_3-way'!C104)</f>
        <v>17.850000000000001</v>
      </c>
      <c r="D103" s="9">
        <f t="shared" si="26"/>
        <v>0.87592629316485549</v>
      </c>
      <c r="E103" s="9">
        <f t="shared" si="27"/>
        <v>7.6203500278277519E-2</v>
      </c>
      <c r="F103" s="9">
        <f t="shared" si="28"/>
        <v>4.7870206556866919E-2</v>
      </c>
      <c r="G103" s="9">
        <f t="shared" si="29"/>
        <v>1.1804047498377135</v>
      </c>
      <c r="H103" s="9">
        <f t="shared" si="30"/>
        <v>1.1416485699805257</v>
      </c>
      <c r="I103" s="9">
        <f t="shared" si="31"/>
        <v>13.122756780833319</v>
      </c>
      <c r="J103" s="9">
        <f t="shared" si="32"/>
        <v>20.889820034765471</v>
      </c>
      <c r="K103" s="11">
        <f t="shared" si="33"/>
        <v>0.89285714285714279</v>
      </c>
      <c r="L103" s="11">
        <f t="shared" si="34"/>
        <v>8.8731144631765749E-2</v>
      </c>
      <c r="M103" s="11">
        <f t="shared" si="35"/>
        <v>5.6022408963585429E-2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-9.216614773682319E-2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0.12090017906008896</v>
      </c>
      <c r="Q103" s="11">
        <f>2*'OddsRatio_working_3-way'!K103*'OddsRatio_working_3-way'!L103*'OddsRatio_working_3-way'!M103</f>
        <v>8.8766651292282641E-3</v>
      </c>
      <c r="R103" s="11">
        <f t="shared" si="36"/>
        <v>0</v>
      </c>
      <c r="S103" s="11">
        <f t="shared" si="37"/>
        <v>-1.3117633971782641</v>
      </c>
      <c r="T103" s="11">
        <f t="shared" si="38"/>
        <v>-9.6311556327332154E-2</v>
      </c>
      <c r="U103" s="11">
        <f>'OddsRatio_working_3-way'!S103-'OddsRatio_working_3-way'!R103^2/3</f>
        <v>-1.3117633971782641</v>
      </c>
      <c r="V103" s="11">
        <f>'OddsRatio_working_3-way'!S103*'OddsRatio_working_3-way'!R103/3-2*'OddsRatio_working_3-way'!R103^3/27-'OddsRatio_working_3-way'!T103</f>
        <v>9.6311556327332154E-2</v>
      </c>
      <c r="W103" s="11">
        <f>'OddsRatio_working_3-way'!V103^2+4*'OddsRatio_working_3-way'!U103^3/27</f>
        <v>-0.3251213765303736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0.28913547534528106</v>
      </c>
      <c r="Y103" s="11">
        <f>IF('OddsRatio_working_3-way'!W103&gt;=0,IF('OddsRatio_working_3-way'!V103+SQRT('OddsRatio_working_3-way'!W103)&gt;0,0,PI()),ACOS('OddsRatio_working_3-way'!V103/(2*'OddsRatio_working_3-way'!X103)))</f>
        <v>1.4034656393748286</v>
      </c>
      <c r="Z103" s="11">
        <f>'OddsRatio_working_3-way'!X103^(1/3)*COS('OddsRatio_working_3-way'!Y103/3)</f>
        <v>0.59020237491885685</v>
      </c>
      <c r="AA103" s="11">
        <f>'OddsRatio_working_3-way'!X103^(1/3)*COS(('OddsRatio_working_3-way'!Y103+2*PI())/3)</f>
        <v>-0.55333890115491469</v>
      </c>
      <c r="AB103" s="11">
        <f>'OddsRatio_working_3-way'!X103^(1/3)*COS(('OddsRatio_working_3-way'!Y103+4*PI())/3)</f>
        <v>-3.6863473763942063E-2</v>
      </c>
      <c r="AC103" s="11">
        <f>'OddsRatio_working_3-way'!X103^(1/3)*SIN('OddsRatio_working_3-way'!Y103/3)</f>
        <v>0.29818722703400508</v>
      </c>
      <c r="AD103" s="11">
        <f>'OddsRatio_working_3-way'!X103^(1/3)*SIN(('OddsRatio_working_3-way'!Y103+2*PI())/3)</f>
        <v>0.36203663653663515</v>
      </c>
      <c r="AE103" s="11">
        <f>'OddsRatio_working_3-way'!X103^(1/3)*SIN(('OddsRatio_working_3-way'!Y103+4*PI())/3)</f>
        <v>-0.66022386357064011</v>
      </c>
      <c r="AF103" s="11">
        <f>-'OddsRatio_working_3-way'!U103/(3*'OddsRatio_working_3-way'!X103^(1/3))*COS(('OddsRatio_working_3-way'!Y103)/3)</f>
        <v>0.59020237491885663</v>
      </c>
      <c r="AG103" s="11">
        <f>-'OddsRatio_working_3-way'!U103/(3*'OddsRatio_working_3-way'!X103^(1/3))*COS(('OddsRatio_working_3-way'!Y103+2*PI())/3)</f>
        <v>-0.55333890115491446</v>
      </c>
      <c r="AH103" s="11">
        <f>-'OddsRatio_working_3-way'!U103/(3*'OddsRatio_working_3-way'!X103^(1/3))*COS(('OddsRatio_working_3-way'!Y103+4*PI())/3)</f>
        <v>-3.6863473763942056E-2</v>
      </c>
      <c r="AI103" s="11">
        <f>'OddsRatio_working_3-way'!U103/(3*'OddsRatio_working_3-way'!X103^(1/3))*SIN(('OddsRatio_working_3-way'!Y103)/3)</f>
        <v>-0.29818722703400496</v>
      </c>
      <c r="AJ103" s="11">
        <f>'OddsRatio_working_3-way'!U103/(3*'OddsRatio_working_3-way'!X103^(1/3))*SIN(('OddsRatio_working_3-way'!Y103+2*PI())/3)</f>
        <v>-0.36203663653663504</v>
      </c>
      <c r="AK103" s="11">
        <f>'OddsRatio_working_3-way'!U103/(3*'OddsRatio_working_3-way'!X103^(1/3))*SIN(('OddsRatio_working_3-way'!Y103+4*PI())/3)</f>
        <v>0.66022386357063989</v>
      </c>
      <c r="AL103" s="11">
        <f>'OddsRatio_working_3-way'!Z103+'OddsRatio_working_3-way'!AF103</f>
        <v>1.1804047498377135</v>
      </c>
      <c r="AM103" s="11">
        <f>'OddsRatio_working_3-way'!AA103+'OddsRatio_working_3-way'!AG103</f>
        <v>-1.1066778023098292</v>
      </c>
      <c r="AN103" s="11">
        <f>'OddsRatio_working_3-way'!AB103+'OddsRatio_working_3-way'!AH103</f>
        <v>-7.3726947527884112E-2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1.1804047498377135</v>
      </c>
      <c r="AS103" s="11">
        <f>IF(('OddsRatio_working_3-way'!X103=0),IF(Q103&gt;0,-Q103^(1/3),(-Q103)^(1/3)),'OddsRatio_working_3-way'!AM103-'OddsRatio_working_3-way'!R103/3)</f>
        <v>-1.1066778023098292</v>
      </c>
      <c r="AT103" s="11">
        <f>IF(('OddsRatio_working_3-way'!X103=0),IF(Q103&gt;0,-Q103^(1/3),(-Q103)^(1/3)),'OddsRatio_working_3-way'!AN103-'OddsRatio_working_3-way'!R103/3)</f>
        <v>-7.3726947527884112E-2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3.96</v>
      </c>
      <c r="B104" s="4">
        <f>IF('True_Odds_Calculator_3-way'!B105="","",'True_Odds_Calculator_3-way'!B105)</f>
        <v>3.91</v>
      </c>
      <c r="C104" s="4">
        <f>IF('True_Odds_Calculator_3-way'!C105="","",'True_Odds_Calculator_3-way'!C105)</f>
        <v>1.92</v>
      </c>
      <c r="D104" s="9">
        <f t="shared" si="26"/>
        <v>0.24382770659769631</v>
      </c>
      <c r="E104" s="9">
        <f t="shared" si="27"/>
        <v>0.24698245814851219</v>
      </c>
      <c r="F104" s="9">
        <f t="shared" si="28"/>
        <v>0.50918983525379136</v>
      </c>
      <c r="G104" s="9">
        <f t="shared" si="29"/>
        <v>1.0477218368682595</v>
      </c>
      <c r="H104" s="9">
        <f t="shared" si="30"/>
        <v>4.1012566371300476</v>
      </c>
      <c r="I104" s="9">
        <f t="shared" si="31"/>
        <v>4.0488705452866345</v>
      </c>
      <c r="J104" s="9">
        <f t="shared" si="32"/>
        <v>1.9639040899187985</v>
      </c>
      <c r="K104" s="11">
        <f t="shared" si="33"/>
        <v>0.25252525252525254</v>
      </c>
      <c r="L104" s="11">
        <f t="shared" si="34"/>
        <v>0.25575447570332482</v>
      </c>
      <c r="M104" s="11">
        <f t="shared" si="35"/>
        <v>0.52083333333333337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-0.26656268568033248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0.22840026436573752</v>
      </c>
      <c r="Q104" s="11">
        <f>2*'OddsRatio_working_3-way'!K104*'OddsRatio_working_3-way'!L104*'OddsRatio_working_3-way'!M104</f>
        <v>6.7275482876505907E-2</v>
      </c>
      <c r="R104" s="11">
        <f t="shared" si="36"/>
        <v>0</v>
      </c>
      <c r="S104" s="11">
        <f t="shared" si="37"/>
        <v>-0.85683509596553165</v>
      </c>
      <c r="T104" s="11">
        <f t="shared" si="38"/>
        <v>-0.25238147156569418</v>
      </c>
      <c r="U104" s="11">
        <f>'OddsRatio_working_3-way'!S104-'OddsRatio_working_3-way'!R104^2/3</f>
        <v>-0.85683509596553165</v>
      </c>
      <c r="V104" s="11">
        <f>'OddsRatio_working_3-way'!S104*'OddsRatio_working_3-way'!R104/3-2*'OddsRatio_working_3-way'!R104^3/27-'OddsRatio_working_3-way'!T104</f>
        <v>0.25238147156569418</v>
      </c>
      <c r="W104" s="11">
        <f>'OddsRatio_working_3-way'!V104^2+4*'OddsRatio_working_3-way'!U104^3/27</f>
        <v>-2.949759608440293E-2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0.15263846441351886</v>
      </c>
      <c r="Y104" s="11">
        <f>IF('OddsRatio_working_3-way'!W104&gt;=0,IF('OddsRatio_working_3-way'!V104+SQRT('OddsRatio_working_3-way'!W104)&gt;0,0,PI()),ACOS('OddsRatio_working_3-way'!V104/(2*'OddsRatio_working_3-way'!X104)))</f>
        <v>0.59752674423148266</v>
      </c>
      <c r="Z104" s="11">
        <f>'OddsRatio_working_3-way'!X104^(1/3)*COS('OddsRatio_working_3-way'!Y104/3)</f>
        <v>0.52386091843412974</v>
      </c>
      <c r="AA104" s="11">
        <f>'OddsRatio_working_3-way'!X104^(1/3)*COS(('OddsRatio_working_3-way'!Y104+2*PI())/3)</f>
        <v>-0.35350598866896277</v>
      </c>
      <c r="AB104" s="11">
        <f>'OddsRatio_working_3-way'!X104^(1/3)*COS(('OddsRatio_working_3-way'!Y104+4*PI())/3)</f>
        <v>-0.17035492976516714</v>
      </c>
      <c r="AC104" s="11">
        <f>'OddsRatio_working_3-way'!X104^(1/3)*SIN('OddsRatio_working_3-way'!Y104/3)</f>
        <v>0.10574231316047154</v>
      </c>
      <c r="AD104" s="11">
        <f>'OddsRatio_working_3-way'!X104^(1/3)*SIN(('OddsRatio_working_3-way'!Y104+2*PI())/3)</f>
        <v>0.40080570683356842</v>
      </c>
      <c r="AE104" s="11">
        <f>'OddsRatio_working_3-way'!X104^(1/3)*SIN(('OddsRatio_working_3-way'!Y104+4*PI())/3)</f>
        <v>-0.50654801999403987</v>
      </c>
      <c r="AF104" s="11">
        <f>-'OddsRatio_working_3-way'!U104/(3*'OddsRatio_working_3-way'!X104^(1/3))*COS(('OddsRatio_working_3-way'!Y104)/3)</f>
        <v>0.52386091843412974</v>
      </c>
      <c r="AG104" s="11">
        <f>-'OddsRatio_working_3-way'!U104/(3*'OddsRatio_working_3-way'!X104^(1/3))*COS(('OddsRatio_working_3-way'!Y104+2*PI())/3)</f>
        <v>-0.35350598866896277</v>
      </c>
      <c r="AH104" s="11">
        <f>-'OddsRatio_working_3-way'!U104/(3*'OddsRatio_working_3-way'!X104^(1/3))*COS(('OddsRatio_working_3-way'!Y104+4*PI())/3)</f>
        <v>-0.17035492976516714</v>
      </c>
      <c r="AI104" s="11">
        <f>'OddsRatio_working_3-way'!U104/(3*'OddsRatio_working_3-way'!X104^(1/3))*SIN(('OddsRatio_working_3-way'!Y104)/3)</f>
        <v>-0.10574231316047154</v>
      </c>
      <c r="AJ104" s="11">
        <f>'OddsRatio_working_3-way'!U104/(3*'OddsRatio_working_3-way'!X104^(1/3))*SIN(('OddsRatio_working_3-way'!Y104+2*PI())/3)</f>
        <v>-0.40080570683356842</v>
      </c>
      <c r="AK104" s="11">
        <f>'OddsRatio_working_3-way'!U104/(3*'OddsRatio_working_3-way'!X104^(1/3))*SIN(('OddsRatio_working_3-way'!Y104+4*PI())/3)</f>
        <v>0.50654801999403987</v>
      </c>
      <c r="AL104" s="11">
        <f>'OddsRatio_working_3-way'!Z104+'OddsRatio_working_3-way'!AF104</f>
        <v>1.0477218368682595</v>
      </c>
      <c r="AM104" s="11">
        <f>'OddsRatio_working_3-way'!AA104+'OddsRatio_working_3-way'!AG104</f>
        <v>-0.70701197733792553</v>
      </c>
      <c r="AN104" s="11">
        <f>'OddsRatio_working_3-way'!AB104+'OddsRatio_working_3-way'!AH104</f>
        <v>-0.34070985953033428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1.0477218368682595</v>
      </c>
      <c r="AS104" s="11">
        <f>IF(('OddsRatio_working_3-way'!X104=0),IF(Q104&gt;0,-Q104^(1/3),(-Q104)^(1/3)),'OddsRatio_working_3-way'!AM104-'OddsRatio_working_3-way'!R104/3)</f>
        <v>-0.70701197733792553</v>
      </c>
      <c r="AT104" s="11">
        <f>IF(('OddsRatio_working_3-way'!X104=0),IF(Q104&gt;0,-Q104^(1/3),(-Q104)^(1/3)),'OddsRatio_working_3-way'!AN104-'OddsRatio_working_3-way'!R104/3)</f>
        <v>-0.34070985953033428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1.62</v>
      </c>
      <c r="B105" s="4">
        <f>IF('True_Odds_Calculator_3-way'!B106="","",'True_Odds_Calculator_3-way'!B106)</f>
        <v>4.55</v>
      </c>
      <c r="C105" s="4">
        <f>IF('True_Odds_Calculator_3-way'!C106="","",'True_Odds_Calculator_3-way'!C106)</f>
        <v>5.14</v>
      </c>
      <c r="D105" s="9">
        <f t="shared" si="26"/>
        <v>0.60387333592010595</v>
      </c>
      <c r="E105" s="9">
        <f t="shared" si="27"/>
        <v>0.21026098984544778</v>
      </c>
      <c r="F105" s="9">
        <f t="shared" si="28"/>
        <v>0.18586567423444614</v>
      </c>
      <c r="G105" s="9">
        <f t="shared" si="29"/>
        <v>1.058026470648705</v>
      </c>
      <c r="H105" s="9">
        <f t="shared" si="30"/>
        <v>1.6559764118021973</v>
      </c>
      <c r="I105" s="9">
        <f t="shared" si="31"/>
        <v>4.7559939708029031</v>
      </c>
      <c r="J105" s="9">
        <f t="shared" si="32"/>
        <v>5.3802295884856388</v>
      </c>
      <c r="K105" s="11">
        <f t="shared" si="33"/>
        <v>0.61728395061728392</v>
      </c>
      <c r="L105" s="11">
        <f t="shared" si="34"/>
        <v>0.21978021978021978</v>
      </c>
      <c r="M105" s="11">
        <f t="shared" si="35"/>
        <v>0.19455252918287938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-0.24050873467215872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0.21933679521228158</v>
      </c>
      <c r="Q105" s="11">
        <f>2*'OddsRatio_working_3-way'!K105*'OddsRatio_working_3-way'!L105*'OddsRatio_working_3-way'!M105</f>
        <v>5.27886390402603E-2</v>
      </c>
      <c r="R105" s="11">
        <f t="shared" si="36"/>
        <v>0</v>
      </c>
      <c r="S105" s="11">
        <f t="shared" si="37"/>
        <v>-0.91197018483034742</v>
      </c>
      <c r="T105" s="11">
        <f t="shared" si="38"/>
        <v>-0.21948740910477674</v>
      </c>
      <c r="U105" s="11">
        <f>'OddsRatio_working_3-way'!S105-'OddsRatio_working_3-way'!R105^2/3</f>
        <v>-0.91197018483034742</v>
      </c>
      <c r="V105" s="11">
        <f>'OddsRatio_working_3-way'!S105*'OddsRatio_working_3-way'!R105/3-2*'OddsRatio_working_3-way'!R105^3/27-'OddsRatio_working_3-way'!T105</f>
        <v>0.21948740910477674</v>
      </c>
      <c r="W105" s="11">
        <f>'OddsRatio_working_3-way'!V105^2+4*'OddsRatio_working_3-way'!U105^3/27</f>
        <v>-6.4192112009912775E-2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0.16760581341755454</v>
      </c>
      <c r="Y105" s="11">
        <f>IF('OddsRatio_working_3-way'!W105&gt;=0,IF('OddsRatio_working_3-way'!V105+SQRT('OddsRatio_working_3-way'!W105)&gt;0,0,PI()),ACOS('OddsRatio_working_3-way'!V105/(2*'OddsRatio_working_3-way'!X105)))</f>
        <v>0.85691452695395787</v>
      </c>
      <c r="Z105" s="11">
        <f>'OddsRatio_working_3-way'!X105^(1/3)*COS('OddsRatio_working_3-way'!Y105/3)</f>
        <v>0.52901323532435252</v>
      </c>
      <c r="AA105" s="11">
        <f>'OddsRatio_working_3-way'!X105^(1/3)*COS(('OddsRatio_working_3-way'!Y105+2*PI())/3)</f>
        <v>-0.39904766658901042</v>
      </c>
      <c r="AB105" s="11">
        <f>'OddsRatio_working_3-way'!X105^(1/3)*COS(('OddsRatio_working_3-way'!Y105+4*PI())/3)</f>
        <v>-0.1299655687353421</v>
      </c>
      <c r="AC105" s="11">
        <f>'OddsRatio_working_3-way'!X105^(1/3)*SIN('OddsRatio_working_3-way'!Y105/3)</f>
        <v>0.15535462162992464</v>
      </c>
      <c r="AD105" s="11">
        <f>'OddsRatio_working_3-way'!X105^(1/3)*SIN(('OddsRatio_working_3-way'!Y105+2*PI())/3)</f>
        <v>0.38046158991412249</v>
      </c>
      <c r="AE105" s="11">
        <f>'OddsRatio_working_3-way'!X105^(1/3)*SIN(('OddsRatio_working_3-way'!Y105+4*PI())/3)</f>
        <v>-0.53581621154404702</v>
      </c>
      <c r="AF105" s="11">
        <f>-'OddsRatio_working_3-way'!U105/(3*'OddsRatio_working_3-way'!X105^(1/3))*COS(('OddsRatio_working_3-way'!Y105)/3)</f>
        <v>0.52901323532435252</v>
      </c>
      <c r="AG105" s="11">
        <f>-'OddsRatio_working_3-way'!U105/(3*'OddsRatio_working_3-way'!X105^(1/3))*COS(('OddsRatio_working_3-way'!Y105+2*PI())/3)</f>
        <v>-0.39904766658901036</v>
      </c>
      <c r="AH105" s="11">
        <f>-'OddsRatio_working_3-way'!U105/(3*'OddsRatio_working_3-way'!X105^(1/3))*COS(('OddsRatio_working_3-way'!Y105+4*PI())/3)</f>
        <v>-0.12996556873534207</v>
      </c>
      <c r="AI105" s="11">
        <f>'OddsRatio_working_3-way'!U105/(3*'OddsRatio_working_3-way'!X105^(1/3))*SIN(('OddsRatio_working_3-way'!Y105)/3)</f>
        <v>-0.15535462162992461</v>
      </c>
      <c r="AJ105" s="11">
        <f>'OddsRatio_working_3-way'!U105/(3*'OddsRatio_working_3-way'!X105^(1/3))*SIN(('OddsRatio_working_3-way'!Y105+2*PI())/3)</f>
        <v>-0.38046158991412243</v>
      </c>
      <c r="AK105" s="11">
        <f>'OddsRatio_working_3-way'!U105/(3*'OddsRatio_working_3-way'!X105^(1/3))*SIN(('OddsRatio_working_3-way'!Y105+4*PI())/3)</f>
        <v>0.53581621154404691</v>
      </c>
      <c r="AL105" s="11">
        <f>'OddsRatio_working_3-way'!Z105+'OddsRatio_working_3-way'!AF105</f>
        <v>1.058026470648705</v>
      </c>
      <c r="AM105" s="11">
        <f>'OddsRatio_working_3-way'!AA105+'OddsRatio_working_3-way'!AG105</f>
        <v>-0.79809533317802073</v>
      </c>
      <c r="AN105" s="11">
        <f>'OddsRatio_working_3-way'!AB105+'OddsRatio_working_3-way'!AH105</f>
        <v>-0.25993113747068419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1.058026470648705</v>
      </c>
      <c r="AS105" s="11">
        <f>IF(('OddsRatio_working_3-way'!X105=0),IF(Q105&gt;0,-Q105^(1/3),(-Q105)^(1/3)),'OddsRatio_working_3-way'!AM105-'OddsRatio_working_3-way'!R105/3)</f>
        <v>-0.79809533317802073</v>
      </c>
      <c r="AT105" s="11">
        <f>IF(('OddsRatio_working_3-way'!X105=0),IF(Q105&gt;0,-Q105^(1/3),(-Q105)^(1/3)),'OddsRatio_working_3-way'!AN105-'OddsRatio_working_3-way'!R105/3)</f>
        <v>-0.25993113747068419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7.52</v>
      </c>
      <c r="B106" s="4">
        <f>IF('True_Odds_Calculator_3-way'!B107="","",'True_Odds_Calculator_3-way'!B107)</f>
        <v>5.38</v>
      </c>
      <c r="C106" s="4">
        <f>IF('True_Odds_Calculator_3-way'!C107="","",'True_Odds_Calculator_3-way'!C107)</f>
        <v>1.4</v>
      </c>
      <c r="D106" s="9">
        <f t="shared" si="26"/>
        <v>0.12501557327868515</v>
      </c>
      <c r="E106" s="9">
        <f t="shared" si="27"/>
        <v>0.17538368860614095</v>
      </c>
      <c r="F106" s="9">
        <f t="shared" si="28"/>
        <v>0.69960073811517398</v>
      </c>
      <c r="G106" s="9">
        <f t="shared" si="29"/>
        <v>1.0734667844052928</v>
      </c>
      <c r="H106" s="9">
        <f t="shared" si="30"/>
        <v>7.9990034343225105</v>
      </c>
      <c r="I106" s="9">
        <f t="shared" si="31"/>
        <v>5.7017845156951816</v>
      </c>
      <c r="J106" s="9">
        <f t="shared" si="32"/>
        <v>1.429386713762117</v>
      </c>
      <c r="K106" s="11">
        <f t="shared" si="33"/>
        <v>0.13297872340425532</v>
      </c>
      <c r="L106" s="11">
        <f t="shared" si="34"/>
        <v>0.18587360594795541</v>
      </c>
      <c r="M106" s="11">
        <f t="shared" si="35"/>
        <v>0.7142857142857143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-0.20167568728036978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0.19950339544185944</v>
      </c>
      <c r="Q106" s="11">
        <f>2*'OddsRatio_working_3-way'!K106*'OddsRatio_working_3-way'!L106*'OddsRatio_working_3-way'!M106</f>
        <v>3.5310335476435299E-2</v>
      </c>
      <c r="R106" s="11">
        <f t="shared" si="36"/>
        <v>0</v>
      </c>
      <c r="S106" s="11">
        <f t="shared" si="37"/>
        <v>-0.98922878673277848</v>
      </c>
      <c r="T106" s="11">
        <f t="shared" si="38"/>
        <v>-0.17508474101465107</v>
      </c>
      <c r="U106" s="11">
        <f>'OddsRatio_working_3-way'!S106-'OddsRatio_working_3-way'!R106^2/3</f>
        <v>-0.98922878673277848</v>
      </c>
      <c r="V106" s="11">
        <f>'OddsRatio_working_3-way'!S106*'OddsRatio_working_3-way'!R106/3-2*'OddsRatio_working_3-way'!R106^3/27-'OddsRatio_working_3-way'!T106</f>
        <v>0.17508474101465107</v>
      </c>
      <c r="W106" s="11">
        <f>'OddsRatio_working_3-way'!V106^2+4*'OddsRatio_working_3-way'!U106^3/27</f>
        <v>-0.11275765459543369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0.18934909633505062</v>
      </c>
      <c r="Y106" s="11">
        <f>IF('OddsRatio_working_3-way'!W106&gt;=0,IF('OddsRatio_working_3-way'!V106+SQRT('OddsRatio_working_3-way'!W106)&gt;0,0,PI()),ACOS('OddsRatio_working_3-way'!V106/(2*'OddsRatio_working_3-way'!X106)))</f>
        <v>1.0901716353635731</v>
      </c>
      <c r="Z106" s="11">
        <f>'OddsRatio_working_3-way'!X106^(1/3)*COS('OddsRatio_working_3-way'!Y106/3)</f>
        <v>0.53673339220264638</v>
      </c>
      <c r="AA106" s="11">
        <f>'OddsRatio_working_3-way'!X106^(1/3)*COS(('OddsRatio_working_3-way'!Y106+2*PI())/3)</f>
        <v>-0.44512966154989986</v>
      </c>
      <c r="AB106" s="11">
        <f>'OddsRatio_working_3-way'!X106^(1/3)*COS(('OddsRatio_working_3-way'!Y106+4*PI())/3)</f>
        <v>-9.1603730652746421E-2</v>
      </c>
      <c r="AC106" s="11">
        <f>'OddsRatio_working_3-way'!X106^(1/3)*SIN('OddsRatio_working_3-way'!Y106/3)</f>
        <v>0.20410829136898456</v>
      </c>
      <c r="AD106" s="11">
        <f>'OddsRatio_working_3-way'!X106^(1/3)*SIN(('OddsRatio_working_3-way'!Y106+2*PI())/3)</f>
        <v>0.36277060702239605</v>
      </c>
      <c r="AE106" s="11">
        <f>'OddsRatio_working_3-way'!X106^(1/3)*SIN(('OddsRatio_working_3-way'!Y106+4*PI())/3)</f>
        <v>-0.56687889839138061</v>
      </c>
      <c r="AF106" s="11">
        <f>-'OddsRatio_working_3-way'!U106/(3*'OddsRatio_working_3-way'!X106^(1/3))*COS(('OddsRatio_working_3-way'!Y106)/3)</f>
        <v>0.53673339220264638</v>
      </c>
      <c r="AG106" s="11">
        <f>-'OddsRatio_working_3-way'!U106/(3*'OddsRatio_working_3-way'!X106^(1/3))*COS(('OddsRatio_working_3-way'!Y106+2*PI())/3)</f>
        <v>-0.44512966154989986</v>
      </c>
      <c r="AH106" s="11">
        <f>-'OddsRatio_working_3-way'!U106/(3*'OddsRatio_working_3-way'!X106^(1/3))*COS(('OddsRatio_working_3-way'!Y106+4*PI())/3)</f>
        <v>-9.1603730652746421E-2</v>
      </c>
      <c r="AI106" s="11">
        <f>'OddsRatio_working_3-way'!U106/(3*'OddsRatio_working_3-way'!X106^(1/3))*SIN(('OddsRatio_working_3-way'!Y106)/3)</f>
        <v>-0.20410829136898456</v>
      </c>
      <c r="AJ106" s="11">
        <f>'OddsRatio_working_3-way'!U106/(3*'OddsRatio_working_3-way'!X106^(1/3))*SIN(('OddsRatio_working_3-way'!Y106+2*PI())/3)</f>
        <v>-0.36277060702239605</v>
      </c>
      <c r="AK106" s="11">
        <f>'OddsRatio_working_3-way'!U106/(3*'OddsRatio_working_3-way'!X106^(1/3))*SIN(('OddsRatio_working_3-way'!Y106+4*PI())/3)</f>
        <v>0.56687889839138061</v>
      </c>
      <c r="AL106" s="11">
        <f>'OddsRatio_working_3-way'!Z106+'OddsRatio_working_3-way'!AF106</f>
        <v>1.0734667844052928</v>
      </c>
      <c r="AM106" s="11">
        <f>'OddsRatio_working_3-way'!AA106+'OddsRatio_working_3-way'!AG106</f>
        <v>-0.89025932309979972</v>
      </c>
      <c r="AN106" s="11">
        <f>'OddsRatio_working_3-way'!AB106+'OddsRatio_working_3-way'!AH106</f>
        <v>-0.18320746130549284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1.0734667844052928</v>
      </c>
      <c r="AS106" s="11">
        <f>IF(('OddsRatio_working_3-way'!X106=0),IF(Q106&gt;0,-Q106^(1/3),(-Q106)^(1/3)),'OddsRatio_working_3-way'!AM106-'OddsRatio_working_3-way'!R106/3)</f>
        <v>-0.89025932309979972</v>
      </c>
      <c r="AT106" s="11">
        <f>IF(('OddsRatio_working_3-way'!X106=0),IF(Q106&gt;0,-Q106^(1/3),(-Q106)^(1/3)),'OddsRatio_working_3-way'!AN106-'OddsRatio_working_3-way'!R106/3)</f>
        <v>-0.18320746130549284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1.39</v>
      </c>
      <c r="B107" s="4">
        <f>IF('True_Odds_Calculator_3-way'!B108="","",'True_Odds_Calculator_3-way'!B108)</f>
        <v>5.0999999999999996</v>
      </c>
      <c r="C107" s="4">
        <f>IF('True_Odds_Calculator_3-way'!C108="","",'True_Odds_Calculator_3-way'!C108)</f>
        <v>8.52</v>
      </c>
      <c r="D107" s="9">
        <f t="shared" si="26"/>
        <v>0.70477536886693293</v>
      </c>
      <c r="E107" s="9">
        <f t="shared" si="27"/>
        <v>0.18505720678018833</v>
      </c>
      <c r="F107" s="9">
        <f t="shared" si="28"/>
        <v>0.11016742435287889</v>
      </c>
      <c r="G107" s="9">
        <f t="shared" si="29"/>
        <v>1.0740815685592677</v>
      </c>
      <c r="H107" s="9">
        <f t="shared" si="30"/>
        <v>1.418891811738114</v>
      </c>
      <c r="I107" s="9">
        <f t="shared" si="31"/>
        <v>5.403734431092996</v>
      </c>
      <c r="J107" s="9">
        <f t="shared" si="32"/>
        <v>9.0770933955656918</v>
      </c>
      <c r="K107" s="11">
        <f t="shared" si="33"/>
        <v>0.71942446043165476</v>
      </c>
      <c r="L107" s="11">
        <f t="shared" si="34"/>
        <v>0.19607843137254904</v>
      </c>
      <c r="M107" s="11">
        <f t="shared" si="35"/>
        <v>0.11737089201877934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-0.19908646405162522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0.19884672212519963</v>
      </c>
      <c r="Q107" s="11">
        <f>2*'OddsRatio_working_3-way'!K107*'OddsRatio_working_3-way'!L107*'OddsRatio_working_3-way'!M107</f>
        <v>3.3113525749408769E-2</v>
      </c>
      <c r="R107" s="11">
        <f t="shared" si="36"/>
        <v>0</v>
      </c>
      <c r="S107" s="11">
        <f t="shared" si="37"/>
        <v>-0.99879578992189333</v>
      </c>
      <c r="T107" s="11">
        <f t="shared" si="38"/>
        <v>-0.1663273588546034</v>
      </c>
      <c r="U107" s="11">
        <f>'OddsRatio_working_3-way'!S107-'OddsRatio_working_3-way'!R107^2/3</f>
        <v>-0.99879578992189333</v>
      </c>
      <c r="V107" s="11">
        <f>'OddsRatio_working_3-way'!S107*'OddsRatio_working_3-way'!R107/3-2*'OddsRatio_working_3-way'!R107^3/27-'OddsRatio_working_3-way'!T107</f>
        <v>0.1663273588546034</v>
      </c>
      <c r="W107" s="11">
        <f>'OddsRatio_working_3-way'!V107^2+4*'OddsRatio_working_3-way'!U107^3/27</f>
        <v>-0.11994879760536534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0.19210256889804556</v>
      </c>
      <c r="Y107" s="11">
        <f>IF('OddsRatio_working_3-way'!W107&gt;=0,IF('OddsRatio_working_3-way'!V107+SQRT('OddsRatio_working_3-way'!W107)&gt;0,0,PI()),ACOS('OddsRatio_working_3-way'!V107/(2*'OddsRatio_working_3-way'!X107)))</f>
        <v>1.1230746516371777</v>
      </c>
      <c r="Z107" s="11">
        <f>'OddsRatio_working_3-way'!X107^(1/3)*COS('OddsRatio_working_3-way'!Y107/3)</f>
        <v>0.53704078427963386</v>
      </c>
      <c r="AA107" s="11">
        <f>'OddsRatio_working_3-way'!X107^(1/3)*COS(('OddsRatio_working_3-way'!Y107+2*PI())/3)</f>
        <v>-0.45124790647662982</v>
      </c>
      <c r="AB107" s="11">
        <f>'OddsRatio_working_3-way'!X107^(1/3)*COS(('OddsRatio_working_3-way'!Y107+4*PI())/3)</f>
        <v>-8.5792877803004125E-2</v>
      </c>
      <c r="AC107" s="11">
        <f>'OddsRatio_working_3-way'!X107^(1/3)*SIN('OddsRatio_working_3-way'!Y107/3)</f>
        <v>0.21099555918142021</v>
      </c>
      <c r="AD107" s="11">
        <f>'OddsRatio_working_3-way'!X107^(1/3)*SIN(('OddsRatio_working_3-way'!Y107+2*PI())/3)</f>
        <v>0.35959318246377137</v>
      </c>
      <c r="AE107" s="11">
        <f>'OddsRatio_working_3-way'!X107^(1/3)*SIN(('OddsRatio_working_3-way'!Y107+4*PI())/3)</f>
        <v>-0.57058874164519158</v>
      </c>
      <c r="AF107" s="11">
        <f>-'OddsRatio_working_3-way'!U107/(3*'OddsRatio_working_3-way'!X107^(1/3))*COS(('OddsRatio_working_3-way'!Y107)/3)</f>
        <v>0.53704078427963386</v>
      </c>
      <c r="AG107" s="11">
        <f>-'OddsRatio_working_3-way'!U107/(3*'OddsRatio_working_3-way'!X107^(1/3))*COS(('OddsRatio_working_3-way'!Y107+2*PI())/3)</f>
        <v>-0.45124790647662982</v>
      </c>
      <c r="AH107" s="11">
        <f>-'OddsRatio_working_3-way'!U107/(3*'OddsRatio_working_3-way'!X107^(1/3))*COS(('OddsRatio_working_3-way'!Y107+4*PI())/3)</f>
        <v>-8.5792877803004125E-2</v>
      </c>
      <c r="AI107" s="11">
        <f>'OddsRatio_working_3-way'!U107/(3*'OddsRatio_working_3-way'!X107^(1/3))*SIN(('OddsRatio_working_3-way'!Y107)/3)</f>
        <v>-0.21099555918142021</v>
      </c>
      <c r="AJ107" s="11">
        <f>'OddsRatio_working_3-way'!U107/(3*'OddsRatio_working_3-way'!X107^(1/3))*SIN(('OddsRatio_working_3-way'!Y107+2*PI())/3)</f>
        <v>-0.35959318246377137</v>
      </c>
      <c r="AK107" s="11">
        <f>'OddsRatio_working_3-way'!U107/(3*'OddsRatio_working_3-way'!X107^(1/3))*SIN(('OddsRatio_working_3-way'!Y107+4*PI())/3)</f>
        <v>0.57058874164519158</v>
      </c>
      <c r="AL107" s="11">
        <f>'OddsRatio_working_3-way'!Z107+'OddsRatio_working_3-way'!AF107</f>
        <v>1.0740815685592677</v>
      </c>
      <c r="AM107" s="11">
        <f>'OddsRatio_working_3-way'!AA107+'OddsRatio_working_3-way'!AG107</f>
        <v>-0.90249581295325965</v>
      </c>
      <c r="AN107" s="11">
        <f>'OddsRatio_working_3-way'!AB107+'OddsRatio_working_3-way'!AH107</f>
        <v>-0.17158575560600825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1.0740815685592677</v>
      </c>
      <c r="AS107" s="11">
        <f>IF(('OddsRatio_working_3-way'!X107=0),IF(Q107&gt;0,-Q107^(1/3),(-Q107)^(1/3)),'OddsRatio_working_3-way'!AM107-'OddsRatio_working_3-way'!R107/3)</f>
        <v>-0.90249581295325965</v>
      </c>
      <c r="AT107" s="11">
        <f>IF(('OddsRatio_working_3-way'!X107=0),IF(Q107&gt;0,-Q107^(1/3),(-Q107)^(1/3)),'OddsRatio_working_3-way'!AN107-'OddsRatio_working_3-way'!R107/3)</f>
        <v>-0.17158575560600825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8.1</v>
      </c>
      <c r="B108" s="4">
        <f>IF('True_Odds_Calculator_3-way'!B109="","",'True_Odds_Calculator_3-way'!B109)</f>
        <v>4.6500000000000004</v>
      </c>
      <c r="C108" s="4">
        <f>IF('True_Odds_Calculator_3-way'!C109="","",'True_Odds_Calculator_3-way'!C109)</f>
        <v>1.44</v>
      </c>
      <c r="D108" s="9">
        <f t="shared" si="26"/>
        <v>0.11630377074729353</v>
      </c>
      <c r="E108" s="9">
        <f t="shared" si="27"/>
        <v>0.20382775146211798</v>
      </c>
      <c r="F108" s="9">
        <f t="shared" si="28"/>
        <v>0.67986847779058857</v>
      </c>
      <c r="G108" s="9">
        <f t="shared" si="29"/>
        <v>1.0701652821873155</v>
      </c>
      <c r="H108" s="9">
        <f t="shared" si="30"/>
        <v>8.5981735035299423</v>
      </c>
      <c r="I108" s="9">
        <f t="shared" si="31"/>
        <v>4.9061032799837028</v>
      </c>
      <c r="J108" s="9">
        <f t="shared" si="32"/>
        <v>1.4708727241624189</v>
      </c>
      <c r="K108" s="11">
        <f t="shared" si="33"/>
        <v>0.1234567901234568</v>
      </c>
      <c r="L108" s="11">
        <f t="shared" si="34"/>
        <v>0.21505376344086019</v>
      </c>
      <c r="M108" s="11">
        <f t="shared" si="35"/>
        <v>0.69444444444444442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-0.21023422865318542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0.20631443869197752</v>
      </c>
      <c r="Q108" s="11">
        <f>2*'OddsRatio_working_3-way'!K108*'OddsRatio_working_3-way'!L108*'OddsRatio_working_3-way'!M108</f>
        <v>3.6874787969969167E-2</v>
      </c>
      <c r="R108" s="11">
        <f t="shared" si="36"/>
        <v>0</v>
      </c>
      <c r="S108" s="11">
        <f t="shared" si="37"/>
        <v>-0.98135512953186033</v>
      </c>
      <c r="T108" s="11">
        <f t="shared" si="38"/>
        <v>-0.17539859330328153</v>
      </c>
      <c r="U108" s="11">
        <f>'OddsRatio_working_3-way'!S108-'OddsRatio_working_3-way'!R108^2/3</f>
        <v>-0.98135512953186033</v>
      </c>
      <c r="V108" s="11">
        <f>'OddsRatio_working_3-way'!S108*'OddsRatio_working_3-way'!R108/3-2*'OddsRatio_working_3-way'!R108^3/27-'OddsRatio_working_3-way'!T108</f>
        <v>0.17539859330328153</v>
      </c>
      <c r="W108" s="11">
        <f>'OddsRatio_working_3-way'!V108^2+4*'OddsRatio_working_3-way'!U108^3/27</f>
        <v>-0.10925041504371963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0.18709294586948594</v>
      </c>
      <c r="Y108" s="11">
        <f>IF('OddsRatio_working_3-way'!W108&gt;=0,IF('OddsRatio_working_3-way'!V108+SQRT('OddsRatio_working_3-way'!W108)&gt;0,0,PI()),ACOS('OddsRatio_working_3-way'!V108/(2*'OddsRatio_working_3-way'!X108)))</f>
        <v>1.0829243361500136</v>
      </c>
      <c r="Z108" s="11">
        <f>'OddsRatio_working_3-way'!X108^(1/3)*COS('OddsRatio_working_3-way'!Y108/3)</f>
        <v>0.53508264109365777</v>
      </c>
      <c r="AA108" s="11">
        <f>'OddsRatio_working_3-way'!X108^(1/3)*COS(('OddsRatio_working_3-way'!Y108+2*PI())/3)</f>
        <v>-0.44248047506388366</v>
      </c>
      <c r="AB108" s="11">
        <f>'OddsRatio_working_3-way'!X108^(1/3)*COS(('OddsRatio_working_3-way'!Y108+4*PI())/3)</f>
        <v>-9.2602166029774335E-2</v>
      </c>
      <c r="AC108" s="11">
        <f>'OddsRatio_working_3-way'!X108^(1/3)*SIN('OddsRatio_working_3-way'!Y108/3)</f>
        <v>0.20200233590445424</v>
      </c>
      <c r="AD108" s="11">
        <f>'OddsRatio_working_3-way'!X108^(1/3)*SIN(('OddsRatio_working_3-way'!Y108+2*PI())/3)</f>
        <v>0.36239399235895181</v>
      </c>
      <c r="AE108" s="11">
        <f>'OddsRatio_working_3-way'!X108^(1/3)*SIN(('OddsRatio_working_3-way'!Y108+4*PI())/3)</f>
        <v>-0.56439632826340591</v>
      </c>
      <c r="AF108" s="11">
        <f>-'OddsRatio_working_3-way'!U108/(3*'OddsRatio_working_3-way'!X108^(1/3))*COS(('OddsRatio_working_3-way'!Y108)/3)</f>
        <v>0.53508264109365777</v>
      </c>
      <c r="AG108" s="11">
        <f>-'OddsRatio_working_3-way'!U108/(3*'OddsRatio_working_3-way'!X108^(1/3))*COS(('OddsRatio_working_3-way'!Y108+2*PI())/3)</f>
        <v>-0.44248047506388366</v>
      </c>
      <c r="AH108" s="11">
        <f>-'OddsRatio_working_3-way'!U108/(3*'OddsRatio_working_3-way'!X108^(1/3))*COS(('OddsRatio_working_3-way'!Y108+4*PI())/3)</f>
        <v>-9.2602166029774335E-2</v>
      </c>
      <c r="AI108" s="11">
        <f>'OddsRatio_working_3-way'!U108/(3*'OddsRatio_working_3-way'!X108^(1/3))*SIN(('OddsRatio_working_3-way'!Y108)/3)</f>
        <v>-0.20200233590445424</v>
      </c>
      <c r="AJ108" s="11">
        <f>'OddsRatio_working_3-way'!U108/(3*'OddsRatio_working_3-way'!X108^(1/3))*SIN(('OddsRatio_working_3-way'!Y108+2*PI())/3)</f>
        <v>-0.36239399235895181</v>
      </c>
      <c r="AK108" s="11">
        <f>'OddsRatio_working_3-way'!U108/(3*'OddsRatio_working_3-way'!X108^(1/3))*SIN(('OddsRatio_working_3-way'!Y108+4*PI())/3)</f>
        <v>0.56439632826340591</v>
      </c>
      <c r="AL108" s="11">
        <f>'OddsRatio_working_3-way'!Z108+'OddsRatio_working_3-way'!AF108</f>
        <v>1.0701652821873155</v>
      </c>
      <c r="AM108" s="11">
        <f>'OddsRatio_working_3-way'!AA108+'OddsRatio_working_3-way'!AG108</f>
        <v>-0.88496095012776732</v>
      </c>
      <c r="AN108" s="11">
        <f>'OddsRatio_working_3-way'!AB108+'OddsRatio_working_3-way'!AH108</f>
        <v>-0.18520433205954867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1.0701652821873155</v>
      </c>
      <c r="AS108" s="11">
        <f>IF(('OddsRatio_working_3-way'!X108=0),IF(Q108&gt;0,-Q108^(1/3),(-Q108)^(1/3)),'OddsRatio_working_3-way'!AM108-'OddsRatio_working_3-way'!R108/3)</f>
        <v>-0.88496095012776732</v>
      </c>
      <c r="AT108" s="11">
        <f>IF(('OddsRatio_working_3-way'!X108=0),IF(Q108&gt;0,-Q108^(1/3),(-Q108)^(1/3)),'OddsRatio_working_3-way'!AN108-'OddsRatio_working_3-way'!R108/3)</f>
        <v>-0.18520433205954867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1.87</v>
      </c>
      <c r="B109" s="4">
        <f>IF('True_Odds_Calculator_3-way'!B110="","",'True_Odds_Calculator_3-way'!B110)</f>
        <v>3.84</v>
      </c>
      <c r="C109" s="4">
        <f>IF('True_Odds_Calculator_3-way'!C110="","",'True_Odds_Calculator_3-way'!C110)</f>
        <v>4.26</v>
      </c>
      <c r="D109" s="9">
        <f t="shared" si="26"/>
        <v>0.52267443361784538</v>
      </c>
      <c r="E109" s="9">
        <f t="shared" si="27"/>
        <v>0.25118426706007996</v>
      </c>
      <c r="F109" s="9">
        <f t="shared" si="28"/>
        <v>0.22614129932207466</v>
      </c>
      <c r="G109" s="9">
        <f t="shared" si="29"/>
        <v>1.0496975574329965</v>
      </c>
      <c r="H109" s="9">
        <f t="shared" si="30"/>
        <v>1.913236874966707</v>
      </c>
      <c r="I109" s="9">
        <f t="shared" si="31"/>
        <v>3.9811410631097099</v>
      </c>
      <c r="J109" s="9">
        <f t="shared" si="32"/>
        <v>4.4220140372315688</v>
      </c>
      <c r="K109" s="11">
        <f t="shared" si="33"/>
        <v>0.53475935828876997</v>
      </c>
      <c r="L109" s="11">
        <f t="shared" si="34"/>
        <v>0.26041666666666669</v>
      </c>
      <c r="M109" s="11">
        <f t="shared" si="35"/>
        <v>0.23474178403755869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-0.2633132798573975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0.22785068999857733</v>
      </c>
      <c r="Q109" s="11">
        <f>2*'OddsRatio_working_3-way'!K109*'OddsRatio_working_3-way'!L109*'OddsRatio_working_3-way'!M109</f>
        <v>6.5380398851815583E-2</v>
      </c>
      <c r="R109" s="11">
        <f t="shared" si="36"/>
        <v>0</v>
      </c>
      <c r="S109" s="11">
        <f t="shared" si="37"/>
        <v>-0.86532168116235675</v>
      </c>
      <c r="T109" s="11">
        <f t="shared" si="38"/>
        <v>-0.24829890420727593</v>
      </c>
      <c r="U109" s="11">
        <f>'OddsRatio_working_3-way'!S109-'OddsRatio_working_3-way'!R109^2/3</f>
        <v>-0.86532168116235675</v>
      </c>
      <c r="V109" s="11">
        <f>'OddsRatio_working_3-way'!S109*'OddsRatio_working_3-way'!R109/3-2*'OddsRatio_working_3-way'!R109^3/27-'OddsRatio_working_3-way'!T109</f>
        <v>0.24829890420727593</v>
      </c>
      <c r="W109" s="11">
        <f>'OddsRatio_working_3-way'!V109^2+4*'OddsRatio_working_3-way'!U109^3/27</f>
        <v>-3.4338315387808079E-2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0.15491179846798472</v>
      </c>
      <c r="Y109" s="11">
        <f>IF('OddsRatio_working_3-way'!W109&gt;=0,IF('OddsRatio_working_3-way'!V109+SQRT('OddsRatio_working_3-way'!W109)&gt;0,0,PI()),ACOS('OddsRatio_working_3-way'!V109/(2*'OddsRatio_working_3-way'!X109)))</f>
        <v>0.64113027765481478</v>
      </c>
      <c r="Z109" s="11">
        <f>'OddsRatio_working_3-way'!X109^(1/3)*COS('OddsRatio_working_3-way'!Y109/3)</f>
        <v>0.52484877871649827</v>
      </c>
      <c r="AA109" s="11">
        <f>'OddsRatio_working_3-way'!X109^(1/3)*COS(('OddsRatio_working_3-way'!Y109+2*PI())/3)</f>
        <v>-0.36106890213234821</v>
      </c>
      <c r="AB109" s="11">
        <f>'OddsRatio_working_3-way'!X109^(1/3)*COS(('OddsRatio_working_3-way'!Y109+4*PI())/3)</f>
        <v>-0.16377987658415016</v>
      </c>
      <c r="AC109" s="11">
        <f>'OddsRatio_working_3-way'!X109^(1/3)*SIN('OddsRatio_working_3-way'!Y109/3)</f>
        <v>0.11390487200841104</v>
      </c>
      <c r="AD109" s="11">
        <f>'OddsRatio_working_3-way'!X109^(1/3)*SIN(('OddsRatio_working_3-way'!Y109+2*PI())/3)</f>
        <v>0.39757993950951931</v>
      </c>
      <c r="AE109" s="11">
        <f>'OddsRatio_working_3-way'!X109^(1/3)*SIN(('OddsRatio_working_3-way'!Y109+4*PI())/3)</f>
        <v>-0.51148481151793035</v>
      </c>
      <c r="AF109" s="11">
        <f>-'OddsRatio_working_3-way'!U109/(3*'OddsRatio_working_3-way'!X109^(1/3))*COS(('OddsRatio_working_3-way'!Y109)/3)</f>
        <v>0.52484877871649827</v>
      </c>
      <c r="AG109" s="11">
        <f>-'OddsRatio_working_3-way'!U109/(3*'OddsRatio_working_3-way'!X109^(1/3))*COS(('OddsRatio_working_3-way'!Y109+2*PI())/3)</f>
        <v>-0.36106890213234821</v>
      </c>
      <c r="AH109" s="11">
        <f>-'OddsRatio_working_3-way'!U109/(3*'OddsRatio_working_3-way'!X109^(1/3))*COS(('OddsRatio_working_3-way'!Y109+4*PI())/3)</f>
        <v>-0.16377987658415016</v>
      </c>
      <c r="AI109" s="11">
        <f>'OddsRatio_working_3-way'!U109/(3*'OddsRatio_working_3-way'!X109^(1/3))*SIN(('OddsRatio_working_3-way'!Y109)/3)</f>
        <v>-0.11390487200841104</v>
      </c>
      <c r="AJ109" s="11">
        <f>'OddsRatio_working_3-way'!U109/(3*'OddsRatio_working_3-way'!X109^(1/3))*SIN(('OddsRatio_working_3-way'!Y109+2*PI())/3)</f>
        <v>-0.39757993950951931</v>
      </c>
      <c r="AK109" s="11">
        <f>'OddsRatio_working_3-way'!U109/(3*'OddsRatio_working_3-way'!X109^(1/3))*SIN(('OddsRatio_working_3-way'!Y109+4*PI())/3)</f>
        <v>0.51148481151793035</v>
      </c>
      <c r="AL109" s="11">
        <f>'OddsRatio_working_3-way'!Z109+'OddsRatio_working_3-way'!AF109</f>
        <v>1.0496975574329965</v>
      </c>
      <c r="AM109" s="11">
        <f>'OddsRatio_working_3-way'!AA109+'OddsRatio_working_3-way'!AG109</f>
        <v>-0.72213780426469643</v>
      </c>
      <c r="AN109" s="11">
        <f>'OddsRatio_working_3-way'!AB109+'OddsRatio_working_3-way'!AH109</f>
        <v>-0.32755975316830033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1.0496975574329965</v>
      </c>
      <c r="AS109" s="11">
        <f>IF(('OddsRatio_working_3-way'!X109=0),IF(Q109&gt;0,-Q109^(1/3),(-Q109)^(1/3)),'OddsRatio_working_3-way'!AM109-'OddsRatio_working_3-way'!R109/3)</f>
        <v>-0.72213780426469643</v>
      </c>
      <c r="AT109" s="11">
        <f>IF(('OddsRatio_working_3-way'!X109=0),IF(Q109&gt;0,-Q109^(1/3),(-Q109)^(1/3)),'OddsRatio_working_3-way'!AN109-'OddsRatio_working_3-way'!R109/3)</f>
        <v>-0.32755975316830033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3.79</v>
      </c>
      <c r="C110" s="4">
        <f>IF('True_Odds_Calculator_3-way'!C111="","",'True_Odds_Calculator_3-way'!C111)</f>
        <v>5.37</v>
      </c>
      <c r="D110" s="9">
        <f t="shared" si="26"/>
        <v>0.56825269759207753</v>
      </c>
      <c r="E110" s="9">
        <f t="shared" si="27"/>
        <v>0.25354009629174101</v>
      </c>
      <c r="F110" s="9">
        <f t="shared" si="28"/>
        <v>0.17820720611618113</v>
      </c>
      <c r="G110" s="9">
        <f t="shared" si="29"/>
        <v>1.0552506546173492</v>
      </c>
      <c r="H110" s="9">
        <f t="shared" si="30"/>
        <v>1.7597804713244916</v>
      </c>
      <c r="I110" s="9">
        <f t="shared" si="31"/>
        <v>3.9441493263824032</v>
      </c>
      <c r="J110" s="9">
        <f t="shared" si="32"/>
        <v>5.6114453606778163</v>
      </c>
      <c r="K110" s="11">
        <f t="shared" si="33"/>
        <v>0.58139534883720934</v>
      </c>
      <c r="L110" s="11">
        <f t="shared" si="34"/>
        <v>0.26385224274406333</v>
      </c>
      <c r="M110" s="11">
        <f t="shared" si="35"/>
        <v>0.18621973929236499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-0.25077035462193897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0.22510455077987307</v>
      </c>
      <c r="Q110" s="11">
        <f>2*'OddsRatio_working_3-way'!K110*'OddsRatio_working_3-way'!L110*'OddsRatio_working_3-way'!M110</f>
        <v>5.7133134715703811E-2</v>
      </c>
      <c r="R110" s="11">
        <f t="shared" si="36"/>
        <v>0</v>
      </c>
      <c r="S110" s="11">
        <f t="shared" si="37"/>
        <v>-0.89765216115453661</v>
      </c>
      <c r="T110" s="11">
        <f t="shared" si="38"/>
        <v>-0.22783049775495848</v>
      </c>
      <c r="U110" s="11">
        <f>'OddsRatio_working_3-way'!S110-'OddsRatio_working_3-way'!R110^2/3</f>
        <v>-0.89765216115453661</v>
      </c>
      <c r="V110" s="11">
        <f>'OddsRatio_working_3-way'!S110*'OddsRatio_working_3-way'!R110/3-2*'OddsRatio_working_3-way'!R110^3/27-'OddsRatio_working_3-way'!T110</f>
        <v>0.22783049775495848</v>
      </c>
      <c r="W110" s="11">
        <f>'OddsRatio_working_3-way'!V110^2+4*'OddsRatio_working_3-way'!U110^3/27</f>
        <v>-5.5250245329910158E-2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0.16367420462398946</v>
      </c>
      <c r="Y110" s="11">
        <f>IF('OddsRatio_working_3-way'!W110&gt;=0,IF('OddsRatio_working_3-way'!V110+SQRT('OddsRatio_working_3-way'!W110)&gt;0,0,PI()),ACOS('OddsRatio_working_3-way'!V110/(2*'OddsRatio_working_3-way'!X110)))</f>
        <v>0.80100168426853591</v>
      </c>
      <c r="Z110" s="11">
        <f>'OddsRatio_working_3-way'!X110^(1/3)*COS('OddsRatio_working_3-way'!Y110/3)</f>
        <v>0.52762532730867462</v>
      </c>
      <c r="AA110" s="11">
        <f>'OddsRatio_working_3-way'!X110^(1/3)*COS(('OddsRatio_working_3-way'!Y110+2*PI())/3)</f>
        <v>-0.38879936604881066</v>
      </c>
      <c r="AB110" s="11">
        <f>'OddsRatio_working_3-way'!X110^(1/3)*COS(('OddsRatio_working_3-way'!Y110+4*PI())/3)</f>
        <v>-0.13882596125986404</v>
      </c>
      <c r="AC110" s="11">
        <f>'OddsRatio_working_3-way'!X110^(1/3)*SIN('OddsRatio_working_3-way'!Y110/3)</f>
        <v>0.14432221254514574</v>
      </c>
      <c r="AD110" s="11">
        <f>'OddsRatio_working_3-way'!X110^(1/3)*SIN(('OddsRatio_working_3-way'!Y110+2*PI())/3)</f>
        <v>0.38477583085681871</v>
      </c>
      <c r="AE110" s="11">
        <f>'OddsRatio_working_3-way'!X110^(1/3)*SIN(('OddsRatio_working_3-way'!Y110+4*PI())/3)</f>
        <v>-0.52909804340196431</v>
      </c>
      <c r="AF110" s="11">
        <f>-'OddsRatio_working_3-way'!U110/(3*'OddsRatio_working_3-way'!X110^(1/3))*COS(('OddsRatio_working_3-way'!Y110)/3)</f>
        <v>0.52762532730867462</v>
      </c>
      <c r="AG110" s="11">
        <f>-'OddsRatio_working_3-way'!U110/(3*'OddsRatio_working_3-way'!X110^(1/3))*COS(('OddsRatio_working_3-way'!Y110+2*PI())/3)</f>
        <v>-0.38879936604881066</v>
      </c>
      <c r="AH110" s="11">
        <f>-'OddsRatio_working_3-way'!U110/(3*'OddsRatio_working_3-way'!X110^(1/3))*COS(('OddsRatio_working_3-way'!Y110+4*PI())/3)</f>
        <v>-0.13882596125986404</v>
      </c>
      <c r="AI110" s="11">
        <f>'OddsRatio_working_3-way'!U110/(3*'OddsRatio_working_3-way'!X110^(1/3))*SIN(('OddsRatio_working_3-way'!Y110)/3)</f>
        <v>-0.14432221254514574</v>
      </c>
      <c r="AJ110" s="11">
        <f>'OddsRatio_working_3-way'!U110/(3*'OddsRatio_working_3-way'!X110^(1/3))*SIN(('OddsRatio_working_3-way'!Y110+2*PI())/3)</f>
        <v>-0.38477583085681871</v>
      </c>
      <c r="AK110" s="11">
        <f>'OddsRatio_working_3-way'!U110/(3*'OddsRatio_working_3-way'!X110^(1/3))*SIN(('OddsRatio_working_3-way'!Y110+4*PI())/3)</f>
        <v>0.52909804340196431</v>
      </c>
      <c r="AL110" s="11">
        <f>'OddsRatio_working_3-way'!Z110+'OddsRatio_working_3-way'!AF110</f>
        <v>1.0552506546173492</v>
      </c>
      <c r="AM110" s="11">
        <f>'OddsRatio_working_3-way'!AA110+'OddsRatio_working_3-way'!AG110</f>
        <v>-0.77759873209762131</v>
      </c>
      <c r="AN110" s="11">
        <f>'OddsRatio_working_3-way'!AB110+'OddsRatio_working_3-way'!AH110</f>
        <v>-0.27765192251972809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1.0552506546173492</v>
      </c>
      <c r="AS110" s="11">
        <f>IF(('OddsRatio_working_3-way'!X110=0),IF(Q110&gt;0,-Q110^(1/3),(-Q110)^(1/3)),'OddsRatio_working_3-way'!AM110-'OddsRatio_working_3-way'!R110/3)</f>
        <v>-0.77759873209762131</v>
      </c>
      <c r="AT110" s="11">
        <f>IF(('OddsRatio_working_3-way'!X110=0),IF(Q110&gt;0,-Q110^(1/3),(-Q110)^(1/3)),'OddsRatio_working_3-way'!AN110-'OddsRatio_working_3-way'!R110/3)</f>
        <v>-0.27765192251972809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3.38</v>
      </c>
      <c r="B111" s="4">
        <f>IF('True_Odds_Calculator_3-way'!B112="","",'True_Odds_Calculator_3-way'!B112)</f>
        <v>3.47</v>
      </c>
      <c r="C111" s="4">
        <f>IF('True_Odds_Calculator_3-way'!C112="","",'True_Odds_Calculator_3-way'!C112)</f>
        <v>2.2599999999999998</v>
      </c>
      <c r="D111" s="9">
        <f t="shared" si="26"/>
        <v>0.28750654758707717</v>
      </c>
      <c r="E111" s="9">
        <f t="shared" si="27"/>
        <v>0.27996348314219577</v>
      </c>
      <c r="F111" s="9">
        <f t="shared" si="28"/>
        <v>0.43252996927072684</v>
      </c>
      <c r="G111" s="9">
        <f t="shared" si="29"/>
        <v>1.0412527969349399</v>
      </c>
      <c r="H111" s="9">
        <f t="shared" si="30"/>
        <v>3.4781816567051567</v>
      </c>
      <c r="I111" s="9">
        <f t="shared" si="31"/>
        <v>3.5718944084293014</v>
      </c>
      <c r="J111" s="9">
        <f t="shared" si="32"/>
        <v>2.311978524138024</v>
      </c>
      <c r="K111" s="11">
        <f t="shared" si="33"/>
        <v>0.29585798816568049</v>
      </c>
      <c r="L111" s="11">
        <f t="shared" si="34"/>
        <v>0.28818443804034583</v>
      </c>
      <c r="M111" s="11">
        <f t="shared" si="35"/>
        <v>0.44247787610619471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-0.27944081625446526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0.23050831497440871</v>
      </c>
      <c r="Q111" s="11">
        <f>2*'OddsRatio_working_3-way'!K111*'OddsRatio_working_3-way'!L111*'OddsRatio_working_3-way'!M111</f>
        <v>7.5452803592277809E-2</v>
      </c>
      <c r="R111" s="11">
        <f t="shared" si="36"/>
        <v>0</v>
      </c>
      <c r="S111" s="11">
        <f t="shared" si="37"/>
        <v>-0.82489136005279384</v>
      </c>
      <c r="T111" s="11">
        <f t="shared" si="38"/>
        <v>-0.27001353847881959</v>
      </c>
      <c r="U111" s="11">
        <f>'OddsRatio_working_3-way'!S111-'OddsRatio_working_3-way'!R111^2/3</f>
        <v>-0.82489136005279384</v>
      </c>
      <c r="V111" s="11">
        <f>'OddsRatio_working_3-way'!S111*'OddsRatio_working_3-way'!R111/3-2*'OddsRatio_working_3-way'!R111^3/27-'OddsRatio_working_3-way'!T111</f>
        <v>0.27001353847881959</v>
      </c>
      <c r="W111" s="11">
        <f>'OddsRatio_working_3-way'!V111^2+4*'OddsRatio_working_3-way'!U111^3/27</f>
        <v>-1.0247329781561176E-2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0.14418273192672396</v>
      </c>
      <c r="Y111" s="11">
        <f>IF('OddsRatio_working_3-way'!W111&gt;=0,IF('OddsRatio_working_3-way'!V111+SQRT('OddsRatio_working_3-way'!W111)&gt;0,0,PI()),ACOS('OddsRatio_working_3-way'!V111/(2*'OddsRatio_working_3-way'!X111)))</f>
        <v>0.35868630807480484</v>
      </c>
      <c r="Z111" s="11">
        <f>'OddsRatio_working_3-way'!X111^(1/3)*COS('OddsRatio_working_3-way'!Y111/3)</f>
        <v>0.52062639846746994</v>
      </c>
      <c r="AA111" s="11">
        <f>'OddsRatio_working_3-way'!X111^(1/3)*COS(('OddsRatio_working_3-way'!Y111+2*PI())/3)</f>
        <v>-0.3144791934302037</v>
      </c>
      <c r="AB111" s="11">
        <f>'OddsRatio_working_3-way'!X111^(1/3)*COS(('OddsRatio_working_3-way'!Y111+4*PI())/3)</f>
        <v>-0.20614720503726638</v>
      </c>
      <c r="AC111" s="11">
        <f>'OddsRatio_working_3-way'!X111^(1/3)*SIN('OddsRatio_working_3-way'!Y111/3)</f>
        <v>6.2545502660509719E-2</v>
      </c>
      <c r="AD111" s="11">
        <f>'OddsRatio_working_3-way'!X111^(1/3)*SIN(('OddsRatio_working_3-way'!Y111+2*PI())/3)</f>
        <v>0.41960293562337386</v>
      </c>
      <c r="AE111" s="11">
        <f>'OddsRatio_working_3-way'!X111^(1/3)*SIN(('OddsRatio_working_3-way'!Y111+4*PI())/3)</f>
        <v>-0.4821484382838836</v>
      </c>
      <c r="AF111" s="11">
        <f>-'OddsRatio_working_3-way'!U111/(3*'OddsRatio_working_3-way'!X111^(1/3))*COS(('OddsRatio_working_3-way'!Y111)/3)</f>
        <v>0.52062639846746983</v>
      </c>
      <c r="AG111" s="11">
        <f>-'OddsRatio_working_3-way'!U111/(3*'OddsRatio_working_3-way'!X111^(1/3))*COS(('OddsRatio_working_3-way'!Y111+2*PI())/3)</f>
        <v>-0.31447919343020364</v>
      </c>
      <c r="AH111" s="11">
        <f>-'OddsRatio_working_3-way'!U111/(3*'OddsRatio_working_3-way'!X111^(1/3))*COS(('OddsRatio_working_3-way'!Y111+4*PI())/3)</f>
        <v>-0.20614720503726633</v>
      </c>
      <c r="AI111" s="11">
        <f>'OddsRatio_working_3-way'!U111/(3*'OddsRatio_working_3-way'!X111^(1/3))*SIN(('OddsRatio_working_3-way'!Y111)/3)</f>
        <v>-6.2545502660509705E-2</v>
      </c>
      <c r="AJ111" s="11">
        <f>'OddsRatio_working_3-way'!U111/(3*'OddsRatio_working_3-way'!X111^(1/3))*SIN(('OddsRatio_working_3-way'!Y111+2*PI())/3)</f>
        <v>-0.41960293562337375</v>
      </c>
      <c r="AK111" s="11">
        <f>'OddsRatio_working_3-way'!U111/(3*'OddsRatio_working_3-way'!X111^(1/3))*SIN(('OddsRatio_working_3-way'!Y111+4*PI())/3)</f>
        <v>0.48214843828388348</v>
      </c>
      <c r="AL111" s="11">
        <f>'OddsRatio_working_3-way'!Z111+'OddsRatio_working_3-way'!AF111</f>
        <v>1.0412527969349399</v>
      </c>
      <c r="AM111" s="11">
        <f>'OddsRatio_working_3-way'!AA111+'OddsRatio_working_3-way'!AG111</f>
        <v>-0.62895838686040739</v>
      </c>
      <c r="AN111" s="11">
        <f>'OddsRatio_working_3-way'!AB111+'OddsRatio_working_3-way'!AH111</f>
        <v>-0.41229441007453271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1.0412527969349399</v>
      </c>
      <c r="AS111" s="11">
        <f>IF(('OddsRatio_working_3-way'!X111=0),IF(Q111&gt;0,-Q111^(1/3),(-Q111)^(1/3)),'OddsRatio_working_3-way'!AM111-'OddsRatio_working_3-way'!R111/3)</f>
        <v>-0.62895838686040739</v>
      </c>
      <c r="AT111" s="11">
        <f>IF(('OddsRatio_working_3-way'!X111=0),IF(Q111&gt;0,-Q111^(1/3),(-Q111)^(1/3)),'OddsRatio_working_3-way'!AN111-'OddsRatio_working_3-way'!R111/3)</f>
        <v>-0.41229441007453271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2.0299999999999998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4.09</v>
      </c>
      <c r="D112" s="9">
        <f t="shared" si="26"/>
        <v>0.48104313991830916</v>
      </c>
      <c r="E112" s="9">
        <f t="shared" si="27"/>
        <v>0.28290999746979179</v>
      </c>
      <c r="F112" s="9">
        <f t="shared" si="28"/>
        <v>0.23604686261189872</v>
      </c>
      <c r="G112" s="9">
        <f t="shared" si="29"/>
        <v>1.0473938196382127</v>
      </c>
      <c r="H112" s="9">
        <f t="shared" si="30"/>
        <v>2.0788156342273587</v>
      </c>
      <c r="I112" s="9">
        <f t="shared" si="31"/>
        <v>3.5346930435244754</v>
      </c>
      <c r="J112" s="9">
        <f t="shared" si="32"/>
        <v>4.2364469026820766</v>
      </c>
      <c r="K112" s="11">
        <f t="shared" si="33"/>
        <v>0.49261083743842371</v>
      </c>
      <c r="L112" s="11">
        <f t="shared" si="34"/>
        <v>0.29239766081871343</v>
      </c>
      <c r="M112" s="11">
        <f t="shared" si="35"/>
        <v>0.24449877750611249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-0.27124742131020985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0.23032034178693511</v>
      </c>
      <c r="Q112" s="11">
        <f>2*'OddsRatio_working_3-way'!K112*'OddsRatio_working_3-way'!L112*'OddsRatio_working_3-way'!M112</f>
        <v>7.0434355286524503E-2</v>
      </c>
      <c r="R112" s="11">
        <f t="shared" si="36"/>
        <v>0</v>
      </c>
      <c r="S112" s="11">
        <f t="shared" si="37"/>
        <v>-0.84911532310396121</v>
      </c>
      <c r="T112" s="11">
        <f t="shared" si="38"/>
        <v>-0.25966829452720525</v>
      </c>
      <c r="U112" s="11">
        <f>'OddsRatio_working_3-way'!S112-'OddsRatio_working_3-way'!R112^2/3</f>
        <v>-0.84911532310396121</v>
      </c>
      <c r="V112" s="11">
        <f>'OddsRatio_working_3-way'!S112*'OddsRatio_working_3-way'!R112/3-2*'OddsRatio_working_3-way'!R112^3/27-'OddsRatio_working_3-way'!T112</f>
        <v>0.25966829452720525</v>
      </c>
      <c r="W112" s="11">
        <f>'OddsRatio_working_3-way'!V112^2+4*'OddsRatio_working_3-way'!U112^3/27</f>
        <v>-2.3270074284166248E-2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0.15058029209265206</v>
      </c>
      <c r="Y112" s="11">
        <f>IF('OddsRatio_working_3-way'!W112&gt;=0,IF('OddsRatio_working_3-way'!V112+SQRT('OddsRatio_working_3-way'!W112)&gt;0,0,PI()),ACOS('OddsRatio_working_3-way'!V112/(2*'OddsRatio_working_3-way'!X112)))</f>
        <v>0.53114955004550946</v>
      </c>
      <c r="Z112" s="11">
        <f>'OddsRatio_working_3-way'!X112^(1/3)*COS('OddsRatio_working_3-way'!Y112/3)</f>
        <v>0.52369690981910633</v>
      </c>
      <c r="AA112" s="11">
        <f>'OddsRatio_working_3-way'!X112^(1/3)*COS(('OddsRatio_working_3-way'!Y112+2*PI())/3)</f>
        <v>-0.34299641089385058</v>
      </c>
      <c r="AB112" s="11">
        <f>'OddsRatio_working_3-way'!X112^(1/3)*COS(('OddsRatio_working_3-way'!Y112+4*PI())/3)</f>
        <v>-0.18070049892525605</v>
      </c>
      <c r="AC112" s="11">
        <f>'OddsRatio_working_3-way'!X112^(1/3)*SIN('OddsRatio_working_3-way'!Y112/3)</f>
        <v>9.3701588463444063E-2</v>
      </c>
      <c r="AD112" s="11">
        <f>'OddsRatio_working_3-way'!X112^(1/3)*SIN(('OddsRatio_working_3-way'!Y112+2*PI())/3)</f>
        <v>0.40668403355503224</v>
      </c>
      <c r="AE112" s="11">
        <f>'OddsRatio_working_3-way'!X112^(1/3)*SIN(('OddsRatio_working_3-way'!Y112+4*PI())/3)</f>
        <v>-0.50038562201847614</v>
      </c>
      <c r="AF112" s="11">
        <f>-'OddsRatio_working_3-way'!U112/(3*'OddsRatio_working_3-way'!X112^(1/3))*COS(('OddsRatio_working_3-way'!Y112)/3)</f>
        <v>0.52369690981910633</v>
      </c>
      <c r="AG112" s="11">
        <f>-'OddsRatio_working_3-way'!U112/(3*'OddsRatio_working_3-way'!X112^(1/3))*COS(('OddsRatio_working_3-way'!Y112+2*PI())/3)</f>
        <v>-0.34299641089385058</v>
      </c>
      <c r="AH112" s="11">
        <f>-'OddsRatio_working_3-way'!U112/(3*'OddsRatio_working_3-way'!X112^(1/3))*COS(('OddsRatio_working_3-way'!Y112+4*PI())/3)</f>
        <v>-0.18070049892525605</v>
      </c>
      <c r="AI112" s="11">
        <f>'OddsRatio_working_3-way'!U112/(3*'OddsRatio_working_3-way'!X112^(1/3))*SIN(('OddsRatio_working_3-way'!Y112)/3)</f>
        <v>-9.3701588463444063E-2</v>
      </c>
      <c r="AJ112" s="11">
        <f>'OddsRatio_working_3-way'!U112/(3*'OddsRatio_working_3-way'!X112^(1/3))*SIN(('OddsRatio_working_3-way'!Y112+2*PI())/3)</f>
        <v>-0.40668403355503224</v>
      </c>
      <c r="AK112" s="11">
        <f>'OddsRatio_working_3-way'!U112/(3*'OddsRatio_working_3-way'!X112^(1/3))*SIN(('OddsRatio_working_3-way'!Y112+4*PI())/3)</f>
        <v>0.50038562201847614</v>
      </c>
      <c r="AL112" s="11">
        <f>'OddsRatio_working_3-way'!Z112+'OddsRatio_working_3-way'!AF112</f>
        <v>1.0473938196382127</v>
      </c>
      <c r="AM112" s="11">
        <f>'OddsRatio_working_3-way'!AA112+'OddsRatio_working_3-way'!AG112</f>
        <v>-0.68599282178770116</v>
      </c>
      <c r="AN112" s="11">
        <f>'OddsRatio_working_3-way'!AB112+'OddsRatio_working_3-way'!AH112</f>
        <v>-0.36140099785051211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1.0473938196382127</v>
      </c>
      <c r="AS112" s="11">
        <f>IF(('OddsRatio_working_3-way'!X112=0),IF(Q112&gt;0,-Q112^(1/3),(-Q112)^(1/3)),'OddsRatio_working_3-way'!AM112-'OddsRatio_working_3-way'!R112/3)</f>
        <v>-0.68599282178770116</v>
      </c>
      <c r="AT112" s="11">
        <f>IF(('OddsRatio_working_3-way'!X112=0),IF(Q112&gt;0,-Q112^(1/3),(-Q112)^(1/3)),'OddsRatio_working_3-way'!AN112-'OddsRatio_working_3-way'!R112/3)</f>
        <v>-0.36140099785051211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3.94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2.04</v>
      </c>
      <c r="D113" s="9">
        <f t="shared" si="26"/>
        <v>0.24510043946001614</v>
      </c>
      <c r="E113" s="9">
        <f t="shared" si="27"/>
        <v>0.27631838353170646</v>
      </c>
      <c r="F113" s="9">
        <f t="shared" si="28"/>
        <v>0.47858117700827724</v>
      </c>
      <c r="G113" s="9">
        <f t="shared" si="29"/>
        <v>1.0476054574707712</v>
      </c>
      <c r="H113" s="9">
        <f t="shared" si="30"/>
        <v>4.0799600449640669</v>
      </c>
      <c r="I113" s="9">
        <f t="shared" si="31"/>
        <v>3.6190136436769285</v>
      </c>
      <c r="J113" s="9">
        <f t="shared" si="32"/>
        <v>2.0895096757696021</v>
      </c>
      <c r="K113" s="11">
        <f t="shared" si="33"/>
        <v>0.25380710659898476</v>
      </c>
      <c r="L113" s="11">
        <f t="shared" si="34"/>
        <v>0.2857142857142857</v>
      </c>
      <c r="M113" s="11">
        <f t="shared" si="35"/>
        <v>0.49019607843137253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-0.27172290235891305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0.23034594548479287</v>
      </c>
      <c r="Q113" s="11">
        <f>2*'OddsRatio_working_3-way'!K113*'OddsRatio_working_3-way'!L113*'OddsRatio_working_3-way'!M113</f>
        <v>7.1094427618763237E-2</v>
      </c>
      <c r="R113" s="11">
        <f t="shared" si="36"/>
        <v>0</v>
      </c>
      <c r="S113" s="11">
        <f t="shared" si="37"/>
        <v>-0.84772370486656201</v>
      </c>
      <c r="T113" s="11">
        <f t="shared" si="38"/>
        <v>-0.26164311878597596</v>
      </c>
      <c r="U113" s="11">
        <f>'OddsRatio_working_3-way'!S113-'OddsRatio_working_3-way'!R113^2/3</f>
        <v>-0.84772370486656201</v>
      </c>
      <c r="V113" s="11">
        <f>'OddsRatio_working_3-way'!S113*'OddsRatio_working_3-way'!R113/3-2*'OddsRatio_working_3-way'!R113^3/27-'OddsRatio_working_3-way'!T113</f>
        <v>0.26164311878597596</v>
      </c>
      <c r="W113" s="11">
        <f>'OddsRatio_working_3-way'!V113^2+4*'OddsRatio_working_3-way'!U113^3/27</f>
        <v>-2.1795371929491145E-2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0.15021026391157785</v>
      </c>
      <c r="Y113" s="11">
        <f>IF('OddsRatio_working_3-way'!W113&gt;=0,IF('OddsRatio_working_3-way'!V113+SQRT('OddsRatio_working_3-way'!W113)&gt;0,0,PI()),ACOS('OddsRatio_working_3-way'!V113/(2*'OddsRatio_working_3-way'!X113)))</f>
        <v>0.51371908200775085</v>
      </c>
      <c r="Z113" s="11">
        <f>'OddsRatio_working_3-way'!X113^(1/3)*COS('OddsRatio_working_3-way'!Y113/3)</f>
        <v>0.52380272873538558</v>
      </c>
      <c r="AA113" s="11">
        <f>'OddsRatio_working_3-way'!X113^(1/3)*COS(('OddsRatio_working_3-way'!Y113+2*PI())/3)</f>
        <v>-0.34034849461261368</v>
      </c>
      <c r="AB113" s="11">
        <f>'OddsRatio_working_3-way'!X113^(1/3)*COS(('OddsRatio_working_3-way'!Y113+4*PI())/3)</f>
        <v>-0.1834542341227722</v>
      </c>
      <c r="AC113" s="11">
        <f>'OddsRatio_working_3-way'!X113^(1/3)*SIN('OddsRatio_working_3-way'!Y113/3)</f>
        <v>9.0582943528117507E-2</v>
      </c>
      <c r="AD113" s="11">
        <f>'OddsRatio_working_3-way'!X113^(1/3)*SIN(('OddsRatio_working_3-way'!Y113+2*PI())/3)</f>
        <v>0.4083349978923943</v>
      </c>
      <c r="AE113" s="11">
        <f>'OddsRatio_working_3-way'!X113^(1/3)*SIN(('OddsRatio_working_3-way'!Y113+4*PI())/3)</f>
        <v>-0.49891794142051166</v>
      </c>
      <c r="AF113" s="11">
        <f>-'OddsRatio_working_3-way'!U113/(3*'OddsRatio_working_3-way'!X113^(1/3))*COS(('OddsRatio_working_3-way'!Y113)/3)</f>
        <v>0.52380272873538558</v>
      </c>
      <c r="AG113" s="11">
        <f>-'OddsRatio_working_3-way'!U113/(3*'OddsRatio_working_3-way'!X113^(1/3))*COS(('OddsRatio_working_3-way'!Y113+2*PI())/3)</f>
        <v>-0.34034849461261368</v>
      </c>
      <c r="AH113" s="11">
        <f>-'OddsRatio_working_3-way'!U113/(3*'OddsRatio_working_3-way'!X113^(1/3))*COS(('OddsRatio_working_3-way'!Y113+4*PI())/3)</f>
        <v>-0.1834542341227722</v>
      </c>
      <c r="AI113" s="11">
        <f>'OddsRatio_working_3-way'!U113/(3*'OddsRatio_working_3-way'!X113^(1/3))*SIN(('OddsRatio_working_3-way'!Y113)/3)</f>
        <v>-9.0582943528117507E-2</v>
      </c>
      <c r="AJ113" s="11">
        <f>'OddsRatio_working_3-way'!U113/(3*'OddsRatio_working_3-way'!X113^(1/3))*SIN(('OddsRatio_working_3-way'!Y113+2*PI())/3)</f>
        <v>-0.4083349978923943</v>
      </c>
      <c r="AK113" s="11">
        <f>'OddsRatio_working_3-way'!U113/(3*'OddsRatio_working_3-way'!X113^(1/3))*SIN(('OddsRatio_working_3-way'!Y113+4*PI())/3)</f>
        <v>0.49891794142051166</v>
      </c>
      <c r="AL113" s="11">
        <f>'OddsRatio_working_3-way'!Z113+'OddsRatio_working_3-way'!AF113</f>
        <v>1.0476054574707712</v>
      </c>
      <c r="AM113" s="11">
        <f>'OddsRatio_working_3-way'!AA113+'OddsRatio_working_3-way'!AG113</f>
        <v>-0.68069698922522737</v>
      </c>
      <c r="AN113" s="11">
        <f>'OddsRatio_working_3-way'!AB113+'OddsRatio_working_3-way'!AH113</f>
        <v>-0.36690846824554441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1.0476054574707712</v>
      </c>
      <c r="AS113" s="11">
        <f>IF(('OddsRatio_working_3-way'!X113=0),IF(Q113&gt;0,-Q113^(1/3),(-Q113)^(1/3)),'OddsRatio_working_3-way'!AM113-'OddsRatio_working_3-way'!R113/3)</f>
        <v>-0.68069698922522737</v>
      </c>
      <c r="AT113" s="11">
        <f>IF(('OddsRatio_working_3-way'!X113=0),IF(Q113&gt;0,-Q113^(1/3),(-Q113)^(1/3)),'OddsRatio_working_3-way'!AN113-'OddsRatio_working_3-way'!R113/3)</f>
        <v>-0.36690846824554441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2.57</v>
      </c>
      <c r="B114" s="4">
        <f>IF('True_Odds_Calculator_3-way'!B115="","",'True_Odds_Calculator_3-way'!B115)</f>
        <v>3.08</v>
      </c>
      <c r="C114" s="4">
        <f>IF('True_Odds_Calculator_3-way'!C115="","",'True_Odds_Calculator_3-way'!C115)</f>
        <v>3.19</v>
      </c>
      <c r="D114" s="9">
        <f t="shared" si="26"/>
        <v>0.37944734351930937</v>
      </c>
      <c r="E114" s="9">
        <f t="shared" si="27"/>
        <v>0.31579011894967141</v>
      </c>
      <c r="F114" s="9">
        <f t="shared" si="28"/>
        <v>0.30476253753101923</v>
      </c>
      <c r="G114" s="9">
        <f t="shared" si="29"/>
        <v>1.0416635558179035</v>
      </c>
      <c r="H114" s="9">
        <f t="shared" si="30"/>
        <v>2.6354117826341086</v>
      </c>
      <c r="I114" s="9">
        <f t="shared" si="31"/>
        <v>3.1666601961012391</v>
      </c>
      <c r="J114" s="9">
        <f t="shared" si="32"/>
        <v>3.2812431872412087</v>
      </c>
      <c r="K114" s="11">
        <f t="shared" si="33"/>
        <v>0.38910505836575876</v>
      </c>
      <c r="L114" s="11">
        <f t="shared" si="34"/>
        <v>0.32467532467532467</v>
      </c>
      <c r="M114" s="11">
        <f t="shared" si="35"/>
        <v>0.31347962382445144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-0.28322564814276507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0.23128013077148873</v>
      </c>
      <c r="Q114" s="11">
        <f>2*'OddsRatio_working_3-way'!K114*'OddsRatio_working_3-way'!L114*'OddsRatio_working_3-way'!M114</f>
        <v>7.9205524236811223E-2</v>
      </c>
      <c r="R114" s="11">
        <f t="shared" si="36"/>
        <v>0</v>
      </c>
      <c r="S114" s="11">
        <f t="shared" si="37"/>
        <v>-0.8165931732810715</v>
      </c>
      <c r="T114" s="11">
        <f t="shared" si="38"/>
        <v>-0.2796551963291341</v>
      </c>
      <c r="U114" s="11">
        <f>'OddsRatio_working_3-way'!S114-'OddsRatio_working_3-way'!R114^2/3</f>
        <v>-0.8165931732810715</v>
      </c>
      <c r="V114" s="11">
        <f>'OddsRatio_working_3-way'!S114*'OddsRatio_working_3-way'!R114/3-2*'OddsRatio_working_3-way'!R114^3/27-'OddsRatio_working_3-way'!T114</f>
        <v>0.2796551963291341</v>
      </c>
      <c r="W114" s="11">
        <f>'OddsRatio_working_3-way'!V114^2+4*'OddsRatio_working_3-way'!U114^3/27</f>
        <v>-2.4632321310544131E-3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0.14201255311145997</v>
      </c>
      <c r="Y114" s="11">
        <f>IF('OddsRatio_working_3-way'!W114&gt;=0,IF('OddsRatio_working_3-way'!V114+SQRT('OddsRatio_working_3-way'!W114)&gt;0,0,PI()),ACOS('OddsRatio_working_3-way'!V114/(2*'OddsRatio_working_3-way'!X114)))</f>
        <v>0.17564317372211491</v>
      </c>
      <c r="Z114" s="11">
        <f>'OddsRatio_working_3-way'!X114^(1/3)*COS('OddsRatio_working_3-way'!Y114/3)</f>
        <v>0.52083177790895174</v>
      </c>
      <c r="AA114" s="11">
        <f>'OddsRatio_working_3-way'!X114^(1/3)*COS(('OddsRatio_working_3-way'!Y114+2*PI())/3)</f>
        <v>-0.28685426372332545</v>
      </c>
      <c r="AB114" s="11">
        <f>'OddsRatio_working_3-way'!X114^(1/3)*COS(('OddsRatio_working_3-way'!Y114+4*PI())/3)</f>
        <v>-0.23397751418562621</v>
      </c>
      <c r="AC114" s="11">
        <f>'OddsRatio_working_3-way'!X114^(1/3)*SIN('OddsRatio_working_3-way'!Y114/3)</f>
        <v>3.0528405579463062E-2</v>
      </c>
      <c r="AD114" s="11">
        <f>'OddsRatio_working_3-way'!X114^(1/3)*SIN(('OddsRatio_working_3-way'!Y114+2*PI())/3)</f>
        <v>0.43578934797763552</v>
      </c>
      <c r="AE114" s="11">
        <f>'OddsRatio_working_3-way'!X114^(1/3)*SIN(('OddsRatio_working_3-way'!Y114+4*PI())/3)</f>
        <v>-0.46631775355709859</v>
      </c>
      <c r="AF114" s="11">
        <f>-'OddsRatio_working_3-way'!U114/(3*'OddsRatio_working_3-way'!X114^(1/3))*COS(('OddsRatio_working_3-way'!Y114)/3)</f>
        <v>0.52083177790895163</v>
      </c>
      <c r="AG114" s="11">
        <f>-'OddsRatio_working_3-way'!U114/(3*'OddsRatio_working_3-way'!X114^(1/3))*COS(('OddsRatio_working_3-way'!Y114+2*PI())/3)</f>
        <v>-0.2868542637233254</v>
      </c>
      <c r="AH114" s="11">
        <f>-'OddsRatio_working_3-way'!U114/(3*'OddsRatio_working_3-way'!X114^(1/3))*COS(('OddsRatio_working_3-way'!Y114+4*PI())/3)</f>
        <v>-0.23397751418562618</v>
      </c>
      <c r="AI114" s="11">
        <f>'OddsRatio_working_3-way'!U114/(3*'OddsRatio_working_3-way'!X114^(1/3))*SIN(('OddsRatio_working_3-way'!Y114)/3)</f>
        <v>-3.0528405579463059E-2</v>
      </c>
      <c r="AJ114" s="11">
        <f>'OddsRatio_working_3-way'!U114/(3*'OddsRatio_working_3-way'!X114^(1/3))*SIN(('OddsRatio_working_3-way'!Y114+2*PI())/3)</f>
        <v>-0.43578934797763541</v>
      </c>
      <c r="AK114" s="11">
        <f>'OddsRatio_working_3-way'!U114/(3*'OddsRatio_working_3-way'!X114^(1/3))*SIN(('OddsRatio_working_3-way'!Y114+4*PI())/3)</f>
        <v>0.46631775355709848</v>
      </c>
      <c r="AL114" s="11">
        <f>'OddsRatio_working_3-way'!Z114+'OddsRatio_working_3-way'!AF114</f>
        <v>1.0416635558179035</v>
      </c>
      <c r="AM114" s="11">
        <f>'OddsRatio_working_3-way'!AA114+'OddsRatio_working_3-way'!AG114</f>
        <v>-0.57370852744665091</v>
      </c>
      <c r="AN114" s="11">
        <f>'OddsRatio_working_3-way'!AB114+'OddsRatio_working_3-way'!AH114</f>
        <v>-0.46795502837125236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1.0416635558179035</v>
      </c>
      <c r="AS114" s="11">
        <f>IF(('OddsRatio_working_3-way'!X114=0),IF(Q114&gt;0,-Q114^(1/3),(-Q114)^(1/3)),'OddsRatio_working_3-way'!AM114-'OddsRatio_working_3-way'!R114/3)</f>
        <v>-0.57370852744665091</v>
      </c>
      <c r="AT114" s="11">
        <f>IF(('OddsRatio_working_3-way'!X114=0),IF(Q114&gt;0,-Q114^(1/3),(-Q114)^(1/3)),'OddsRatio_working_3-way'!AN114-'OddsRatio_working_3-way'!R114/3)</f>
        <v>-0.46795502837125236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2.75</v>
      </c>
      <c r="B115" s="4">
        <f>IF('True_Odds_Calculator_3-way'!B116="","",'True_Odds_Calculator_3-way'!B116)</f>
        <v>3.35</v>
      </c>
      <c r="C115" s="4">
        <f>IF('True_Odds_Calculator_3-way'!C116="","",'True_Odds_Calculator_3-way'!C116)</f>
        <v>2.62</v>
      </c>
      <c r="D115" s="9">
        <f t="shared" si="26"/>
        <v>0.34863950182728298</v>
      </c>
      <c r="E115" s="9">
        <f t="shared" si="27"/>
        <v>0.28499368605807218</v>
      </c>
      <c r="F115" s="9">
        <f t="shared" si="28"/>
        <v>0.36636681211464467</v>
      </c>
      <c r="G115" s="9">
        <f t="shared" si="29"/>
        <v>1.0675956023486695</v>
      </c>
      <c r="H115" s="9">
        <f t="shared" si="30"/>
        <v>2.868292304110172</v>
      </c>
      <c r="I115" s="9">
        <f t="shared" si="31"/>
        <v>3.5088496655193739</v>
      </c>
      <c r="J115" s="9">
        <f t="shared" si="32"/>
        <v>2.7295048758048446</v>
      </c>
      <c r="K115" s="11">
        <f t="shared" si="33"/>
        <v>0.36363636363636365</v>
      </c>
      <c r="L115" s="11">
        <f t="shared" si="34"/>
        <v>0.29850746268656714</v>
      </c>
      <c r="M115" s="11">
        <f t="shared" si="35"/>
        <v>0.38167938931297707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-0.27602100531347418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0.23698302381223649</v>
      </c>
      <c r="Q115" s="11">
        <f>2*'OddsRatio_working_3-way'!K115*'OddsRatio_working_3-way'!L115*'OddsRatio_working_3-way'!M115</f>
        <v>8.2861197137145626E-2</v>
      </c>
      <c r="R115" s="11">
        <f t="shared" si="36"/>
        <v>0</v>
      </c>
      <c r="S115" s="11">
        <f t="shared" si="37"/>
        <v>-0.85856880183121331</v>
      </c>
      <c r="T115" s="11">
        <f t="shared" si="38"/>
        <v>-0.30019888175916548</v>
      </c>
      <c r="U115" s="11">
        <f>'OddsRatio_working_3-way'!S115-'OddsRatio_working_3-way'!R115^2/3</f>
        <v>-0.85856880183121331</v>
      </c>
      <c r="V115" s="11">
        <f>'OddsRatio_working_3-way'!S115*'OddsRatio_working_3-way'!R115/3-2*'OddsRatio_working_3-way'!R115^3/27-'OddsRatio_working_3-way'!T115</f>
        <v>0.30019888175916548</v>
      </c>
      <c r="W115" s="11">
        <f>'OddsRatio_working_3-way'!V115^2+4*'OddsRatio_working_3-way'!U115^3/27</f>
        <v>-3.6414816510331321E-3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0.15310196786822056</v>
      </c>
      <c r="Y115" s="11">
        <f>IF('OddsRatio_working_3-way'!W115&gt;=0,IF('OddsRatio_working_3-way'!V115+SQRT('OddsRatio_working_3-way'!W115)&gt;0,0,PI()),ACOS('OddsRatio_working_3-way'!V115/(2*'OddsRatio_working_3-way'!X115)))</f>
        <v>0.19837200974955183</v>
      </c>
      <c r="Z115" s="11">
        <f>'OddsRatio_working_3-way'!X115^(1/3)*COS('OddsRatio_working_3-way'!Y115/3)</f>
        <v>0.53379780117433484</v>
      </c>
      <c r="AA115" s="11">
        <f>'OddsRatio_working_3-way'!X115^(1/3)*COS(('OddsRatio_working_3-way'!Y115+2*PI())/3)</f>
        <v>-0.29751149691429063</v>
      </c>
      <c r="AB115" s="11">
        <f>'OddsRatio_working_3-way'!X115^(1/3)*COS(('OddsRatio_working_3-way'!Y115+4*PI())/3)</f>
        <v>-0.23628630426004429</v>
      </c>
      <c r="AC115" s="11">
        <f>'OddsRatio_working_3-way'!X115^(1/3)*SIN('OddsRatio_working_3-way'!Y115/3)</f>
        <v>3.5348381460116068E-2</v>
      </c>
      <c r="AD115" s="11">
        <f>'OddsRatio_working_3-way'!X115^(1/3)*SIN(('OddsRatio_working_3-way'!Y115+2*PI())/3)</f>
        <v>0.44460826557119087</v>
      </c>
      <c r="AE115" s="11">
        <f>'OddsRatio_working_3-way'!X115^(1/3)*SIN(('OddsRatio_working_3-way'!Y115+4*PI())/3)</f>
        <v>-0.47995664703130669</v>
      </c>
      <c r="AF115" s="11">
        <f>-'OddsRatio_working_3-way'!U115/(3*'OddsRatio_working_3-way'!X115^(1/3))*COS(('OddsRatio_working_3-way'!Y115)/3)</f>
        <v>0.53379780117433473</v>
      </c>
      <c r="AG115" s="11">
        <f>-'OddsRatio_working_3-way'!U115/(3*'OddsRatio_working_3-way'!X115^(1/3))*COS(('OddsRatio_working_3-way'!Y115+2*PI())/3)</f>
        <v>-0.29751149691429057</v>
      </c>
      <c r="AH115" s="11">
        <f>-'OddsRatio_working_3-way'!U115/(3*'OddsRatio_working_3-way'!X115^(1/3))*COS(('OddsRatio_working_3-way'!Y115+4*PI())/3)</f>
        <v>-0.23628630426004424</v>
      </c>
      <c r="AI115" s="11">
        <f>'OddsRatio_working_3-way'!U115/(3*'OddsRatio_working_3-way'!X115^(1/3))*SIN(('OddsRatio_working_3-way'!Y115)/3)</f>
        <v>-3.5348381460116061E-2</v>
      </c>
      <c r="AJ115" s="11">
        <f>'OddsRatio_working_3-way'!U115/(3*'OddsRatio_working_3-way'!X115^(1/3))*SIN(('OddsRatio_working_3-way'!Y115+2*PI())/3)</f>
        <v>-0.44460826557119076</v>
      </c>
      <c r="AK115" s="11">
        <f>'OddsRatio_working_3-way'!U115/(3*'OddsRatio_working_3-way'!X115^(1/3))*SIN(('OddsRatio_working_3-way'!Y115+4*PI())/3)</f>
        <v>0.47995664703130658</v>
      </c>
      <c r="AL115" s="11">
        <f>'OddsRatio_working_3-way'!Z115+'OddsRatio_working_3-way'!AF115</f>
        <v>1.0675956023486695</v>
      </c>
      <c r="AM115" s="11">
        <f>'OddsRatio_working_3-way'!AA115+'OddsRatio_working_3-way'!AG115</f>
        <v>-0.59502299382858115</v>
      </c>
      <c r="AN115" s="11">
        <f>'OddsRatio_working_3-way'!AB115+'OddsRatio_working_3-way'!AH115</f>
        <v>-0.47257260852008853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1.0675956023486695</v>
      </c>
      <c r="AS115" s="11">
        <f>IF(('OddsRatio_working_3-way'!X115=0),IF(Q115&gt;0,-Q115^(1/3),(-Q115)^(1/3)),'OddsRatio_working_3-way'!AM115-'OddsRatio_working_3-way'!R115/3)</f>
        <v>-0.59502299382858115</v>
      </c>
      <c r="AT115" s="11">
        <f>IF(('OddsRatio_working_3-way'!X115=0),IF(Q115&gt;0,-Q115^(1/3),(-Q115)^(1/3)),'OddsRatio_working_3-way'!AN115-'OddsRatio_working_3-way'!R115/3)</f>
        <v>-0.47257260852008853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2.46</v>
      </c>
      <c r="B116" s="4">
        <f>IF('True_Odds_Calculator_3-way'!B117="","",'True_Odds_Calculator_3-way'!B117)</f>
        <v>3.23</v>
      </c>
      <c r="C116" s="4">
        <f>IF('True_Odds_Calculator_3-way'!C117="","",'True_Odds_Calculator_3-way'!C117)</f>
        <v>3.05</v>
      </c>
      <c r="D116" s="9">
        <f t="shared" si="26"/>
        <v>0.39073921373297338</v>
      </c>
      <c r="E116" s="9">
        <f t="shared" si="27"/>
        <v>0.29571828434115977</v>
      </c>
      <c r="F116" s="9">
        <f t="shared" si="28"/>
        <v>0.3135425019258668</v>
      </c>
      <c r="G116" s="9">
        <f t="shared" si="29"/>
        <v>1.0679806216922274</v>
      </c>
      <c r="H116" s="9">
        <f t="shared" si="30"/>
        <v>2.559251707670652</v>
      </c>
      <c r="I116" s="9">
        <f t="shared" si="31"/>
        <v>3.3815967863736667</v>
      </c>
      <c r="J116" s="9">
        <f t="shared" si="32"/>
        <v>3.1893602744690654</v>
      </c>
      <c r="K116" s="11">
        <f t="shared" si="33"/>
        <v>0.4065040650406504</v>
      </c>
      <c r="L116" s="11">
        <f t="shared" si="34"/>
        <v>0.30959752321981426</v>
      </c>
      <c r="M116" s="11">
        <f t="shared" si="35"/>
        <v>0.32786885245901642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-0.27540645248608486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0.23685056421187975</v>
      </c>
      <c r="Q116" s="11">
        <f>2*'OddsRatio_working_3-way'!K116*'OddsRatio_working_3-way'!L116*'OddsRatio_working_3-way'!M116</f>
        <v>8.2526328993686338E-2</v>
      </c>
      <c r="R116" s="11">
        <f t="shared" si="36"/>
        <v>0</v>
      </c>
      <c r="S116" s="11">
        <f t="shared" si="37"/>
        <v>-0.86000368573008223</v>
      </c>
      <c r="T116" s="11">
        <f t="shared" si="38"/>
        <v>-0.29965285217076043</v>
      </c>
      <c r="U116" s="11">
        <f>'OddsRatio_working_3-way'!S116-'OddsRatio_working_3-way'!R116^2/3</f>
        <v>-0.86000368573008223</v>
      </c>
      <c r="V116" s="11">
        <f>'OddsRatio_working_3-way'!S116*'OddsRatio_working_3-way'!R116/3-2*'OddsRatio_working_3-way'!R116^3/27-'OddsRatio_working_3-way'!T116</f>
        <v>0.29965285217076043</v>
      </c>
      <c r="W116" s="11">
        <f>'OddsRatio_working_3-way'!V116^2+4*'OddsRatio_working_3-way'!U116^3/27</f>
        <v>-4.4398982500698375E-3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0.1534859358900201</v>
      </c>
      <c r="Y116" s="11">
        <f>IF('OddsRatio_working_3-way'!W116&gt;=0,IF('OddsRatio_working_3-way'!V116+SQRT('OddsRatio_working_3-way'!W116)&gt;0,0,PI()),ACOS('OddsRatio_working_3-way'!V116/(2*'OddsRatio_working_3-way'!X116)))</f>
        <v>0.21880581151089928</v>
      </c>
      <c r="Z116" s="11">
        <f>'OddsRatio_working_3-way'!X116^(1/3)*COS('OddsRatio_working_3-way'!Y116/3)</f>
        <v>0.53399031084611381</v>
      </c>
      <c r="AA116" s="11">
        <f>'OddsRatio_working_3-way'!X116^(1/3)*COS(('OddsRatio_working_3-way'!Y116+2*PI())/3)</f>
        <v>-0.3007839460846608</v>
      </c>
      <c r="AB116" s="11">
        <f>'OddsRatio_working_3-way'!X116^(1/3)*COS(('OddsRatio_working_3-way'!Y116+4*PI())/3)</f>
        <v>-0.23320636476145309</v>
      </c>
      <c r="AC116" s="11">
        <f>'OddsRatio_working_3-way'!X116^(1/3)*SIN('OddsRatio_working_3-way'!Y116/3)</f>
        <v>3.9015934768138007E-2</v>
      </c>
      <c r="AD116" s="11">
        <f>'OddsRatio_working_3-way'!X116^(1/3)*SIN(('OddsRatio_working_3-way'!Y116+2*PI())/3)</f>
        <v>0.44294120718341468</v>
      </c>
      <c r="AE116" s="11">
        <f>'OddsRatio_working_3-way'!X116^(1/3)*SIN(('OddsRatio_working_3-way'!Y116+4*PI())/3)</f>
        <v>-0.48195714195155248</v>
      </c>
      <c r="AF116" s="11">
        <f>-'OddsRatio_working_3-way'!U116/(3*'OddsRatio_working_3-way'!X116^(1/3))*COS(('OddsRatio_working_3-way'!Y116)/3)</f>
        <v>0.5339903108461137</v>
      </c>
      <c r="AG116" s="11">
        <f>-'OddsRatio_working_3-way'!U116/(3*'OddsRatio_working_3-way'!X116^(1/3))*COS(('OddsRatio_working_3-way'!Y116+2*PI())/3)</f>
        <v>-0.30078394608466075</v>
      </c>
      <c r="AH116" s="11">
        <f>-'OddsRatio_working_3-way'!U116/(3*'OddsRatio_working_3-way'!X116^(1/3))*COS(('OddsRatio_working_3-way'!Y116+4*PI())/3)</f>
        <v>-0.23320636476145304</v>
      </c>
      <c r="AI116" s="11">
        <f>'OddsRatio_working_3-way'!U116/(3*'OddsRatio_working_3-way'!X116^(1/3))*SIN(('OddsRatio_working_3-way'!Y116)/3)</f>
        <v>-3.9015934768137993E-2</v>
      </c>
      <c r="AJ116" s="11">
        <f>'OddsRatio_working_3-way'!U116/(3*'OddsRatio_working_3-way'!X116^(1/3))*SIN(('OddsRatio_working_3-way'!Y116+2*PI())/3)</f>
        <v>-0.44294120718341456</v>
      </c>
      <c r="AK116" s="11">
        <f>'OddsRatio_working_3-way'!U116/(3*'OddsRatio_working_3-way'!X116^(1/3))*SIN(('OddsRatio_working_3-way'!Y116+4*PI())/3)</f>
        <v>0.48195714195155237</v>
      </c>
      <c r="AL116" s="11">
        <f>'OddsRatio_working_3-way'!Z116+'OddsRatio_working_3-way'!AF116</f>
        <v>1.0679806216922274</v>
      </c>
      <c r="AM116" s="11">
        <f>'OddsRatio_working_3-way'!AA116+'OddsRatio_working_3-way'!AG116</f>
        <v>-0.60156789216932149</v>
      </c>
      <c r="AN116" s="11">
        <f>'OddsRatio_working_3-way'!AB116+'OddsRatio_working_3-way'!AH116</f>
        <v>-0.46641272952290613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1.0679806216922274</v>
      </c>
      <c r="AS116" s="11">
        <f>IF(('OddsRatio_working_3-way'!X116=0),IF(Q116&gt;0,-Q116^(1/3),(-Q116)^(1/3)),'OddsRatio_working_3-way'!AM116-'OddsRatio_working_3-way'!R116/3)</f>
        <v>-0.60156789216932149</v>
      </c>
      <c r="AT116" s="11">
        <f>IF(('OddsRatio_working_3-way'!X116=0),IF(Q116&gt;0,-Q116^(1/3),(-Q116)^(1/3)),'OddsRatio_working_3-way'!AN116-'OddsRatio_working_3-way'!R116/3)</f>
        <v>-0.46641272952290613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1.65</v>
      </c>
      <c r="B117" s="4">
        <f>IF('True_Odds_Calculator_3-way'!B118="","",'True_Odds_Calculator_3-way'!B118)</f>
        <v>3.97</v>
      </c>
      <c r="C117" s="4">
        <f>IF('True_Odds_Calculator_3-way'!C118="","",'True_Odds_Calculator_3-way'!C118)</f>
        <v>5.19</v>
      </c>
      <c r="D117" s="9">
        <f t="shared" si="26"/>
        <v>0.58491080464681466</v>
      </c>
      <c r="E117" s="9">
        <f t="shared" si="27"/>
        <v>0.23570389884289375</v>
      </c>
      <c r="F117" s="9">
        <f t="shared" si="28"/>
        <v>0.17938529651029184</v>
      </c>
      <c r="G117" s="9">
        <f t="shared" si="29"/>
        <v>1.0917882812361923</v>
      </c>
      <c r="H117" s="9">
        <f t="shared" si="30"/>
        <v>1.7096623828035244</v>
      </c>
      <c r="I117" s="9">
        <f t="shared" si="31"/>
        <v>4.2426111952714907</v>
      </c>
      <c r="J117" s="9">
        <f t="shared" si="32"/>
        <v>5.5745928983796462</v>
      </c>
      <c r="K117" s="11">
        <f t="shared" si="33"/>
        <v>0.60606060606060608</v>
      </c>
      <c r="L117" s="11">
        <f t="shared" si="34"/>
        <v>0.25188916876574308</v>
      </c>
      <c r="M117" s="11">
        <f t="shared" si="35"/>
        <v>0.19267822736030826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-0.23792606397693694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0.22972551037081257</v>
      </c>
      <c r="Q117" s="11">
        <f>2*'OddsRatio_working_3-way'!K117*'OddsRatio_working_3-way'!L117*'OddsRatio_working_3-way'!M117</f>
        <v>5.8828555792781699E-2</v>
      </c>
      <c r="R117" s="11">
        <f t="shared" si="36"/>
        <v>0</v>
      </c>
      <c r="S117" s="11">
        <f t="shared" si="37"/>
        <v>-0.96553318510359054</v>
      </c>
      <c r="T117" s="11">
        <f t="shared" si="38"/>
        <v>-0.24725561718401801</v>
      </c>
      <c r="U117" s="11">
        <f>'OddsRatio_working_3-way'!S117-'OddsRatio_working_3-way'!R117^2/3</f>
        <v>-0.96553318510359054</v>
      </c>
      <c r="V117" s="11">
        <f>'OddsRatio_working_3-way'!S117*'OddsRatio_working_3-way'!R117/3-2*'OddsRatio_working_3-way'!R117^3/27-'OddsRatio_working_3-way'!T117</f>
        <v>0.24725561718401801</v>
      </c>
      <c r="W117" s="11">
        <f>'OddsRatio_working_3-way'!V117^2+4*'OddsRatio_working_3-way'!U117^3/27</f>
        <v>-7.2216140371668486E-2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0.18258660999695331</v>
      </c>
      <c r="Y117" s="11">
        <f>IF('OddsRatio_working_3-way'!W117&gt;=0,IF('OddsRatio_working_3-way'!V117+SQRT('OddsRatio_working_3-way'!W117)&gt;0,0,PI()),ACOS('OddsRatio_working_3-way'!V117/(2*'OddsRatio_working_3-way'!X117)))</f>
        <v>0.82699347050857419</v>
      </c>
      <c r="Z117" s="11">
        <f>'OddsRatio_working_3-way'!X117^(1/3)*COS('OddsRatio_working_3-way'!Y117/3)</f>
        <v>0.54589414061809616</v>
      </c>
      <c r="AA117" s="11">
        <f>'OddsRatio_working_3-way'!X117^(1/3)*COS(('OddsRatio_working_3-way'!Y117+2*PI())/3)</f>
        <v>-0.40667435512789246</v>
      </c>
      <c r="AB117" s="11">
        <f>'OddsRatio_working_3-way'!X117^(1/3)*COS(('OddsRatio_working_3-way'!Y117+4*PI())/3)</f>
        <v>-0.13921978549020358</v>
      </c>
      <c r="AC117" s="11">
        <f>'OddsRatio_working_3-way'!X117^(1/3)*SIN('OddsRatio_working_3-way'!Y117/3)</f>
        <v>0.15441496777631517</v>
      </c>
      <c r="AD117" s="11">
        <f>'OddsRatio_working_3-way'!X117^(1/3)*SIN(('OddsRatio_working_3-way'!Y117+2*PI())/3)</f>
        <v>0.39555070966418826</v>
      </c>
      <c r="AE117" s="11">
        <f>'OddsRatio_working_3-way'!X117^(1/3)*SIN(('OddsRatio_working_3-way'!Y117+4*PI())/3)</f>
        <v>-0.5499656774405034</v>
      </c>
      <c r="AF117" s="11">
        <f>-'OddsRatio_working_3-way'!U117/(3*'OddsRatio_working_3-way'!X117^(1/3))*COS(('OddsRatio_working_3-way'!Y117)/3)</f>
        <v>0.54589414061809616</v>
      </c>
      <c r="AG117" s="11">
        <f>-'OddsRatio_working_3-way'!U117/(3*'OddsRatio_working_3-way'!X117^(1/3))*COS(('OddsRatio_working_3-way'!Y117+2*PI())/3)</f>
        <v>-0.40667435512789246</v>
      </c>
      <c r="AH117" s="11">
        <f>-'OddsRatio_working_3-way'!U117/(3*'OddsRatio_working_3-way'!X117^(1/3))*COS(('OddsRatio_working_3-way'!Y117+4*PI())/3)</f>
        <v>-0.13921978549020358</v>
      </c>
      <c r="AI117" s="11">
        <f>'OddsRatio_working_3-way'!U117/(3*'OddsRatio_working_3-way'!X117^(1/3))*SIN(('OddsRatio_working_3-way'!Y117)/3)</f>
        <v>-0.15441496777631517</v>
      </c>
      <c r="AJ117" s="11">
        <f>'OddsRatio_working_3-way'!U117/(3*'OddsRatio_working_3-way'!X117^(1/3))*SIN(('OddsRatio_working_3-way'!Y117+2*PI())/3)</f>
        <v>-0.39555070966418826</v>
      </c>
      <c r="AK117" s="11">
        <f>'OddsRatio_working_3-way'!U117/(3*'OddsRatio_working_3-way'!X117^(1/3))*SIN(('OddsRatio_working_3-way'!Y117+4*PI())/3)</f>
        <v>0.5499656774405034</v>
      </c>
      <c r="AL117" s="11">
        <f>'OddsRatio_working_3-way'!Z117+'OddsRatio_working_3-way'!AF117</f>
        <v>1.0917882812361923</v>
      </c>
      <c r="AM117" s="11">
        <f>'OddsRatio_working_3-way'!AA117+'OddsRatio_working_3-way'!AG117</f>
        <v>-0.81334871025578492</v>
      </c>
      <c r="AN117" s="11">
        <f>'OddsRatio_working_3-way'!AB117+'OddsRatio_working_3-way'!AH117</f>
        <v>-0.27843957098040717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1.0917882812361923</v>
      </c>
      <c r="AS117" s="11">
        <f>IF(('OddsRatio_working_3-way'!X117=0),IF(Q117&gt;0,-Q117^(1/3),(-Q117)^(1/3)),'OddsRatio_working_3-way'!AM117-'OddsRatio_working_3-way'!R117/3)</f>
        <v>-0.81334871025578492</v>
      </c>
      <c r="AT117" s="11">
        <f>IF(('OddsRatio_working_3-way'!X117=0),IF(Q117&gt;0,-Q117^(1/3),(-Q117)^(1/3)),'OddsRatio_working_3-way'!AN117-'OddsRatio_working_3-way'!R117/3)</f>
        <v>-0.27843957098040717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3.03</v>
      </c>
      <c r="B118" s="4">
        <f>IF('True_Odds_Calculator_3-way'!B119="","",'True_Odds_Calculator_3-way'!B119)</f>
        <v>3.17</v>
      </c>
      <c r="C118" s="4">
        <f>IF('True_Odds_Calculator_3-way'!C119="","",'True_Odds_Calculator_3-way'!C119)</f>
        <v>2.44</v>
      </c>
      <c r="D118" s="9">
        <f t="shared" si="26"/>
        <v>0.31204946340186335</v>
      </c>
      <c r="E118" s="9">
        <f t="shared" si="27"/>
        <v>0.29791492989287044</v>
      </c>
      <c r="F118" s="9">
        <f t="shared" si="28"/>
        <v>0.39003560670526627</v>
      </c>
      <c r="G118" s="9">
        <f t="shared" si="29"/>
        <v>1.0860197811440859</v>
      </c>
      <c r="H118" s="9">
        <f t="shared" si="30"/>
        <v>3.2046201557224938</v>
      </c>
      <c r="I118" s="9">
        <f t="shared" si="31"/>
        <v>3.3566629250826665</v>
      </c>
      <c r="J118" s="9">
        <f t="shared" si="32"/>
        <v>2.5638684848474833</v>
      </c>
      <c r="K118" s="11">
        <f t="shared" si="33"/>
        <v>0.33003300330033003</v>
      </c>
      <c r="L118" s="11">
        <f t="shared" si="34"/>
        <v>0.31545741324921134</v>
      </c>
      <c r="M118" s="11">
        <f t="shared" si="35"/>
        <v>0.4098360655737705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-0.27066153892629785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0.24065084276437163</v>
      </c>
      <c r="Q118" s="11">
        <f>2*'OddsRatio_working_3-way'!K118*'OddsRatio_working_3-way'!L118*'OddsRatio_working_3-way'!M118</f>
        <v>8.5337178285238152E-2</v>
      </c>
      <c r="R118" s="11">
        <f t="shared" si="36"/>
        <v>0</v>
      </c>
      <c r="S118" s="11">
        <f t="shared" si="37"/>
        <v>-0.88912094314922874</v>
      </c>
      <c r="T118" s="11">
        <f t="shared" si="38"/>
        <v>-0.31529111459192505</v>
      </c>
      <c r="U118" s="11">
        <f>'OddsRatio_working_3-way'!S118-'OddsRatio_working_3-way'!R118^2/3</f>
        <v>-0.88912094314922874</v>
      </c>
      <c r="V118" s="11">
        <f>'OddsRatio_working_3-way'!S118*'OddsRatio_working_3-way'!R118/3-2*'OddsRatio_working_3-way'!R118^3/27-'OddsRatio_working_3-way'!T118</f>
        <v>0.31529111459192505</v>
      </c>
      <c r="W118" s="11">
        <f>'OddsRatio_working_3-way'!V118^2+4*'OddsRatio_working_3-way'!U118^3/27</f>
        <v>-4.7222033919085971E-3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0.16134643653682518</v>
      </c>
      <c r="Y118" s="11">
        <f>IF('OddsRatio_working_3-way'!W118&gt;=0,IF('OddsRatio_working_3-way'!V118+SQRT('OddsRatio_working_3-way'!W118)&gt;0,0,PI()),ACOS('OddsRatio_working_3-way'!V118/(2*'OddsRatio_working_3-way'!X118)))</f>
        <v>0.21459589684955671</v>
      </c>
      <c r="Z118" s="11">
        <f>'OddsRatio_working_3-way'!X118^(1/3)*COS('OddsRatio_working_3-way'!Y118/3)</f>
        <v>0.54300989057204296</v>
      </c>
      <c r="AA118" s="11">
        <f>'OddsRatio_working_3-way'!X118^(1/3)*COS(('OddsRatio_working_3-way'!Y118+2*PI())/3)</f>
        <v>-0.30520108516896072</v>
      </c>
      <c r="AB118" s="11">
        <f>'OddsRatio_working_3-way'!X118^(1/3)*COS(('OddsRatio_working_3-way'!Y118+4*PI())/3)</f>
        <v>-0.23780880540308216</v>
      </c>
      <c r="AC118" s="11">
        <f>'OddsRatio_working_3-way'!X118^(1/3)*SIN('OddsRatio_working_3-way'!Y118/3)</f>
        <v>3.8908950864132603E-2</v>
      </c>
      <c r="AD118" s="11">
        <f>'OddsRatio_working_3-way'!X118^(1/3)*SIN(('OddsRatio_working_3-way'!Y118+2*PI())/3)</f>
        <v>0.45080588430953117</v>
      </c>
      <c r="AE118" s="11">
        <f>'OddsRatio_working_3-way'!X118^(1/3)*SIN(('OddsRatio_working_3-way'!Y118+4*PI())/3)</f>
        <v>-0.48971483517366371</v>
      </c>
      <c r="AF118" s="11">
        <f>-'OddsRatio_working_3-way'!U118/(3*'OddsRatio_working_3-way'!X118^(1/3))*COS(('OddsRatio_working_3-way'!Y118)/3)</f>
        <v>0.54300989057204296</v>
      </c>
      <c r="AG118" s="11">
        <f>-'OddsRatio_working_3-way'!U118/(3*'OddsRatio_working_3-way'!X118^(1/3))*COS(('OddsRatio_working_3-way'!Y118+2*PI())/3)</f>
        <v>-0.30520108516896072</v>
      </c>
      <c r="AH118" s="11">
        <f>-'OddsRatio_working_3-way'!U118/(3*'OddsRatio_working_3-way'!X118^(1/3))*COS(('OddsRatio_working_3-way'!Y118+4*PI())/3)</f>
        <v>-0.23780880540308216</v>
      </c>
      <c r="AI118" s="11">
        <f>'OddsRatio_working_3-way'!U118/(3*'OddsRatio_working_3-way'!X118^(1/3))*SIN(('OddsRatio_working_3-way'!Y118)/3)</f>
        <v>-3.8908950864132603E-2</v>
      </c>
      <c r="AJ118" s="11">
        <f>'OddsRatio_working_3-way'!U118/(3*'OddsRatio_working_3-way'!X118^(1/3))*SIN(('OddsRatio_working_3-way'!Y118+2*PI())/3)</f>
        <v>-0.45080588430953117</v>
      </c>
      <c r="AK118" s="11">
        <f>'OddsRatio_working_3-way'!U118/(3*'OddsRatio_working_3-way'!X118^(1/3))*SIN(('OddsRatio_working_3-way'!Y118+4*PI())/3)</f>
        <v>0.48971483517366371</v>
      </c>
      <c r="AL118" s="11">
        <f>'OddsRatio_working_3-way'!Z118+'OddsRatio_working_3-way'!AF118</f>
        <v>1.0860197811440859</v>
      </c>
      <c r="AM118" s="11">
        <f>'OddsRatio_working_3-way'!AA118+'OddsRatio_working_3-way'!AG118</f>
        <v>-0.61040217033792143</v>
      </c>
      <c r="AN118" s="11">
        <f>'OddsRatio_working_3-way'!AB118+'OddsRatio_working_3-way'!AH118</f>
        <v>-0.47561761080616433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1.0860197811440859</v>
      </c>
      <c r="AS118" s="11">
        <f>IF(('OddsRatio_working_3-way'!X118=0),IF(Q118&gt;0,-Q118^(1/3),(-Q118)^(1/3)),'OddsRatio_working_3-way'!AM118-'OddsRatio_working_3-way'!R118/3)</f>
        <v>-0.61040217033792143</v>
      </c>
      <c r="AT118" s="11">
        <f>IF(('OddsRatio_working_3-way'!X118=0),IF(Q118&gt;0,-Q118^(1/3),(-Q118)^(1/3)),'OddsRatio_working_3-way'!AN118-'OddsRatio_working_3-way'!R118/3)</f>
        <v>-0.47561761080616433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2.48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3.02</v>
      </c>
      <c r="D119" s="9">
        <f t="shared" si="26"/>
        <v>0.38372937192078305</v>
      </c>
      <c r="E119" s="9">
        <f t="shared" si="27"/>
        <v>0.30298520616781094</v>
      </c>
      <c r="F119" s="9">
        <f t="shared" si="28"/>
        <v>0.31328542191140579</v>
      </c>
      <c r="G119" s="9">
        <f t="shared" si="29"/>
        <v>1.085137348079936</v>
      </c>
      <c r="H119" s="9">
        <f t="shared" si="30"/>
        <v>2.6060032751583053</v>
      </c>
      <c r="I119" s="9">
        <f t="shared" si="31"/>
        <v>3.3004911779294646</v>
      </c>
      <c r="J119" s="9">
        <f t="shared" si="32"/>
        <v>3.1919774431214698</v>
      </c>
      <c r="K119" s="11">
        <f t="shared" si="33"/>
        <v>0.40322580645161293</v>
      </c>
      <c r="L119" s="11">
        <f t="shared" si="34"/>
        <v>0.32051282051282048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-0.27122875344409181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0.24050443966060286</v>
      </c>
      <c r="Q119" s="11">
        <f>2*'OddsRatio_working_3-way'!K119*'OddsRatio_working_3-way'!L119*'OddsRatio_working_3-way'!M119</f>
        <v>8.5588768562492132E-2</v>
      </c>
      <c r="R119" s="11">
        <f t="shared" si="36"/>
        <v>0</v>
      </c>
      <c r="S119" s="11">
        <f t="shared" si="37"/>
        <v>-0.88672176753626486</v>
      </c>
      <c r="T119" s="11">
        <f t="shared" si="38"/>
        <v>-0.31555934787767437</v>
      </c>
      <c r="U119" s="11">
        <f>'OddsRatio_working_3-way'!S119-'OddsRatio_working_3-way'!R119^2/3</f>
        <v>-0.88672176753626486</v>
      </c>
      <c r="V119" s="11">
        <f>'OddsRatio_working_3-way'!S119*'OddsRatio_working_3-way'!R119/3-2*'OddsRatio_working_3-way'!R119^3/27-'OddsRatio_working_3-way'!T119</f>
        <v>0.31555934787767437</v>
      </c>
      <c r="W119" s="11">
        <f>'OddsRatio_working_3-way'!V119^2+4*'OddsRatio_working_3-way'!U119^3/27</f>
        <v>-3.7123120327178516E-3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0.16069381916061751</v>
      </c>
      <c r="Y119" s="11">
        <f>IF('OddsRatio_working_3-way'!W119&gt;=0,IF('OddsRatio_working_3-way'!V119+SQRT('OddsRatio_working_3-way'!W119)&gt;0,0,PI()),ACOS('OddsRatio_working_3-way'!V119/(2*'OddsRatio_working_3-way'!X119)))</f>
        <v>0.19073461580708462</v>
      </c>
      <c r="Z119" s="11">
        <f>'OddsRatio_working_3-way'!X119^(1/3)*COS('OddsRatio_working_3-way'!Y119/3)</f>
        <v>0.542568674039968</v>
      </c>
      <c r="AA119" s="11">
        <f>'OddsRatio_working_3-way'!X119^(1/3)*COS(('OddsRatio_working_3-way'!Y119+2*PI())/3)</f>
        <v>-0.30119867048990179</v>
      </c>
      <c r="AB119" s="11">
        <f>'OddsRatio_working_3-way'!X119^(1/3)*COS(('OddsRatio_working_3-way'!Y119+4*PI())/3)</f>
        <v>-0.2413700035500663</v>
      </c>
      <c r="AC119" s="11">
        <f>'OddsRatio_working_3-way'!X119^(1/3)*SIN('OddsRatio_working_3-way'!Y119/3)</f>
        <v>3.4542096962970704E-2</v>
      </c>
      <c r="AD119" s="11">
        <f>'OddsRatio_working_3-way'!X119^(1/3)*SIN(('OddsRatio_working_3-way'!Y119+2*PI())/3)</f>
        <v>0.45260720653476544</v>
      </c>
      <c r="AE119" s="11">
        <f>'OddsRatio_working_3-way'!X119^(1/3)*SIN(('OddsRatio_working_3-way'!Y119+4*PI())/3)</f>
        <v>-0.48714930349773594</v>
      </c>
      <c r="AF119" s="11">
        <f>-'OddsRatio_working_3-way'!U119/(3*'OddsRatio_working_3-way'!X119^(1/3))*COS(('OddsRatio_working_3-way'!Y119)/3)</f>
        <v>0.542568674039968</v>
      </c>
      <c r="AG119" s="11">
        <f>-'OddsRatio_working_3-way'!U119/(3*'OddsRatio_working_3-way'!X119^(1/3))*COS(('OddsRatio_working_3-way'!Y119+2*PI())/3)</f>
        <v>-0.30119867048990179</v>
      </c>
      <c r="AH119" s="11">
        <f>-'OddsRatio_working_3-way'!U119/(3*'OddsRatio_working_3-way'!X119^(1/3))*COS(('OddsRatio_working_3-way'!Y119+4*PI())/3)</f>
        <v>-0.2413700035500663</v>
      </c>
      <c r="AI119" s="11">
        <f>'OddsRatio_working_3-way'!U119/(3*'OddsRatio_working_3-way'!X119^(1/3))*SIN(('OddsRatio_working_3-way'!Y119)/3)</f>
        <v>-3.4542096962970704E-2</v>
      </c>
      <c r="AJ119" s="11">
        <f>'OddsRatio_working_3-way'!U119/(3*'OddsRatio_working_3-way'!X119^(1/3))*SIN(('OddsRatio_working_3-way'!Y119+2*PI())/3)</f>
        <v>-0.45260720653476544</v>
      </c>
      <c r="AK119" s="11">
        <f>'OddsRatio_working_3-way'!U119/(3*'OddsRatio_working_3-way'!X119^(1/3))*SIN(('OddsRatio_working_3-way'!Y119+4*PI())/3)</f>
        <v>0.48714930349773594</v>
      </c>
      <c r="AL119" s="11">
        <f>'OddsRatio_working_3-way'!Z119+'OddsRatio_working_3-way'!AF119</f>
        <v>1.085137348079936</v>
      </c>
      <c r="AM119" s="11">
        <f>'OddsRatio_working_3-way'!AA119+'OddsRatio_working_3-way'!AG119</f>
        <v>-0.60239734097980357</v>
      </c>
      <c r="AN119" s="11">
        <f>'OddsRatio_working_3-way'!AB119+'OddsRatio_working_3-way'!AH119</f>
        <v>-0.4827400071001326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1.085137348079936</v>
      </c>
      <c r="AS119" s="11">
        <f>IF(('OddsRatio_working_3-way'!X119=0),IF(Q119&gt;0,-Q119^(1/3),(-Q119)^(1/3)),'OddsRatio_working_3-way'!AM119-'OddsRatio_working_3-way'!R119/3)</f>
        <v>-0.60239734097980357</v>
      </c>
      <c r="AT119" s="11">
        <f>IF(('OddsRatio_working_3-way'!X119=0),IF(Q119&gt;0,-Q119^(1/3),(-Q119)^(1/3)),'OddsRatio_working_3-way'!AN119-'OddsRatio_working_3-way'!R119/3)</f>
        <v>-0.4827400071001326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4.5599999999999996</v>
      </c>
      <c r="C120" s="4">
        <f>IF('True_Odds_Calculator_3-way'!C121="","",'True_Odds_Calculator_3-way'!C121)</f>
        <v>7.13</v>
      </c>
      <c r="D120" s="9">
        <f t="shared" si="26"/>
        <v>0.67662850892013426</v>
      </c>
      <c r="E120" s="9">
        <f t="shared" si="27"/>
        <v>0.1979842901629626</v>
      </c>
      <c r="F120" s="9">
        <f t="shared" si="28"/>
        <v>0.12538720091690292</v>
      </c>
      <c r="G120" s="9">
        <f t="shared" si="29"/>
        <v>1.1378948883597912</v>
      </c>
      <c r="H120" s="9">
        <f t="shared" si="30"/>
        <v>1.4779158531111121</v>
      </c>
      <c r="I120" s="9">
        <f t="shared" si="31"/>
        <v>5.0509058025608562</v>
      </c>
      <c r="J120" s="9">
        <f t="shared" si="32"/>
        <v>7.9752956656455218</v>
      </c>
      <c r="K120" s="11">
        <f t="shared" si="33"/>
        <v>0.70422535211267612</v>
      </c>
      <c r="L120" s="11">
        <f t="shared" si="34"/>
        <v>0.2192982456140351</v>
      </c>
      <c r="M120" s="11">
        <f t="shared" si="35"/>
        <v>0.14025245441795231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-0.19852584169666987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0.21898201046539076</v>
      </c>
      <c r="Q120" s="11">
        <f>2*'OddsRatio_working_3-way'!K120*'OddsRatio_working_3-way'!L120*'OddsRatio_working_3-way'!M120</f>
        <v>4.331988337594278E-2</v>
      </c>
      <c r="R120" s="11">
        <f t="shared" si="36"/>
        <v>0</v>
      </c>
      <c r="S120" s="11">
        <f t="shared" si="37"/>
        <v>-1.1030403326533991</v>
      </c>
      <c r="T120" s="11">
        <f t="shared" si="38"/>
        <v>-0.2182077809403361</v>
      </c>
      <c r="U120" s="11">
        <f>'OddsRatio_working_3-way'!S120-'OddsRatio_working_3-way'!R120^2/3</f>
        <v>-1.1030403326533991</v>
      </c>
      <c r="V120" s="11">
        <f>'OddsRatio_working_3-way'!S120*'OddsRatio_working_3-way'!R120/3-2*'OddsRatio_working_3-way'!R120^3/27-'OddsRatio_working_3-way'!T120</f>
        <v>0.2182077809403361</v>
      </c>
      <c r="W120" s="11">
        <f>'OddsRatio_working_3-way'!V120^2+4*'OddsRatio_working_3-way'!U120^3/27</f>
        <v>-0.15121009612824232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0.22294883482042918</v>
      </c>
      <c r="Y120" s="11">
        <f>IF('OddsRatio_working_3-way'!W120&gt;=0,IF('OddsRatio_working_3-way'!V120+SQRT('OddsRatio_working_3-way'!W120)&gt;0,0,PI()),ACOS('OddsRatio_working_3-way'!V120/(2*'OddsRatio_working_3-way'!X120)))</f>
        <v>1.0594321216464266</v>
      </c>
      <c r="Z120" s="11">
        <f>'OddsRatio_working_3-way'!X120^(1/3)*COS('OddsRatio_working_3-way'!Y120/3)</f>
        <v>0.56894744417989562</v>
      </c>
      <c r="AA120" s="11">
        <f>'OddsRatio_working_3-way'!X120^(1/3)*COS(('OddsRatio_working_3-way'!Y120+2*PI())/3)</f>
        <v>-0.46608921560364347</v>
      </c>
      <c r="AB120" s="11">
        <f>'OddsRatio_working_3-way'!X120^(1/3)*COS(('OddsRatio_working_3-way'!Y120+4*PI())/3)</f>
        <v>-0.10285822857625222</v>
      </c>
      <c r="AC120" s="11">
        <f>'OddsRatio_working_3-way'!X120^(1/3)*SIN('OddsRatio_working_3-way'!Y120/3)</f>
        <v>0.20971150813827791</v>
      </c>
      <c r="AD120" s="11">
        <f>'OddsRatio_working_3-way'!X120^(1/3)*SIN(('OddsRatio_working_3-way'!Y120+2*PI())/3)</f>
        <v>0.38786718600887948</v>
      </c>
      <c r="AE120" s="11">
        <f>'OddsRatio_working_3-way'!X120^(1/3)*SIN(('OddsRatio_working_3-way'!Y120+4*PI())/3)</f>
        <v>-0.59757869414715736</v>
      </c>
      <c r="AF120" s="11">
        <f>-'OddsRatio_working_3-way'!U120/(3*'OddsRatio_working_3-way'!X120^(1/3))*COS(('OddsRatio_working_3-way'!Y120)/3)</f>
        <v>0.56894744417989551</v>
      </c>
      <c r="AG120" s="11">
        <f>-'OddsRatio_working_3-way'!U120/(3*'OddsRatio_working_3-way'!X120^(1/3))*COS(('OddsRatio_working_3-way'!Y120+2*PI())/3)</f>
        <v>-0.46608921560364341</v>
      </c>
      <c r="AH120" s="11">
        <f>-'OddsRatio_working_3-way'!U120/(3*'OddsRatio_working_3-way'!X120^(1/3))*COS(('OddsRatio_working_3-way'!Y120+4*PI())/3)</f>
        <v>-0.10285822857625221</v>
      </c>
      <c r="AI120" s="11">
        <f>'OddsRatio_working_3-way'!U120/(3*'OddsRatio_working_3-way'!X120^(1/3))*SIN(('OddsRatio_working_3-way'!Y120)/3)</f>
        <v>-0.20971150813827788</v>
      </c>
      <c r="AJ120" s="11">
        <f>'OddsRatio_working_3-way'!U120/(3*'OddsRatio_working_3-way'!X120^(1/3))*SIN(('OddsRatio_working_3-way'!Y120+2*PI())/3)</f>
        <v>-0.38786718600887943</v>
      </c>
      <c r="AK120" s="11">
        <f>'OddsRatio_working_3-way'!U120/(3*'OddsRatio_working_3-way'!X120^(1/3))*SIN(('OddsRatio_working_3-way'!Y120+4*PI())/3)</f>
        <v>0.59757869414715725</v>
      </c>
      <c r="AL120" s="11">
        <f>'OddsRatio_working_3-way'!Z120+'OddsRatio_working_3-way'!AF120</f>
        <v>1.1378948883597912</v>
      </c>
      <c r="AM120" s="11">
        <f>'OddsRatio_working_3-way'!AA120+'OddsRatio_working_3-way'!AG120</f>
        <v>-0.93217843120728694</v>
      </c>
      <c r="AN120" s="11">
        <f>'OddsRatio_working_3-way'!AB120+'OddsRatio_working_3-way'!AH120</f>
        <v>-0.20571645715250442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1.1378948883597912</v>
      </c>
      <c r="AS120" s="11">
        <f>IF(('OddsRatio_working_3-way'!X120=0),IF(Q120&gt;0,-Q120^(1/3),(-Q120)^(1/3)),'OddsRatio_working_3-way'!AM120-'OddsRatio_working_3-way'!R120/3)</f>
        <v>-0.93217843120728694</v>
      </c>
      <c r="AT120" s="11">
        <f>IF(('OddsRatio_working_3-way'!X120=0),IF(Q120&gt;0,-Q120^(1/3),(-Q120)^(1/3)),'OddsRatio_working_3-way'!AN120-'OddsRatio_working_3-way'!R120/3)</f>
        <v>-0.20571645715250442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2.52</v>
      </c>
      <c r="B121" s="4">
        <f>IF('True_Odds_Calculator_3-way'!B122="","",'True_Odds_Calculator_3-way'!B122)</f>
        <v>3.48</v>
      </c>
      <c r="C121" s="4">
        <f>IF('True_Odds_Calculator_3-way'!C122="","",'True_Odds_Calculator_3-way'!C122)</f>
        <v>2.63</v>
      </c>
      <c r="D121" s="9">
        <f t="shared" si="26"/>
        <v>0.37406359710802356</v>
      </c>
      <c r="E121" s="9">
        <f t="shared" si="27"/>
        <v>0.26808286574351653</v>
      </c>
      <c r="F121" s="9">
        <f t="shared" si="28"/>
        <v>0.35785353714846002</v>
      </c>
      <c r="G121" s="9">
        <f t="shared" si="29"/>
        <v>1.1008830269618284</v>
      </c>
      <c r="H121" s="9">
        <f t="shared" si="30"/>
        <v>2.6733422009819789</v>
      </c>
      <c r="I121" s="9">
        <f t="shared" si="31"/>
        <v>3.730189906865335</v>
      </c>
      <c r="J121" s="9">
        <f t="shared" si="32"/>
        <v>2.7944393339477807</v>
      </c>
      <c r="K121" s="11">
        <f t="shared" si="33"/>
        <v>0.3968253968253968</v>
      </c>
      <c r="L121" s="11">
        <f t="shared" si="34"/>
        <v>0.28735632183908044</v>
      </c>
      <c r="M121" s="11">
        <f t="shared" si="35"/>
        <v>0.38022813688212931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-0.26640804771131266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0.2441028565323832</v>
      </c>
      <c r="Q121" s="11">
        <f>2*'OddsRatio_working_3-way'!K121*'OddsRatio_working_3-way'!L121*'OddsRatio_working_3-way'!M121</f>
        <v>8.6715046725535774E-2</v>
      </c>
      <c r="R121" s="11">
        <f t="shared" si="36"/>
        <v>0</v>
      </c>
      <c r="S121" s="11">
        <f t="shared" si="37"/>
        <v>-0.91627433416313309</v>
      </c>
      <c r="T121" s="11">
        <f t="shared" si="38"/>
        <v>-0.32549709916985192</v>
      </c>
      <c r="U121" s="11">
        <f>'OddsRatio_working_3-way'!S121-'OddsRatio_working_3-way'!R121^2/3</f>
        <v>-0.91627433416313309</v>
      </c>
      <c r="V121" s="11">
        <f>'OddsRatio_working_3-way'!S121*'OddsRatio_working_3-way'!R121/3-2*'OddsRatio_working_3-way'!R121^3/27-'OddsRatio_working_3-way'!T121</f>
        <v>0.32549709916985192</v>
      </c>
      <c r="W121" s="11">
        <f>'OddsRatio_working_3-way'!V121^2+4*'OddsRatio_working_3-way'!U121^3/27</f>
        <v>-8.0169788779025641E-3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0.16879376502546753</v>
      </c>
      <c r="Y121" s="11">
        <f>IF('OddsRatio_working_3-way'!W121&gt;=0,IF('OddsRatio_working_3-way'!V121+SQRT('OddsRatio_working_3-way'!W121)&gt;0,0,PI()),ACOS('OddsRatio_working_3-way'!V121/(2*'OddsRatio_working_3-way'!X121)))</f>
        <v>0.26844013224293795</v>
      </c>
      <c r="Z121" s="11">
        <f>'OddsRatio_working_3-way'!X121^(1/3)*COS('OddsRatio_working_3-way'!Y121/3)</f>
        <v>0.55044151348091419</v>
      </c>
      <c r="AA121" s="11">
        <f>'OddsRatio_working_3-way'!X121^(1/3)*COS(('OddsRatio_working_3-way'!Y121+2*PI())/3)</f>
        <v>-0.31798977260958539</v>
      </c>
      <c r="AB121" s="11">
        <f>'OddsRatio_working_3-way'!X121^(1/3)*COS(('OddsRatio_working_3-way'!Y121+4*PI())/3)</f>
        <v>-0.23245174087132886</v>
      </c>
      <c r="AC121" s="11">
        <f>'OddsRatio_working_3-way'!X121^(1/3)*SIN('OddsRatio_working_3-way'!Y121/3)</f>
        <v>4.9385405650033118E-2</v>
      </c>
      <c r="AD121" s="11">
        <f>'OddsRatio_working_3-way'!X121^(1/3)*SIN(('OddsRatio_working_3-way'!Y121+2*PI())/3)</f>
        <v>0.45200363114700959</v>
      </c>
      <c r="AE121" s="11">
        <f>'OddsRatio_working_3-way'!X121^(1/3)*SIN(('OddsRatio_working_3-way'!Y121+4*PI())/3)</f>
        <v>-0.50138903679704272</v>
      </c>
      <c r="AF121" s="11">
        <f>-'OddsRatio_working_3-way'!U121/(3*'OddsRatio_working_3-way'!X121^(1/3))*COS(('OddsRatio_working_3-way'!Y121)/3)</f>
        <v>0.55044151348091408</v>
      </c>
      <c r="AG121" s="11">
        <f>-'OddsRatio_working_3-way'!U121/(3*'OddsRatio_working_3-way'!X121^(1/3))*COS(('OddsRatio_working_3-way'!Y121+2*PI())/3)</f>
        <v>-0.31798977260958533</v>
      </c>
      <c r="AH121" s="11">
        <f>-'OddsRatio_working_3-way'!U121/(3*'OddsRatio_working_3-way'!X121^(1/3))*COS(('OddsRatio_working_3-way'!Y121+4*PI())/3)</f>
        <v>-0.2324517408713288</v>
      </c>
      <c r="AI121" s="11">
        <f>'OddsRatio_working_3-way'!U121/(3*'OddsRatio_working_3-way'!X121^(1/3))*SIN(('OddsRatio_working_3-way'!Y121)/3)</f>
        <v>-4.9385405650033111E-2</v>
      </c>
      <c r="AJ121" s="11">
        <f>'OddsRatio_working_3-way'!U121/(3*'OddsRatio_working_3-way'!X121^(1/3))*SIN(('OddsRatio_working_3-way'!Y121+2*PI())/3)</f>
        <v>-0.45200363114700948</v>
      </c>
      <c r="AK121" s="11">
        <f>'OddsRatio_working_3-way'!U121/(3*'OddsRatio_working_3-way'!X121^(1/3))*SIN(('OddsRatio_working_3-way'!Y121+4*PI())/3)</f>
        <v>0.50138903679704261</v>
      </c>
      <c r="AL121" s="11">
        <f>'OddsRatio_working_3-way'!Z121+'OddsRatio_working_3-way'!AF121</f>
        <v>1.1008830269618284</v>
      </c>
      <c r="AM121" s="11">
        <f>'OddsRatio_working_3-way'!AA121+'OddsRatio_working_3-way'!AG121</f>
        <v>-0.63597954521917077</v>
      </c>
      <c r="AN121" s="11">
        <f>'OddsRatio_working_3-way'!AB121+'OddsRatio_working_3-way'!AH121</f>
        <v>-0.46490348174265766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1.1008830269618284</v>
      </c>
      <c r="AS121" s="11">
        <f>IF(('OddsRatio_working_3-way'!X121=0),IF(Q121&gt;0,-Q121^(1/3),(-Q121)^(1/3)),'OddsRatio_working_3-way'!AM121-'OddsRatio_working_3-way'!R121/3)</f>
        <v>-0.63597954521917077</v>
      </c>
      <c r="AT121" s="11">
        <f>IF(('OddsRatio_working_3-way'!X121=0),IF(Q121&gt;0,-Q121^(1/3),(-Q121)^(1/3)),'OddsRatio_working_3-way'!AN121-'OddsRatio_working_3-way'!R121/3)</f>
        <v>-0.46490348174265766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3.21</v>
      </c>
      <c r="B122" s="4">
        <f>IF('True_Odds_Calculator_3-way'!B123="","",'True_Odds_Calculator_3-way'!B123)</f>
        <v>3.66</v>
      </c>
      <c r="C122" s="4">
        <f>IF('True_Odds_Calculator_3-way'!C123="","",'True_Odds_Calculator_3-way'!C123)</f>
        <v>2.08</v>
      </c>
      <c r="D122" s="9">
        <f t="shared" si="26"/>
        <v>0.29043168489638138</v>
      </c>
      <c r="E122" s="9">
        <f t="shared" si="27"/>
        <v>0.25376687879776766</v>
      </c>
      <c r="F122" s="9">
        <f t="shared" si="28"/>
        <v>0.45580143630585079</v>
      </c>
      <c r="G122" s="9">
        <f t="shared" si="29"/>
        <v>1.1054979621388168</v>
      </c>
      <c r="H122" s="9">
        <f t="shared" si="30"/>
        <v>3.4431504963267852</v>
      </c>
      <c r="I122" s="9">
        <f t="shared" si="31"/>
        <v>3.9406245792892527</v>
      </c>
      <c r="J122" s="9">
        <f t="shared" si="32"/>
        <v>2.1939377991099227</v>
      </c>
      <c r="K122" s="11">
        <f t="shared" si="33"/>
        <v>0.3115264797507788</v>
      </c>
      <c r="L122" s="11">
        <f t="shared" si="34"/>
        <v>0.27322404371584696</v>
      </c>
      <c r="M122" s="11">
        <f t="shared" si="35"/>
        <v>0.48076923076923073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-0.25980542362494252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0.24348236582034649</v>
      </c>
      <c r="Q122" s="11">
        <f>2*'OddsRatio_working_3-way'!K122*'OddsRatio_working_3-way'!L122*'OddsRatio_working_3-way'!M122</f>
        <v>8.18428120404526E-2</v>
      </c>
      <c r="R122" s="11">
        <f t="shared" si="36"/>
        <v>0</v>
      </c>
      <c r="S122" s="11">
        <f t="shared" si="37"/>
        <v>-0.93717198980356875</v>
      </c>
      <c r="T122" s="11">
        <f t="shared" si="38"/>
        <v>-0.31501579489195586</v>
      </c>
      <c r="U122" s="11">
        <f>'OddsRatio_working_3-way'!S122-'OddsRatio_working_3-way'!R122^2/3</f>
        <v>-0.93717198980356875</v>
      </c>
      <c r="V122" s="11">
        <f>'OddsRatio_working_3-way'!S122*'OddsRatio_working_3-way'!R122/3-2*'OddsRatio_working_3-way'!R122^3/27-'OddsRatio_working_3-way'!T122</f>
        <v>0.31501579489195586</v>
      </c>
      <c r="W122" s="11">
        <f>'OddsRatio_working_3-way'!V122^2+4*'OddsRatio_working_3-way'!U122^3/27</f>
        <v>-2.2707277309833698E-2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0.17460113712490857</v>
      </c>
      <c r="Y122" s="11">
        <f>IF('OddsRatio_working_3-way'!W122&gt;=0,IF('OddsRatio_working_3-way'!V122+SQRT('OddsRatio_working_3-way'!W122)&gt;0,0,PI()),ACOS('OddsRatio_working_3-way'!V122/(2*'OddsRatio_working_3-way'!X122)))</f>
        <v>0.44618205006540634</v>
      </c>
      <c r="Z122" s="11">
        <f>'OddsRatio_working_3-way'!X122^(1/3)*COS('OddsRatio_working_3-way'!Y122/3)</f>
        <v>0.5527489810694084</v>
      </c>
      <c r="AA122" s="11">
        <f>'OddsRatio_working_3-way'!X122^(1/3)*COS(('OddsRatio_working_3-way'!Y122+2*PI())/3)</f>
        <v>-0.34809910552802625</v>
      </c>
      <c r="AB122" s="11">
        <f>'OddsRatio_working_3-way'!X122^(1/3)*COS(('OddsRatio_working_3-way'!Y122+4*PI())/3)</f>
        <v>-0.20464987554138203</v>
      </c>
      <c r="AC122" s="11">
        <f>'OddsRatio_working_3-way'!X122^(1/3)*SIN('OddsRatio_working_3-way'!Y122/3)</f>
        <v>8.2820451547833573E-2</v>
      </c>
      <c r="AD122" s="11">
        <f>'OddsRatio_working_3-way'!X122^(1/3)*SIN(('OddsRatio_working_3-way'!Y122+2*PI())/3)</f>
        <v>0.43728443374815468</v>
      </c>
      <c r="AE122" s="11">
        <f>'OddsRatio_working_3-way'!X122^(1/3)*SIN(('OddsRatio_working_3-way'!Y122+4*PI())/3)</f>
        <v>-0.5201048852959882</v>
      </c>
      <c r="AF122" s="11">
        <f>-'OddsRatio_working_3-way'!U122/(3*'OddsRatio_working_3-way'!X122^(1/3))*COS(('OddsRatio_working_3-way'!Y122)/3)</f>
        <v>0.5527489810694084</v>
      </c>
      <c r="AG122" s="11">
        <f>-'OddsRatio_working_3-way'!U122/(3*'OddsRatio_working_3-way'!X122^(1/3))*COS(('OddsRatio_working_3-way'!Y122+2*PI())/3)</f>
        <v>-0.34809910552802625</v>
      </c>
      <c r="AH122" s="11">
        <f>-'OddsRatio_working_3-way'!U122/(3*'OddsRatio_working_3-way'!X122^(1/3))*COS(('OddsRatio_working_3-way'!Y122+4*PI())/3)</f>
        <v>-0.20464987554138203</v>
      </c>
      <c r="AI122" s="11">
        <f>'OddsRatio_working_3-way'!U122/(3*'OddsRatio_working_3-way'!X122^(1/3))*SIN(('OddsRatio_working_3-way'!Y122)/3)</f>
        <v>-8.2820451547833573E-2</v>
      </c>
      <c r="AJ122" s="11">
        <f>'OddsRatio_working_3-way'!U122/(3*'OddsRatio_working_3-way'!X122^(1/3))*SIN(('OddsRatio_working_3-way'!Y122+2*PI())/3)</f>
        <v>-0.43728443374815468</v>
      </c>
      <c r="AK122" s="11">
        <f>'OddsRatio_working_3-way'!U122/(3*'OddsRatio_working_3-way'!X122^(1/3))*SIN(('OddsRatio_working_3-way'!Y122+4*PI())/3)</f>
        <v>0.5201048852959882</v>
      </c>
      <c r="AL122" s="11">
        <f>'OddsRatio_working_3-way'!Z122+'OddsRatio_working_3-way'!AF122</f>
        <v>1.1054979621388168</v>
      </c>
      <c r="AM122" s="11">
        <f>'OddsRatio_working_3-way'!AA122+'OddsRatio_working_3-way'!AG122</f>
        <v>-0.69619821105605251</v>
      </c>
      <c r="AN122" s="11">
        <f>'OddsRatio_working_3-way'!AB122+'OddsRatio_working_3-way'!AH122</f>
        <v>-0.40929975108276406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1.1054979621388168</v>
      </c>
      <c r="AS122" s="11">
        <f>IF(('OddsRatio_working_3-way'!X122=0),IF(Q122&gt;0,-Q122^(1/3),(-Q122)^(1/3)),'OddsRatio_working_3-way'!AM122-'OddsRatio_working_3-way'!R122/3)</f>
        <v>-0.69619821105605251</v>
      </c>
      <c r="AT122" s="11">
        <f>IF(('OddsRatio_working_3-way'!X122=0),IF(Q122&gt;0,-Q122^(1/3),(-Q122)^(1/3)),'OddsRatio_working_3-way'!AN122-'OddsRatio_working_3-way'!R122/3)</f>
        <v>-0.40929975108276406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3.81</v>
      </c>
      <c r="B123" s="4">
        <f>IF('True_Odds_Calculator_3-way'!B124="","",'True_Odds_Calculator_3-way'!B124)</f>
        <v>3.64</v>
      </c>
      <c r="C123" s="4">
        <f>IF('True_Odds_Calculator_3-way'!C124="","",'True_Odds_Calculator_3-way'!C124)</f>
        <v>1.85</v>
      </c>
      <c r="D123" s="9">
        <f t="shared" si="26"/>
        <v>0.23931808196526994</v>
      </c>
      <c r="E123" s="9">
        <f t="shared" si="27"/>
        <v>0.25086276180821654</v>
      </c>
      <c r="F123" s="9">
        <f t="shared" si="28"/>
        <v>0.50981915622651364</v>
      </c>
      <c r="G123" s="9">
        <f t="shared" si="29"/>
        <v>1.1311527599006981</v>
      </c>
      <c r="H123" s="9">
        <f t="shared" si="30"/>
        <v>4.1785392553209624</v>
      </c>
      <c r="I123" s="9">
        <f t="shared" si="31"/>
        <v>3.9862432861378427</v>
      </c>
      <c r="J123" s="9">
        <f t="shared" si="32"/>
        <v>1.9614798459155938</v>
      </c>
      <c r="K123" s="11">
        <f t="shared" si="33"/>
        <v>0.26246719160104987</v>
      </c>
      <c r="L123" s="11">
        <f t="shared" si="34"/>
        <v>0.27472527472527469</v>
      </c>
      <c r="M123" s="11">
        <f t="shared" si="35"/>
        <v>0.54054054054054046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-0.24577125364526942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0.24555142665378882</v>
      </c>
      <c r="Q123" s="11">
        <f>2*'OddsRatio_working_3-way'!K123*'OddsRatio_working_3-way'!L123*'OddsRatio_working_3-way'!M123</f>
        <v>7.7952833858345644E-2</v>
      </c>
      <c r="R123" s="11">
        <f t="shared" si="36"/>
        <v>0</v>
      </c>
      <c r="S123" s="11">
        <f t="shared" si="37"/>
        <v>-0.99910556263916084</v>
      </c>
      <c r="T123" s="11">
        <f t="shared" si="38"/>
        <v>-0.31717636909179703</v>
      </c>
      <c r="U123" s="11">
        <f>'OddsRatio_working_3-way'!S123-'OddsRatio_working_3-way'!R123^2/3</f>
        <v>-0.99910556263916084</v>
      </c>
      <c r="V123" s="11">
        <f>'OddsRatio_working_3-way'!S123*'OddsRatio_working_3-way'!R123/3-2*'OddsRatio_working_3-way'!R123^3/27-'OddsRatio_working_3-way'!T123</f>
        <v>0.31717636909179703</v>
      </c>
      <c r="W123" s="11">
        <f>'OddsRatio_working_3-way'!V123^2+4*'OddsRatio_working_3-way'!U123^3/27</f>
        <v>-4.715012677959507E-2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0.19219194564929803</v>
      </c>
      <c r="Y123" s="11">
        <f>IF('OddsRatio_working_3-way'!W123&gt;=0,IF('OddsRatio_working_3-way'!V123+SQRT('OddsRatio_working_3-way'!W123)&gt;0,0,PI()),ACOS('OddsRatio_working_3-way'!V123/(2*'OddsRatio_working_3-way'!X123)))</f>
        <v>0.60031943503018625</v>
      </c>
      <c r="Z123" s="11">
        <f>'OddsRatio_working_3-way'!X123^(1/3)*COS('OddsRatio_working_3-way'!Y123/3)</f>
        <v>0.56557637995034915</v>
      </c>
      <c r="AA123" s="11">
        <f>'OddsRatio_working_3-way'!X123^(1/3)*COS(('OddsRatio_working_3-way'!Y123+2*PI())/3)</f>
        <v>-0.38213057514627818</v>
      </c>
      <c r="AB123" s="11">
        <f>'OddsRatio_working_3-way'!X123^(1/3)*COS(('OddsRatio_working_3-way'!Y123+4*PI())/3)</f>
        <v>-0.18344580480407097</v>
      </c>
      <c r="AC123" s="11">
        <f>'OddsRatio_working_3-way'!X123^(1/3)*SIN('OddsRatio_working_3-way'!Y123/3)</f>
        <v>0.11471070564095237</v>
      </c>
      <c r="AD123" s="11">
        <f>'OddsRatio_working_3-way'!X123^(1/3)*SIN(('OddsRatio_working_3-way'!Y123+2*PI())/3)</f>
        <v>0.43244815999696617</v>
      </c>
      <c r="AE123" s="11">
        <f>'OddsRatio_working_3-way'!X123^(1/3)*SIN(('OddsRatio_working_3-way'!Y123+4*PI())/3)</f>
        <v>-0.54715886563791849</v>
      </c>
      <c r="AF123" s="11">
        <f>-'OddsRatio_working_3-way'!U123/(3*'OddsRatio_working_3-way'!X123^(1/3))*COS(('OddsRatio_working_3-way'!Y123)/3)</f>
        <v>0.56557637995034904</v>
      </c>
      <c r="AG123" s="11">
        <f>-'OddsRatio_working_3-way'!U123/(3*'OddsRatio_working_3-way'!X123^(1/3))*COS(('OddsRatio_working_3-way'!Y123+2*PI())/3)</f>
        <v>-0.38213057514627807</v>
      </c>
      <c r="AH123" s="11">
        <f>-'OddsRatio_working_3-way'!U123/(3*'OddsRatio_working_3-way'!X123^(1/3))*COS(('OddsRatio_working_3-way'!Y123+4*PI())/3)</f>
        <v>-0.18344580480407091</v>
      </c>
      <c r="AI123" s="11">
        <f>'OddsRatio_working_3-way'!U123/(3*'OddsRatio_working_3-way'!X123^(1/3))*SIN(('OddsRatio_working_3-way'!Y123)/3)</f>
        <v>-0.11471070564095234</v>
      </c>
      <c r="AJ123" s="11">
        <f>'OddsRatio_working_3-way'!U123/(3*'OddsRatio_working_3-way'!X123^(1/3))*SIN(('OddsRatio_working_3-way'!Y123+2*PI())/3)</f>
        <v>-0.43244815999696606</v>
      </c>
      <c r="AK123" s="11">
        <f>'OddsRatio_working_3-way'!U123/(3*'OddsRatio_working_3-way'!X123^(1/3))*SIN(('OddsRatio_working_3-way'!Y123+4*PI())/3)</f>
        <v>0.54715886563791838</v>
      </c>
      <c r="AL123" s="11">
        <f>'OddsRatio_working_3-way'!Z123+'OddsRatio_working_3-way'!AF123</f>
        <v>1.1311527599006981</v>
      </c>
      <c r="AM123" s="11">
        <f>'OddsRatio_working_3-way'!AA123+'OddsRatio_working_3-way'!AG123</f>
        <v>-0.76426115029255626</v>
      </c>
      <c r="AN123" s="11">
        <f>'OddsRatio_working_3-way'!AB123+'OddsRatio_working_3-way'!AH123</f>
        <v>-0.36689160960814188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1.1311527599006981</v>
      </c>
      <c r="AS123" s="11">
        <f>IF(('OddsRatio_working_3-way'!X123=0),IF(Q123&gt;0,-Q123^(1/3),(-Q123)^(1/3)),'OddsRatio_working_3-way'!AM123-'OddsRatio_working_3-way'!R123/3)</f>
        <v>-0.76426115029255626</v>
      </c>
      <c r="AT123" s="11">
        <f>IF(('OddsRatio_working_3-way'!X123=0),IF(Q123&gt;0,-Q123^(1/3),(-Q123)^(1/3)),'OddsRatio_working_3-way'!AN123-'OddsRatio_working_3-way'!R123/3)</f>
        <v>-0.36689160960814188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2.86</v>
      </c>
      <c r="B124" s="4">
        <f>IF('True_Odds_Calculator_3-way'!B125="","",'True_Odds_Calculator_3-way'!B125)</f>
        <v>3.7</v>
      </c>
      <c r="C124" s="4">
        <f>IF('True_Odds_Calculator_3-way'!C125="","",'True_Odds_Calculator_3-way'!C125)</f>
        <v>2.1800000000000002</v>
      </c>
      <c r="D124" s="9">
        <f t="shared" si="26"/>
        <v>0.3231319466615899</v>
      </c>
      <c r="E124" s="9">
        <f t="shared" si="27"/>
        <v>0.24748128630670391</v>
      </c>
      <c r="F124" s="9">
        <f t="shared" si="28"/>
        <v>0.42938676703170625</v>
      </c>
      <c r="G124" s="9">
        <f t="shared" si="29"/>
        <v>1.1261887266733139</v>
      </c>
      <c r="H124" s="9">
        <f t="shared" si="30"/>
        <v>3.0947110316123632</v>
      </c>
      <c r="I124" s="9">
        <f t="shared" si="31"/>
        <v>4.0407095620179483</v>
      </c>
      <c r="J124" s="9">
        <f t="shared" si="32"/>
        <v>2.3289026974745108</v>
      </c>
      <c r="K124" s="11">
        <f t="shared" si="33"/>
        <v>0.34965034965034969</v>
      </c>
      <c r="L124" s="11">
        <f t="shared" si="34"/>
        <v>0.27027027027027023</v>
      </c>
      <c r="M124" s="11">
        <f t="shared" si="35"/>
        <v>0.4587155963302752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-0.25688246789164215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0.24882134973878089</v>
      </c>
      <c r="Q124" s="11">
        <f>2*'OddsRatio_working_3-way'!K124*'OddsRatio_working_3-way'!L124*'OddsRatio_working_3-way'!M124</f>
        <v>8.6697334403756418E-2</v>
      </c>
      <c r="R124" s="11">
        <f t="shared" si="36"/>
        <v>0</v>
      </c>
      <c r="S124" s="11">
        <f t="shared" si="37"/>
        <v>-0.96861943043827503</v>
      </c>
      <c r="T124" s="11">
        <f t="shared" si="38"/>
        <v>-0.33749805938615857</v>
      </c>
      <c r="U124" s="11">
        <f>'OddsRatio_working_3-way'!S124-'OddsRatio_working_3-way'!R124^2/3</f>
        <v>-0.96861943043827503</v>
      </c>
      <c r="V124" s="11">
        <f>'OddsRatio_working_3-way'!S124*'OddsRatio_working_3-way'!R124/3-2*'OddsRatio_working_3-way'!R124^3/27-'OddsRatio_working_3-way'!T124</f>
        <v>0.33749805938615857</v>
      </c>
      <c r="W124" s="11">
        <f>'OddsRatio_working_3-way'!V124^2+4*'OddsRatio_working_3-way'!U124^3/27</f>
        <v>-2.0729372510018093E-2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0.18346274322014341</v>
      </c>
      <c r="Y124" s="11">
        <f>IF('OddsRatio_working_3-way'!W124&gt;=0,IF('OddsRatio_working_3-way'!V124+SQRT('OddsRatio_working_3-way'!W124)&gt;0,0,PI()),ACOS('OddsRatio_working_3-way'!V124/(2*'OddsRatio_working_3-way'!X124)))</f>
        <v>0.40322586780250647</v>
      </c>
      <c r="Z124" s="11">
        <f>'OddsRatio_working_3-way'!X124^(1/3)*COS('OddsRatio_working_3-way'!Y124/3)</f>
        <v>0.56309436333665708</v>
      </c>
      <c r="AA124" s="11">
        <f>'OddsRatio_working_3-way'!X124^(1/3)*COS(('OddsRatio_working_3-way'!Y124+2*PI())/3)</f>
        <v>-0.34748966488993904</v>
      </c>
      <c r="AB124" s="11">
        <f>'OddsRatio_working_3-way'!X124^(1/3)*COS(('OddsRatio_working_3-way'!Y124+4*PI())/3)</f>
        <v>-0.2156046984467182</v>
      </c>
      <c r="AC124" s="11">
        <f>'OddsRatio_working_3-way'!X124^(1/3)*SIN('OddsRatio_working_3-way'!Y124/3)</f>
        <v>7.6143820878058571E-2</v>
      </c>
      <c r="AD124" s="11">
        <f>'OddsRatio_working_3-way'!X124^(1/3)*SIN(('OddsRatio_working_3-way'!Y124+2*PI())/3)</f>
        <v>0.44958211293834066</v>
      </c>
      <c r="AE124" s="11">
        <f>'OddsRatio_working_3-way'!X124^(1/3)*SIN(('OddsRatio_working_3-way'!Y124+4*PI())/3)</f>
        <v>-0.52572593381639898</v>
      </c>
      <c r="AF124" s="11">
        <f>-'OddsRatio_working_3-way'!U124/(3*'OddsRatio_working_3-way'!X124^(1/3))*COS(('OddsRatio_working_3-way'!Y124)/3)</f>
        <v>0.56309436333665697</v>
      </c>
      <c r="AG124" s="11">
        <f>-'OddsRatio_working_3-way'!U124/(3*'OddsRatio_working_3-way'!X124^(1/3))*COS(('OddsRatio_working_3-way'!Y124+2*PI())/3)</f>
        <v>-0.34748966488993899</v>
      </c>
      <c r="AH124" s="11">
        <f>-'OddsRatio_working_3-way'!U124/(3*'OddsRatio_working_3-way'!X124^(1/3))*COS(('OddsRatio_working_3-way'!Y124+4*PI())/3)</f>
        <v>-0.21560469844671815</v>
      </c>
      <c r="AI124" s="11">
        <f>'OddsRatio_working_3-way'!U124/(3*'OddsRatio_working_3-way'!X124^(1/3))*SIN(('OddsRatio_working_3-way'!Y124)/3)</f>
        <v>-7.6143820878058557E-2</v>
      </c>
      <c r="AJ124" s="11">
        <f>'OddsRatio_working_3-way'!U124/(3*'OddsRatio_working_3-way'!X124^(1/3))*SIN(('OddsRatio_working_3-way'!Y124+2*PI())/3)</f>
        <v>-0.44958211293834061</v>
      </c>
      <c r="AK124" s="11">
        <f>'OddsRatio_working_3-way'!U124/(3*'OddsRatio_working_3-way'!X124^(1/3))*SIN(('OddsRatio_working_3-way'!Y124+4*PI())/3)</f>
        <v>0.52572593381639887</v>
      </c>
      <c r="AL124" s="11">
        <f>'OddsRatio_working_3-way'!Z124+'OddsRatio_working_3-way'!AF124</f>
        <v>1.1261887266733139</v>
      </c>
      <c r="AM124" s="11">
        <f>'OddsRatio_working_3-way'!AA124+'OddsRatio_working_3-way'!AG124</f>
        <v>-0.69497932977987809</v>
      </c>
      <c r="AN124" s="11">
        <f>'OddsRatio_working_3-way'!AB124+'OddsRatio_working_3-way'!AH124</f>
        <v>-0.43120939689343635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1.1261887266733139</v>
      </c>
      <c r="AS124" s="11">
        <f>IF(('OddsRatio_working_3-way'!X124=0),IF(Q124&gt;0,-Q124^(1/3),(-Q124)^(1/3)),'OddsRatio_working_3-way'!AM124-'OddsRatio_working_3-way'!R124/3)</f>
        <v>-0.69497932977987809</v>
      </c>
      <c r="AT124" s="11">
        <f>IF(('OddsRatio_working_3-way'!X124=0),IF(Q124&gt;0,-Q124^(1/3),(-Q124)^(1/3)),'OddsRatio_working_3-way'!AN124-'OddsRatio_working_3-way'!R124/3)</f>
        <v>-0.43120939689343635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2.61</v>
      </c>
      <c r="B125" s="4">
        <f>IF('True_Odds_Calculator_3-way'!B126="","",'True_Odds_Calculator_3-way'!B126)</f>
        <v>3.48</v>
      </c>
      <c r="C125" s="4">
        <f>IF('True_Odds_Calculator_3-way'!C126="","",'True_Odds_Calculator_3-way'!C126)</f>
        <v>2.54</v>
      </c>
      <c r="D125" s="9">
        <f t="shared" si="26"/>
        <v>0.3607701250577065</v>
      </c>
      <c r="E125" s="9">
        <f t="shared" si="27"/>
        <v>0.26814637334908359</v>
      </c>
      <c r="F125" s="9">
        <f t="shared" si="28"/>
        <v>0.37108350159320985</v>
      </c>
      <c r="G125" s="9">
        <f t="shared" si="29"/>
        <v>1.1005267948437902</v>
      </c>
      <c r="H125" s="9">
        <f t="shared" si="30"/>
        <v>2.7718481396985029</v>
      </c>
      <c r="I125" s="9">
        <f t="shared" si="31"/>
        <v>3.7293064512126008</v>
      </c>
      <c r="J125" s="9">
        <f t="shared" si="32"/>
        <v>2.6948112640594371</v>
      </c>
      <c r="K125" s="11">
        <f t="shared" si="33"/>
        <v>0.38314176245210729</v>
      </c>
      <c r="L125" s="11">
        <f t="shared" si="34"/>
        <v>0.28735632183908044</v>
      </c>
      <c r="M125" s="11">
        <f t="shared" si="35"/>
        <v>0.39370078740157477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-0.26652920862101914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0.24403657826560815</v>
      </c>
      <c r="Q125" s="11">
        <f>2*'OddsRatio_working_3-way'!K125*'OddsRatio_working_3-way'!L125*'OddsRatio_working_3-way'!M125</f>
        <v>8.6691502048173413E-2</v>
      </c>
      <c r="R125" s="11">
        <f t="shared" si="36"/>
        <v>0</v>
      </c>
      <c r="S125" s="11">
        <f t="shared" si="37"/>
        <v>-0.91560913540476718</v>
      </c>
      <c r="T125" s="11">
        <f t="shared" si="38"/>
        <v>-0.32526079410471304</v>
      </c>
      <c r="U125" s="11">
        <f>'OddsRatio_working_3-way'!S125-'OddsRatio_working_3-way'!R125^2/3</f>
        <v>-0.91560913540476718</v>
      </c>
      <c r="V125" s="11">
        <f>'OddsRatio_working_3-way'!S125*'OddsRatio_working_3-way'!R125/3-2*'OddsRatio_working_3-way'!R125^3/27-'OddsRatio_working_3-way'!T125</f>
        <v>0.32526079410471304</v>
      </c>
      <c r="W125" s="11">
        <f>'OddsRatio_working_3-way'!V125^2+4*'OddsRatio_working_3-way'!U125^3/27</f>
        <v>-7.9227260279855216E-3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0.1686099865144515</v>
      </c>
      <c r="Y125" s="11">
        <f>IF('OddsRatio_working_3-way'!W125&gt;=0,IF('OddsRatio_working_3-way'!V125+SQRT('OddsRatio_working_3-way'!W125)&gt;0,0,PI()),ACOS('OddsRatio_working_3-way'!V125/(2*'OddsRatio_working_3-way'!X125)))</f>
        <v>0.26711664317929618</v>
      </c>
      <c r="Z125" s="11">
        <f>'OddsRatio_working_3-way'!X125^(1/3)*COS('OddsRatio_working_3-way'!Y125/3)</f>
        <v>0.55026339742189512</v>
      </c>
      <c r="AA125" s="11">
        <f>'OddsRatio_working_3-way'!X125^(1/3)*COS(('OddsRatio_working_3-way'!Y125+2*PI())/3)</f>
        <v>-0.31767495839420329</v>
      </c>
      <c r="AB125" s="11">
        <f>'OddsRatio_working_3-way'!X125^(1/3)*COS(('OddsRatio_working_3-way'!Y125+4*PI())/3)</f>
        <v>-0.23258843902769172</v>
      </c>
      <c r="AC125" s="11">
        <f>'OddsRatio_working_3-way'!X125^(1/3)*SIN('OddsRatio_working_3-way'!Y125/3)</f>
        <v>4.912472486066375E-2</v>
      </c>
      <c r="AD125" s="11">
        <f>'OddsRatio_working_3-way'!X125^(1/3)*SIN(('OddsRatio_working_3-way'!Y125+2*PI())/3)</f>
        <v>0.45197971850976193</v>
      </c>
      <c r="AE125" s="11">
        <f>'OddsRatio_working_3-way'!X125^(1/3)*SIN(('OddsRatio_working_3-way'!Y125+4*PI())/3)</f>
        <v>-0.5011044433704257</v>
      </c>
      <c r="AF125" s="11">
        <f>-'OddsRatio_working_3-way'!U125/(3*'OddsRatio_working_3-way'!X125^(1/3))*COS(('OddsRatio_working_3-way'!Y125)/3)</f>
        <v>0.55026339742189512</v>
      </c>
      <c r="AG125" s="11">
        <f>-'OddsRatio_working_3-way'!U125/(3*'OddsRatio_working_3-way'!X125^(1/3))*COS(('OddsRatio_working_3-way'!Y125+2*PI())/3)</f>
        <v>-0.31767495839420329</v>
      </c>
      <c r="AH125" s="11">
        <f>-'OddsRatio_working_3-way'!U125/(3*'OddsRatio_working_3-way'!X125^(1/3))*COS(('OddsRatio_working_3-way'!Y125+4*PI())/3)</f>
        <v>-0.23258843902769172</v>
      </c>
      <c r="AI125" s="11">
        <f>'OddsRatio_working_3-way'!U125/(3*'OddsRatio_working_3-way'!X125^(1/3))*SIN(('OddsRatio_working_3-way'!Y125)/3)</f>
        <v>-4.912472486066375E-2</v>
      </c>
      <c r="AJ125" s="11">
        <f>'OddsRatio_working_3-way'!U125/(3*'OddsRatio_working_3-way'!X125^(1/3))*SIN(('OddsRatio_working_3-way'!Y125+2*PI())/3)</f>
        <v>-0.45197971850976193</v>
      </c>
      <c r="AK125" s="11">
        <f>'OddsRatio_working_3-way'!U125/(3*'OddsRatio_working_3-way'!X125^(1/3))*SIN(('OddsRatio_working_3-way'!Y125+4*PI())/3)</f>
        <v>0.5011044433704257</v>
      </c>
      <c r="AL125" s="11">
        <f>'OddsRatio_working_3-way'!Z125+'OddsRatio_working_3-way'!AF125</f>
        <v>1.1005267948437902</v>
      </c>
      <c r="AM125" s="11">
        <f>'OddsRatio_working_3-way'!AA125+'OddsRatio_working_3-way'!AG125</f>
        <v>-0.63534991678840658</v>
      </c>
      <c r="AN125" s="11">
        <f>'OddsRatio_working_3-way'!AB125+'OddsRatio_working_3-way'!AH125</f>
        <v>-0.46517687805538344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1.1005267948437902</v>
      </c>
      <c r="AS125" s="11">
        <f>IF(('OddsRatio_working_3-way'!X125=0),IF(Q125&gt;0,-Q125^(1/3),(-Q125)^(1/3)),'OddsRatio_working_3-way'!AM125-'OddsRatio_working_3-way'!R125/3)</f>
        <v>-0.63534991678840658</v>
      </c>
      <c r="AT125" s="11">
        <f>IF(('OddsRatio_working_3-way'!X125=0),IF(Q125&gt;0,-Q125^(1/3),(-Q125)^(1/3)),'OddsRatio_working_3-way'!AN125-'OddsRatio_working_3-way'!R125/3)</f>
        <v>-0.46517687805538344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2.74</v>
      </c>
      <c r="B126" s="4">
        <f>IF('True_Odds_Calculator_3-way'!B127="","",'True_Odds_Calculator_3-way'!B127)</f>
        <v>3.47</v>
      </c>
      <c r="C126" s="4">
        <f>IF('True_Odds_Calculator_3-way'!C127="","",'True_Odds_Calculator_3-way'!C127)</f>
        <v>2.4300000000000002</v>
      </c>
      <c r="D126" s="9">
        <f t="shared" si="26"/>
        <v>0.34287825122673732</v>
      </c>
      <c r="E126" s="9">
        <f t="shared" si="27"/>
        <v>0.26877887060391126</v>
      </c>
      <c r="F126" s="9">
        <f t="shared" si="28"/>
        <v>0.38834287816935159</v>
      </c>
      <c r="G126" s="9">
        <f t="shared" si="29"/>
        <v>1.101429373559663</v>
      </c>
      <c r="H126" s="9">
        <f t="shared" si="30"/>
        <v>2.9164871099938141</v>
      </c>
      <c r="I126" s="9">
        <f t="shared" si="31"/>
        <v>3.7205305526923667</v>
      </c>
      <c r="J126" s="9">
        <f t="shared" si="32"/>
        <v>2.575044004190318</v>
      </c>
      <c r="K126" s="11">
        <f t="shared" si="33"/>
        <v>0.36496350364963503</v>
      </c>
      <c r="L126" s="11">
        <f t="shared" si="34"/>
        <v>0.28818443804034583</v>
      </c>
      <c r="M126" s="11">
        <f t="shared" si="35"/>
        <v>0.41152263374485593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-0.26600875330690166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0.24411405943761832</v>
      </c>
      <c r="Q126" s="11">
        <f>2*'OddsRatio_working_3-way'!K126*'OddsRatio_working_3-way'!L126*'OddsRatio_working_3-way'!M126</f>
        <v>8.6565269304119966E-2</v>
      </c>
      <c r="R126" s="11">
        <f t="shared" si="36"/>
        <v>0</v>
      </c>
      <c r="S126" s="11">
        <f t="shared" si="37"/>
        <v>-0.91769182932103432</v>
      </c>
      <c r="T126" s="11">
        <f t="shared" si="38"/>
        <v>-0.32542263451100506</v>
      </c>
      <c r="U126" s="11">
        <f>'OddsRatio_working_3-way'!S126-'OddsRatio_working_3-way'!R126^2/3</f>
        <v>-0.91769182932103432</v>
      </c>
      <c r="V126" s="11">
        <f>'OddsRatio_working_3-way'!S126*'OddsRatio_working_3-way'!R126/3-2*'OddsRatio_working_3-way'!R126^3/27-'OddsRatio_working_3-way'!T126</f>
        <v>0.32542263451100506</v>
      </c>
      <c r="W126" s="11">
        <f>'OddsRatio_working_3-way'!V126^2+4*'OddsRatio_working_3-way'!U126^3/27</f>
        <v>-8.5951882122187739E-3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0.16918560759141271</v>
      </c>
      <c r="Y126" s="11">
        <f>IF('OddsRatio_working_3-way'!W126&gt;=0,IF('OddsRatio_working_3-way'!V126+SQRT('OddsRatio_working_3-way'!W126)&gt;0,0,PI()),ACOS('OddsRatio_working_3-way'!V126/(2*'OddsRatio_working_3-way'!X126)))</f>
        <v>0.27753907632763175</v>
      </c>
      <c r="Z126" s="11">
        <f>'OddsRatio_working_3-way'!X126^(1/3)*COS('OddsRatio_working_3-way'!Y126/3)</f>
        <v>0.55071468677983149</v>
      </c>
      <c r="AA126" s="11">
        <f>'OddsRatio_working_3-way'!X126^(1/3)*COS(('OddsRatio_working_3-way'!Y126+2*PI())/3)</f>
        <v>-0.31960615867352177</v>
      </c>
      <c r="AB126" s="11">
        <f>'OddsRatio_working_3-way'!X126^(1/3)*COS(('OddsRatio_working_3-way'!Y126+4*PI())/3)</f>
        <v>-0.23110852810630952</v>
      </c>
      <c r="AC126" s="11">
        <f>'OddsRatio_working_3-way'!X126^(1/3)*SIN('OddsRatio_working_3-way'!Y126/3)</f>
        <v>5.1094130830624127E-2</v>
      </c>
      <c r="AD126" s="11">
        <f>'OddsRatio_working_3-way'!X126^(1/3)*SIN(('OddsRatio_working_3-way'!Y126+2*PI())/3)</f>
        <v>0.45138584357321215</v>
      </c>
      <c r="AE126" s="11">
        <f>'OddsRatio_working_3-way'!X126^(1/3)*SIN(('OddsRatio_working_3-way'!Y126+4*PI())/3)</f>
        <v>-0.50247997440383629</v>
      </c>
      <c r="AF126" s="11">
        <f>-'OddsRatio_working_3-way'!U126/(3*'OddsRatio_working_3-way'!X126^(1/3))*COS(('OddsRatio_working_3-way'!Y126)/3)</f>
        <v>0.55071468677983149</v>
      </c>
      <c r="AG126" s="11">
        <f>-'OddsRatio_working_3-way'!U126/(3*'OddsRatio_working_3-way'!X126^(1/3))*COS(('OddsRatio_working_3-way'!Y126+2*PI())/3)</f>
        <v>-0.31960615867352177</v>
      </c>
      <c r="AH126" s="11">
        <f>-'OddsRatio_working_3-way'!U126/(3*'OddsRatio_working_3-way'!X126^(1/3))*COS(('OddsRatio_working_3-way'!Y126+4*PI())/3)</f>
        <v>-0.23110852810630952</v>
      </c>
      <c r="AI126" s="11">
        <f>'OddsRatio_working_3-way'!U126/(3*'OddsRatio_working_3-way'!X126^(1/3))*SIN(('OddsRatio_working_3-way'!Y126)/3)</f>
        <v>-5.1094130830624127E-2</v>
      </c>
      <c r="AJ126" s="11">
        <f>'OddsRatio_working_3-way'!U126/(3*'OddsRatio_working_3-way'!X126^(1/3))*SIN(('OddsRatio_working_3-way'!Y126+2*PI())/3)</f>
        <v>-0.45138584357321215</v>
      </c>
      <c r="AK126" s="11">
        <f>'OddsRatio_working_3-way'!U126/(3*'OddsRatio_working_3-way'!X126^(1/3))*SIN(('OddsRatio_working_3-way'!Y126+4*PI())/3)</f>
        <v>0.50247997440383629</v>
      </c>
      <c r="AL126" s="11">
        <f>'OddsRatio_working_3-way'!Z126+'OddsRatio_working_3-way'!AF126</f>
        <v>1.101429373559663</v>
      </c>
      <c r="AM126" s="11">
        <f>'OddsRatio_working_3-way'!AA126+'OddsRatio_working_3-way'!AG126</f>
        <v>-0.63921231734704353</v>
      </c>
      <c r="AN126" s="11">
        <f>'OddsRatio_working_3-way'!AB126+'OddsRatio_working_3-way'!AH126</f>
        <v>-0.46221705621261905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1.101429373559663</v>
      </c>
      <c r="AS126" s="11">
        <f>IF(('OddsRatio_working_3-way'!X126=0),IF(Q126&gt;0,-Q126^(1/3),(-Q126)^(1/3)),'OddsRatio_working_3-way'!AM126-'OddsRatio_working_3-way'!R126/3)</f>
        <v>-0.63921231734704353</v>
      </c>
      <c r="AT126" s="11">
        <f>IF(('OddsRatio_working_3-way'!X126=0),IF(Q126&gt;0,-Q126^(1/3),(-Q126)^(1/3)),'OddsRatio_working_3-way'!AN126-'OddsRatio_working_3-way'!R126/3)</f>
        <v>-0.46221705621261905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3.16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2.12</v>
      </c>
      <c r="D127" s="9">
        <f t="shared" si="26"/>
        <v>0.29585119725170744</v>
      </c>
      <c r="E127" s="9">
        <f t="shared" si="27"/>
        <v>0.25654413061327408</v>
      </c>
      <c r="F127" s="9">
        <f t="shared" si="28"/>
        <v>0.44760467213501848</v>
      </c>
      <c r="G127" s="9">
        <f t="shared" si="29"/>
        <v>1.101887770323333</v>
      </c>
      <c r="H127" s="9">
        <f t="shared" si="30"/>
        <v>3.380077583898399</v>
      </c>
      <c r="I127" s="9">
        <f t="shared" si="31"/>
        <v>3.8979648359503654</v>
      </c>
      <c r="J127" s="9">
        <f t="shared" si="32"/>
        <v>2.2341143027621331</v>
      </c>
      <c r="K127" s="11">
        <f t="shared" si="33"/>
        <v>0.31645569620253161</v>
      </c>
      <c r="L127" s="11">
        <f t="shared" si="34"/>
        <v>0.27548209366391185</v>
      </c>
      <c r="M127" s="11">
        <f t="shared" si="35"/>
        <v>0.47169811320754712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-0.26163627283978153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0.24302889502533423</v>
      </c>
      <c r="Q127" s="11">
        <f>2*'OddsRatio_working_3-way'!K127*'OddsRatio_working_3-way'!L127*'OddsRatio_working_3-way'!M127</f>
        <v>8.2243280888437964E-2</v>
      </c>
      <c r="R127" s="11">
        <f t="shared" si="36"/>
        <v>0</v>
      </c>
      <c r="S127" s="11">
        <f t="shared" si="37"/>
        <v>-0.9288807411430986</v>
      </c>
      <c r="T127" s="11">
        <f t="shared" si="38"/>
        <v>-0.31434204438006713</v>
      </c>
      <c r="U127" s="11">
        <f>'OddsRatio_working_3-way'!S127-'OddsRatio_working_3-way'!R127^2/3</f>
        <v>-0.9288807411430986</v>
      </c>
      <c r="V127" s="11">
        <f>'OddsRatio_working_3-way'!S127*'OddsRatio_working_3-way'!R127/3-2*'OddsRatio_working_3-way'!R127^3/27-'OddsRatio_working_3-way'!T127</f>
        <v>0.31434204438006713</v>
      </c>
      <c r="W127" s="11">
        <f>'OddsRatio_working_3-way'!V127^2+4*'OddsRatio_working_3-way'!U127^3/27</f>
        <v>-1.9923353622003134E-2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0.17228920053723856</v>
      </c>
      <c r="Y127" s="11">
        <f>IF('OddsRatio_working_3-way'!W127&gt;=0,IF('OddsRatio_working_3-way'!V127+SQRT('OddsRatio_working_3-way'!W127)&gt;0,0,PI()),ACOS('OddsRatio_working_3-way'!V127/(2*'OddsRatio_working_3-way'!X127)))</f>
        <v>0.42204989821885164</v>
      </c>
      <c r="Z127" s="11">
        <f>'OddsRatio_working_3-way'!X127^(1/3)*COS('OddsRatio_working_3-way'!Y127/3)</f>
        <v>0.55094388516166648</v>
      </c>
      <c r="AA127" s="11">
        <f>'OddsRatio_working_3-way'!X127^(1/3)*COS(('OddsRatio_working_3-way'!Y127+2*PI())/3)</f>
        <v>-0.34304273388891965</v>
      </c>
      <c r="AB127" s="11">
        <f>'OddsRatio_working_3-way'!X127^(1/3)*COS(('OddsRatio_working_3-way'!Y127+4*PI())/3)</f>
        <v>-0.20790115127274694</v>
      </c>
      <c r="AC127" s="11">
        <f>'OddsRatio_working_3-way'!X127^(1/3)*SIN('OddsRatio_working_3-way'!Y127/3)</f>
        <v>7.8024029102159567E-2</v>
      </c>
      <c r="AD127" s="11">
        <f>'OddsRatio_working_3-way'!X127^(1/3)*SIN(('OddsRatio_working_3-way'!Y127+2*PI())/3)</f>
        <v>0.43811938605861989</v>
      </c>
      <c r="AE127" s="11">
        <f>'OddsRatio_working_3-way'!X127^(1/3)*SIN(('OddsRatio_working_3-way'!Y127+4*PI())/3)</f>
        <v>-0.51614341516077933</v>
      </c>
      <c r="AF127" s="11">
        <f>-'OddsRatio_working_3-way'!U127/(3*'OddsRatio_working_3-way'!X127^(1/3))*COS(('OddsRatio_working_3-way'!Y127)/3)</f>
        <v>0.55094388516166648</v>
      </c>
      <c r="AG127" s="11">
        <f>-'OddsRatio_working_3-way'!U127/(3*'OddsRatio_working_3-way'!X127^(1/3))*COS(('OddsRatio_working_3-way'!Y127+2*PI())/3)</f>
        <v>-0.34304273388891965</v>
      </c>
      <c r="AH127" s="11">
        <f>-'OddsRatio_working_3-way'!U127/(3*'OddsRatio_working_3-way'!X127^(1/3))*COS(('OddsRatio_working_3-way'!Y127+4*PI())/3)</f>
        <v>-0.20790115127274694</v>
      </c>
      <c r="AI127" s="11">
        <f>'OddsRatio_working_3-way'!U127/(3*'OddsRatio_working_3-way'!X127^(1/3))*SIN(('OddsRatio_working_3-way'!Y127)/3)</f>
        <v>-7.8024029102159567E-2</v>
      </c>
      <c r="AJ127" s="11">
        <f>'OddsRatio_working_3-way'!U127/(3*'OddsRatio_working_3-way'!X127^(1/3))*SIN(('OddsRatio_working_3-way'!Y127+2*PI())/3)</f>
        <v>-0.43811938605861989</v>
      </c>
      <c r="AK127" s="11">
        <f>'OddsRatio_working_3-way'!U127/(3*'OddsRatio_working_3-way'!X127^(1/3))*SIN(('OddsRatio_working_3-way'!Y127+4*PI())/3)</f>
        <v>0.51614341516077933</v>
      </c>
      <c r="AL127" s="11">
        <f>'OddsRatio_working_3-way'!Z127+'OddsRatio_working_3-way'!AF127</f>
        <v>1.101887770323333</v>
      </c>
      <c r="AM127" s="11">
        <f>'OddsRatio_working_3-way'!AA127+'OddsRatio_working_3-way'!AG127</f>
        <v>-0.6860854677778393</v>
      </c>
      <c r="AN127" s="11">
        <f>'OddsRatio_working_3-way'!AB127+'OddsRatio_working_3-way'!AH127</f>
        <v>-0.41580230254549388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1.101887770323333</v>
      </c>
      <c r="AS127" s="11">
        <f>IF(('OddsRatio_working_3-way'!X127=0),IF(Q127&gt;0,-Q127^(1/3),(-Q127)^(1/3)),'OddsRatio_working_3-way'!AM127-'OddsRatio_working_3-way'!R127/3)</f>
        <v>-0.6860854677778393</v>
      </c>
      <c r="AT127" s="11">
        <f>IF(('OddsRatio_working_3-way'!X127=0),IF(Q127&gt;0,-Q127^(1/3),(-Q127)^(1/3)),'OddsRatio_working_3-way'!AN127-'OddsRatio_working_3-way'!R127/3)</f>
        <v>-0.41580230254549388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3.38</v>
      </c>
      <c r="D128" s="9">
        <f t="shared" si="26"/>
        <v>0.45173732732524641</v>
      </c>
      <c r="E128" s="9">
        <f t="shared" si="27"/>
        <v>0.27247311886687314</v>
      </c>
      <c r="F128" s="9">
        <f t="shared" si="28"/>
        <v>0.27578955380788051</v>
      </c>
      <c r="G128" s="9">
        <f t="shared" si="29"/>
        <v>1.1033416575815649</v>
      </c>
      <c r="H128" s="9">
        <f t="shared" si="30"/>
        <v>2.2136758233397211</v>
      </c>
      <c r="I128" s="9">
        <f t="shared" si="31"/>
        <v>3.670086811347387</v>
      </c>
      <c r="J128" s="9">
        <f t="shared" si="32"/>
        <v>3.6259531450441242</v>
      </c>
      <c r="K128" s="11">
        <f t="shared" si="33"/>
        <v>0.47619047619047616</v>
      </c>
      <c r="L128" s="11">
        <f t="shared" si="34"/>
        <v>0.29239766081871343</v>
      </c>
      <c r="M128" s="11">
        <f t="shared" si="35"/>
        <v>0.29585798816568049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-0.26098942293274285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0.24304680175125523</v>
      </c>
      <c r="Q128" s="11">
        <f>2*'OddsRatio_working_3-way'!K128*'OddsRatio_working_3-way'!L128*'OddsRatio_working_3-way'!M128</f>
        <v>8.2388746356357692E-2</v>
      </c>
      <c r="R128" s="11">
        <f t="shared" si="36"/>
        <v>0</v>
      </c>
      <c r="S128" s="11">
        <f t="shared" si="37"/>
        <v>-0.9312515389326278</v>
      </c>
      <c r="T128" s="11">
        <f t="shared" si="38"/>
        <v>-0.31567848777377205</v>
      </c>
      <c r="U128" s="11">
        <f>'OddsRatio_working_3-way'!S128-'OddsRatio_working_3-way'!R128^2/3</f>
        <v>-0.9312515389326278</v>
      </c>
      <c r="V128" s="11">
        <f>'OddsRatio_working_3-way'!S128*'OddsRatio_working_3-way'!R128/3-2*'OddsRatio_working_3-way'!R128^3/27-'OddsRatio_working_3-way'!T128</f>
        <v>0.31567848777377205</v>
      </c>
      <c r="W128" s="11">
        <f>'OddsRatio_working_3-way'!V128^2+4*'OddsRatio_working_3-way'!U128^3/27</f>
        <v>-1.9992831637531058E-2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0.17294922613347147</v>
      </c>
      <c r="Y128" s="11">
        <f>IF('OddsRatio_working_3-way'!W128&gt;=0,IF('OddsRatio_working_3-way'!V128+SQRT('OddsRatio_working_3-way'!W128)&gt;0,0,PI()),ACOS('OddsRatio_working_3-way'!V128/(2*'OddsRatio_working_3-way'!X128)))</f>
        <v>0.4211157314998315</v>
      </c>
      <c r="Z128" s="11">
        <f>'OddsRatio_working_3-way'!X128^(1/3)*COS('OddsRatio_working_3-way'!Y128/3)</f>
        <v>0.55167082879078244</v>
      </c>
      <c r="AA128" s="11">
        <f>'OddsRatio_working_3-way'!X128^(1/3)*COS(('OddsRatio_working_3-way'!Y128+2*PI())/3)</f>
        <v>-0.34334361559439641</v>
      </c>
      <c r="AB128" s="11">
        <f>'OddsRatio_working_3-way'!X128^(1/3)*COS(('OddsRatio_working_3-way'!Y128+4*PI())/3)</f>
        <v>-0.20832721319638611</v>
      </c>
      <c r="AC128" s="11">
        <f>'OddsRatio_working_3-way'!X128^(1/3)*SIN('OddsRatio_working_3-way'!Y128/3)</f>
        <v>7.7951756269506248E-2</v>
      </c>
      <c r="AD128" s="11">
        <f>'OddsRatio_working_3-way'!X128^(1/3)*SIN(('OddsRatio_working_3-way'!Y128+2*PI())/3)</f>
        <v>0.43878507412488021</v>
      </c>
      <c r="AE128" s="11">
        <f>'OddsRatio_working_3-way'!X128^(1/3)*SIN(('OddsRatio_working_3-way'!Y128+4*PI())/3)</f>
        <v>-0.51673683039438623</v>
      </c>
      <c r="AF128" s="11">
        <f>-'OddsRatio_working_3-way'!U128/(3*'OddsRatio_working_3-way'!X128^(1/3))*COS(('OddsRatio_working_3-way'!Y128)/3)</f>
        <v>0.55167082879078244</v>
      </c>
      <c r="AG128" s="11">
        <f>-'OddsRatio_working_3-way'!U128/(3*'OddsRatio_working_3-way'!X128^(1/3))*COS(('OddsRatio_working_3-way'!Y128+2*PI())/3)</f>
        <v>-0.34334361559439641</v>
      </c>
      <c r="AH128" s="11">
        <f>-'OddsRatio_working_3-way'!U128/(3*'OddsRatio_working_3-way'!X128^(1/3))*COS(('OddsRatio_working_3-way'!Y128+4*PI())/3)</f>
        <v>-0.20832721319638611</v>
      </c>
      <c r="AI128" s="11">
        <f>'OddsRatio_working_3-way'!U128/(3*'OddsRatio_working_3-way'!X128^(1/3))*SIN(('OddsRatio_working_3-way'!Y128)/3)</f>
        <v>-7.7951756269506248E-2</v>
      </c>
      <c r="AJ128" s="11">
        <f>'OddsRatio_working_3-way'!U128/(3*'OddsRatio_working_3-way'!X128^(1/3))*SIN(('OddsRatio_working_3-way'!Y128+2*PI())/3)</f>
        <v>-0.43878507412488021</v>
      </c>
      <c r="AK128" s="11">
        <f>'OddsRatio_working_3-way'!U128/(3*'OddsRatio_working_3-way'!X128^(1/3))*SIN(('OddsRatio_working_3-way'!Y128+4*PI())/3)</f>
        <v>0.51673683039438623</v>
      </c>
      <c r="AL128" s="11">
        <f>'OddsRatio_working_3-way'!Z128+'OddsRatio_working_3-way'!AF128</f>
        <v>1.1033416575815649</v>
      </c>
      <c r="AM128" s="11">
        <f>'OddsRatio_working_3-way'!AA128+'OddsRatio_working_3-way'!AG128</f>
        <v>-0.68668723118879282</v>
      </c>
      <c r="AN128" s="11">
        <f>'OddsRatio_working_3-way'!AB128+'OddsRatio_working_3-way'!AH128</f>
        <v>-0.41665442639277223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1.1033416575815649</v>
      </c>
      <c r="AS128" s="11">
        <f>IF(('OddsRatio_working_3-way'!X128=0),IF(Q128&gt;0,-Q128^(1/3),(-Q128)^(1/3)),'OddsRatio_working_3-way'!AM128-'OddsRatio_working_3-way'!R128/3)</f>
        <v>-0.68668723118879282</v>
      </c>
      <c r="AT128" s="11">
        <f>IF(('OddsRatio_working_3-way'!X128=0),IF(Q128&gt;0,-Q128^(1/3),(-Q128)^(1/3)),'OddsRatio_working_3-way'!AN128-'OddsRatio_working_3-way'!R128/3)</f>
        <v>-0.41665442639277223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1.79</v>
      </c>
      <c r="B129" s="4">
        <f>IF('True_Odds_Calculator_3-way'!B130="","",'True_Odds_Calculator_3-way'!B130)</f>
        <v>3.86</v>
      </c>
      <c r="C129" s="4">
        <f>IF('True_Odds_Calculator_3-way'!C130="","",'True_Odds_Calculator_3-way'!C130)</f>
        <v>4.04</v>
      </c>
      <c r="D129" s="9">
        <f t="shared" si="26"/>
        <v>0.53240806881758207</v>
      </c>
      <c r="E129" s="9">
        <f t="shared" si="27"/>
        <v>0.2392620252822506</v>
      </c>
      <c r="F129" s="9">
        <f t="shared" si="28"/>
        <v>0.22832990590016738</v>
      </c>
      <c r="G129" s="9">
        <f t="shared" si="29"/>
        <v>1.1117196660797988</v>
      </c>
      <c r="H129" s="9">
        <f t="shared" si="30"/>
        <v>1.8782585362030417</v>
      </c>
      <c r="I129" s="9">
        <f t="shared" si="31"/>
        <v>4.1795182449882233</v>
      </c>
      <c r="J129" s="9">
        <f t="shared" si="32"/>
        <v>4.3796277848825884</v>
      </c>
      <c r="K129" s="11">
        <f t="shared" si="33"/>
        <v>0.55865921787709494</v>
      </c>
      <c r="L129" s="11">
        <f t="shared" si="34"/>
        <v>0.2590673575129534</v>
      </c>
      <c r="M129" s="11">
        <f t="shared" si="35"/>
        <v>0.24752475247524752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-0.24606225927829151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0.23966489044770978</v>
      </c>
      <c r="Q129" s="11">
        <f>2*'OddsRatio_working_3-way'!K129*'OddsRatio_working_3-way'!L129*'OddsRatio_working_3-way'!M129</f>
        <v>7.1648696695877367E-2</v>
      </c>
      <c r="R129" s="11">
        <f t="shared" si="36"/>
        <v>0</v>
      </c>
      <c r="S129" s="11">
        <f t="shared" si="37"/>
        <v>-0.97400101563992214</v>
      </c>
      <c r="T129" s="11">
        <f t="shared" si="38"/>
        <v>-0.29118117059489451</v>
      </c>
      <c r="U129" s="11">
        <f>'OddsRatio_working_3-way'!S129-'OddsRatio_working_3-way'!R129^2/3</f>
        <v>-0.97400101563992214</v>
      </c>
      <c r="V129" s="11">
        <f>'OddsRatio_working_3-way'!S129*'OddsRatio_working_3-way'!R129/3-2*'OddsRatio_working_3-way'!R129^3/27-'OddsRatio_working_3-way'!T129</f>
        <v>0.29118117059489451</v>
      </c>
      <c r="W129" s="11">
        <f>'OddsRatio_working_3-way'!V129^2+4*'OddsRatio_working_3-way'!U129^3/27</f>
        <v>-5.210438730471588E-2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0.18499382517649673</v>
      </c>
      <c r="Y129" s="11">
        <f>IF('OddsRatio_working_3-way'!W129&gt;=0,IF('OddsRatio_working_3-way'!V129+SQRT('OddsRatio_working_3-way'!W129)&gt;0,0,PI()),ACOS('OddsRatio_working_3-way'!V129/(2*'OddsRatio_working_3-way'!X129)))</f>
        <v>0.66486123322707968</v>
      </c>
      <c r="Z129" s="11">
        <f>'OddsRatio_working_3-way'!X129^(1/3)*COS('OddsRatio_working_3-way'!Y129/3)</f>
        <v>0.55585983303989939</v>
      </c>
      <c r="AA129" s="11">
        <f>'OddsRatio_working_3-way'!X129^(1/3)*COS(('OddsRatio_working_3-way'!Y129+2*PI())/3)</f>
        <v>-0.38639713930924174</v>
      </c>
      <c r="AB129" s="11">
        <f>'OddsRatio_working_3-way'!X129^(1/3)*COS(('OddsRatio_working_3-way'!Y129+4*PI())/3)</f>
        <v>-0.16946269373065731</v>
      </c>
      <c r="AC129" s="11">
        <f>'OddsRatio_working_3-way'!X129^(1/3)*SIN('OddsRatio_working_3-way'!Y129/3)</f>
        <v>0.12524716055129786</v>
      </c>
      <c r="AD129" s="11">
        <f>'OddsRatio_working_3-way'!X129^(1/3)*SIN(('OddsRatio_working_3-way'!Y129+2*PI())/3)</f>
        <v>0.4187651560802807</v>
      </c>
      <c r="AE129" s="11">
        <f>'OddsRatio_working_3-way'!X129^(1/3)*SIN(('OddsRatio_working_3-way'!Y129+4*PI())/3)</f>
        <v>-0.54401231663157856</v>
      </c>
      <c r="AF129" s="11">
        <f>-'OddsRatio_working_3-way'!U129/(3*'OddsRatio_working_3-way'!X129^(1/3))*COS(('OddsRatio_working_3-way'!Y129)/3)</f>
        <v>0.55585983303989928</v>
      </c>
      <c r="AG129" s="11">
        <f>-'OddsRatio_working_3-way'!U129/(3*'OddsRatio_working_3-way'!X129^(1/3))*COS(('OddsRatio_working_3-way'!Y129+2*PI())/3)</f>
        <v>-0.38639713930924169</v>
      </c>
      <c r="AH129" s="11">
        <f>-'OddsRatio_working_3-way'!U129/(3*'OddsRatio_working_3-way'!X129^(1/3))*COS(('OddsRatio_working_3-way'!Y129+4*PI())/3)</f>
        <v>-0.16946269373065728</v>
      </c>
      <c r="AI129" s="11">
        <f>'OddsRatio_working_3-way'!U129/(3*'OddsRatio_working_3-way'!X129^(1/3))*SIN(('OddsRatio_working_3-way'!Y129)/3)</f>
        <v>-0.12524716055129784</v>
      </c>
      <c r="AJ129" s="11">
        <f>'OddsRatio_working_3-way'!U129/(3*'OddsRatio_working_3-way'!X129^(1/3))*SIN(('OddsRatio_working_3-way'!Y129+2*PI())/3)</f>
        <v>-0.41876515608028059</v>
      </c>
      <c r="AK129" s="11">
        <f>'OddsRatio_working_3-way'!U129/(3*'OddsRatio_working_3-way'!X129^(1/3))*SIN(('OddsRatio_working_3-way'!Y129+4*PI())/3)</f>
        <v>0.54401231663157845</v>
      </c>
      <c r="AL129" s="11">
        <f>'OddsRatio_working_3-way'!Z129+'OddsRatio_working_3-way'!AF129</f>
        <v>1.1117196660797988</v>
      </c>
      <c r="AM129" s="11">
        <f>'OddsRatio_working_3-way'!AA129+'OddsRatio_working_3-way'!AG129</f>
        <v>-0.77279427861848338</v>
      </c>
      <c r="AN129" s="11">
        <f>'OddsRatio_working_3-way'!AB129+'OddsRatio_working_3-way'!AH129</f>
        <v>-0.33892538746131462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1.1117196660797988</v>
      </c>
      <c r="AS129" s="11">
        <f>IF(('OddsRatio_working_3-way'!X129=0),IF(Q129&gt;0,-Q129^(1/3),(-Q129)^(1/3)),'OddsRatio_working_3-way'!AM129-'OddsRatio_working_3-way'!R129/3)</f>
        <v>-0.77279427861848338</v>
      </c>
      <c r="AT129" s="11">
        <f>IF(('OddsRatio_working_3-way'!X129=0),IF(Q129&gt;0,-Q129^(1/3),(-Q129)^(1/3)),'OddsRatio_working_3-way'!AN129-'OddsRatio_working_3-way'!R129/3)</f>
        <v>-0.33892538746131462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2.19</v>
      </c>
      <c r="B130" s="4">
        <f>IF('True_Odds_Calculator_3-way'!B131="","",'True_Odds_Calculator_3-way'!B131)</f>
        <v>3.17</v>
      </c>
      <c r="C130" s="4">
        <f>IF('True_Odds_Calculator_3-way'!C131="","",'True_Odds_Calculator_3-way'!C131)</f>
        <v>4</v>
      </c>
      <c r="D130" s="9">
        <f t="shared" si="26"/>
        <v>0.44818312611478223</v>
      </c>
      <c r="E130" s="9">
        <f t="shared" si="27"/>
        <v>0.30814878539344515</v>
      </c>
      <c r="F130" s="9">
        <f t="shared" si="28"/>
        <v>0.24366808849177277</v>
      </c>
      <c r="G130" s="9">
        <f t="shared" si="29"/>
        <v>1.0346477404156325</v>
      </c>
      <c r="H130" s="9">
        <f t="shared" si="30"/>
        <v>2.2312308110946022</v>
      </c>
      <c r="I130" s="9">
        <f t="shared" si="31"/>
        <v>3.2451855967019227</v>
      </c>
      <c r="J130" s="9">
        <f t="shared" si="32"/>
        <v>4.1039432212468974</v>
      </c>
      <c r="K130" s="11">
        <f t="shared" si="33"/>
        <v>0.45662100456621008</v>
      </c>
      <c r="L130" s="11">
        <f t="shared" si="34"/>
        <v>0.31545741324921134</v>
      </c>
      <c r="M130" s="11">
        <f t="shared" si="35"/>
        <v>0.25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-0.27897454734021865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0.22903072468778363</v>
      </c>
      <c r="Q130" s="11">
        <f>2*'OddsRatio_working_3-way'!K130*'OddsRatio_working_3-way'!L130*'OddsRatio_working_3-way'!M130</f>
        <v>7.2022240467856477E-2</v>
      </c>
      <c r="R130" s="11">
        <f t="shared" si="36"/>
        <v>0</v>
      </c>
      <c r="S130" s="11">
        <f t="shared" si="37"/>
        <v>-0.82097355071060696</v>
      </c>
      <c r="T130" s="11">
        <f t="shared" si="38"/>
        <v>-0.2581677832423292</v>
      </c>
      <c r="U130" s="11">
        <f>'OddsRatio_working_3-way'!S130-'OddsRatio_working_3-way'!R130^2/3</f>
        <v>-0.82097355071060696</v>
      </c>
      <c r="V130" s="11">
        <f>'OddsRatio_working_3-way'!S130*'OddsRatio_working_3-way'!R130/3-2*'OddsRatio_working_3-way'!R130^3/27-'OddsRatio_working_3-way'!T130</f>
        <v>0.2581677832423292</v>
      </c>
      <c r="W130" s="11">
        <f>'OddsRatio_working_3-way'!V130^2+4*'OddsRatio_working_3-way'!U130^3/27</f>
        <v>-1.5324829622644615E-2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0.14315676191408397</v>
      </c>
      <c r="Y130" s="11">
        <f>IF('OddsRatio_working_3-way'!W130&gt;=0,IF('OddsRatio_working_3-way'!V130+SQRT('OddsRatio_working_3-way'!W130)&gt;0,0,PI()),ACOS('OddsRatio_working_3-way'!V130/(2*'OddsRatio_working_3-way'!X130)))</f>
        <v>0.4471199606629308</v>
      </c>
      <c r="Z130" s="11">
        <f>'OddsRatio_working_3-way'!X130^(1/3)*COS('OddsRatio_working_3-way'!Y130/3)</f>
        <v>0.51732387020781634</v>
      </c>
      <c r="AA130" s="11">
        <f>'OddsRatio_working_3-way'!X130^(1/3)*COS(('OddsRatio_working_3-way'!Y130+2*PI())/3)</f>
        <v>-0.32593301107684419</v>
      </c>
      <c r="AB130" s="11">
        <f>'OddsRatio_working_3-way'!X130^(1/3)*COS(('OddsRatio_working_3-way'!Y130+4*PI())/3)</f>
        <v>-0.19139085913097237</v>
      </c>
      <c r="AC130" s="11">
        <f>'OddsRatio_working_3-way'!X130^(1/3)*SIN('OddsRatio_working_3-way'!Y130/3)</f>
        <v>7.7677947643300729E-2</v>
      </c>
      <c r="AD130" s="11">
        <f>'OddsRatio_working_3-way'!X130^(1/3)*SIN(('OddsRatio_working_3-way'!Y130+2*PI())/3)</f>
        <v>0.40917663976240237</v>
      </c>
      <c r="AE130" s="11">
        <f>'OddsRatio_working_3-way'!X130^(1/3)*SIN(('OddsRatio_working_3-way'!Y130+4*PI())/3)</f>
        <v>-0.48685458740570303</v>
      </c>
      <c r="AF130" s="11">
        <f>-'OddsRatio_working_3-way'!U130/(3*'OddsRatio_working_3-way'!X130^(1/3))*COS(('OddsRatio_working_3-way'!Y130)/3)</f>
        <v>0.51732387020781623</v>
      </c>
      <c r="AG130" s="11">
        <f>-'OddsRatio_working_3-way'!U130/(3*'OddsRatio_working_3-way'!X130^(1/3))*COS(('OddsRatio_working_3-way'!Y130+2*PI())/3)</f>
        <v>-0.32593301107684408</v>
      </c>
      <c r="AH130" s="11">
        <f>-'OddsRatio_working_3-way'!U130/(3*'OddsRatio_working_3-way'!X130^(1/3))*COS(('OddsRatio_working_3-way'!Y130+4*PI())/3)</f>
        <v>-0.19139085913097231</v>
      </c>
      <c r="AI130" s="11">
        <f>'OddsRatio_working_3-way'!U130/(3*'OddsRatio_working_3-way'!X130^(1/3))*SIN(('OddsRatio_working_3-way'!Y130)/3)</f>
        <v>-7.7677947643300715E-2</v>
      </c>
      <c r="AJ130" s="11">
        <f>'OddsRatio_working_3-way'!U130/(3*'OddsRatio_working_3-way'!X130^(1/3))*SIN(('OddsRatio_working_3-way'!Y130+2*PI())/3)</f>
        <v>-0.40917663976240232</v>
      </c>
      <c r="AK130" s="11">
        <f>'OddsRatio_working_3-way'!U130/(3*'OddsRatio_working_3-way'!X130^(1/3))*SIN(('OddsRatio_working_3-way'!Y130+4*PI())/3)</f>
        <v>0.48685458740570292</v>
      </c>
      <c r="AL130" s="11">
        <f>'OddsRatio_working_3-way'!Z130+'OddsRatio_working_3-way'!AF130</f>
        <v>1.0346477404156325</v>
      </c>
      <c r="AM130" s="11">
        <f>'OddsRatio_working_3-way'!AA130+'OddsRatio_working_3-way'!AG130</f>
        <v>-0.65186602215368827</v>
      </c>
      <c r="AN130" s="11">
        <f>'OddsRatio_working_3-way'!AB130+'OddsRatio_working_3-way'!AH130</f>
        <v>-0.38278171826194468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1.0346477404156325</v>
      </c>
      <c r="AS130" s="11">
        <f>IF(('OddsRatio_working_3-way'!X130=0),IF(Q130&gt;0,-Q130^(1/3),(-Q130)^(1/3)),'OddsRatio_working_3-way'!AM130-'OddsRatio_working_3-way'!R130/3)</f>
        <v>-0.65186602215368827</v>
      </c>
      <c r="AT130" s="11">
        <f>IF(('OddsRatio_working_3-way'!X130=0),IF(Q130&gt;0,-Q130^(1/3),(-Q130)^(1/3)),'OddsRatio_working_3-way'!AN130-'OddsRatio_working_3-way'!R130/3)</f>
        <v>-0.38278171826194468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1.46</v>
      </c>
      <c r="B131" s="4">
        <f>IF('True_Odds_Calculator_3-way'!B132="","",'True_Odds_Calculator_3-way'!B132)</f>
        <v>5.19</v>
      </c>
      <c r="C131" s="4">
        <f>IF('True_Odds_Calculator_3-way'!C132="","",'True_Odds_Calculator_3-way'!C132)</f>
        <v>6.72</v>
      </c>
      <c r="D131" s="9">
        <f t="shared" si="26"/>
        <v>0.67330679665104309</v>
      </c>
      <c r="E131" s="9">
        <f t="shared" si="27"/>
        <v>0.18451534900514682</v>
      </c>
      <c r="F131" s="9">
        <f t="shared" si="28"/>
        <v>0.14217785434381</v>
      </c>
      <c r="G131" s="9">
        <f t="shared" si="29"/>
        <v>1.0547979309112367</v>
      </c>
      <c r="H131" s="9">
        <f t="shared" si="30"/>
        <v>1.485207048219169</v>
      </c>
      <c r="I131" s="9">
        <f t="shared" si="31"/>
        <v>5.4196033305180817</v>
      </c>
      <c r="J131" s="9">
        <f t="shared" si="32"/>
        <v>7.0334441648122752</v>
      </c>
      <c r="K131" s="11">
        <f t="shared" si="33"/>
        <v>0.68493150684931503</v>
      </c>
      <c r="L131" s="11">
        <f t="shared" si="34"/>
        <v>0.19267822736030826</v>
      </c>
      <c r="M131" s="11">
        <f t="shared" si="35"/>
        <v>0.14880952380952381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-0.21651021772765378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0.20365227675782743</v>
      </c>
      <c r="Q131" s="11">
        <f>2*'OddsRatio_working_3-way'!K131*'OddsRatio_working_3-way'!L131*'OddsRatio_working_3-way'!M131</f>
        <v>3.9277198988973465E-2</v>
      </c>
      <c r="R131" s="11">
        <f t="shared" si="36"/>
        <v>0</v>
      </c>
      <c r="S131" s="11">
        <f t="shared" si="37"/>
        <v>-0.94061277520860365</v>
      </c>
      <c r="T131" s="11">
        <f t="shared" si="38"/>
        <v>-0.18141037130349152</v>
      </c>
      <c r="U131" s="11">
        <f>'OddsRatio_working_3-way'!S131-'OddsRatio_working_3-way'!R131^2/3</f>
        <v>-0.94061277520860365</v>
      </c>
      <c r="V131" s="11">
        <f>'OddsRatio_working_3-way'!S131*'OddsRatio_working_3-way'!R131/3-2*'OddsRatio_working_3-way'!R131^3/27-'OddsRatio_working_3-way'!T131</f>
        <v>0.18141037130349152</v>
      </c>
      <c r="W131" s="11">
        <f>'OddsRatio_working_3-way'!V131^2+4*'OddsRatio_working_3-way'!U131^3/27</f>
        <v>-9.0380559204952499E-2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0.17556357966661476</v>
      </c>
      <c r="Y131" s="11">
        <f>IF('OddsRatio_working_3-way'!W131&gt;=0,IF('OddsRatio_working_3-way'!V131+SQRT('OddsRatio_working_3-way'!W131)&gt;0,0,PI()),ACOS('OddsRatio_working_3-way'!V131/(2*'OddsRatio_working_3-way'!X131)))</f>
        <v>1.0278609238566578</v>
      </c>
      <c r="Z131" s="11">
        <f>'OddsRatio_working_3-way'!X131^(1/3)*COS('OddsRatio_working_3-way'!Y131/3)</f>
        <v>0.52739896545561826</v>
      </c>
      <c r="AA131" s="11">
        <f>'OddsRatio_working_3-way'!X131^(1/3)*COS(('OddsRatio_working_3-way'!Y131+2*PI())/3)</f>
        <v>-0.42661339321248359</v>
      </c>
      <c r="AB131" s="11">
        <f>'OddsRatio_working_3-way'!X131^(1/3)*COS(('OddsRatio_working_3-way'!Y131+4*PI())/3)</f>
        <v>-0.10078557224313485</v>
      </c>
      <c r="AC131" s="11">
        <f>'OddsRatio_working_3-way'!X131^(1/3)*SIN('OddsRatio_working_3-way'!Y131/3)</f>
        <v>0.18811678014612282</v>
      </c>
      <c r="AD131" s="11">
        <f>'OddsRatio_working_3-way'!X131^(1/3)*SIN(('OddsRatio_working_3-way'!Y131+2*PI())/3)</f>
        <v>0.36268251194113571</v>
      </c>
      <c r="AE131" s="11">
        <f>'OddsRatio_working_3-way'!X131^(1/3)*SIN(('OddsRatio_working_3-way'!Y131+4*PI())/3)</f>
        <v>-0.55079929208725842</v>
      </c>
      <c r="AF131" s="11">
        <f>-'OddsRatio_working_3-way'!U131/(3*'OddsRatio_working_3-way'!X131^(1/3))*COS(('OddsRatio_working_3-way'!Y131)/3)</f>
        <v>0.52739896545561837</v>
      </c>
      <c r="AG131" s="11">
        <f>-'OddsRatio_working_3-way'!U131/(3*'OddsRatio_working_3-way'!X131^(1/3))*COS(('OddsRatio_working_3-way'!Y131+2*PI())/3)</f>
        <v>-0.4266133932124837</v>
      </c>
      <c r="AH131" s="11">
        <f>-'OddsRatio_working_3-way'!U131/(3*'OddsRatio_working_3-way'!X131^(1/3))*COS(('OddsRatio_working_3-way'!Y131+4*PI())/3)</f>
        <v>-0.10078557224313486</v>
      </c>
      <c r="AI131" s="11">
        <f>'OddsRatio_working_3-way'!U131/(3*'OddsRatio_working_3-way'!X131^(1/3))*SIN(('OddsRatio_working_3-way'!Y131)/3)</f>
        <v>-0.18811678014612285</v>
      </c>
      <c r="AJ131" s="11">
        <f>'OddsRatio_working_3-way'!U131/(3*'OddsRatio_working_3-way'!X131^(1/3))*SIN(('OddsRatio_working_3-way'!Y131+2*PI())/3)</f>
        <v>-0.36268251194113577</v>
      </c>
      <c r="AK131" s="11">
        <f>'OddsRatio_working_3-way'!U131/(3*'OddsRatio_working_3-way'!X131^(1/3))*SIN(('OddsRatio_working_3-way'!Y131+4*PI())/3)</f>
        <v>0.55079929208725853</v>
      </c>
      <c r="AL131" s="11">
        <f>'OddsRatio_working_3-way'!Z131+'OddsRatio_working_3-way'!AF131</f>
        <v>1.0547979309112367</v>
      </c>
      <c r="AM131" s="11">
        <f>'OddsRatio_working_3-way'!AA131+'OddsRatio_working_3-way'!AG131</f>
        <v>-0.8532267864249673</v>
      </c>
      <c r="AN131" s="11">
        <f>'OddsRatio_working_3-way'!AB131+'OddsRatio_working_3-way'!AH131</f>
        <v>-0.20157114448626973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1.0547979309112367</v>
      </c>
      <c r="AS131" s="11">
        <f>IF(('OddsRatio_working_3-way'!X131=0),IF(Q131&gt;0,-Q131^(1/3),(-Q131)^(1/3)),'OddsRatio_working_3-way'!AM131-'OddsRatio_working_3-way'!R131/3)</f>
        <v>-0.8532267864249673</v>
      </c>
      <c r="AT131" s="11">
        <f>IF(('OddsRatio_working_3-way'!X131=0),IF(Q131&gt;0,-Q131^(1/3),(-Q131)^(1/3)),'OddsRatio_working_3-way'!AN131-'OddsRatio_working_3-way'!R131/3)</f>
        <v>-0.20157114448626973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3.04</v>
      </c>
      <c r="B132" s="4">
        <f>IF('True_Odds_Calculator_3-way'!B133="","",'True_Odds_Calculator_3-way'!B133)</f>
        <v>3.22</v>
      </c>
      <c r="C132" s="4">
        <f>IF('True_Odds_Calculator_3-way'!C133="","",'True_Odds_Calculator_3-way'!C133)</f>
        <v>2.62</v>
      </c>
      <c r="D132" s="9">
        <f t="shared" ref="D132:D195" si="39">(K132/(AR132+K132-(AR132*K132)))</f>
        <v>0.32197909401652292</v>
      </c>
      <c r="E132" s="9">
        <f t="shared" ref="E132:E195" si="40">(L132/(AR132+L132-(AR132*L132)))</f>
        <v>0.30380391137822954</v>
      </c>
      <c r="F132" s="9">
        <f t="shared" ref="F132:F195" si="41">(M132/(AR132+M132-(AR132*M132)))</f>
        <v>0.37421699460524782</v>
      </c>
      <c r="G132" s="9">
        <f t="shared" ref="G132:G195" si="42">AR132</f>
        <v>1.0322508367283345</v>
      </c>
      <c r="H132" s="9">
        <f t="shared" ref="H132:H195" si="43">IF(A132="","",1/D132)</f>
        <v>3.1057917069258019</v>
      </c>
      <c r="I132" s="9">
        <f t="shared" ref="I132:I195" si="44">IF(B132="","",1/E132)</f>
        <v>3.2915968575369026</v>
      </c>
      <c r="J132" s="9">
        <f t="shared" ref="J132:J195" si="45">IF(C132="","",1/F132)</f>
        <v>2.6722463554999019</v>
      </c>
      <c r="K132" s="11">
        <f t="shared" ref="K132:K195" si="46">1/A132</f>
        <v>0.32894736842105265</v>
      </c>
      <c r="L132" s="11">
        <f t="shared" ref="L132:L195" si="47">1/B132</f>
        <v>0.3105590062111801</v>
      </c>
      <c r="M132" s="11">
        <f t="shared" ref="M132:M195" si="48">1/C132</f>
        <v>0.38167938931297707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-0.28606676831474653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0.22926965605184546</v>
      </c>
      <c r="Q132" s="11">
        <f>2*'OddsRatio_working_3-way'!K132*'OddsRatio_working_3-way'!L132*'OddsRatio_working_3-way'!M132</f>
        <v>7.7982876208110716E-2</v>
      </c>
      <c r="R132" s="11">
        <f t="shared" ref="R132:R195" si="49">O132/N132</f>
        <v>0</v>
      </c>
      <c r="S132" s="11">
        <f t="shared" ref="S132:S195" si="50">P132/N132</f>
        <v>-0.8014550498210623</v>
      </c>
      <c r="T132" s="11">
        <f t="shared" ref="T132:T195" si="51">Q132/N132</f>
        <v>-0.27260375844253826</v>
      </c>
      <c r="U132" s="11">
        <f>'OddsRatio_working_3-way'!S132-'OddsRatio_working_3-way'!R132^2/3</f>
        <v>-0.8014550498210623</v>
      </c>
      <c r="V132" s="11">
        <f>'OddsRatio_working_3-way'!S132*'OddsRatio_working_3-way'!R132/3-2*'OddsRatio_working_3-way'!R132^3/27-'OddsRatio_working_3-way'!T132</f>
        <v>0.27260375844253826</v>
      </c>
      <c r="W132" s="11">
        <f>'OddsRatio_working_3-way'!V132^2+4*'OddsRatio_working_3-way'!U132^3/27</f>
        <v>-1.9536768007776123E-3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0.13808193755681386</v>
      </c>
      <c r="Y132" s="11">
        <f>IF('OddsRatio_working_3-way'!W132&gt;=0,IF('OddsRatio_working_3-way'!V132+SQRT('OddsRatio_working_3-way'!W132)&gt;0,0,PI()),ACOS('OddsRatio_working_3-way'!V132/(2*'OddsRatio_working_3-way'!X132)))</f>
        <v>0.16074272933706846</v>
      </c>
      <c r="Z132" s="11">
        <f>'OddsRatio_working_3-way'!X132^(1/3)*COS('OddsRatio_working_3-way'!Y132/3)</f>
        <v>0.51612541836416737</v>
      </c>
      <c r="AA132" s="11">
        <f>'OddsRatio_working_3-way'!X132^(1/3)*COS(('OddsRatio_working_3-way'!Y132+2*PI())/3)</f>
        <v>-0.28203512758481331</v>
      </c>
      <c r="AB132" s="11">
        <f>'OddsRatio_working_3-way'!X132^(1/3)*COS(('OddsRatio_working_3-way'!Y132+4*PI())/3)</f>
        <v>-0.23409029077935414</v>
      </c>
      <c r="AC132" s="11">
        <f>'OddsRatio_working_3-way'!X132^(1/3)*SIN('OddsRatio_working_3-way'!Y132/3)</f>
        <v>2.7680964435884636E-2</v>
      </c>
      <c r="AD132" s="11">
        <f>'OddsRatio_working_3-way'!X132^(1/3)*SIN(('OddsRatio_working_3-way'!Y132+2*PI())/3)</f>
        <v>0.43313724162429806</v>
      </c>
      <c r="AE132" s="11">
        <f>'OddsRatio_working_3-way'!X132^(1/3)*SIN(('OddsRatio_working_3-way'!Y132+4*PI())/3)</f>
        <v>-0.46081820606018259</v>
      </c>
      <c r="AF132" s="11">
        <f>-'OddsRatio_working_3-way'!U132/(3*'OddsRatio_working_3-way'!X132^(1/3))*COS(('OddsRatio_working_3-way'!Y132)/3)</f>
        <v>0.51612541836416725</v>
      </c>
      <c r="AG132" s="11">
        <f>-'OddsRatio_working_3-way'!U132/(3*'OddsRatio_working_3-way'!X132^(1/3))*COS(('OddsRatio_working_3-way'!Y132+2*PI())/3)</f>
        <v>-0.28203512758481325</v>
      </c>
      <c r="AH132" s="11">
        <f>-'OddsRatio_working_3-way'!U132/(3*'OddsRatio_working_3-way'!X132^(1/3))*COS(('OddsRatio_working_3-way'!Y132+4*PI())/3)</f>
        <v>-0.23409029077935409</v>
      </c>
      <c r="AI132" s="11">
        <f>'OddsRatio_working_3-way'!U132/(3*'OddsRatio_working_3-way'!X132^(1/3))*SIN(('OddsRatio_working_3-way'!Y132)/3)</f>
        <v>-2.7680964435884629E-2</v>
      </c>
      <c r="AJ132" s="11">
        <f>'OddsRatio_working_3-way'!U132/(3*'OddsRatio_working_3-way'!X132^(1/3))*SIN(('OddsRatio_working_3-way'!Y132+2*PI())/3)</f>
        <v>-0.43313724162429795</v>
      </c>
      <c r="AK132" s="11">
        <f>'OddsRatio_working_3-way'!U132/(3*'OddsRatio_working_3-way'!X132^(1/3))*SIN(('OddsRatio_working_3-way'!Y132+4*PI())/3)</f>
        <v>0.46081820606018248</v>
      </c>
      <c r="AL132" s="11">
        <f>'OddsRatio_working_3-way'!Z132+'OddsRatio_working_3-way'!AF132</f>
        <v>1.0322508367283345</v>
      </c>
      <c r="AM132" s="11">
        <f>'OddsRatio_working_3-way'!AA132+'OddsRatio_working_3-way'!AG132</f>
        <v>-0.56407025516962661</v>
      </c>
      <c r="AN132" s="11">
        <f>'OddsRatio_working_3-way'!AB132+'OddsRatio_working_3-way'!AH132</f>
        <v>-0.46818058155870823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1.0322508367283345</v>
      </c>
      <c r="AS132" s="11">
        <f>IF(('OddsRatio_working_3-way'!X132=0),IF(Q132&gt;0,-Q132^(1/3),(-Q132)^(1/3)),'OddsRatio_working_3-way'!AM132-'OddsRatio_working_3-way'!R132/3)</f>
        <v>-0.56407025516962661</v>
      </c>
      <c r="AT132" s="11">
        <f>IF(('OddsRatio_working_3-way'!X132=0),IF(Q132&gt;0,-Q132^(1/3),(-Q132)^(1/3)),'OddsRatio_working_3-way'!AN132-'OddsRatio_working_3-way'!R132/3)</f>
        <v>-0.46818058155870823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4.67</v>
      </c>
      <c r="B133" s="4">
        <f>IF('True_Odds_Calculator_3-way'!B134="","",'True_Odds_Calculator_3-way'!B134)</f>
        <v>3.77</v>
      </c>
      <c r="C133" s="4">
        <f>IF('True_Odds_Calculator_3-way'!C134="","",'True_Odds_Calculator_3-way'!C134)</f>
        <v>1.83</v>
      </c>
      <c r="D133" s="9">
        <f t="shared" si="39"/>
        <v>0.20706358695502303</v>
      </c>
      <c r="E133" s="9">
        <f t="shared" si="40"/>
        <v>0.25704720554772742</v>
      </c>
      <c r="F133" s="9">
        <f t="shared" si="41"/>
        <v>0.53588920749724978</v>
      </c>
      <c r="G133" s="9">
        <f t="shared" si="42"/>
        <v>1.0434426028709587</v>
      </c>
      <c r="H133" s="9">
        <f t="shared" si="43"/>
        <v>4.8294343525364187</v>
      </c>
      <c r="I133" s="9">
        <f t="shared" si="44"/>
        <v>3.8903360099525544</v>
      </c>
      <c r="J133" s="9">
        <f t="shared" si="45"/>
        <v>1.866057360382896</v>
      </c>
      <c r="K133" s="11">
        <f t="shared" si="46"/>
        <v>0.21413276231263384</v>
      </c>
      <c r="L133" s="11">
        <f t="shared" si="47"/>
        <v>0.26525198938992045</v>
      </c>
      <c r="M133" s="11">
        <f t="shared" si="48"/>
        <v>0.54644808743169393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-0.2618874006996601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0.2256446756841976</v>
      </c>
      <c r="Q133" s="11">
        <f>2*'OddsRatio_working_3-way'!K133*'OddsRatio_working_3-way'!L133*'OddsRatio_working_3-way'!M133</f>
        <v>6.2075564149710494E-2</v>
      </c>
      <c r="R133" s="11">
        <f t="shared" si="49"/>
        <v>0</v>
      </c>
      <c r="S133" s="11">
        <f t="shared" si="50"/>
        <v>-0.86160951264308172</v>
      </c>
      <c r="T133" s="11">
        <f t="shared" si="51"/>
        <v>-0.23703150279039392</v>
      </c>
      <c r="U133" s="11">
        <f>'OddsRatio_working_3-way'!S133-'OddsRatio_working_3-way'!R133^2/3</f>
        <v>-0.86160951264308172</v>
      </c>
      <c r="V133" s="11">
        <f>'OddsRatio_working_3-way'!S133*'OddsRatio_working_3-way'!R133/3-2*'OddsRatio_working_3-way'!R133^3/27-'OddsRatio_working_3-way'!T133</f>
        <v>0.23703150279039392</v>
      </c>
      <c r="W133" s="11">
        <f>'OddsRatio_working_3-way'!V133^2+4*'OddsRatio_working_3-way'!U133^3/27</f>
        <v>-3.8576640668899091E-2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0.15391602741752694</v>
      </c>
      <c r="Y133" s="11">
        <f>IF('OddsRatio_working_3-way'!W133&gt;=0,IF('OddsRatio_working_3-way'!V133+SQRT('OddsRatio_working_3-way'!W133)&gt;0,0,PI()),ACOS('OddsRatio_working_3-way'!V133/(2*'OddsRatio_working_3-way'!X133)))</f>
        <v>0.69195099729440723</v>
      </c>
      <c r="Z133" s="11">
        <f>'OddsRatio_working_3-way'!X133^(1/3)*COS('OddsRatio_working_3-way'!Y133/3)</f>
        <v>0.52172130143547935</v>
      </c>
      <c r="AA133" s="11">
        <f>'OddsRatio_working_3-way'!X133^(1/3)*COS(('OddsRatio_working_3-way'!Y133+2*PI())/3)</f>
        <v>-0.36696220999997969</v>
      </c>
      <c r="AB133" s="11">
        <f>'OddsRatio_working_3-way'!X133^(1/3)*COS(('OddsRatio_working_3-way'!Y133+4*PI())/3)</f>
        <v>-0.15475909143549946</v>
      </c>
      <c r="AC133" s="11">
        <f>'OddsRatio_working_3-way'!X133^(1/3)*SIN('OddsRatio_working_3-way'!Y133/3)</f>
        <v>0.1225155276260807</v>
      </c>
      <c r="AD133" s="11">
        <f>'OddsRatio_working_3-way'!X133^(1/3)*SIN(('OddsRatio_working_3-way'!Y133+2*PI())/3)</f>
        <v>0.39056613692556347</v>
      </c>
      <c r="AE133" s="11">
        <f>'OddsRatio_working_3-way'!X133^(1/3)*SIN(('OddsRatio_working_3-way'!Y133+4*PI())/3)</f>
        <v>-0.51308166455164417</v>
      </c>
      <c r="AF133" s="11">
        <f>-'OddsRatio_working_3-way'!U133/(3*'OddsRatio_working_3-way'!X133^(1/3))*COS(('OddsRatio_working_3-way'!Y133)/3)</f>
        <v>0.52172130143547946</v>
      </c>
      <c r="AG133" s="11">
        <f>-'OddsRatio_working_3-way'!U133/(3*'OddsRatio_working_3-way'!X133^(1/3))*COS(('OddsRatio_working_3-way'!Y133+2*PI())/3)</f>
        <v>-0.3669622099999798</v>
      </c>
      <c r="AH133" s="11">
        <f>-'OddsRatio_working_3-way'!U133/(3*'OddsRatio_working_3-way'!X133^(1/3))*COS(('OddsRatio_working_3-way'!Y133+4*PI())/3)</f>
        <v>-0.15475909143549951</v>
      </c>
      <c r="AI133" s="11">
        <f>'OddsRatio_working_3-way'!U133/(3*'OddsRatio_working_3-way'!X133^(1/3))*SIN(('OddsRatio_working_3-way'!Y133)/3)</f>
        <v>-0.12251552762608073</v>
      </c>
      <c r="AJ133" s="11">
        <f>'OddsRatio_working_3-way'!U133/(3*'OddsRatio_working_3-way'!X133^(1/3))*SIN(('OddsRatio_working_3-way'!Y133+2*PI())/3)</f>
        <v>-0.39056613692556358</v>
      </c>
      <c r="AK133" s="11">
        <f>'OddsRatio_working_3-way'!U133/(3*'OddsRatio_working_3-way'!X133^(1/3))*SIN(('OddsRatio_working_3-way'!Y133+4*PI())/3)</f>
        <v>0.51308166455164428</v>
      </c>
      <c r="AL133" s="11">
        <f>'OddsRatio_working_3-way'!Z133+'OddsRatio_working_3-way'!AF133</f>
        <v>1.0434426028709587</v>
      </c>
      <c r="AM133" s="11">
        <f>'OddsRatio_working_3-way'!AA133+'OddsRatio_working_3-way'!AG133</f>
        <v>-0.7339244199999595</v>
      </c>
      <c r="AN133" s="11">
        <f>'OddsRatio_working_3-way'!AB133+'OddsRatio_working_3-way'!AH133</f>
        <v>-0.30951818287099897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1.0434426028709587</v>
      </c>
      <c r="AS133" s="11">
        <f>IF(('OddsRatio_working_3-way'!X133=0),IF(Q133&gt;0,-Q133^(1/3),(-Q133)^(1/3)),'OddsRatio_working_3-way'!AM133-'OddsRatio_working_3-way'!R133/3)</f>
        <v>-0.7339244199999595</v>
      </c>
      <c r="AT133" s="11">
        <f>IF(('OddsRatio_working_3-way'!X133=0),IF(Q133&gt;0,-Q133^(1/3),(-Q133)^(1/3)),'OddsRatio_working_3-way'!AN133-'OddsRatio_working_3-way'!R133/3)</f>
        <v>-0.30951818287099897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3.64</v>
      </c>
      <c r="D134" s="9">
        <f t="shared" si="39"/>
        <v>0.43557178069201419</v>
      </c>
      <c r="E134" s="9">
        <f t="shared" si="40"/>
        <v>0.29839081451720495</v>
      </c>
      <c r="F134" s="9">
        <f t="shared" si="41"/>
        <v>0.2660374047907807</v>
      </c>
      <c r="G134" s="9">
        <f t="shared" si="42"/>
        <v>1.0450264870369876</v>
      </c>
      <c r="H134" s="9">
        <f t="shared" si="43"/>
        <v>2.2958328439258646</v>
      </c>
      <c r="I134" s="9">
        <f t="shared" si="44"/>
        <v>3.351309595833222</v>
      </c>
      <c r="J134" s="9">
        <f t="shared" si="45"/>
        <v>3.7588699257776481</v>
      </c>
      <c r="K134" s="11">
        <f t="shared" si="46"/>
        <v>0.4464285714285714</v>
      </c>
      <c r="L134" s="11">
        <f t="shared" si="47"/>
        <v>0.30769230769230771</v>
      </c>
      <c r="M134" s="11">
        <f t="shared" si="48"/>
        <v>0.27472527472527469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-0.27795556092259388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0.2313277381958701</v>
      </c>
      <c r="Q134" s="11">
        <f>2*'OddsRatio_working_3-way'!K134*'OddsRatio_working_3-way'!L134*'OddsRatio_working_3-way'!M134</f>
        <v>7.5473976572877674E-2</v>
      </c>
      <c r="R134" s="11">
        <f t="shared" si="49"/>
        <v>0</v>
      </c>
      <c r="S134" s="11">
        <f t="shared" si="50"/>
        <v>-0.83224720321494527</v>
      </c>
      <c r="T134" s="11">
        <f t="shared" si="51"/>
        <v>-0.27153252959704577</v>
      </c>
      <c r="U134" s="11">
        <f>'OddsRatio_working_3-way'!S134-'OddsRatio_working_3-way'!R134^2/3</f>
        <v>-0.83224720321494527</v>
      </c>
      <c r="V134" s="11">
        <f>'OddsRatio_working_3-way'!S134*'OddsRatio_working_3-way'!R134/3-2*'OddsRatio_working_3-way'!R134^3/27-'OddsRatio_working_3-way'!T134</f>
        <v>0.27153252959704577</v>
      </c>
      <c r="W134" s="11">
        <f>'OddsRatio_working_3-way'!V134^2+4*'OddsRatio_working_3-way'!U134^3/27</f>
        <v>-1.1669178783818984E-2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0.14611561639091619</v>
      </c>
      <c r="Y134" s="11">
        <f>IF('OddsRatio_working_3-way'!W134&gt;=0,IF('OddsRatio_working_3-way'!V134+SQRT('OddsRatio_working_3-way'!W134)&gt;0,0,PI()),ACOS('OddsRatio_working_3-way'!V134/(2*'OddsRatio_working_3-way'!X134)))</f>
        <v>0.37863488319561478</v>
      </c>
      <c r="Z134" s="11">
        <f>'OddsRatio_working_3-way'!X134^(1/3)*COS('OddsRatio_working_3-way'!Y134/3)</f>
        <v>0.52251324351849382</v>
      </c>
      <c r="AA134" s="11">
        <f>'OddsRatio_working_3-way'!X134^(1/3)*COS(('OddsRatio_working_3-way'!Y134+2*PI())/3)</f>
        <v>-0.31867381051465121</v>
      </c>
      <c r="AB134" s="11">
        <f>'OddsRatio_working_3-way'!X134^(1/3)*COS(('OddsRatio_working_3-way'!Y134+4*PI())/3)</f>
        <v>-0.2038394330038428</v>
      </c>
      <c r="AC134" s="11">
        <f>'OddsRatio_working_3-way'!X134^(1/3)*SIN('OddsRatio_working_3-way'!Y134/3)</f>
        <v>6.629965876808859E-2</v>
      </c>
      <c r="AD134" s="11">
        <f>'OddsRatio_working_3-way'!X134^(1/3)*SIN(('OddsRatio_working_3-way'!Y134+2*PI())/3)</f>
        <v>0.41935991331677619</v>
      </c>
      <c r="AE134" s="11">
        <f>'OddsRatio_working_3-way'!X134^(1/3)*SIN(('OddsRatio_working_3-way'!Y134+4*PI())/3)</f>
        <v>-0.48565957208486454</v>
      </c>
      <c r="AF134" s="11">
        <f>-'OddsRatio_working_3-way'!U134/(3*'OddsRatio_working_3-way'!X134^(1/3))*COS(('OddsRatio_working_3-way'!Y134)/3)</f>
        <v>0.52251324351849371</v>
      </c>
      <c r="AG134" s="11">
        <f>-'OddsRatio_working_3-way'!U134/(3*'OddsRatio_working_3-way'!X134^(1/3))*COS(('OddsRatio_working_3-way'!Y134+2*PI())/3)</f>
        <v>-0.31867381051465116</v>
      </c>
      <c r="AH134" s="11">
        <f>-'OddsRatio_working_3-way'!U134/(3*'OddsRatio_working_3-way'!X134^(1/3))*COS(('OddsRatio_working_3-way'!Y134+4*PI())/3)</f>
        <v>-0.20383943300384277</v>
      </c>
      <c r="AI134" s="11">
        <f>'OddsRatio_working_3-way'!U134/(3*'OddsRatio_working_3-way'!X134^(1/3))*SIN(('OddsRatio_working_3-way'!Y134)/3)</f>
        <v>-6.6299658768088576E-2</v>
      </c>
      <c r="AJ134" s="11">
        <f>'OddsRatio_working_3-way'!U134/(3*'OddsRatio_working_3-way'!X134^(1/3))*SIN(('OddsRatio_working_3-way'!Y134+2*PI())/3)</f>
        <v>-0.41935991331677608</v>
      </c>
      <c r="AK134" s="11">
        <f>'OddsRatio_working_3-way'!U134/(3*'OddsRatio_working_3-way'!X134^(1/3))*SIN(('OddsRatio_working_3-way'!Y134+4*PI())/3)</f>
        <v>0.48565957208486443</v>
      </c>
      <c r="AL134" s="11">
        <f>'OddsRatio_working_3-way'!Z134+'OddsRatio_working_3-way'!AF134</f>
        <v>1.0450264870369876</v>
      </c>
      <c r="AM134" s="11">
        <f>'OddsRatio_working_3-way'!AA134+'OddsRatio_working_3-way'!AG134</f>
        <v>-0.63734762102930231</v>
      </c>
      <c r="AN134" s="11">
        <f>'OddsRatio_working_3-way'!AB134+'OddsRatio_working_3-way'!AH134</f>
        <v>-0.40767886600768555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1.0450264870369876</v>
      </c>
      <c r="AS134" s="11">
        <f>IF(('OddsRatio_working_3-way'!X134=0),IF(Q134&gt;0,-Q134^(1/3),(-Q134)^(1/3)),'OddsRatio_working_3-way'!AM134-'OddsRatio_working_3-way'!R134/3)</f>
        <v>-0.63734762102930231</v>
      </c>
      <c r="AT134" s="11">
        <f>IF(('OddsRatio_working_3-way'!X134=0),IF(Q134&gt;0,-Q134^(1/3),(-Q134)^(1/3)),'OddsRatio_working_3-way'!AN134-'OddsRatio_working_3-way'!R134/3)</f>
        <v>-0.40767886600768555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2.19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3.51</v>
      </c>
      <c r="D135" s="9">
        <f t="shared" si="39"/>
        <v>0.44627300969594824</v>
      </c>
      <c r="E135" s="9">
        <f t="shared" si="40"/>
        <v>0.2772631164292742</v>
      </c>
      <c r="F135" s="9">
        <f t="shared" si="41"/>
        <v>0.27646387387477761</v>
      </c>
      <c r="G135" s="9">
        <f t="shared" si="42"/>
        <v>1.0426729568338895</v>
      </c>
      <c r="H135" s="9">
        <f t="shared" si="43"/>
        <v>2.2407808186323286</v>
      </c>
      <c r="I135" s="9">
        <f t="shared" si="44"/>
        <v>3.606682392084724</v>
      </c>
      <c r="J135" s="9">
        <f t="shared" si="45"/>
        <v>3.6171091216530629</v>
      </c>
      <c r="K135" s="11">
        <f t="shared" si="46"/>
        <v>0.45662100456621008</v>
      </c>
      <c r="L135" s="11">
        <f t="shared" si="47"/>
        <v>0.2857142857142857</v>
      </c>
      <c r="M135" s="11">
        <f t="shared" si="48"/>
        <v>0.28490028490028491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-0.27755011773276617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0.23044771903219391</v>
      </c>
      <c r="Q135" s="11">
        <f>2*'OddsRatio_working_3-way'!K135*'OddsRatio_working_3-way'!L135*'OddsRatio_working_3-way'!M135</f>
        <v>7.4337973881352867E-2</v>
      </c>
      <c r="R135" s="11">
        <f t="shared" si="49"/>
        <v>0</v>
      </c>
      <c r="S135" s="11">
        <f t="shared" si="50"/>
        <v>-0.8302922762730589</v>
      </c>
      <c r="T135" s="11">
        <f t="shared" si="51"/>
        <v>-0.26783621815259961</v>
      </c>
      <c r="U135" s="11">
        <f>'OddsRatio_working_3-way'!S135-'OddsRatio_working_3-way'!R135^2/3</f>
        <v>-0.8302922762730589</v>
      </c>
      <c r="V135" s="11">
        <f>'OddsRatio_working_3-way'!S135*'OddsRatio_working_3-way'!R135/3-2*'OddsRatio_working_3-way'!R135^3/27-'OddsRatio_working_3-way'!T135</f>
        <v>0.26783621815259961</v>
      </c>
      <c r="W135" s="11">
        <f>'OddsRatio_working_3-way'!V135^2+4*'OddsRatio_working_3-way'!U135^3/27</f>
        <v>-1.3062465446867733E-2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0.14560108619199469</v>
      </c>
      <c r="Y135" s="11">
        <f>IF('OddsRatio_working_3-way'!W135&gt;=0,IF('OddsRatio_working_3-way'!V135+SQRT('OddsRatio_working_3-way'!W135)&gt;0,0,PI()),ACOS('OddsRatio_working_3-way'!V135/(2*'OddsRatio_working_3-way'!X135)))</f>
        <v>0.40332682888322191</v>
      </c>
      <c r="Z135" s="11">
        <f>'OddsRatio_working_3-way'!X135^(1/3)*COS('OddsRatio_working_3-way'!Y135/3)</f>
        <v>0.52133647841694486</v>
      </c>
      <c r="AA135" s="11">
        <f>'OddsRatio_working_3-way'!X135^(1/3)*COS(('OddsRatio_working_3-way'!Y135+2*PI())/3)</f>
        <v>-0.32173603982490667</v>
      </c>
      <c r="AB135" s="11">
        <f>'OddsRatio_working_3-way'!X135^(1/3)*COS(('OddsRatio_working_3-way'!Y135+4*PI())/3)</f>
        <v>-0.1996004385920381</v>
      </c>
      <c r="AC135" s="11">
        <f>'OddsRatio_working_3-way'!X135^(1/3)*SIN('OddsRatio_working_3-way'!Y135/3)</f>
        <v>7.0515022249433498E-2</v>
      </c>
      <c r="AD135" s="11">
        <f>'OddsRatio_working_3-way'!X135^(1/3)*SIN(('OddsRatio_working_3-way'!Y135+2*PI())/3)</f>
        <v>0.41623312310387522</v>
      </c>
      <c r="AE135" s="11">
        <f>'OddsRatio_working_3-way'!X135^(1/3)*SIN(('OddsRatio_working_3-way'!Y135+4*PI())/3)</f>
        <v>-0.48674814535330868</v>
      </c>
      <c r="AF135" s="11">
        <f>-'OddsRatio_working_3-way'!U135/(3*'OddsRatio_working_3-way'!X135^(1/3))*COS(('OddsRatio_working_3-way'!Y135)/3)</f>
        <v>0.52133647841694475</v>
      </c>
      <c r="AG135" s="11">
        <f>-'OddsRatio_working_3-way'!U135/(3*'OddsRatio_working_3-way'!X135^(1/3))*COS(('OddsRatio_working_3-way'!Y135+2*PI())/3)</f>
        <v>-0.32173603982490662</v>
      </c>
      <c r="AH135" s="11">
        <f>-'OddsRatio_working_3-way'!U135/(3*'OddsRatio_working_3-way'!X135^(1/3))*COS(('OddsRatio_working_3-way'!Y135+4*PI())/3)</f>
        <v>-0.19960043859203805</v>
      </c>
      <c r="AI135" s="11">
        <f>'OddsRatio_working_3-way'!U135/(3*'OddsRatio_working_3-way'!X135^(1/3))*SIN(('OddsRatio_working_3-way'!Y135)/3)</f>
        <v>-7.0515022249433484E-2</v>
      </c>
      <c r="AJ135" s="11">
        <f>'OddsRatio_working_3-way'!U135/(3*'OddsRatio_working_3-way'!X135^(1/3))*SIN(('OddsRatio_working_3-way'!Y135+2*PI())/3)</f>
        <v>-0.41623312310387517</v>
      </c>
      <c r="AK135" s="11">
        <f>'OddsRatio_working_3-way'!U135/(3*'OddsRatio_working_3-way'!X135^(1/3))*SIN(('OddsRatio_working_3-way'!Y135+4*PI())/3)</f>
        <v>0.48674814535330863</v>
      </c>
      <c r="AL135" s="11">
        <f>'OddsRatio_working_3-way'!Z135+'OddsRatio_working_3-way'!AF135</f>
        <v>1.0426729568338895</v>
      </c>
      <c r="AM135" s="11">
        <f>'OddsRatio_working_3-way'!AA135+'OddsRatio_working_3-way'!AG135</f>
        <v>-0.64347207964981323</v>
      </c>
      <c r="AN135" s="11">
        <f>'OddsRatio_working_3-way'!AB135+'OddsRatio_working_3-way'!AH135</f>
        <v>-0.39920087718407615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1.0426729568338895</v>
      </c>
      <c r="AS135" s="11">
        <f>IF(('OddsRatio_working_3-way'!X135=0),IF(Q135&gt;0,-Q135^(1/3),(-Q135)^(1/3)),'OddsRatio_working_3-way'!AM135-'OddsRatio_working_3-way'!R135/3)</f>
        <v>-0.64347207964981323</v>
      </c>
      <c r="AT135" s="11">
        <f>IF(('OddsRatio_working_3-way'!X135=0),IF(Q135&gt;0,-Q135^(1/3),(-Q135)^(1/3)),'OddsRatio_working_3-way'!AN135-'OddsRatio_working_3-way'!R135/3)</f>
        <v>-0.39920087718407615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2.81</v>
      </c>
      <c r="B136" s="4">
        <f>IF('True_Odds_Calculator_3-way'!B137="","",'True_Odds_Calculator_3-way'!B137)</f>
        <v>3.26</v>
      </c>
      <c r="C136" s="4">
        <f>IF('True_Odds_Calculator_3-way'!C137="","",'True_Odds_Calculator_3-way'!C137)</f>
        <v>2.74</v>
      </c>
      <c r="D136" s="9">
        <f t="shared" si="39"/>
        <v>0.34648095057644046</v>
      </c>
      <c r="E136" s="9">
        <f t="shared" si="40"/>
        <v>0.29805399786261189</v>
      </c>
      <c r="F136" s="9">
        <f t="shared" si="41"/>
        <v>0.35546505156094782</v>
      </c>
      <c r="G136" s="9">
        <f t="shared" si="42"/>
        <v>1.0420782086276699</v>
      </c>
      <c r="H136" s="9">
        <f t="shared" si="43"/>
        <v>2.8861615576160817</v>
      </c>
      <c r="I136" s="9">
        <f t="shared" si="44"/>
        <v>3.3550967514985337</v>
      </c>
      <c r="J136" s="9">
        <f t="shared" si="45"/>
        <v>2.8132160830121458</v>
      </c>
      <c r="K136" s="11">
        <f t="shared" si="46"/>
        <v>0.35587188612099646</v>
      </c>
      <c r="L136" s="11">
        <f t="shared" si="47"/>
        <v>0.30674846625766872</v>
      </c>
      <c r="M136" s="11">
        <f t="shared" si="48"/>
        <v>0.36496350364963503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-0.28357097700705225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0.23147369781503171</v>
      </c>
      <c r="Q136" s="11">
        <f>2*'OddsRatio_working_3-way'!K136*'OddsRatio_working_3-way'!L136*'OddsRatio_working_3-way'!M136</f>
        <v>7.9681135220320734E-2</v>
      </c>
      <c r="R136" s="11">
        <f t="shared" si="49"/>
        <v>0</v>
      </c>
      <c r="S136" s="11">
        <f t="shared" si="50"/>
        <v>-0.81628134253413065</v>
      </c>
      <c r="T136" s="11">
        <f t="shared" si="51"/>
        <v>-0.2809918562940209</v>
      </c>
      <c r="U136" s="11">
        <f>'OddsRatio_working_3-way'!S136-'OddsRatio_working_3-way'!R136^2/3</f>
        <v>-0.81628134253413065</v>
      </c>
      <c r="V136" s="11">
        <f>'OddsRatio_working_3-way'!S136*'OddsRatio_working_3-way'!R136/3-2*'OddsRatio_working_3-way'!R136^3/27-'OddsRatio_working_3-way'!T136</f>
        <v>0.2809918562940209</v>
      </c>
      <c r="W136" s="11">
        <f>'OddsRatio_working_3-way'!V136^2+4*'OddsRatio_working_3-way'!U136^3/27</f>
        <v>-1.6214567903000271E-3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0.14193121581760978</v>
      </c>
      <c r="Y136" s="11">
        <f>IF('OddsRatio_working_3-way'!W136&gt;=0,IF('OddsRatio_working_3-way'!V136+SQRT('OddsRatio_working_3-way'!W136)&gt;0,0,PI()),ACOS('OddsRatio_working_3-way'!V136/(2*'OddsRatio_working_3-way'!X136)))</f>
        <v>0.14233515528771989</v>
      </c>
      <c r="Z136" s="11">
        <f>'OddsRatio_working_3-way'!X136^(1/3)*COS('OddsRatio_working_3-way'!Y136/3)</f>
        <v>0.52103910431383493</v>
      </c>
      <c r="AA136" s="11">
        <f>'OddsRatio_working_3-way'!X136^(1/3)*COS(('OddsRatio_working_3-way'!Y136+2*PI())/3)</f>
        <v>-0.28194440840871332</v>
      </c>
      <c r="AB136" s="11">
        <f>'OddsRatio_working_3-way'!X136^(1/3)*COS(('OddsRatio_working_3-way'!Y136+4*PI())/3)</f>
        <v>-0.23909469590512178</v>
      </c>
      <c r="AC136" s="11">
        <f>'OddsRatio_working_3-way'!X136^(1/3)*SIN('OddsRatio_working_3-way'!Y136/3)</f>
        <v>2.4739293048646711E-2</v>
      </c>
      <c r="AD136" s="11">
        <f>'OddsRatio_working_3-way'!X136^(1/3)*SIN(('OddsRatio_working_3-way'!Y136+2*PI())/3)</f>
        <v>0.43886345417654787</v>
      </c>
      <c r="AE136" s="11">
        <f>'OddsRatio_working_3-way'!X136^(1/3)*SIN(('OddsRatio_working_3-way'!Y136+4*PI())/3)</f>
        <v>-0.46360274722519451</v>
      </c>
      <c r="AF136" s="11">
        <f>-'OddsRatio_working_3-way'!U136/(3*'OddsRatio_working_3-way'!X136^(1/3))*COS(('OddsRatio_working_3-way'!Y136)/3)</f>
        <v>0.52103910431383482</v>
      </c>
      <c r="AG136" s="11">
        <f>-'OddsRatio_working_3-way'!U136/(3*'OddsRatio_working_3-way'!X136^(1/3))*COS(('OddsRatio_working_3-way'!Y136+2*PI())/3)</f>
        <v>-0.28194440840871327</v>
      </c>
      <c r="AH136" s="11">
        <f>-'OddsRatio_working_3-way'!U136/(3*'OddsRatio_working_3-way'!X136^(1/3))*COS(('OddsRatio_working_3-way'!Y136+4*PI())/3)</f>
        <v>-0.23909469590512172</v>
      </c>
      <c r="AI136" s="11">
        <f>'OddsRatio_working_3-way'!U136/(3*'OddsRatio_working_3-way'!X136^(1/3))*SIN(('OddsRatio_working_3-way'!Y136)/3)</f>
        <v>-2.4739293048646707E-2</v>
      </c>
      <c r="AJ136" s="11">
        <f>'OddsRatio_working_3-way'!U136/(3*'OddsRatio_working_3-way'!X136^(1/3))*SIN(('OddsRatio_working_3-way'!Y136+2*PI())/3)</f>
        <v>-0.43886345417654776</v>
      </c>
      <c r="AK136" s="11">
        <f>'OddsRatio_working_3-way'!U136/(3*'OddsRatio_working_3-way'!X136^(1/3))*SIN(('OddsRatio_working_3-way'!Y136+4*PI())/3)</f>
        <v>0.4636027472251944</v>
      </c>
      <c r="AL136" s="11">
        <f>'OddsRatio_working_3-way'!Z136+'OddsRatio_working_3-way'!AF136</f>
        <v>1.0420782086276699</v>
      </c>
      <c r="AM136" s="11">
        <f>'OddsRatio_working_3-way'!AA136+'OddsRatio_working_3-way'!AG136</f>
        <v>-0.56388881681742653</v>
      </c>
      <c r="AN136" s="11">
        <f>'OddsRatio_working_3-way'!AB136+'OddsRatio_working_3-way'!AH136</f>
        <v>-0.4781893918102435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1.0420782086276699</v>
      </c>
      <c r="AS136" s="11">
        <f>IF(('OddsRatio_working_3-way'!X136=0),IF(Q136&gt;0,-Q136^(1/3),(-Q136)^(1/3)),'OddsRatio_working_3-way'!AM136-'OddsRatio_working_3-way'!R136/3)</f>
        <v>-0.56388881681742653</v>
      </c>
      <c r="AT136" s="11">
        <f>IF(('OddsRatio_working_3-way'!X136=0),IF(Q136&gt;0,-Q136^(1/3),(-Q136)^(1/3)),'OddsRatio_working_3-way'!AN136-'OddsRatio_working_3-way'!R136/3)</f>
        <v>-0.4781893918102435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1.78</v>
      </c>
      <c r="B137" s="4">
        <f>IF('True_Odds_Calculator_3-way'!B138="","",'True_Odds_Calculator_3-way'!B138)</f>
        <v>3.54</v>
      </c>
      <c r="C137" s="4">
        <f>IF('True_Odds_Calculator_3-way'!C138="","",'True_Odds_Calculator_3-way'!C138)</f>
        <v>5.38</v>
      </c>
      <c r="D137" s="9">
        <f t="shared" si="39"/>
        <v>0.5493103470141466</v>
      </c>
      <c r="E137" s="9">
        <f t="shared" si="40"/>
        <v>0.27234828069610684</v>
      </c>
      <c r="F137" s="9">
        <f t="shared" si="41"/>
        <v>0.17834137228974647</v>
      </c>
      <c r="G137" s="9">
        <f t="shared" si="42"/>
        <v>1.0518775962595881</v>
      </c>
      <c r="H137" s="9">
        <f t="shared" si="43"/>
        <v>1.8204645250824787</v>
      </c>
      <c r="I137" s="9">
        <f t="shared" si="44"/>
        <v>3.6717690944993535</v>
      </c>
      <c r="J137" s="9">
        <f t="shared" si="45"/>
        <v>5.6072238716169949</v>
      </c>
      <c r="K137" s="11">
        <f t="shared" si="46"/>
        <v>0.5617977528089888</v>
      </c>
      <c r="L137" s="11">
        <f t="shared" si="47"/>
        <v>0.2824858757062147</v>
      </c>
      <c r="M137" s="11">
        <f t="shared" si="48"/>
        <v>0.18587360594795541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-0.25597460989905263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0.22713558779268339</v>
      </c>
      <c r="Q137" s="11">
        <f>2*'OddsRatio_working_3-way'!K137*'OddsRatio_working_3-way'!L137*'OddsRatio_working_3-way'!M137</f>
        <v>5.8996256569528158E-2</v>
      </c>
      <c r="R137" s="11">
        <f t="shared" si="49"/>
        <v>0</v>
      </c>
      <c r="S137" s="11">
        <f t="shared" si="50"/>
        <v>-0.88733639591152291</v>
      </c>
      <c r="T137" s="11">
        <f t="shared" si="51"/>
        <v>-0.23047698595104493</v>
      </c>
      <c r="U137" s="11">
        <f>'OddsRatio_working_3-way'!S137-'OddsRatio_working_3-way'!R137^2/3</f>
        <v>-0.88733639591152291</v>
      </c>
      <c r="V137" s="11">
        <f>'OddsRatio_working_3-way'!S137*'OddsRatio_working_3-way'!R137/3-2*'OddsRatio_working_3-way'!R137^3/27-'OddsRatio_working_3-way'!T137</f>
        <v>0.23047698595104493</v>
      </c>
      <c r="W137" s="11">
        <f>'OddsRatio_working_3-way'!V137^2+4*'OddsRatio_working_3-way'!U137^3/27</f>
        <v>-5.0385307359876688E-2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0.16086092472455427</v>
      </c>
      <c r="Y137" s="11">
        <f>IF('OddsRatio_working_3-way'!W137&gt;=0,IF('OddsRatio_working_3-way'!V137+SQRT('OddsRatio_working_3-way'!W137)&gt;0,0,PI()),ACOS('OddsRatio_working_3-way'!V137/(2*'OddsRatio_working_3-way'!X137)))</f>
        <v>0.77218791657082397</v>
      </c>
      <c r="Z137" s="11">
        <f>'OddsRatio_working_3-way'!X137^(1/3)*COS('OddsRatio_working_3-way'!Y137/3)</f>
        <v>0.52593879812979405</v>
      </c>
      <c r="AA137" s="11">
        <f>'OddsRatio_working_3-way'!X137^(1/3)*COS(('OddsRatio_working_3-way'!Y137+2*PI())/3)</f>
        <v>-0.38286679038022781</v>
      </c>
      <c r="AB137" s="11">
        <f>'OddsRatio_working_3-way'!X137^(1/3)*COS(('OddsRatio_working_3-way'!Y137+4*PI())/3)</f>
        <v>-0.14307200774956641</v>
      </c>
      <c r="AC137" s="11">
        <f>'OddsRatio_working_3-way'!X137^(1/3)*SIN('OddsRatio_working_3-way'!Y137/3)</f>
        <v>0.13844558230208032</v>
      </c>
      <c r="AD137" s="11">
        <f>'OddsRatio_working_3-way'!X137^(1/3)*SIN(('OddsRatio_working_3-way'!Y137+2*PI())/3)</f>
        <v>0.38625356886521717</v>
      </c>
      <c r="AE137" s="11">
        <f>'OddsRatio_working_3-way'!X137^(1/3)*SIN(('OddsRatio_working_3-way'!Y137+4*PI())/3)</f>
        <v>-0.52469915116729737</v>
      </c>
      <c r="AF137" s="11">
        <f>-'OddsRatio_working_3-way'!U137/(3*'OddsRatio_working_3-way'!X137^(1/3))*COS(('OddsRatio_working_3-way'!Y137)/3)</f>
        <v>0.52593879812979394</v>
      </c>
      <c r="AG137" s="11">
        <f>-'OddsRatio_working_3-way'!U137/(3*'OddsRatio_working_3-way'!X137^(1/3))*COS(('OddsRatio_working_3-way'!Y137+2*PI())/3)</f>
        <v>-0.38286679038022775</v>
      </c>
      <c r="AH137" s="11">
        <f>-'OddsRatio_working_3-way'!U137/(3*'OddsRatio_working_3-way'!X137^(1/3))*COS(('OddsRatio_working_3-way'!Y137+4*PI())/3)</f>
        <v>-0.14307200774956638</v>
      </c>
      <c r="AI137" s="11">
        <f>'OddsRatio_working_3-way'!U137/(3*'OddsRatio_working_3-way'!X137^(1/3))*SIN(('OddsRatio_working_3-way'!Y137)/3)</f>
        <v>-0.13844558230208029</v>
      </c>
      <c r="AJ137" s="11">
        <f>'OddsRatio_working_3-way'!U137/(3*'OddsRatio_working_3-way'!X137^(1/3))*SIN(('OddsRatio_working_3-way'!Y137+2*PI())/3)</f>
        <v>-0.38625356886521711</v>
      </c>
      <c r="AK137" s="11">
        <f>'OddsRatio_working_3-way'!U137/(3*'OddsRatio_working_3-way'!X137^(1/3))*SIN(('OddsRatio_working_3-way'!Y137+4*PI())/3)</f>
        <v>0.52469915116729726</v>
      </c>
      <c r="AL137" s="11">
        <f>'OddsRatio_working_3-way'!Z137+'OddsRatio_working_3-way'!AF137</f>
        <v>1.0518775962595881</v>
      </c>
      <c r="AM137" s="11">
        <f>'OddsRatio_working_3-way'!AA137+'OddsRatio_working_3-way'!AG137</f>
        <v>-0.7657335807604555</v>
      </c>
      <c r="AN137" s="11">
        <f>'OddsRatio_working_3-way'!AB137+'OddsRatio_working_3-way'!AH137</f>
        <v>-0.28614401549913282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1.0518775962595881</v>
      </c>
      <c r="AS137" s="11">
        <f>IF(('OddsRatio_working_3-way'!X137=0),IF(Q137&gt;0,-Q137^(1/3),(-Q137)^(1/3)),'OddsRatio_working_3-way'!AM137-'OddsRatio_working_3-way'!R137/3)</f>
        <v>-0.7657335807604555</v>
      </c>
      <c r="AT137" s="11">
        <f>IF(('OddsRatio_working_3-way'!X137=0),IF(Q137&gt;0,-Q137^(1/3),(-Q137)^(1/3)),'OddsRatio_working_3-way'!AN137-'OddsRatio_working_3-way'!R137/3)</f>
        <v>-0.28614401549913282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1.98</v>
      </c>
      <c r="B138" s="4">
        <f>IF('True_Odds_Calculator_3-way'!B139="","",'True_Odds_Calculator_3-way'!B139)</f>
        <v>3.74</v>
      </c>
      <c r="C138" s="4">
        <f>IF('True_Odds_Calculator_3-way'!C139="","",'True_Odds_Calculator_3-way'!C139)</f>
        <v>3.89</v>
      </c>
      <c r="D138" s="9">
        <f t="shared" si="39"/>
        <v>0.49339206959431287</v>
      </c>
      <c r="E138" s="9">
        <f t="shared" si="40"/>
        <v>0.25834392437523657</v>
      </c>
      <c r="F138" s="9">
        <f t="shared" si="41"/>
        <v>0.24826400603045048</v>
      </c>
      <c r="G138" s="9">
        <f t="shared" si="42"/>
        <v>1.0477405285130752</v>
      </c>
      <c r="H138" s="9">
        <f t="shared" si="43"/>
        <v>2.0267857179428135</v>
      </c>
      <c r="I138" s="9">
        <f t="shared" si="44"/>
        <v>3.8708090481258268</v>
      </c>
      <c r="J138" s="9">
        <f t="shared" si="45"/>
        <v>4.0279701274027877</v>
      </c>
      <c r="K138" s="11">
        <f t="shared" si="46"/>
        <v>0.50505050505050508</v>
      </c>
      <c r="L138" s="11">
        <f t="shared" si="47"/>
        <v>0.26737967914438499</v>
      </c>
      <c r="M138" s="11">
        <f t="shared" si="48"/>
        <v>0.25706940874035988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-0.26939410463598357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0.22946426724109803</v>
      </c>
      <c r="Q138" s="11">
        <f>2*'OddsRatio_working_3-way'!K138*'OddsRatio_working_3-way'!L138*'OddsRatio_working_3-way'!M138</f>
        <v>6.9429430330135544E-2</v>
      </c>
      <c r="R138" s="11">
        <f t="shared" si="49"/>
        <v>0</v>
      </c>
      <c r="S138" s="11">
        <f t="shared" si="50"/>
        <v>-0.85177909721209233</v>
      </c>
      <c r="T138" s="11">
        <f t="shared" si="51"/>
        <v>-0.25772438644843937</v>
      </c>
      <c r="U138" s="11">
        <f>'OddsRatio_working_3-way'!S138-'OddsRatio_working_3-way'!R138^2/3</f>
        <v>-0.85177909721209233</v>
      </c>
      <c r="V138" s="11">
        <f>'OddsRatio_working_3-way'!S138*'OddsRatio_working_3-way'!R138/3-2*'OddsRatio_working_3-way'!R138^3/27-'OddsRatio_working_3-way'!T138</f>
        <v>0.25772438644843937</v>
      </c>
      <c r="W138" s="11">
        <f>'OddsRatio_working_3-way'!V138^2+4*'OddsRatio_working_3-way'!U138^3/27</f>
        <v>-2.5132106565324372E-2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0.15128942951801763</v>
      </c>
      <c r="Y138" s="11">
        <f>IF('OddsRatio_working_3-way'!W138&gt;=0,IF('OddsRatio_working_3-way'!V138+SQRT('OddsRatio_working_3-way'!W138)&gt;0,0,PI()),ACOS('OddsRatio_working_3-way'!V138/(2*'OddsRatio_working_3-way'!X138)))</f>
        <v>0.55146208726241164</v>
      </c>
      <c r="Z138" s="11">
        <f>'OddsRatio_working_3-way'!X138^(1/3)*COS('OddsRatio_working_3-way'!Y138/3)</f>
        <v>0.5238702642565376</v>
      </c>
      <c r="AA138" s="11">
        <f>'OddsRatio_working_3-way'!X138^(1/3)*COS(('OddsRatio_working_3-way'!Y138+2*PI())/3)</f>
        <v>-0.34628401459782038</v>
      </c>
      <c r="AB138" s="11">
        <f>'OddsRatio_working_3-way'!X138^(1/3)*COS(('OddsRatio_working_3-way'!Y138+4*PI())/3)</f>
        <v>-0.17758624965871717</v>
      </c>
      <c r="AC138" s="11">
        <f>'OddsRatio_working_3-way'!X138^(1/3)*SIN('OddsRatio_working_3-way'!Y138/3)</f>
        <v>9.7397699999279441E-2</v>
      </c>
      <c r="AD138" s="11">
        <f>'OddsRatio_working_3-way'!X138^(1/3)*SIN(('OddsRatio_working_3-way'!Y138+2*PI())/3)</f>
        <v>0.40498610713378891</v>
      </c>
      <c r="AE138" s="11">
        <f>'OddsRatio_working_3-way'!X138^(1/3)*SIN(('OddsRatio_working_3-way'!Y138+4*PI())/3)</f>
        <v>-0.50238380713306829</v>
      </c>
      <c r="AF138" s="11">
        <f>-'OddsRatio_working_3-way'!U138/(3*'OddsRatio_working_3-way'!X138^(1/3))*COS(('OddsRatio_working_3-way'!Y138)/3)</f>
        <v>0.52387026425653749</v>
      </c>
      <c r="AG138" s="11">
        <f>-'OddsRatio_working_3-way'!U138/(3*'OddsRatio_working_3-way'!X138^(1/3))*COS(('OddsRatio_working_3-way'!Y138+2*PI())/3)</f>
        <v>-0.34628401459782027</v>
      </c>
      <c r="AH138" s="11">
        <f>-'OddsRatio_working_3-way'!U138/(3*'OddsRatio_working_3-way'!X138^(1/3))*COS(('OddsRatio_working_3-way'!Y138+4*PI())/3)</f>
        <v>-0.17758624965871714</v>
      </c>
      <c r="AI138" s="11">
        <f>'OddsRatio_working_3-way'!U138/(3*'OddsRatio_working_3-way'!X138^(1/3))*SIN(('OddsRatio_working_3-way'!Y138)/3)</f>
        <v>-9.7397699999279413E-2</v>
      </c>
      <c r="AJ138" s="11">
        <f>'OddsRatio_working_3-way'!U138/(3*'OddsRatio_working_3-way'!X138^(1/3))*SIN(('OddsRatio_working_3-way'!Y138+2*PI())/3)</f>
        <v>-0.4049861071337888</v>
      </c>
      <c r="AK138" s="11">
        <f>'OddsRatio_working_3-way'!U138/(3*'OddsRatio_working_3-way'!X138^(1/3))*SIN(('OddsRatio_working_3-way'!Y138+4*PI())/3)</f>
        <v>0.50238380713306818</v>
      </c>
      <c r="AL138" s="11">
        <f>'OddsRatio_working_3-way'!Z138+'OddsRatio_working_3-way'!AF138</f>
        <v>1.0477405285130752</v>
      </c>
      <c r="AM138" s="11">
        <f>'OddsRatio_working_3-way'!AA138+'OddsRatio_working_3-way'!AG138</f>
        <v>-0.69256802919564064</v>
      </c>
      <c r="AN138" s="11">
        <f>'OddsRatio_working_3-way'!AB138+'OddsRatio_working_3-way'!AH138</f>
        <v>-0.35517249931743433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1.0477405285130752</v>
      </c>
      <c r="AS138" s="11">
        <f>IF(('OddsRatio_working_3-way'!X138=0),IF(Q138&gt;0,-Q138^(1/3),(-Q138)^(1/3)),'OddsRatio_working_3-way'!AM138-'OddsRatio_working_3-way'!R138/3)</f>
        <v>-0.69256802919564064</v>
      </c>
      <c r="AT138" s="11">
        <f>IF(('OddsRatio_working_3-way'!X138=0),IF(Q138&gt;0,-Q138^(1/3),(-Q138)^(1/3)),'OddsRatio_working_3-way'!AN138-'OddsRatio_working_3-way'!R138/3)</f>
        <v>-0.35517249931743433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2.2999999999999998</v>
      </c>
      <c r="B139" s="4">
        <f>IF('True_Odds_Calculator_3-way'!B140="","",'True_Odds_Calculator_3-way'!B140)</f>
        <v>3.42</v>
      </c>
      <c r="C139" s="4">
        <f>IF('True_Odds_Calculator_3-way'!C140="","",'True_Odds_Calculator_3-way'!C140)</f>
        <v>3.32</v>
      </c>
      <c r="D139" s="9">
        <f t="shared" si="39"/>
        <v>0.42422431418491857</v>
      </c>
      <c r="E139" s="9">
        <f t="shared" si="40"/>
        <v>0.28356237576662147</v>
      </c>
      <c r="F139" s="9">
        <f t="shared" si="41"/>
        <v>0.29221331004845996</v>
      </c>
      <c r="G139" s="9">
        <f t="shared" si="42"/>
        <v>1.0440334485657223</v>
      </c>
      <c r="H139" s="9">
        <f t="shared" si="43"/>
        <v>2.3572434831354383</v>
      </c>
      <c r="I139" s="9">
        <f t="shared" si="44"/>
        <v>3.5265609455290488</v>
      </c>
      <c r="J139" s="9">
        <f t="shared" si="45"/>
        <v>3.4221576006724757</v>
      </c>
      <c r="K139" s="11">
        <f t="shared" si="46"/>
        <v>0.43478260869565222</v>
      </c>
      <c r="L139" s="11">
        <f t="shared" si="47"/>
        <v>0.29239766081871343</v>
      </c>
      <c r="M139" s="11">
        <f t="shared" si="48"/>
        <v>0.30120481927710846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-0.27948253731937667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0.23128363951611178</v>
      </c>
      <c r="Q139" s="11">
        <f>2*'OddsRatio_working_3-way'!K139*'OddsRatio_working_3-way'!L139*'OddsRatio_working_3-way'!M139</f>
        <v>7.6583986594738987E-2</v>
      </c>
      <c r="R139" s="11">
        <f t="shared" si="49"/>
        <v>0</v>
      </c>
      <c r="S139" s="11">
        <f t="shared" si="50"/>
        <v>-0.82754236359252042</v>
      </c>
      <c r="T139" s="11">
        <f t="shared" si="51"/>
        <v>-0.27402065019619881</v>
      </c>
      <c r="U139" s="11">
        <f>'OddsRatio_working_3-way'!S139-'OddsRatio_working_3-way'!R139^2/3</f>
        <v>-0.82754236359252042</v>
      </c>
      <c r="V139" s="11">
        <f>'OddsRatio_working_3-way'!S139*'OddsRatio_working_3-way'!R139/3-2*'OddsRatio_working_3-way'!R139^3/27-'OddsRatio_working_3-way'!T139</f>
        <v>0.27402065019619881</v>
      </c>
      <c r="W139" s="11">
        <f>'OddsRatio_working_3-way'!V139^2+4*'OddsRatio_working_3-way'!U139^3/27</f>
        <v>-8.871620678586753E-3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0.14487834328543925</v>
      </c>
      <c r="Y139" s="11">
        <f>IF('OddsRatio_working_3-way'!W139&gt;=0,IF('OddsRatio_working_3-way'!V139+SQRT('OddsRatio_working_3-way'!W139)&gt;0,0,PI()),ACOS('OddsRatio_working_3-way'!V139/(2*'OddsRatio_working_3-way'!X139)))</f>
        <v>0.33107872222541967</v>
      </c>
      <c r="Z139" s="11">
        <f>'OddsRatio_working_3-way'!X139^(1/3)*COS('OddsRatio_working_3-way'!Y139/3)</f>
        <v>0.52201672428286117</v>
      </c>
      <c r="AA139" s="11">
        <f>'OddsRatio_working_3-way'!X139^(1/3)*COS(('OddsRatio_working_3-way'!Y139+2*PI())/3)</f>
        <v>-0.31110322789505462</v>
      </c>
      <c r="AB139" s="11">
        <f>'OddsRatio_working_3-way'!X139^(1/3)*COS(('OddsRatio_working_3-way'!Y139+4*PI())/3)</f>
        <v>-0.21091349638780663</v>
      </c>
      <c r="AC139" s="11">
        <f>'OddsRatio_working_3-way'!X139^(1/3)*SIN('OddsRatio_working_3-way'!Y139/3)</f>
        <v>5.7844568455745989E-2</v>
      </c>
      <c r="AD139" s="11">
        <f>'OddsRatio_working_3-way'!X139^(1/3)*SIN(('OddsRatio_working_3-way'!Y139+2*PI())/3)</f>
        <v>0.42315746020142181</v>
      </c>
      <c r="AE139" s="11">
        <f>'OddsRatio_working_3-way'!X139^(1/3)*SIN(('OddsRatio_working_3-way'!Y139+4*PI())/3)</f>
        <v>-0.48100202865716774</v>
      </c>
      <c r="AF139" s="11">
        <f>-'OddsRatio_working_3-way'!U139/(3*'OddsRatio_working_3-way'!X139^(1/3))*COS(('OddsRatio_working_3-way'!Y139)/3)</f>
        <v>0.52201672428286117</v>
      </c>
      <c r="AG139" s="11">
        <f>-'OddsRatio_working_3-way'!U139/(3*'OddsRatio_working_3-way'!X139^(1/3))*COS(('OddsRatio_working_3-way'!Y139+2*PI())/3)</f>
        <v>-0.31110322789505462</v>
      </c>
      <c r="AH139" s="11">
        <f>-'OddsRatio_working_3-way'!U139/(3*'OddsRatio_working_3-way'!X139^(1/3))*COS(('OddsRatio_working_3-way'!Y139+4*PI())/3)</f>
        <v>-0.21091349638780663</v>
      </c>
      <c r="AI139" s="11">
        <f>'OddsRatio_working_3-way'!U139/(3*'OddsRatio_working_3-way'!X139^(1/3))*SIN(('OddsRatio_working_3-way'!Y139)/3)</f>
        <v>-5.7844568455745989E-2</v>
      </c>
      <c r="AJ139" s="11">
        <f>'OddsRatio_working_3-way'!U139/(3*'OddsRatio_working_3-way'!X139^(1/3))*SIN(('OddsRatio_working_3-way'!Y139+2*PI())/3)</f>
        <v>-0.42315746020142181</v>
      </c>
      <c r="AK139" s="11">
        <f>'OddsRatio_working_3-way'!U139/(3*'OddsRatio_working_3-way'!X139^(1/3))*SIN(('OddsRatio_working_3-way'!Y139+4*PI())/3)</f>
        <v>0.48100202865716774</v>
      </c>
      <c r="AL139" s="11">
        <f>'OddsRatio_working_3-way'!Z139+'OddsRatio_working_3-way'!AF139</f>
        <v>1.0440334485657223</v>
      </c>
      <c r="AM139" s="11">
        <f>'OddsRatio_working_3-way'!AA139+'OddsRatio_working_3-way'!AG139</f>
        <v>-0.62220645579010925</v>
      </c>
      <c r="AN139" s="11">
        <f>'OddsRatio_working_3-way'!AB139+'OddsRatio_working_3-way'!AH139</f>
        <v>-0.42182699277561325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1.0440334485657223</v>
      </c>
      <c r="AS139" s="11">
        <f>IF(('OddsRatio_working_3-way'!X139=0),IF(Q139&gt;0,-Q139^(1/3),(-Q139)^(1/3)),'OddsRatio_working_3-way'!AM139-'OddsRatio_working_3-way'!R139/3)</f>
        <v>-0.62220645579010925</v>
      </c>
      <c r="AT139" s="11">
        <f>IF(('OddsRatio_working_3-way'!X139=0),IF(Q139&gt;0,-Q139^(1/3),(-Q139)^(1/3)),'OddsRatio_working_3-way'!AN139-'OddsRatio_working_3-way'!R139/3)</f>
        <v>-0.42182699277561325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5.31</v>
      </c>
      <c r="C140" s="4">
        <f>IF('True_Odds_Calculator_3-way'!C141="","",'True_Odds_Calculator_3-way'!C141)</f>
        <v>7.01</v>
      </c>
      <c r="D140" s="9">
        <f t="shared" si="39"/>
        <v>0.68593777230330177</v>
      </c>
      <c r="E140" s="9">
        <f t="shared" si="40"/>
        <v>0.17891552860219842</v>
      </c>
      <c r="F140" s="9">
        <f t="shared" si="41"/>
        <v>0.13514669909449986</v>
      </c>
      <c r="G140" s="9">
        <f t="shared" si="42"/>
        <v>1.064786491142961</v>
      </c>
      <c r="H140" s="9">
        <f t="shared" si="43"/>
        <v>1.457858191191473</v>
      </c>
      <c r="I140" s="9">
        <f t="shared" si="44"/>
        <v>5.5892297768261603</v>
      </c>
      <c r="J140" s="9">
        <f t="shared" si="45"/>
        <v>7.3993668117691938</v>
      </c>
      <c r="K140" s="11">
        <f t="shared" si="46"/>
        <v>0.69930069930069938</v>
      </c>
      <c r="L140" s="11">
        <f t="shared" si="47"/>
        <v>0.18832391713747648</v>
      </c>
      <c r="M140" s="11">
        <f t="shared" si="48"/>
        <v>0.14265335235378032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-0.20925296538826843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0.20195745430881681</v>
      </c>
      <c r="Q140" s="11">
        <f>2*'OddsRatio_working_3-way'!K140*'OddsRatio_working_3-way'!L140*'OddsRatio_working_3-way'!M140</f>
        <v>3.7573479871407786E-2</v>
      </c>
      <c r="R140" s="11">
        <f t="shared" si="49"/>
        <v>0</v>
      </c>
      <c r="S140" s="11">
        <f t="shared" si="50"/>
        <v>-0.96513544710864763</v>
      </c>
      <c r="T140" s="11">
        <f t="shared" si="51"/>
        <v>-0.17956008318300423</v>
      </c>
      <c r="U140" s="11">
        <f>'OddsRatio_working_3-way'!S140-'OddsRatio_working_3-way'!R140^2/3</f>
        <v>-0.96513544710864763</v>
      </c>
      <c r="V140" s="11">
        <f>'OddsRatio_working_3-way'!S140*'OddsRatio_working_3-way'!R140/3-2*'OddsRatio_working_3-way'!R140^3/27-'OddsRatio_working_3-way'!T140</f>
        <v>0.17956008318300423</v>
      </c>
      <c r="W140" s="11">
        <f>'OddsRatio_working_3-way'!V140^2+4*'OddsRatio_working_3-way'!U140^3/27</f>
        <v>-0.10094492812956035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0.18247380058671966</v>
      </c>
      <c r="Y140" s="11">
        <f>IF('OddsRatio_working_3-way'!W140&gt;=0,IF('OddsRatio_working_3-way'!V140+SQRT('OddsRatio_working_3-way'!W140)&gt;0,0,PI()),ACOS('OddsRatio_working_3-way'!V140/(2*'OddsRatio_working_3-way'!X140)))</f>
        <v>1.0563923275927491</v>
      </c>
      <c r="Z140" s="11">
        <f>'OddsRatio_working_3-way'!X140^(1/3)*COS('OddsRatio_working_3-way'!Y140/3)</f>
        <v>0.53239324557148049</v>
      </c>
      <c r="AA140" s="11">
        <f>'OddsRatio_working_3-way'!X140^(1/3)*COS(('OddsRatio_working_3-way'!Y140+2*PI())/3)</f>
        <v>-0.43561307957067263</v>
      </c>
      <c r="AB140" s="11">
        <f>'OddsRatio_working_3-way'!X140^(1/3)*COS(('OddsRatio_working_3-way'!Y140+4*PI())/3)</f>
        <v>-9.6780166000807924E-2</v>
      </c>
      <c r="AC140" s="11">
        <f>'OddsRatio_working_3-way'!X140^(1/3)*SIN('OddsRatio_working_3-way'!Y140/3)</f>
        <v>0.19562527385986664</v>
      </c>
      <c r="AD140" s="11">
        <f>'OddsRatio_working_3-way'!X140^(1/3)*SIN(('OddsRatio_working_3-way'!Y140+2*PI())/3)</f>
        <v>0.36325343853821584</v>
      </c>
      <c r="AE140" s="11">
        <f>'OddsRatio_working_3-way'!X140^(1/3)*SIN(('OddsRatio_working_3-way'!Y140+4*PI())/3)</f>
        <v>-0.55887871239808251</v>
      </c>
      <c r="AF140" s="11">
        <f>-'OddsRatio_working_3-way'!U140/(3*'OddsRatio_working_3-way'!X140^(1/3))*COS(('OddsRatio_working_3-way'!Y140)/3)</f>
        <v>0.53239324557148049</v>
      </c>
      <c r="AG140" s="11">
        <f>-'OddsRatio_working_3-way'!U140/(3*'OddsRatio_working_3-way'!X140^(1/3))*COS(('OddsRatio_working_3-way'!Y140+2*PI())/3)</f>
        <v>-0.43561307957067263</v>
      </c>
      <c r="AH140" s="11">
        <f>-'OddsRatio_working_3-way'!U140/(3*'OddsRatio_working_3-way'!X140^(1/3))*COS(('OddsRatio_working_3-way'!Y140+4*PI())/3)</f>
        <v>-9.6780166000807924E-2</v>
      </c>
      <c r="AI140" s="11">
        <f>'OddsRatio_working_3-way'!U140/(3*'OddsRatio_working_3-way'!X140^(1/3))*SIN(('OddsRatio_working_3-way'!Y140)/3)</f>
        <v>-0.19562527385986664</v>
      </c>
      <c r="AJ140" s="11">
        <f>'OddsRatio_working_3-way'!U140/(3*'OddsRatio_working_3-way'!X140^(1/3))*SIN(('OddsRatio_working_3-way'!Y140+2*PI())/3)</f>
        <v>-0.36325343853821584</v>
      </c>
      <c r="AK140" s="11">
        <f>'OddsRatio_working_3-way'!U140/(3*'OddsRatio_working_3-way'!X140^(1/3))*SIN(('OddsRatio_working_3-way'!Y140+4*PI())/3)</f>
        <v>0.55887871239808251</v>
      </c>
      <c r="AL140" s="11">
        <f>'OddsRatio_working_3-way'!Z140+'OddsRatio_working_3-way'!AF140</f>
        <v>1.064786491142961</v>
      </c>
      <c r="AM140" s="11">
        <f>'OddsRatio_working_3-way'!AA140+'OddsRatio_working_3-way'!AG140</f>
        <v>-0.87122615914134527</v>
      </c>
      <c r="AN140" s="11">
        <f>'OddsRatio_working_3-way'!AB140+'OddsRatio_working_3-way'!AH140</f>
        <v>-0.19356033200161585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1.064786491142961</v>
      </c>
      <c r="AS140" s="11">
        <f>IF(('OddsRatio_working_3-way'!X140=0),IF(Q140&gt;0,-Q140^(1/3),(-Q140)^(1/3)),'OddsRatio_working_3-way'!AM140-'OddsRatio_working_3-way'!R140/3)</f>
        <v>-0.87122615914134527</v>
      </c>
      <c r="AT140" s="11">
        <f>IF(('OddsRatio_working_3-way'!X140=0),IF(Q140&gt;0,-Q140^(1/3),(-Q140)^(1/3)),'OddsRatio_working_3-way'!AN140-'OddsRatio_working_3-way'!R140/3)</f>
        <v>-0.19356033200161585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2.69</v>
      </c>
      <c r="B141" s="4">
        <f>IF('True_Odds_Calculator_3-way'!B142="","",'True_Odds_Calculator_3-way'!B142)</f>
        <v>3.32</v>
      </c>
      <c r="C141" s="4">
        <f>IF('True_Odds_Calculator_3-way'!C142="","",'True_Odds_Calculator_3-way'!C142)</f>
        <v>2.82</v>
      </c>
      <c r="D141" s="9">
        <f t="shared" si="39"/>
        <v>0.36216994011204878</v>
      </c>
      <c r="E141" s="9">
        <f t="shared" si="40"/>
        <v>0.29259850906341206</v>
      </c>
      <c r="F141" s="9">
        <f t="shared" si="41"/>
        <v>0.34523155082453905</v>
      </c>
      <c r="G141" s="9">
        <f t="shared" si="42"/>
        <v>1.0420915565309601</v>
      </c>
      <c r="H141" s="9">
        <f t="shared" si="43"/>
        <v>2.7611347305373224</v>
      </c>
      <c r="I141" s="9">
        <f t="shared" si="44"/>
        <v>3.4176524111518272</v>
      </c>
      <c r="J141" s="9">
        <f t="shared" si="45"/>
        <v>2.8966066328863476</v>
      </c>
      <c r="K141" s="11">
        <f t="shared" si="46"/>
        <v>0.37174721189591081</v>
      </c>
      <c r="L141" s="11">
        <f t="shared" si="47"/>
        <v>0.30120481927710846</v>
      </c>
      <c r="M141" s="11">
        <f t="shared" si="48"/>
        <v>0.3546099290780142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-0.28333916223304978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0.23148831980615656</v>
      </c>
      <c r="Q141" s="11">
        <f>2*'OddsRatio_working_3-way'!K141*'OddsRatio_working_3-way'!L141*'OddsRatio_working_3-way'!M141</f>
        <v>7.9412802677926775E-2</v>
      </c>
      <c r="R141" s="11">
        <f t="shared" si="49"/>
        <v>0</v>
      </c>
      <c r="S141" s="11">
        <f t="shared" si="50"/>
        <v>-0.81700079149579297</v>
      </c>
      <c r="T141" s="11">
        <f t="shared" si="51"/>
        <v>-0.28027471406373683</v>
      </c>
      <c r="U141" s="11">
        <f>'OddsRatio_working_3-way'!S141-'OddsRatio_working_3-way'!R141^2/3</f>
        <v>-0.81700079149579297</v>
      </c>
      <c r="V141" s="11">
        <f>'OddsRatio_working_3-way'!S141*'OddsRatio_working_3-way'!R141/3-2*'OddsRatio_working_3-way'!R141^3/27-'OddsRatio_working_3-way'!T141</f>
        <v>0.28027471406373683</v>
      </c>
      <c r="W141" s="11">
        <f>'OddsRatio_working_3-way'!V141^2+4*'OddsRatio_working_3-way'!U141^3/27</f>
        <v>-2.2372102780818942E-3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0.14211889883262477</v>
      </c>
      <c r="Y141" s="11">
        <f>IF('OddsRatio_working_3-way'!W141&gt;=0,IF('OddsRatio_working_3-way'!V141+SQRT('OddsRatio_working_3-way'!W141)&gt;0,0,PI()),ACOS('OddsRatio_working_3-way'!V141/(2*'OddsRatio_working_3-way'!X141)))</f>
        <v>0.1671847281259462</v>
      </c>
      <c r="Z141" s="11">
        <f>'OddsRatio_working_3-way'!X141^(1/3)*COS('OddsRatio_working_3-way'!Y141/3)</f>
        <v>0.52104577826548004</v>
      </c>
      <c r="AA141" s="11">
        <f>'OddsRatio_working_3-way'!X141^(1/3)*COS(('OddsRatio_working_3-way'!Y141+2*PI())/3)</f>
        <v>-0.28569570359076957</v>
      </c>
      <c r="AB141" s="11">
        <f>'OddsRatio_working_3-way'!X141^(1/3)*COS(('OddsRatio_working_3-way'!Y141+4*PI())/3)</f>
        <v>-0.23535007467471064</v>
      </c>
      <c r="AC141" s="11">
        <f>'OddsRatio_working_3-way'!X141^(1/3)*SIN('OddsRatio_working_3-way'!Y141/3)</f>
        <v>2.9067062407207706E-2</v>
      </c>
      <c r="AD141" s="11">
        <f>'OddsRatio_working_3-way'!X141^(1/3)*SIN(('OddsRatio_working_3-way'!Y141+2*PI())/3)</f>
        <v>0.43670534930893562</v>
      </c>
      <c r="AE141" s="11">
        <f>'OddsRatio_working_3-way'!X141^(1/3)*SIN(('OddsRatio_working_3-way'!Y141+4*PI())/3)</f>
        <v>-0.46577241171614325</v>
      </c>
      <c r="AF141" s="11">
        <f>-'OddsRatio_working_3-way'!U141/(3*'OddsRatio_working_3-way'!X141^(1/3))*COS(('OddsRatio_working_3-way'!Y141)/3)</f>
        <v>0.52104577826547993</v>
      </c>
      <c r="AG141" s="11">
        <f>-'OddsRatio_working_3-way'!U141/(3*'OddsRatio_working_3-way'!X141^(1/3))*COS(('OddsRatio_working_3-way'!Y141+2*PI())/3)</f>
        <v>-0.28569570359076951</v>
      </c>
      <c r="AH141" s="11">
        <f>-'OddsRatio_working_3-way'!U141/(3*'OddsRatio_working_3-way'!X141^(1/3))*COS(('OddsRatio_working_3-way'!Y141+4*PI())/3)</f>
        <v>-0.23535007467471059</v>
      </c>
      <c r="AI141" s="11">
        <f>'OddsRatio_working_3-way'!U141/(3*'OddsRatio_working_3-way'!X141^(1/3))*SIN(('OddsRatio_working_3-way'!Y141)/3)</f>
        <v>-2.9067062407207699E-2</v>
      </c>
      <c r="AJ141" s="11">
        <f>'OddsRatio_working_3-way'!U141/(3*'OddsRatio_working_3-way'!X141^(1/3))*SIN(('OddsRatio_working_3-way'!Y141+2*PI())/3)</f>
        <v>-0.43670534930893551</v>
      </c>
      <c r="AK141" s="11">
        <f>'OddsRatio_working_3-way'!U141/(3*'OddsRatio_working_3-way'!X141^(1/3))*SIN(('OddsRatio_working_3-way'!Y141+4*PI())/3)</f>
        <v>0.46577241171614314</v>
      </c>
      <c r="AL141" s="11">
        <f>'OddsRatio_working_3-way'!Z141+'OddsRatio_working_3-way'!AF141</f>
        <v>1.0420915565309601</v>
      </c>
      <c r="AM141" s="11">
        <f>'OddsRatio_working_3-way'!AA141+'OddsRatio_working_3-way'!AG141</f>
        <v>-0.57139140718153913</v>
      </c>
      <c r="AN141" s="11">
        <f>'OddsRatio_working_3-way'!AB141+'OddsRatio_working_3-way'!AH141</f>
        <v>-0.47070014934942123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1.0420915565309601</v>
      </c>
      <c r="AS141" s="11">
        <f>IF(('OddsRatio_working_3-way'!X141=0),IF(Q141&gt;0,-Q141^(1/3),(-Q141)^(1/3)),'OddsRatio_working_3-way'!AM141-'OddsRatio_working_3-way'!R141/3)</f>
        <v>-0.57139140718153913</v>
      </c>
      <c r="AT141" s="11">
        <f>IF(('OddsRatio_working_3-way'!X141=0),IF(Q141&gt;0,-Q141^(1/3),(-Q141)^(1/3)),'OddsRatio_working_3-way'!AN141-'OddsRatio_working_3-way'!R141/3)</f>
        <v>-0.47070014934942123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5.41</v>
      </c>
      <c r="C142" s="4">
        <f>IF('True_Odds_Calculator_3-way'!C143="","",'True_Odds_Calculator_3-way'!C143)</f>
        <v>7.85</v>
      </c>
      <c r="D142" s="9">
        <f t="shared" si="39"/>
        <v>0.70828209386318686</v>
      </c>
      <c r="E142" s="9">
        <f t="shared" si="40"/>
        <v>0.17301567776122515</v>
      </c>
      <c r="F142" s="9">
        <f t="shared" si="41"/>
        <v>0.11870222837558804</v>
      </c>
      <c r="G142" s="9">
        <f t="shared" si="42"/>
        <v>1.083860098979605</v>
      </c>
      <c r="H142" s="9">
        <f t="shared" si="43"/>
        <v>1.4118668376122494</v>
      </c>
      <c r="I142" s="9">
        <f t="shared" si="44"/>
        <v>5.7798230365000585</v>
      </c>
      <c r="J142" s="9">
        <f t="shared" si="45"/>
        <v>8.4244416780102931</v>
      </c>
      <c r="K142" s="11">
        <f t="shared" si="46"/>
        <v>0.7246376811594204</v>
      </c>
      <c r="L142" s="11">
        <f t="shared" si="47"/>
        <v>0.18484288354898337</v>
      </c>
      <c r="M142" s="11">
        <f t="shared" si="48"/>
        <v>0.12738853503184713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-0.19586947051804626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0.19861268019109818</v>
      </c>
      <c r="Q142" s="11">
        <f>2*'OddsRatio_working_3-way'!K142*'OddsRatio_working_3-way'!L142*'OddsRatio_working_3-way'!M142</f>
        <v>3.4125890067199002E-2</v>
      </c>
      <c r="R142" s="11">
        <f t="shared" si="49"/>
        <v>0</v>
      </c>
      <c r="S142" s="11">
        <f t="shared" si="50"/>
        <v>-1.0140052947802254</v>
      </c>
      <c r="T142" s="11">
        <f t="shared" si="51"/>
        <v>-0.17422771387976382</v>
      </c>
      <c r="U142" s="11">
        <f>'OddsRatio_working_3-way'!S142-'OddsRatio_working_3-way'!R142^2/3</f>
        <v>-1.0140052947802254</v>
      </c>
      <c r="V142" s="11">
        <f>'OddsRatio_working_3-way'!S142*'OddsRatio_working_3-way'!R142/3-2*'OddsRatio_working_3-way'!R142^3/27-'OddsRatio_working_3-way'!T142</f>
        <v>0.17422771387976382</v>
      </c>
      <c r="W142" s="11">
        <f>'OddsRatio_working_3-way'!V142^2+4*'OddsRatio_working_3-way'!U142^3/27</f>
        <v>-0.12410501131635379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0.19650719299819705</v>
      </c>
      <c r="Y142" s="11">
        <f>IF('OddsRatio_working_3-way'!W142&gt;=0,IF('OddsRatio_working_3-way'!V142+SQRT('OddsRatio_working_3-way'!W142)&gt;0,0,PI()),ACOS('OddsRatio_working_3-way'!V142/(2*'OddsRatio_working_3-way'!X142)))</f>
        <v>1.111506894961183</v>
      </c>
      <c r="Z142" s="11">
        <f>'OddsRatio_working_3-way'!X142^(1/3)*COS('OddsRatio_working_3-way'!Y142/3)</f>
        <v>0.5419300494898025</v>
      </c>
      <c r="AA142" s="11">
        <f>'OddsRatio_working_3-way'!X142^(1/3)*COS(('OddsRatio_working_3-way'!Y142+2*PI())/3)</f>
        <v>-0.45327023528492272</v>
      </c>
      <c r="AB142" s="11">
        <f>'OddsRatio_working_3-way'!X142^(1/3)*COS(('OddsRatio_working_3-way'!Y142+4*PI())/3)</f>
        <v>-8.8659814204879936E-2</v>
      </c>
      <c r="AC142" s="11">
        <f>'OddsRatio_working_3-way'!X142^(1/3)*SIN('OddsRatio_working_3-way'!Y142/3)</f>
        <v>0.21050792475990573</v>
      </c>
      <c r="AD142" s="11">
        <f>'OddsRatio_working_3-way'!X142^(1/3)*SIN(('OddsRatio_working_3-way'!Y142+2*PI())/3)</f>
        <v>0.36407122755237425</v>
      </c>
      <c r="AE142" s="11">
        <f>'OddsRatio_working_3-way'!X142^(1/3)*SIN(('OddsRatio_working_3-way'!Y142+4*PI())/3)</f>
        <v>-0.57457915231227985</v>
      </c>
      <c r="AF142" s="11">
        <f>-'OddsRatio_working_3-way'!U142/(3*'OddsRatio_working_3-way'!X142^(1/3))*COS(('OddsRatio_working_3-way'!Y142)/3)</f>
        <v>0.54193004948980239</v>
      </c>
      <c r="AG142" s="11">
        <f>-'OddsRatio_working_3-way'!U142/(3*'OddsRatio_working_3-way'!X142^(1/3))*COS(('OddsRatio_working_3-way'!Y142+2*PI())/3)</f>
        <v>-0.45327023528492261</v>
      </c>
      <c r="AH142" s="11">
        <f>-'OddsRatio_working_3-way'!U142/(3*'OddsRatio_working_3-way'!X142^(1/3))*COS(('OddsRatio_working_3-way'!Y142+4*PI())/3)</f>
        <v>-8.8659814204879922E-2</v>
      </c>
      <c r="AI142" s="11">
        <f>'OddsRatio_working_3-way'!U142/(3*'OddsRatio_working_3-way'!X142^(1/3))*SIN(('OddsRatio_working_3-way'!Y142)/3)</f>
        <v>-0.21050792475990571</v>
      </c>
      <c r="AJ142" s="11">
        <f>'OddsRatio_working_3-way'!U142/(3*'OddsRatio_working_3-way'!X142^(1/3))*SIN(('OddsRatio_working_3-way'!Y142+2*PI())/3)</f>
        <v>-0.3640712275523742</v>
      </c>
      <c r="AK142" s="11">
        <f>'OddsRatio_working_3-way'!U142/(3*'OddsRatio_working_3-way'!X142^(1/3))*SIN(('OddsRatio_working_3-way'!Y142+4*PI())/3)</f>
        <v>0.57457915231227974</v>
      </c>
      <c r="AL142" s="11">
        <f>'OddsRatio_working_3-way'!Z142+'OddsRatio_working_3-way'!AF142</f>
        <v>1.083860098979605</v>
      </c>
      <c r="AM142" s="11">
        <f>'OddsRatio_working_3-way'!AA142+'OddsRatio_working_3-way'!AG142</f>
        <v>-0.90654047056984532</v>
      </c>
      <c r="AN142" s="11">
        <f>'OddsRatio_working_3-way'!AB142+'OddsRatio_working_3-way'!AH142</f>
        <v>-0.17731962840975984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1.083860098979605</v>
      </c>
      <c r="AS142" s="11">
        <f>IF(('OddsRatio_working_3-way'!X142=0),IF(Q142&gt;0,-Q142^(1/3),(-Q142)^(1/3)),'OddsRatio_working_3-way'!AM142-'OddsRatio_working_3-way'!R142/3)</f>
        <v>-0.90654047056984532</v>
      </c>
      <c r="AT142" s="11">
        <f>IF(('OddsRatio_working_3-way'!X142=0),IF(Q142&gt;0,-Q142^(1/3),(-Q142)^(1/3)),'OddsRatio_working_3-way'!AN142-'OddsRatio_working_3-way'!R142/3)</f>
        <v>-0.17731962840975984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1.91</v>
      </c>
      <c r="B143" s="4">
        <f>IF('True_Odds_Calculator_3-way'!B144="","",'True_Odds_Calculator_3-way'!B144)</f>
        <v>3.81</v>
      </c>
      <c r="C143" s="4">
        <f>IF('True_Odds_Calculator_3-way'!C144="","",'True_Odds_Calculator_3-way'!C144)</f>
        <v>3.84</v>
      </c>
      <c r="D143" s="9">
        <f t="shared" si="39"/>
        <v>0.50512067480679723</v>
      </c>
      <c r="E143" s="9">
        <f t="shared" si="40"/>
        <v>0.24842841084577183</v>
      </c>
      <c r="F143" s="9">
        <f t="shared" si="41"/>
        <v>0.24645091434743086</v>
      </c>
      <c r="G143" s="9">
        <f t="shared" si="42"/>
        <v>1.0766208183544475</v>
      </c>
      <c r="H143" s="9">
        <f t="shared" si="43"/>
        <v>1.9797249447025473</v>
      </c>
      <c r="I143" s="9">
        <f t="shared" si="44"/>
        <v>4.0253044995759977</v>
      </c>
      <c r="J143" s="9">
        <f t="shared" si="45"/>
        <v>4.0576031241266302</v>
      </c>
      <c r="K143" s="11">
        <f t="shared" si="46"/>
        <v>0.52356020942408377</v>
      </c>
      <c r="L143" s="11">
        <f t="shared" si="47"/>
        <v>0.26246719160104987</v>
      </c>
      <c r="M143" s="11">
        <f t="shared" si="48"/>
        <v>0.26041666666666669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-0.2598821703242592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0.23475468707772784</v>
      </c>
      <c r="Q143" s="11">
        <f>2*'OddsRatio_working_3-way'!K143*'OddsRatio_working_3-way'!L143*'OddsRatio_working_3-way'!M143</f>
        <v>7.1571550938331674E-2</v>
      </c>
      <c r="R143" s="11">
        <f t="shared" si="49"/>
        <v>0</v>
      </c>
      <c r="S143" s="11">
        <f t="shared" si="50"/>
        <v>-0.90331201553696672</v>
      </c>
      <c r="T143" s="11">
        <f t="shared" si="51"/>
        <v>-0.27540000473688014</v>
      </c>
      <c r="U143" s="11">
        <f>'OddsRatio_working_3-way'!S143-'OddsRatio_working_3-way'!R143^2/3</f>
        <v>-0.90331201553696672</v>
      </c>
      <c r="V143" s="11">
        <f>'OddsRatio_working_3-way'!S143*'OddsRatio_working_3-way'!R143/3-2*'OddsRatio_working_3-way'!R143^3/27-'OddsRatio_working_3-way'!T143</f>
        <v>0.27540000473688014</v>
      </c>
      <c r="W143" s="11">
        <f>'OddsRatio_working_3-way'!V143^2+4*'OddsRatio_working_3-way'!U143^3/27</f>
        <v>-3.3351556145368458E-2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0.16522463402474377</v>
      </c>
      <c r="Y143" s="11">
        <f>IF('OddsRatio_working_3-way'!W143&gt;=0,IF('OddsRatio_working_3-way'!V143+SQRT('OddsRatio_working_3-way'!W143)&gt;0,0,PI()),ACOS('OddsRatio_working_3-way'!V143/(2*'OddsRatio_working_3-way'!X143)))</f>
        <v>0.58554529915430809</v>
      </c>
      <c r="Z143" s="11">
        <f>'OddsRatio_working_3-way'!X143^(1/3)*COS('OddsRatio_working_3-way'!Y143/3)</f>
        <v>0.53831040917722373</v>
      </c>
      <c r="AA143" s="11">
        <f>'OddsRatio_working_3-way'!X143^(1/3)*COS(('OddsRatio_working_3-way'!Y143+2*PI())/3)</f>
        <v>-0.36132044430961069</v>
      </c>
      <c r="AB143" s="11">
        <f>'OddsRatio_working_3-way'!X143^(1/3)*COS(('OddsRatio_working_3-way'!Y143+4*PI())/3)</f>
        <v>-0.17698996486761312</v>
      </c>
      <c r="AC143" s="11">
        <f>'OddsRatio_working_3-way'!X143^(1/3)*SIN('OddsRatio_working_3-way'!Y143/3)</f>
        <v>0.1064232519256901</v>
      </c>
      <c r="AD143" s="11">
        <f>'OddsRatio_working_3-way'!X143^(1/3)*SIN(('OddsRatio_working_3-way'!Y143+2*PI())/3)</f>
        <v>0.41297886350622648</v>
      </c>
      <c r="AE143" s="11">
        <f>'OddsRatio_working_3-way'!X143^(1/3)*SIN(('OddsRatio_working_3-way'!Y143+4*PI())/3)</f>
        <v>-0.51940211543191661</v>
      </c>
      <c r="AF143" s="11">
        <f>-'OddsRatio_working_3-way'!U143/(3*'OddsRatio_working_3-way'!X143^(1/3))*COS(('OddsRatio_working_3-way'!Y143)/3)</f>
        <v>0.53831040917722373</v>
      </c>
      <c r="AG143" s="11">
        <f>-'OddsRatio_working_3-way'!U143/(3*'OddsRatio_working_3-way'!X143^(1/3))*COS(('OddsRatio_working_3-way'!Y143+2*PI())/3)</f>
        <v>-0.36132044430961069</v>
      </c>
      <c r="AH143" s="11">
        <f>-'OddsRatio_working_3-way'!U143/(3*'OddsRatio_working_3-way'!X143^(1/3))*COS(('OddsRatio_working_3-way'!Y143+4*PI())/3)</f>
        <v>-0.17698996486761312</v>
      </c>
      <c r="AI143" s="11">
        <f>'OddsRatio_working_3-way'!U143/(3*'OddsRatio_working_3-way'!X143^(1/3))*SIN(('OddsRatio_working_3-way'!Y143)/3)</f>
        <v>-0.1064232519256901</v>
      </c>
      <c r="AJ143" s="11">
        <f>'OddsRatio_working_3-way'!U143/(3*'OddsRatio_working_3-way'!X143^(1/3))*SIN(('OddsRatio_working_3-way'!Y143+2*PI())/3)</f>
        <v>-0.41297886350622648</v>
      </c>
      <c r="AK143" s="11">
        <f>'OddsRatio_working_3-way'!U143/(3*'OddsRatio_working_3-way'!X143^(1/3))*SIN(('OddsRatio_working_3-way'!Y143+4*PI())/3)</f>
        <v>0.51940211543191661</v>
      </c>
      <c r="AL143" s="11">
        <f>'OddsRatio_working_3-way'!Z143+'OddsRatio_working_3-way'!AF143</f>
        <v>1.0766208183544475</v>
      </c>
      <c r="AM143" s="11">
        <f>'OddsRatio_working_3-way'!AA143+'OddsRatio_working_3-way'!AG143</f>
        <v>-0.72264088861922138</v>
      </c>
      <c r="AN143" s="11">
        <f>'OddsRatio_working_3-way'!AB143+'OddsRatio_working_3-way'!AH143</f>
        <v>-0.35397992973522624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1.0766208183544475</v>
      </c>
      <c r="AS143" s="11">
        <f>IF(('OddsRatio_working_3-way'!X143=0),IF(Q143&gt;0,-Q143^(1/3),(-Q143)^(1/3)),'OddsRatio_working_3-way'!AM143-'OddsRatio_working_3-way'!R143/3)</f>
        <v>-0.72264088861922138</v>
      </c>
      <c r="AT143" s="11">
        <f>IF(('OddsRatio_working_3-way'!X143=0),IF(Q143&gt;0,-Q143^(1/3),(-Q143)^(1/3)),'OddsRatio_working_3-way'!AN143-'OddsRatio_working_3-way'!R143/3)</f>
        <v>-0.35397992973522624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3.31</v>
      </c>
      <c r="B144" s="4">
        <f>IF('True_Odds_Calculator_3-way'!B145="","",'True_Odds_Calculator_3-way'!B145)</f>
        <v>3.72</v>
      </c>
      <c r="C144" s="4">
        <f>IF('True_Odds_Calculator_3-way'!C145="","",'True_Odds_Calculator_3-way'!C145)</f>
        <v>2.11</v>
      </c>
      <c r="D144" s="9">
        <f t="shared" si="39"/>
        <v>0.28776525346610571</v>
      </c>
      <c r="E144" s="9">
        <f t="shared" si="40"/>
        <v>0.25547024793116857</v>
      </c>
      <c r="F144" s="9">
        <f t="shared" si="41"/>
        <v>0.45676449860272583</v>
      </c>
      <c r="G144" s="9">
        <f t="shared" si="42"/>
        <v>1.0714522562661271</v>
      </c>
      <c r="H144" s="9">
        <f t="shared" si="43"/>
        <v>3.4750547119747539</v>
      </c>
      <c r="I144" s="9">
        <f t="shared" si="44"/>
        <v>3.9143501370438654</v>
      </c>
      <c r="J144" s="9">
        <f t="shared" si="45"/>
        <v>2.1893120044554011</v>
      </c>
      <c r="K144" s="11">
        <f t="shared" si="46"/>
        <v>0.30211480362537763</v>
      </c>
      <c r="L144" s="11">
        <f t="shared" si="47"/>
        <v>0.26881720430107525</v>
      </c>
      <c r="M144" s="11">
        <f t="shared" si="48"/>
        <v>0.47393364928909953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-0.26844200490422732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0.23632789255718017</v>
      </c>
      <c r="Q144" s="11">
        <f>2*'OddsRatio_working_3-way'!K144*'OddsRatio_working_3-way'!L144*'OddsRatio_working_3-way'!M144</f>
        <v>7.6979769562599401E-2</v>
      </c>
      <c r="R144" s="11">
        <f t="shared" si="49"/>
        <v>0</v>
      </c>
      <c r="S144" s="11">
        <f t="shared" si="50"/>
        <v>-0.88036852742735039</v>
      </c>
      <c r="T144" s="11">
        <f t="shared" si="51"/>
        <v>-0.2867649926473454</v>
      </c>
      <c r="U144" s="11">
        <f>'OddsRatio_working_3-way'!S144-'OddsRatio_working_3-way'!R144^2/3</f>
        <v>-0.88036852742735039</v>
      </c>
      <c r="V144" s="11">
        <f>'OddsRatio_working_3-way'!S144*'OddsRatio_working_3-way'!R144/3-2*'OddsRatio_working_3-way'!R144^3/27-'OddsRatio_working_3-way'!T144</f>
        <v>0.2867649926473454</v>
      </c>
      <c r="W144" s="11">
        <f>'OddsRatio_working_3-way'!V144^2+4*'OddsRatio_working_3-way'!U144^3/27</f>
        <v>-1.885154588295726E-2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0.15896989250404409</v>
      </c>
      <c r="Y144" s="11">
        <f>IF('OddsRatio_working_3-way'!W144&gt;=0,IF('OddsRatio_working_3-way'!V144+SQRT('OddsRatio_working_3-way'!W144)&gt;0,0,PI()),ACOS('OddsRatio_working_3-way'!V144/(2*'OddsRatio_working_3-way'!X144)))</f>
        <v>0.44653813640242013</v>
      </c>
      <c r="Z144" s="11">
        <f>'OddsRatio_working_3-way'!X144^(1/3)*COS('OddsRatio_working_3-way'!Y144/3)</f>
        <v>0.53572612813306353</v>
      </c>
      <c r="AA144" s="11">
        <f>'OddsRatio_working_3-way'!X144^(1/3)*COS(('OddsRatio_working_3-way'!Y144+2*PI())/3)</f>
        <v>-0.33743510287167899</v>
      </c>
      <c r="AB144" s="11">
        <f>'OddsRatio_working_3-way'!X144^(1/3)*COS(('OddsRatio_working_3-way'!Y144+4*PI())/3)</f>
        <v>-0.19829102526138442</v>
      </c>
      <c r="AC144" s="11">
        <f>'OddsRatio_working_3-way'!X144^(1/3)*SIN('OddsRatio_working_3-way'!Y144/3)</f>
        <v>8.0334870664445682E-2</v>
      </c>
      <c r="AD144" s="11">
        <f>'OddsRatio_working_3-way'!X144^(1/3)*SIN(('OddsRatio_working_3-way'!Y144+2*PI())/3)</f>
        <v>0.42378500110208739</v>
      </c>
      <c r="AE144" s="11">
        <f>'OddsRatio_working_3-way'!X144^(1/3)*SIN(('OddsRatio_working_3-way'!Y144+4*PI())/3)</f>
        <v>-0.50411987176653317</v>
      </c>
      <c r="AF144" s="11">
        <f>-'OddsRatio_working_3-way'!U144/(3*'OddsRatio_working_3-way'!X144^(1/3))*COS(('OddsRatio_working_3-way'!Y144)/3)</f>
        <v>0.53572612813306353</v>
      </c>
      <c r="AG144" s="11">
        <f>-'OddsRatio_working_3-way'!U144/(3*'OddsRatio_working_3-way'!X144^(1/3))*COS(('OddsRatio_working_3-way'!Y144+2*PI())/3)</f>
        <v>-0.33743510287167899</v>
      </c>
      <c r="AH144" s="11">
        <f>-'OddsRatio_working_3-way'!U144/(3*'OddsRatio_working_3-way'!X144^(1/3))*COS(('OddsRatio_working_3-way'!Y144+4*PI())/3)</f>
        <v>-0.19829102526138442</v>
      </c>
      <c r="AI144" s="11">
        <f>'OddsRatio_working_3-way'!U144/(3*'OddsRatio_working_3-way'!X144^(1/3))*SIN(('OddsRatio_working_3-way'!Y144)/3)</f>
        <v>-8.0334870664445682E-2</v>
      </c>
      <c r="AJ144" s="11">
        <f>'OddsRatio_working_3-way'!U144/(3*'OddsRatio_working_3-way'!X144^(1/3))*SIN(('OddsRatio_working_3-way'!Y144+2*PI())/3)</f>
        <v>-0.42378500110208739</v>
      </c>
      <c r="AK144" s="11">
        <f>'OddsRatio_working_3-way'!U144/(3*'OddsRatio_working_3-way'!X144^(1/3))*SIN(('OddsRatio_working_3-way'!Y144+4*PI())/3)</f>
        <v>0.50411987176653317</v>
      </c>
      <c r="AL144" s="11">
        <f>'OddsRatio_working_3-way'!Z144+'OddsRatio_working_3-way'!AF144</f>
        <v>1.0714522562661271</v>
      </c>
      <c r="AM144" s="11">
        <f>'OddsRatio_working_3-way'!AA144+'OddsRatio_working_3-way'!AG144</f>
        <v>-0.67487020574335799</v>
      </c>
      <c r="AN144" s="11">
        <f>'OddsRatio_working_3-way'!AB144+'OddsRatio_working_3-way'!AH144</f>
        <v>-0.39658205052276885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1.0714522562661271</v>
      </c>
      <c r="AS144" s="11">
        <f>IF(('OddsRatio_working_3-way'!X144=0),IF(Q144&gt;0,-Q144^(1/3),(-Q144)^(1/3)),'OddsRatio_working_3-way'!AM144-'OddsRatio_working_3-way'!R144/3)</f>
        <v>-0.67487020574335799</v>
      </c>
      <c r="AT144" s="11">
        <f>IF(('OddsRatio_working_3-way'!X144=0),IF(Q144&gt;0,-Q144^(1/3),(-Q144)^(1/3)),'OddsRatio_working_3-way'!AN144-'OddsRatio_working_3-way'!R144/3)</f>
        <v>-0.39658205052276885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4.71</v>
      </c>
      <c r="B145" s="4">
        <f>IF('True_Odds_Calculator_3-way'!B146="","",'True_Odds_Calculator_3-way'!B146)</f>
        <v>4.12</v>
      </c>
      <c r="C145" s="4">
        <f>IF('True_Odds_Calculator_3-way'!C146="","",'True_Odds_Calculator_3-way'!C146)</f>
        <v>1.68</v>
      </c>
      <c r="D145" s="9">
        <f t="shared" si="39"/>
        <v>0.19831219699316804</v>
      </c>
      <c r="E145" s="9">
        <f t="shared" si="40"/>
        <v>0.22728986626043066</v>
      </c>
      <c r="F145" s="9">
        <f t="shared" si="41"/>
        <v>0.57439793674640138</v>
      </c>
      <c r="G145" s="9">
        <f t="shared" si="42"/>
        <v>1.0896372481469683</v>
      </c>
      <c r="H145" s="9">
        <f t="shared" si="43"/>
        <v>5.0425541906252516</v>
      </c>
      <c r="I145" s="9">
        <f t="shared" si="44"/>
        <v>4.3996682142185408</v>
      </c>
      <c r="J145" s="9">
        <f t="shared" si="45"/>
        <v>1.7409533287399384</v>
      </c>
      <c r="K145" s="11">
        <f t="shared" si="46"/>
        <v>0.21231422505307856</v>
      </c>
      <c r="L145" s="11">
        <f t="shared" si="47"/>
        <v>0.24271844660194175</v>
      </c>
      <c r="M145" s="11">
        <f t="shared" si="48"/>
        <v>0.59523809523809523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-0.24144043864531162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0.23036289732845294</v>
      </c>
      <c r="Q145" s="11">
        <f>2*'OddsRatio_working_3-way'!K145*'OddsRatio_working_3-way'!L145*'OddsRatio_working_3-way'!M145</f>
        <v>6.134830820997416E-2</v>
      </c>
      <c r="R145" s="11">
        <f t="shared" si="49"/>
        <v>0</v>
      </c>
      <c r="S145" s="11">
        <f t="shared" si="50"/>
        <v>-0.95411894801461927</v>
      </c>
      <c r="T145" s="11">
        <f t="shared" si="51"/>
        <v>-0.25409292889870022</v>
      </c>
      <c r="U145" s="11">
        <f>'OddsRatio_working_3-way'!S145-'OddsRatio_working_3-way'!R145^2/3</f>
        <v>-0.95411894801461927</v>
      </c>
      <c r="V145" s="11">
        <f>'OddsRatio_working_3-way'!S145*'OddsRatio_working_3-way'!R145/3-2*'OddsRatio_working_3-way'!R145^3/27-'OddsRatio_working_3-way'!T145</f>
        <v>0.25409292889870022</v>
      </c>
      <c r="W145" s="11">
        <f>'OddsRatio_working_3-way'!V145^2+4*'OddsRatio_working_3-way'!U145^3/27</f>
        <v>-6.4114631479070025E-2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0.17935847345148623</v>
      </c>
      <c r="Y145" s="11">
        <f>IF('OddsRatio_working_3-way'!W145&gt;=0,IF('OddsRatio_working_3-way'!V145+SQRT('OddsRatio_working_3-way'!W145)&gt;0,0,PI()),ACOS('OddsRatio_working_3-way'!V145/(2*'OddsRatio_working_3-way'!X145)))</f>
        <v>0.78365510523767556</v>
      </c>
      <c r="Z145" s="11">
        <f>'OddsRatio_working_3-way'!X145^(1/3)*COS('OddsRatio_working_3-way'!Y145/3)</f>
        <v>0.54481862407348414</v>
      </c>
      <c r="AA145" s="11">
        <f>'OddsRatio_working_3-way'!X145^(1/3)*COS(('OddsRatio_working_3-way'!Y145+2*PI())/3)</f>
        <v>-0.39854113653263018</v>
      </c>
      <c r="AB145" s="11">
        <f>'OddsRatio_working_3-way'!X145^(1/3)*COS(('OddsRatio_working_3-way'!Y145+4*PI())/3)</f>
        <v>-0.14627748754085415</v>
      </c>
      <c r="AC145" s="11">
        <f>'OddsRatio_working_3-way'!X145^(1/3)*SIN('OddsRatio_working_3-way'!Y145/3)</f>
        <v>0.14564448565215926</v>
      </c>
      <c r="AD145" s="11">
        <f>'OddsRatio_working_3-way'!X145^(1/3)*SIN(('OddsRatio_working_3-way'!Y145+2*PI())/3)</f>
        <v>0.39900452607644182</v>
      </c>
      <c r="AE145" s="11">
        <f>'OddsRatio_working_3-way'!X145^(1/3)*SIN(('OddsRatio_working_3-way'!Y145+4*PI())/3)</f>
        <v>-0.54464901172860103</v>
      </c>
      <c r="AF145" s="11">
        <f>-'OddsRatio_working_3-way'!U145/(3*'OddsRatio_working_3-way'!X145^(1/3))*COS(('OddsRatio_working_3-way'!Y145)/3)</f>
        <v>0.54481862407348414</v>
      </c>
      <c r="AG145" s="11">
        <f>-'OddsRatio_working_3-way'!U145/(3*'OddsRatio_working_3-way'!X145^(1/3))*COS(('OddsRatio_working_3-way'!Y145+2*PI())/3)</f>
        <v>-0.39854113653263007</v>
      </c>
      <c r="AH145" s="11">
        <f>-'OddsRatio_working_3-way'!U145/(3*'OddsRatio_working_3-way'!X145^(1/3))*COS(('OddsRatio_working_3-way'!Y145+4*PI())/3)</f>
        <v>-0.14627748754085412</v>
      </c>
      <c r="AI145" s="11">
        <f>'OddsRatio_working_3-way'!U145/(3*'OddsRatio_working_3-way'!X145^(1/3))*SIN(('OddsRatio_working_3-way'!Y145)/3)</f>
        <v>-0.14564448565215923</v>
      </c>
      <c r="AJ145" s="11">
        <f>'OddsRatio_working_3-way'!U145/(3*'OddsRatio_working_3-way'!X145^(1/3))*SIN(('OddsRatio_working_3-way'!Y145+2*PI())/3)</f>
        <v>-0.39900452607644177</v>
      </c>
      <c r="AK145" s="11">
        <f>'OddsRatio_working_3-way'!U145/(3*'OddsRatio_working_3-way'!X145^(1/3))*SIN(('OddsRatio_working_3-way'!Y145+4*PI())/3)</f>
        <v>0.54464901172860092</v>
      </c>
      <c r="AL145" s="11">
        <f>'OddsRatio_working_3-way'!Z145+'OddsRatio_working_3-way'!AF145</f>
        <v>1.0896372481469683</v>
      </c>
      <c r="AM145" s="11">
        <f>'OddsRatio_working_3-way'!AA145+'OddsRatio_working_3-way'!AG145</f>
        <v>-0.79708227306526025</v>
      </c>
      <c r="AN145" s="11">
        <f>'OddsRatio_working_3-way'!AB145+'OddsRatio_working_3-way'!AH145</f>
        <v>-0.29255497508170825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1.0896372481469683</v>
      </c>
      <c r="AS145" s="11">
        <f>IF(('OddsRatio_working_3-way'!X145=0),IF(Q145&gt;0,-Q145^(1/3),(-Q145)^(1/3)),'OddsRatio_working_3-way'!AM145-'OddsRatio_working_3-way'!R145/3)</f>
        <v>-0.79708227306526025</v>
      </c>
      <c r="AT145" s="11">
        <f>IF(('OddsRatio_working_3-way'!X145=0),IF(Q145&gt;0,-Q145^(1/3),(-Q145)^(1/3)),'OddsRatio_working_3-way'!AN145-'OddsRatio_working_3-way'!R145/3)</f>
        <v>-0.29255497508170825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3.4</v>
      </c>
      <c r="C146" s="4">
        <f>IF('True_Odds_Calculator_3-way'!C147="","",'True_Odds_Calculator_3-way'!C147)</f>
        <v>2.94</v>
      </c>
      <c r="D146" s="9">
        <f t="shared" si="39"/>
        <v>0.37888017413361591</v>
      </c>
      <c r="E146" s="9">
        <f t="shared" si="40"/>
        <v>0.28781111520121727</v>
      </c>
      <c r="F146" s="9">
        <f t="shared" si="41"/>
        <v>0.33330871066516682</v>
      </c>
      <c r="G146" s="9">
        <f t="shared" si="42"/>
        <v>1.0310420723629661</v>
      </c>
      <c r="H146" s="9">
        <f t="shared" si="43"/>
        <v>2.6393568950571162</v>
      </c>
      <c r="I146" s="9">
        <f t="shared" si="44"/>
        <v>3.4745009736711188</v>
      </c>
      <c r="J146" s="9">
        <f t="shared" si="45"/>
        <v>3.0002216203841541</v>
      </c>
      <c r="K146" s="11">
        <f t="shared" si="46"/>
        <v>0.38610038610038611</v>
      </c>
      <c r="L146" s="11">
        <f t="shared" si="47"/>
        <v>0.29411764705882354</v>
      </c>
      <c r="M146" s="11">
        <f t="shared" si="48"/>
        <v>0.3401360544217687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-0.28594603864711921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0.22904914861697576</v>
      </c>
      <c r="Q146" s="11">
        <f>2*'OddsRatio_working_3-way'!K146*'OddsRatio_working_3-way'!L146*'OddsRatio_working_3-way'!M146</f>
        <v>7.7250977611121666E-2</v>
      </c>
      <c r="R146" s="11">
        <f t="shared" si="49"/>
        <v>0</v>
      </c>
      <c r="S146" s="11">
        <f t="shared" si="50"/>
        <v>-0.80102228273790199</v>
      </c>
      <c r="T146" s="11">
        <f t="shared" si="51"/>
        <v>-0.27015928591497534</v>
      </c>
      <c r="U146" s="11">
        <f>'OddsRatio_working_3-way'!S146-'OddsRatio_working_3-way'!R146^2/3</f>
        <v>-0.80102228273790199</v>
      </c>
      <c r="V146" s="11">
        <f>'OddsRatio_working_3-way'!S146*'OddsRatio_working_3-way'!R146/3-2*'OddsRatio_working_3-way'!R146^3/27-'OddsRatio_working_3-way'!T146</f>
        <v>0.27015928591497534</v>
      </c>
      <c r="W146" s="11">
        <f>'OddsRatio_working_3-way'!V146^2+4*'OddsRatio_working_3-way'!U146^3/27</f>
        <v>-3.156966467082703E-3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0.13797011110488033</v>
      </c>
      <c r="Y146" s="11">
        <f>IF('OddsRatio_working_3-way'!W146&gt;=0,IF('OddsRatio_working_3-way'!V146+SQRT('OddsRatio_working_3-way'!W146)&gt;0,0,PI()),ACOS('OddsRatio_working_3-way'!V146/(2*'OddsRatio_working_3-way'!X146)))</f>
        <v>0.20505375098320133</v>
      </c>
      <c r="Z146" s="11">
        <f>'OddsRatio_working_3-way'!X146^(1/3)*COS('OddsRatio_working_3-way'!Y146/3)</f>
        <v>0.51552103618148304</v>
      </c>
      <c r="AA146" s="11">
        <f>'OddsRatio_working_3-way'!X146^(1/3)*COS(('OddsRatio_working_3-way'!Y146+2*PI())/3)</f>
        <v>-0.28832383965848141</v>
      </c>
      <c r="AB146" s="11">
        <f>'OddsRatio_working_3-way'!X146^(1/3)*COS(('OddsRatio_working_3-way'!Y146+4*PI())/3)</f>
        <v>-0.22719719652300191</v>
      </c>
      <c r="AC146" s="11">
        <f>'OddsRatio_working_3-way'!X146^(1/3)*SIN('OddsRatio_working_3-way'!Y146/3)</f>
        <v>3.5291483868927484E-2</v>
      </c>
      <c r="AD146" s="11">
        <f>'OddsRatio_working_3-way'!X146^(1/3)*SIN(('OddsRatio_working_3-way'!Y146+2*PI())/3)</f>
        <v>0.42880857158397728</v>
      </c>
      <c r="AE146" s="11">
        <f>'OddsRatio_working_3-way'!X146^(1/3)*SIN(('OddsRatio_working_3-way'!Y146+4*PI())/3)</f>
        <v>-0.46410005545290461</v>
      </c>
      <c r="AF146" s="11">
        <f>-'OddsRatio_working_3-way'!U146/(3*'OddsRatio_working_3-way'!X146^(1/3))*COS(('OddsRatio_working_3-way'!Y146)/3)</f>
        <v>0.51552103618148304</v>
      </c>
      <c r="AG146" s="11">
        <f>-'OddsRatio_working_3-way'!U146/(3*'OddsRatio_working_3-way'!X146^(1/3))*COS(('OddsRatio_working_3-way'!Y146+2*PI())/3)</f>
        <v>-0.28832383965848141</v>
      </c>
      <c r="AH146" s="11">
        <f>-'OddsRatio_working_3-way'!U146/(3*'OddsRatio_working_3-way'!X146^(1/3))*COS(('OddsRatio_working_3-way'!Y146+4*PI())/3)</f>
        <v>-0.22719719652300191</v>
      </c>
      <c r="AI146" s="11">
        <f>'OddsRatio_working_3-way'!U146/(3*'OddsRatio_working_3-way'!X146^(1/3))*SIN(('OddsRatio_working_3-way'!Y146)/3)</f>
        <v>-3.5291483868927484E-2</v>
      </c>
      <c r="AJ146" s="11">
        <f>'OddsRatio_working_3-way'!U146/(3*'OddsRatio_working_3-way'!X146^(1/3))*SIN(('OddsRatio_working_3-way'!Y146+2*PI())/3)</f>
        <v>-0.42880857158397728</v>
      </c>
      <c r="AK146" s="11">
        <f>'OddsRatio_working_3-way'!U146/(3*'OddsRatio_working_3-way'!X146^(1/3))*SIN(('OddsRatio_working_3-way'!Y146+4*PI())/3)</f>
        <v>0.46410005545290461</v>
      </c>
      <c r="AL146" s="11">
        <f>'OddsRatio_working_3-way'!Z146+'OddsRatio_working_3-way'!AF146</f>
        <v>1.0310420723629661</v>
      </c>
      <c r="AM146" s="11">
        <f>'OddsRatio_working_3-way'!AA146+'OddsRatio_working_3-way'!AG146</f>
        <v>-0.57664767931696281</v>
      </c>
      <c r="AN146" s="11">
        <f>'OddsRatio_working_3-way'!AB146+'OddsRatio_working_3-way'!AH146</f>
        <v>-0.45439439304600382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1.0310420723629661</v>
      </c>
      <c r="AS146" s="11">
        <f>IF(('OddsRatio_working_3-way'!X146=0),IF(Q146&gt;0,-Q146^(1/3),(-Q146)^(1/3)),'OddsRatio_working_3-way'!AM146-'OddsRatio_working_3-way'!R146/3)</f>
        <v>-0.57664767931696281</v>
      </c>
      <c r="AT146" s="11">
        <f>IF(('OddsRatio_working_3-way'!X146=0),IF(Q146&gt;0,-Q146^(1/3),(-Q146)^(1/3)),'OddsRatio_working_3-way'!AN146-'OddsRatio_working_3-way'!R146/3)</f>
        <v>-0.45439439304600382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2.29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3.16</v>
      </c>
      <c r="D147" s="9">
        <f t="shared" si="39"/>
        <v>0.4287265197606997</v>
      </c>
      <c r="E147" s="9">
        <f t="shared" si="40"/>
        <v>0.26178564759737072</v>
      </c>
      <c r="F147" s="9">
        <f t="shared" si="41"/>
        <v>0.30948783264192947</v>
      </c>
      <c r="G147" s="9">
        <f t="shared" si="42"/>
        <v>1.0329374057555736</v>
      </c>
      <c r="H147" s="9">
        <f t="shared" si="43"/>
        <v>2.3324892534246899</v>
      </c>
      <c r="I147" s="9">
        <f t="shared" si="44"/>
        <v>3.8199191177127148</v>
      </c>
      <c r="J147" s="9">
        <f t="shared" si="45"/>
        <v>3.2311447964320386</v>
      </c>
      <c r="K147" s="11">
        <f t="shared" si="46"/>
        <v>0.4366812227074236</v>
      </c>
      <c r="L147" s="11">
        <f t="shared" si="47"/>
        <v>0.26809651474530832</v>
      </c>
      <c r="M147" s="11">
        <f t="shared" si="48"/>
        <v>0.31645569620253161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-0.28182188260926311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0.22895866192112174</v>
      </c>
      <c r="Q147" s="11">
        <f>2*'OddsRatio_working_3-way'!K147*'OddsRatio_working_3-way'!L147*'OddsRatio_working_3-way'!M147</f>
        <v>7.4096654343405094E-2</v>
      </c>
      <c r="R147" s="11">
        <f t="shared" si="49"/>
        <v>0</v>
      </c>
      <c r="S147" s="11">
        <f t="shared" si="50"/>
        <v>-0.81242329304344862</v>
      </c>
      <c r="T147" s="11">
        <f t="shared" si="51"/>
        <v>-0.26292015956098663</v>
      </c>
      <c r="U147" s="11">
        <f>'OddsRatio_working_3-way'!S147-'OddsRatio_working_3-way'!R147^2/3</f>
        <v>-0.81242329304344862</v>
      </c>
      <c r="V147" s="11">
        <f>'OddsRatio_working_3-way'!S147*'OddsRatio_working_3-way'!R147/3-2*'OddsRatio_working_3-way'!R147^3/27-'OddsRatio_working_3-way'!T147</f>
        <v>0.26292015956098663</v>
      </c>
      <c r="W147" s="11">
        <f>'OddsRatio_working_3-way'!V147^2+4*'OddsRatio_working_3-way'!U147^3/27</f>
        <v>-1.0313738101808551E-2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0.14092617606869848</v>
      </c>
      <c r="Y147" s="11">
        <f>IF('OddsRatio_working_3-way'!W147&gt;=0,IF('OddsRatio_working_3-way'!V147+SQRT('OddsRatio_working_3-way'!W147)&gt;0,0,PI()),ACOS('OddsRatio_working_3-way'!V147/(2*'OddsRatio_working_3-way'!X147)))</f>
        <v>0.36860914983132487</v>
      </c>
      <c r="Z147" s="11">
        <f>'OddsRatio_working_3-way'!X147^(1/3)*COS('OddsRatio_working_3-way'!Y147/3)</f>
        <v>0.51646870287778679</v>
      </c>
      <c r="AA147" s="11">
        <f>'OddsRatio_working_3-way'!X147^(1/3)*COS(('OddsRatio_working_3-way'!Y147+2*PI())/3)</f>
        <v>-0.31346914547005161</v>
      </c>
      <c r="AB147" s="11">
        <f>'OddsRatio_working_3-way'!X147^(1/3)*COS(('OddsRatio_working_3-way'!Y147+4*PI())/3)</f>
        <v>-0.20299955740773531</v>
      </c>
      <c r="AC147" s="11">
        <f>'OddsRatio_working_3-way'!X147^(1/3)*SIN('OddsRatio_working_3-way'!Y147/3)</f>
        <v>6.3779646405045479E-2</v>
      </c>
      <c r="AD147" s="11">
        <f>'OddsRatio_working_3-way'!X147^(1/3)*SIN(('OddsRatio_working_3-way'!Y147+2*PI())/3)</f>
        <v>0.41538519374923788</v>
      </c>
      <c r="AE147" s="11">
        <f>'OddsRatio_working_3-way'!X147^(1/3)*SIN(('OddsRatio_working_3-way'!Y147+4*PI())/3)</f>
        <v>-0.47916484015428329</v>
      </c>
      <c r="AF147" s="11">
        <f>-'OddsRatio_working_3-way'!U147/(3*'OddsRatio_working_3-way'!X147^(1/3))*COS(('OddsRatio_working_3-way'!Y147)/3)</f>
        <v>0.51646870287778668</v>
      </c>
      <c r="AG147" s="11">
        <f>-'OddsRatio_working_3-way'!U147/(3*'OddsRatio_working_3-way'!X147^(1/3))*COS(('OddsRatio_working_3-way'!Y147+2*PI())/3)</f>
        <v>-0.31346914547005156</v>
      </c>
      <c r="AH147" s="11">
        <f>-'OddsRatio_working_3-way'!U147/(3*'OddsRatio_working_3-way'!X147^(1/3))*COS(('OddsRatio_working_3-way'!Y147+4*PI())/3)</f>
        <v>-0.20299955740773529</v>
      </c>
      <c r="AI147" s="11">
        <f>'OddsRatio_working_3-way'!U147/(3*'OddsRatio_working_3-way'!X147^(1/3))*SIN(('OddsRatio_working_3-way'!Y147)/3)</f>
        <v>-6.3779646405045465E-2</v>
      </c>
      <c r="AJ147" s="11">
        <f>'OddsRatio_working_3-way'!U147/(3*'OddsRatio_working_3-way'!X147^(1/3))*SIN(('OddsRatio_working_3-way'!Y147+2*PI())/3)</f>
        <v>-0.41538519374923777</v>
      </c>
      <c r="AK147" s="11">
        <f>'OddsRatio_working_3-way'!U147/(3*'OddsRatio_working_3-way'!X147^(1/3))*SIN(('OddsRatio_working_3-way'!Y147+4*PI())/3)</f>
        <v>0.47916484015428318</v>
      </c>
      <c r="AL147" s="11">
        <f>'OddsRatio_working_3-way'!Z147+'OddsRatio_working_3-way'!AF147</f>
        <v>1.0329374057555736</v>
      </c>
      <c r="AM147" s="11">
        <f>'OddsRatio_working_3-way'!AA147+'OddsRatio_working_3-way'!AG147</f>
        <v>-0.62693829094010312</v>
      </c>
      <c r="AN147" s="11">
        <f>'OddsRatio_working_3-way'!AB147+'OddsRatio_working_3-way'!AH147</f>
        <v>-0.40599911481547057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1.0329374057555736</v>
      </c>
      <c r="AS147" s="11">
        <f>IF(('OddsRatio_working_3-way'!X147=0),IF(Q147&gt;0,-Q147^(1/3),(-Q147)^(1/3)),'OddsRatio_working_3-way'!AM147-'OddsRatio_working_3-way'!R147/3)</f>
        <v>-0.62693829094010312</v>
      </c>
      <c r="AT147" s="11">
        <f>IF(('OddsRatio_working_3-way'!X147=0),IF(Q147&gt;0,-Q147^(1/3),(-Q147)^(1/3)),'OddsRatio_working_3-way'!AN147-'OddsRatio_working_3-way'!R147/3)</f>
        <v>-0.40599911481547057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1.68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4.96</v>
      </c>
      <c r="D148" s="9">
        <f t="shared" si="39"/>
        <v>0.58244407689740652</v>
      </c>
      <c r="E148" s="9">
        <f t="shared" si="40"/>
        <v>0.22431569344289901</v>
      </c>
      <c r="F148" s="9">
        <f t="shared" si="41"/>
        <v>0.19324022965969467</v>
      </c>
      <c r="G148" s="9">
        <f t="shared" si="42"/>
        <v>1.0542691606772243</v>
      </c>
      <c r="H148" s="9">
        <f t="shared" si="43"/>
        <v>1.7169030292605123</v>
      </c>
      <c r="I148" s="9">
        <f t="shared" si="44"/>
        <v>4.4580028470212962</v>
      </c>
      <c r="J148" s="9">
        <f t="shared" si="45"/>
        <v>5.1749058762818079</v>
      </c>
      <c r="K148" s="11">
        <f t="shared" si="46"/>
        <v>0.59523809523809523</v>
      </c>
      <c r="L148" s="11">
        <f t="shared" si="47"/>
        <v>0.23364485981308411</v>
      </c>
      <c r="M148" s="11">
        <f t="shared" si="48"/>
        <v>0.20161290322580647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-0.24765278435763827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0.2220702872647401</v>
      </c>
      <c r="Q148" s="11">
        <f>2*'OddsRatio_working_3-way'!K148*'OddsRatio_working_3-way'!L148*'OddsRatio_working_3-way'!M148</f>
        <v>5.607835536988387E-2</v>
      </c>
      <c r="R148" s="11">
        <f t="shared" si="49"/>
        <v>0</v>
      </c>
      <c r="S148" s="11">
        <f t="shared" si="50"/>
        <v>-0.89670014347202254</v>
      </c>
      <c r="T148" s="11">
        <f t="shared" si="51"/>
        <v>-0.22643943016970269</v>
      </c>
      <c r="U148" s="11">
        <f>'OddsRatio_working_3-way'!S148-'OddsRatio_working_3-way'!R148^2/3</f>
        <v>-0.89670014347202254</v>
      </c>
      <c r="V148" s="11">
        <f>'OddsRatio_working_3-way'!S148*'OddsRatio_working_3-way'!R148/3-2*'OddsRatio_working_3-way'!R148^3/27-'OddsRatio_working_3-way'!T148</f>
        <v>0.22643943016970269</v>
      </c>
      <c r="W148" s="11">
        <f>'OddsRatio_working_3-way'!V148^2+4*'OddsRatio_working_3-way'!U148^3/27</f>
        <v>-5.5541586412284905E-2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0.16341389318832761</v>
      </c>
      <c r="Y148" s="11">
        <f>IF('OddsRatio_working_3-way'!W148&gt;=0,IF('OddsRatio_working_3-way'!V148+SQRT('OddsRatio_working_3-way'!W148)&gt;0,0,PI()),ACOS('OddsRatio_working_3-way'!V148/(2*'OddsRatio_working_3-way'!X148)))</f>
        <v>0.80537593033044186</v>
      </c>
      <c r="Z148" s="11">
        <f>'OddsRatio_working_3-way'!X148^(1/3)*COS('OddsRatio_working_3-way'!Y148/3)</f>
        <v>0.52713458033861216</v>
      </c>
      <c r="AA148" s="11">
        <f>'OddsRatio_working_3-way'!X148^(1/3)*COS(('OddsRatio_working_3-way'!Y148+2*PI())/3)</f>
        <v>-0.38915346188590894</v>
      </c>
      <c r="AB148" s="11">
        <f>'OddsRatio_working_3-way'!X148^(1/3)*COS(('OddsRatio_working_3-way'!Y148+4*PI())/3)</f>
        <v>-0.13798111845270339</v>
      </c>
      <c r="AC148" s="11">
        <f>'OddsRatio_working_3-way'!X148^(1/3)*SIN('OddsRatio_working_3-way'!Y148/3)</f>
        <v>0.14501442009415058</v>
      </c>
      <c r="AD148" s="11">
        <f>'OddsRatio_working_3-way'!X148^(1/3)*SIN(('OddsRatio_working_3-way'!Y148+2*PI())/3)</f>
        <v>0.38400472773941202</v>
      </c>
      <c r="AE148" s="11">
        <f>'OddsRatio_working_3-way'!X148^(1/3)*SIN(('OddsRatio_working_3-way'!Y148+4*PI())/3)</f>
        <v>-0.52901914783356241</v>
      </c>
      <c r="AF148" s="11">
        <f>-'OddsRatio_working_3-way'!U148/(3*'OddsRatio_working_3-way'!X148^(1/3))*COS(('OddsRatio_working_3-way'!Y148)/3)</f>
        <v>0.52713458033861216</v>
      </c>
      <c r="AG148" s="11">
        <f>-'OddsRatio_working_3-way'!U148/(3*'OddsRatio_working_3-way'!X148^(1/3))*COS(('OddsRatio_working_3-way'!Y148+2*PI())/3)</f>
        <v>-0.38915346188590894</v>
      </c>
      <c r="AH148" s="11">
        <f>-'OddsRatio_working_3-way'!U148/(3*'OddsRatio_working_3-way'!X148^(1/3))*COS(('OddsRatio_working_3-way'!Y148+4*PI())/3)</f>
        <v>-0.13798111845270339</v>
      </c>
      <c r="AI148" s="11">
        <f>'OddsRatio_working_3-way'!U148/(3*'OddsRatio_working_3-way'!X148^(1/3))*SIN(('OddsRatio_working_3-way'!Y148)/3)</f>
        <v>-0.14501442009415058</v>
      </c>
      <c r="AJ148" s="11">
        <f>'OddsRatio_working_3-way'!U148/(3*'OddsRatio_working_3-way'!X148^(1/3))*SIN(('OddsRatio_working_3-way'!Y148+2*PI())/3)</f>
        <v>-0.38400472773941202</v>
      </c>
      <c r="AK148" s="11">
        <f>'OddsRatio_working_3-way'!U148/(3*'OddsRatio_working_3-way'!X148^(1/3))*SIN(('OddsRatio_working_3-way'!Y148+4*PI())/3)</f>
        <v>0.52901914783356241</v>
      </c>
      <c r="AL148" s="11">
        <f>'OddsRatio_working_3-way'!Z148+'OddsRatio_working_3-way'!AF148</f>
        <v>1.0542691606772243</v>
      </c>
      <c r="AM148" s="11">
        <f>'OddsRatio_working_3-way'!AA148+'OddsRatio_working_3-way'!AG148</f>
        <v>-0.77830692377181787</v>
      </c>
      <c r="AN148" s="11">
        <f>'OddsRatio_working_3-way'!AB148+'OddsRatio_working_3-way'!AH148</f>
        <v>-0.27596223690540678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1.0542691606772243</v>
      </c>
      <c r="AS148" s="11">
        <f>IF(('OddsRatio_working_3-way'!X148=0),IF(Q148&gt;0,-Q148^(1/3),(-Q148)^(1/3)),'OddsRatio_working_3-way'!AM148-'OddsRatio_working_3-way'!R148/3)</f>
        <v>-0.77830692377181787</v>
      </c>
      <c r="AT148" s="11">
        <f>IF(('OddsRatio_working_3-way'!X148=0),IF(Q148&gt;0,-Q148^(1/3),(-Q148)^(1/3)),'OddsRatio_working_3-way'!AN148-'OddsRatio_working_3-way'!R148/3)</f>
        <v>-0.27596223690540678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2.64</v>
      </c>
      <c r="B149" s="4">
        <f>IF('True_Odds_Calculator_3-way'!B150="","",'True_Odds_Calculator_3-way'!B150)</f>
        <v>3.57</v>
      </c>
      <c r="C149" s="4">
        <f>IF('True_Odds_Calculator_3-way'!C150="","",'True_Odds_Calculator_3-way'!C150)</f>
        <v>2.72</v>
      </c>
      <c r="D149" s="9">
        <f t="shared" si="39"/>
        <v>0.36944421059442117</v>
      </c>
      <c r="E149" s="9">
        <f t="shared" si="40"/>
        <v>0.27213614381429357</v>
      </c>
      <c r="F149" s="9">
        <f t="shared" si="41"/>
        <v>0.35841964559128542</v>
      </c>
      <c r="G149" s="9">
        <f t="shared" si="42"/>
        <v>1.0407125796444465</v>
      </c>
      <c r="H149" s="9">
        <f t="shared" si="43"/>
        <v>2.7067686306168919</v>
      </c>
      <c r="I149" s="9">
        <f t="shared" si="44"/>
        <v>3.6746313296862274</v>
      </c>
      <c r="J149" s="9">
        <f t="shared" si="45"/>
        <v>2.7900256369884482</v>
      </c>
      <c r="K149" s="11">
        <f t="shared" si="46"/>
        <v>0.37878787878787878</v>
      </c>
      <c r="L149" s="11">
        <f t="shared" si="47"/>
        <v>0.28011204481792717</v>
      </c>
      <c r="M149" s="11">
        <f t="shared" si="48"/>
        <v>0.36764705882352938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-0.28279021055837672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0.23132024645865479</v>
      </c>
      <c r="Q149" s="11">
        <f>2*'OddsRatio_working_3-way'!K149*'OddsRatio_working_3-way'!L149*'OddsRatio_working_3-way'!M149</f>
        <v>7.801694652905726E-2</v>
      </c>
      <c r="R149" s="11">
        <f t="shared" si="49"/>
        <v>0</v>
      </c>
      <c r="S149" s="11">
        <f t="shared" si="50"/>
        <v>-0.81799241212030238</v>
      </c>
      <c r="T149" s="11">
        <f t="shared" si="51"/>
        <v>-0.2758827696864426</v>
      </c>
      <c r="U149" s="11">
        <f>'OddsRatio_working_3-way'!S149-'OddsRatio_working_3-way'!R149^2/3</f>
        <v>-0.81799241212030238</v>
      </c>
      <c r="V149" s="11">
        <f>'OddsRatio_working_3-way'!S149*'OddsRatio_working_3-way'!R149/3-2*'OddsRatio_working_3-way'!R149^3/27-'OddsRatio_working_3-way'!T149</f>
        <v>0.2758827696864426</v>
      </c>
      <c r="W149" s="11">
        <f>'OddsRatio_working_3-way'!V149^2+4*'OddsRatio_working_3-way'!U149^3/27</f>
        <v>-4.9743567151811913E-3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0.1423777188722343</v>
      </c>
      <c r="Y149" s="11">
        <f>IF('OddsRatio_working_3-way'!W149&gt;=0,IF('OddsRatio_working_3-way'!V149+SQRT('OddsRatio_working_3-way'!W149)&gt;0,0,PI()),ACOS('OddsRatio_working_3-way'!V149/(2*'OddsRatio_working_3-way'!X149)))</f>
        <v>0.25028814406125521</v>
      </c>
      <c r="Z149" s="11">
        <f>'OddsRatio_working_3-way'!X149^(1/3)*COS('OddsRatio_working_3-way'!Y149/3)</f>
        <v>0.52035628982222326</v>
      </c>
      <c r="AA149" s="11">
        <f>'OddsRatio_working_3-way'!X149^(1/3)*COS(('OddsRatio_working_3-way'!Y149+2*PI())/3)</f>
        <v>-0.29786238249014918</v>
      </c>
      <c r="AB149" s="11">
        <f>'OddsRatio_working_3-way'!X149^(1/3)*COS(('OddsRatio_working_3-way'!Y149+4*PI())/3)</f>
        <v>-0.22249390733207422</v>
      </c>
      <c r="AC149" s="11">
        <f>'OddsRatio_working_3-way'!X149^(1/3)*SIN('OddsRatio_working_3-way'!Y149/3)</f>
        <v>4.3514009420926293E-2</v>
      </c>
      <c r="AD149" s="11">
        <f>'OddsRatio_working_3-way'!X149^(1/3)*SIN(('OddsRatio_working_3-way'!Y149+2*PI())/3)</f>
        <v>0.42888476129460018</v>
      </c>
      <c r="AE149" s="11">
        <f>'OddsRatio_working_3-way'!X149^(1/3)*SIN(('OddsRatio_working_3-way'!Y149+4*PI())/3)</f>
        <v>-0.47239877071552638</v>
      </c>
      <c r="AF149" s="11">
        <f>-'OddsRatio_working_3-way'!U149/(3*'OddsRatio_working_3-way'!X149^(1/3))*COS(('OddsRatio_working_3-way'!Y149)/3)</f>
        <v>0.52035628982222326</v>
      </c>
      <c r="AG149" s="11">
        <f>-'OddsRatio_working_3-way'!U149/(3*'OddsRatio_working_3-way'!X149^(1/3))*COS(('OddsRatio_working_3-way'!Y149+2*PI())/3)</f>
        <v>-0.29786238249014918</v>
      </c>
      <c r="AH149" s="11">
        <f>-'OddsRatio_working_3-way'!U149/(3*'OddsRatio_working_3-way'!X149^(1/3))*COS(('OddsRatio_working_3-way'!Y149+4*PI())/3)</f>
        <v>-0.22249390733207422</v>
      </c>
      <c r="AI149" s="11">
        <f>'OddsRatio_working_3-way'!U149/(3*'OddsRatio_working_3-way'!X149^(1/3))*SIN(('OddsRatio_working_3-way'!Y149)/3)</f>
        <v>-4.3514009420926293E-2</v>
      </c>
      <c r="AJ149" s="11">
        <f>'OddsRatio_working_3-way'!U149/(3*'OddsRatio_working_3-way'!X149^(1/3))*SIN(('OddsRatio_working_3-way'!Y149+2*PI())/3)</f>
        <v>-0.42888476129460018</v>
      </c>
      <c r="AK149" s="11">
        <f>'OddsRatio_working_3-way'!U149/(3*'OddsRatio_working_3-way'!X149^(1/3))*SIN(('OddsRatio_working_3-way'!Y149+4*PI())/3)</f>
        <v>0.47239877071552638</v>
      </c>
      <c r="AL149" s="11">
        <f>'OddsRatio_working_3-way'!Z149+'OddsRatio_working_3-way'!AF149</f>
        <v>1.0407125796444465</v>
      </c>
      <c r="AM149" s="11">
        <f>'OddsRatio_working_3-way'!AA149+'OddsRatio_working_3-way'!AG149</f>
        <v>-0.59572476498029836</v>
      </c>
      <c r="AN149" s="11">
        <f>'OddsRatio_working_3-way'!AB149+'OddsRatio_working_3-way'!AH149</f>
        <v>-0.44498781466414844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1.0407125796444465</v>
      </c>
      <c r="AS149" s="11">
        <f>IF(('OddsRatio_working_3-way'!X149=0),IF(Q149&gt;0,-Q149^(1/3),(-Q149)^(1/3)),'OddsRatio_working_3-way'!AM149-'OddsRatio_working_3-way'!R149/3)</f>
        <v>-0.59572476498029836</v>
      </c>
      <c r="AT149" s="11">
        <f>IF(('OddsRatio_working_3-way'!X149=0),IF(Q149&gt;0,-Q149^(1/3),(-Q149)^(1/3)),'OddsRatio_working_3-way'!AN149-'OddsRatio_working_3-way'!R149/3)</f>
        <v>-0.44498781466414844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2.66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2.77</v>
      </c>
      <c r="D150" s="9">
        <f t="shared" si="39"/>
        <v>0.36655748214524936</v>
      </c>
      <c r="E150" s="9">
        <f t="shared" si="40"/>
        <v>0.28165150113877685</v>
      </c>
      <c r="F150" s="9">
        <f t="shared" si="41"/>
        <v>0.35179101671597385</v>
      </c>
      <c r="G150" s="9">
        <f t="shared" si="42"/>
        <v>1.0410151117159481</v>
      </c>
      <c r="H150" s="9">
        <f t="shared" si="43"/>
        <v>2.7280850854484737</v>
      </c>
      <c r="I150" s="9">
        <f t="shared" si="44"/>
        <v>3.5504870237040724</v>
      </c>
      <c r="J150" s="9">
        <f t="shared" si="45"/>
        <v>2.8425967477372276</v>
      </c>
      <c r="K150" s="11">
        <f t="shared" si="46"/>
        <v>0.37593984962406013</v>
      </c>
      <c r="L150" s="11">
        <f t="shared" si="47"/>
        <v>0.28985507246376813</v>
      </c>
      <c r="M150" s="11">
        <f t="shared" si="48"/>
        <v>0.36101083032490977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-0.28318284331138621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0.2313112871647019</v>
      </c>
      <c r="Q150" s="11">
        <f>2*'OddsRatio_working_3-way'!K150*'OddsRatio_working_3-way'!L150*'OddsRatio_working_3-way'!M150</f>
        <v>7.8677308559422413E-2</v>
      </c>
      <c r="R150" s="11">
        <f t="shared" si="49"/>
        <v>0</v>
      </c>
      <c r="S150" s="11">
        <f t="shared" si="50"/>
        <v>-0.81682662854809096</v>
      </c>
      <c r="T150" s="11">
        <f t="shared" si="51"/>
        <v>-0.2778321865809833</v>
      </c>
      <c r="U150" s="11">
        <f>'OddsRatio_working_3-way'!S150-'OddsRatio_working_3-way'!R150^2/3</f>
        <v>-0.81682662854809096</v>
      </c>
      <c r="V150" s="11">
        <f>'OddsRatio_working_3-way'!S150*'OddsRatio_working_3-way'!R150/3-2*'OddsRatio_working_3-way'!R150^3/27-'OddsRatio_working_3-way'!T150</f>
        <v>0.2778321865809833</v>
      </c>
      <c r="W150" s="11">
        <f>'OddsRatio_working_3-way'!V150^2+4*'OddsRatio_working_3-way'!U150^3/27</f>
        <v>-3.548745144803675E-3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0.14207345727226284</v>
      </c>
      <c r="Y150" s="11">
        <f>IF('OddsRatio_working_3-way'!W150&gt;=0,IF('OddsRatio_working_3-way'!V150+SQRT('OddsRatio_working_3-way'!W150)&gt;0,0,PI()),ACOS('OddsRatio_working_3-way'!V150/(2*'OddsRatio_working_3-way'!X150)))</f>
        <v>0.21121679074491584</v>
      </c>
      <c r="Z150" s="11">
        <f>'OddsRatio_working_3-way'!X150^(1/3)*COS('OddsRatio_working_3-way'!Y150/3)</f>
        <v>0.52050755585797404</v>
      </c>
      <c r="AA150" s="11">
        <f>'OddsRatio_working_3-way'!X150^(1/3)*COS(('OddsRatio_working_3-way'!Y150+2*PI())/3)</f>
        <v>-0.2920432472245133</v>
      </c>
      <c r="AB150" s="11">
        <f>'OddsRatio_working_3-way'!X150^(1/3)*COS(('OddsRatio_working_3-way'!Y150+4*PI())/3)</f>
        <v>-0.22846430863346112</v>
      </c>
      <c r="AC150" s="11">
        <f>'OddsRatio_working_3-way'!X150^(1/3)*SIN('OddsRatio_working_3-way'!Y150/3)</f>
        <v>3.6707317310334837E-2</v>
      </c>
      <c r="AD150" s="11">
        <f>'OddsRatio_working_3-way'!X150^(1/3)*SIN(('OddsRatio_working_3-way'!Y150+2*PI())/3)</f>
        <v>0.43241910757958585</v>
      </c>
      <c r="AE150" s="11">
        <f>'OddsRatio_working_3-way'!X150^(1/3)*SIN(('OddsRatio_working_3-way'!Y150+4*PI())/3)</f>
        <v>-0.46912642488992057</v>
      </c>
      <c r="AF150" s="11">
        <f>-'OddsRatio_working_3-way'!U150/(3*'OddsRatio_working_3-way'!X150^(1/3))*COS(('OddsRatio_working_3-way'!Y150)/3)</f>
        <v>0.52050755585797404</v>
      </c>
      <c r="AG150" s="11">
        <f>-'OddsRatio_working_3-way'!U150/(3*'OddsRatio_working_3-way'!X150^(1/3))*COS(('OddsRatio_working_3-way'!Y150+2*PI())/3)</f>
        <v>-0.2920432472245133</v>
      </c>
      <c r="AH150" s="11">
        <f>-'OddsRatio_working_3-way'!U150/(3*'OddsRatio_working_3-way'!X150^(1/3))*COS(('OddsRatio_working_3-way'!Y150+4*PI())/3)</f>
        <v>-0.22846430863346112</v>
      </c>
      <c r="AI150" s="11">
        <f>'OddsRatio_working_3-way'!U150/(3*'OddsRatio_working_3-way'!X150^(1/3))*SIN(('OddsRatio_working_3-way'!Y150)/3)</f>
        <v>-3.6707317310334837E-2</v>
      </c>
      <c r="AJ150" s="11">
        <f>'OddsRatio_working_3-way'!U150/(3*'OddsRatio_working_3-way'!X150^(1/3))*SIN(('OddsRatio_working_3-way'!Y150+2*PI())/3)</f>
        <v>-0.43241910757958585</v>
      </c>
      <c r="AK150" s="11">
        <f>'OddsRatio_working_3-way'!U150/(3*'OddsRatio_working_3-way'!X150^(1/3))*SIN(('OddsRatio_working_3-way'!Y150+4*PI())/3)</f>
        <v>0.46912642488992057</v>
      </c>
      <c r="AL150" s="11">
        <f>'OddsRatio_working_3-way'!Z150+'OddsRatio_working_3-way'!AF150</f>
        <v>1.0410151117159481</v>
      </c>
      <c r="AM150" s="11">
        <f>'OddsRatio_working_3-way'!AA150+'OddsRatio_working_3-way'!AG150</f>
        <v>-0.58408649444902661</v>
      </c>
      <c r="AN150" s="11">
        <f>'OddsRatio_working_3-way'!AB150+'OddsRatio_working_3-way'!AH150</f>
        <v>-0.45692861726692224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1.0410151117159481</v>
      </c>
      <c r="AS150" s="11">
        <f>IF(('OddsRatio_working_3-way'!X150=0),IF(Q150&gt;0,-Q150^(1/3),(-Q150)^(1/3)),'OddsRatio_working_3-way'!AM150-'OddsRatio_working_3-way'!R150/3)</f>
        <v>-0.58408649444902661</v>
      </c>
      <c r="AT150" s="11">
        <f>IF(('OddsRatio_working_3-way'!X150=0),IF(Q150&gt;0,-Q150^(1/3),(-Q150)^(1/3)),'OddsRatio_working_3-way'!AN150-'OddsRatio_working_3-way'!R150/3)</f>
        <v>-0.45692861726692224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1.85</v>
      </c>
      <c r="B151" s="4">
        <f>IF('True_Odds_Calculator_3-way'!B152="","",'True_Odds_Calculator_3-way'!B152)</f>
        <v>3.63</v>
      </c>
      <c r="C151" s="4">
        <f>IF('True_Odds_Calculator_3-way'!C152="","",'True_Odds_Calculator_3-way'!C152)</f>
        <v>4.8499999999999996</v>
      </c>
      <c r="D151" s="9">
        <f t="shared" si="39"/>
        <v>0.53146489473177783</v>
      </c>
      <c r="E151" s="9">
        <f t="shared" si="40"/>
        <v>0.26825841796095912</v>
      </c>
      <c r="F151" s="9">
        <f t="shared" si="41"/>
        <v>0.200276687307263</v>
      </c>
      <c r="G151" s="9">
        <f t="shared" si="42"/>
        <v>1.0371668502808293</v>
      </c>
      <c r="H151" s="9">
        <f t="shared" si="43"/>
        <v>1.8815918227387054</v>
      </c>
      <c r="I151" s="9">
        <f t="shared" si="44"/>
        <v>3.7277488162385817</v>
      </c>
      <c r="J151" s="9">
        <f t="shared" si="45"/>
        <v>4.9930923735811916</v>
      </c>
      <c r="K151" s="11">
        <f t="shared" si="46"/>
        <v>0.54054054054054046</v>
      </c>
      <c r="L151" s="11">
        <f t="shared" si="47"/>
        <v>0.27548209366391185</v>
      </c>
      <c r="M151" s="11">
        <f t="shared" si="48"/>
        <v>0.2061855670103093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-0.2642501920852437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0.22505252120997193</v>
      </c>
      <c r="Q151" s="11">
        <f>2*'OddsRatio_working_3-way'!K151*'OddsRatio_working_3-way'!L151*'OddsRatio_working_3-way'!M151</f>
        <v>6.1405872090033287E-2</v>
      </c>
      <c r="R151" s="11">
        <f t="shared" si="49"/>
        <v>0</v>
      </c>
      <c r="S151" s="11">
        <f t="shared" si="50"/>
        <v>-0.85166455106065886</v>
      </c>
      <c r="T151" s="11">
        <f t="shared" si="51"/>
        <v>-0.23237777655133945</v>
      </c>
      <c r="U151" s="11">
        <f>'OddsRatio_working_3-way'!S151-'OddsRatio_working_3-way'!R151^2/3</f>
        <v>-0.85166455106065886</v>
      </c>
      <c r="V151" s="11">
        <f>'OddsRatio_working_3-way'!S151*'OddsRatio_working_3-way'!R151/3-2*'OddsRatio_working_3-way'!R151^3/27-'OddsRatio_working_3-way'!T151</f>
        <v>0.23237777655133945</v>
      </c>
      <c r="W151" s="11">
        <f>'OddsRatio_working_3-way'!V151^2+4*'OddsRatio_working_3-way'!U151^3/27</f>
        <v>-3.7517603690699543E-2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0.15125891273379877</v>
      </c>
      <c r="Y151" s="11">
        <f>IF('OddsRatio_working_3-way'!W151&gt;=0,IF('OddsRatio_working_3-way'!V151+SQRT('OddsRatio_working_3-way'!W151)&gt;0,0,PI()),ACOS('OddsRatio_working_3-way'!V151/(2*'OddsRatio_working_3-way'!X151)))</f>
        <v>0.6948562766291394</v>
      </c>
      <c r="Z151" s="11">
        <f>'OddsRatio_working_3-way'!X151^(1/3)*COS('OddsRatio_working_3-way'!Y151/3)</f>
        <v>0.51858342514041456</v>
      </c>
      <c r="AA151" s="11">
        <f>'OddsRatio_working_3-way'!X151^(1/3)*COS(('OddsRatio_working_3-way'!Y151+2*PI())/3)</f>
        <v>-0.36521414240634598</v>
      </c>
      <c r="AB151" s="11">
        <f>'OddsRatio_working_3-way'!X151^(1/3)*COS(('OddsRatio_working_3-way'!Y151+4*PI())/3)</f>
        <v>-0.15336928273406894</v>
      </c>
      <c r="AC151" s="11">
        <f>'OddsRatio_working_3-way'!X151^(1/3)*SIN('OddsRatio_working_3-way'!Y151/3)</f>
        <v>0.12230868675822783</v>
      </c>
      <c r="AD151" s="11">
        <f>'OddsRatio_working_3-way'!X151^(1/3)*SIN(('OddsRatio_working_3-way'!Y151+2*PI())/3)</f>
        <v>0.38795207677403076</v>
      </c>
      <c r="AE151" s="11">
        <f>'OddsRatio_working_3-way'!X151^(1/3)*SIN(('OddsRatio_working_3-way'!Y151+4*PI())/3)</f>
        <v>-0.51026076353225858</v>
      </c>
      <c r="AF151" s="11">
        <f>-'OddsRatio_working_3-way'!U151/(3*'OddsRatio_working_3-way'!X151^(1/3))*COS(('OddsRatio_working_3-way'!Y151)/3)</f>
        <v>0.51858342514041467</v>
      </c>
      <c r="AG151" s="11">
        <f>-'OddsRatio_working_3-way'!U151/(3*'OddsRatio_working_3-way'!X151^(1/3))*COS(('OddsRatio_working_3-way'!Y151+2*PI())/3)</f>
        <v>-0.36521414240634609</v>
      </c>
      <c r="AH151" s="11">
        <f>-'OddsRatio_working_3-way'!U151/(3*'OddsRatio_working_3-way'!X151^(1/3))*COS(('OddsRatio_working_3-way'!Y151+4*PI())/3)</f>
        <v>-0.153369282734069</v>
      </c>
      <c r="AI151" s="11">
        <f>'OddsRatio_working_3-way'!U151/(3*'OddsRatio_working_3-way'!X151^(1/3))*SIN(('OddsRatio_working_3-way'!Y151)/3)</f>
        <v>-0.12230868675822786</v>
      </c>
      <c r="AJ151" s="11">
        <f>'OddsRatio_working_3-way'!U151/(3*'OddsRatio_working_3-way'!X151^(1/3))*SIN(('OddsRatio_working_3-way'!Y151+2*PI())/3)</f>
        <v>-0.38795207677403087</v>
      </c>
      <c r="AK151" s="11">
        <f>'OddsRatio_working_3-way'!U151/(3*'OddsRatio_working_3-way'!X151^(1/3))*SIN(('OddsRatio_working_3-way'!Y151+4*PI())/3)</f>
        <v>0.51026076353225869</v>
      </c>
      <c r="AL151" s="11">
        <f>'OddsRatio_working_3-way'!Z151+'OddsRatio_working_3-way'!AF151</f>
        <v>1.0371668502808293</v>
      </c>
      <c r="AM151" s="11">
        <f>'OddsRatio_working_3-way'!AA151+'OddsRatio_working_3-way'!AG151</f>
        <v>-0.73042828481269206</v>
      </c>
      <c r="AN151" s="11">
        <f>'OddsRatio_working_3-way'!AB151+'OddsRatio_working_3-way'!AH151</f>
        <v>-0.30673856546813794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1.0371668502808293</v>
      </c>
      <c r="AS151" s="11">
        <f>IF(('OddsRatio_working_3-way'!X151=0),IF(Q151&gt;0,-Q151^(1/3),(-Q151)^(1/3)),'OddsRatio_working_3-way'!AM151-'OddsRatio_working_3-way'!R151/3)</f>
        <v>-0.73042828481269206</v>
      </c>
      <c r="AT151" s="11">
        <f>IF(('OddsRatio_working_3-way'!X151=0),IF(Q151&gt;0,-Q151^(1/3),(-Q151)^(1/3)),'OddsRatio_working_3-way'!AN151-'OddsRatio_working_3-way'!R151/3)</f>
        <v>-0.30673856546813794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2.7</v>
      </c>
      <c r="B152" s="4">
        <f>IF('True_Odds_Calculator_3-way'!B153="","",'True_Odds_Calculator_3-way'!B153)</f>
        <v>3.58</v>
      </c>
      <c r="C152" s="4">
        <f>IF('True_Odds_Calculator_3-way'!C153="","",'True_Odds_Calculator_3-way'!C153)</f>
        <v>2.68</v>
      </c>
      <c r="D152" s="9">
        <f t="shared" si="39"/>
        <v>0.36239665512789576</v>
      </c>
      <c r="E152" s="9">
        <f t="shared" si="40"/>
        <v>0.27246772868286523</v>
      </c>
      <c r="F152" s="9">
        <f t="shared" si="41"/>
        <v>0.36513561618923918</v>
      </c>
      <c r="G152" s="9">
        <f t="shared" si="42"/>
        <v>1.0349455101037637</v>
      </c>
      <c r="H152" s="9">
        <f t="shared" si="43"/>
        <v>2.7594073671763981</v>
      </c>
      <c r="I152" s="9">
        <f t="shared" si="44"/>
        <v>3.6701594160677105</v>
      </c>
      <c r="J152" s="9">
        <f t="shared" si="45"/>
        <v>2.7387084569743232</v>
      </c>
      <c r="K152" s="11">
        <f t="shared" si="46"/>
        <v>0.37037037037037035</v>
      </c>
      <c r="L152" s="11">
        <f t="shared" si="47"/>
        <v>0.27932960893854747</v>
      </c>
      <c r="M152" s="11">
        <f t="shared" si="48"/>
        <v>0.37313432835820892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-0.28444370327135293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0.23007248055192686</v>
      </c>
      <c r="Q152" s="11">
        <f>2*'OddsRatio_working_3-way'!K152*'OddsRatio_working_3-way'!L152*'OddsRatio_working_3-way'!M152</f>
        <v>7.7205530386552632E-2</v>
      </c>
      <c r="R152" s="11">
        <f t="shared" si="49"/>
        <v>0</v>
      </c>
      <c r="S152" s="11">
        <f t="shared" si="50"/>
        <v>-0.80885067205176575</v>
      </c>
      <c r="T152" s="11">
        <f t="shared" si="51"/>
        <v>-0.27142640001737106</v>
      </c>
      <c r="U152" s="11">
        <f>'OddsRatio_working_3-way'!S152-'OddsRatio_working_3-way'!R152^2/3</f>
        <v>-0.80885067205176575</v>
      </c>
      <c r="V152" s="11">
        <f>'OddsRatio_working_3-way'!S152*'OddsRatio_working_3-way'!R152/3-2*'OddsRatio_working_3-way'!R152^3/27-'OddsRatio_working_3-way'!T152</f>
        <v>0.27142640001737106</v>
      </c>
      <c r="W152" s="11">
        <f>'OddsRatio_working_3-way'!V152^2+4*'OddsRatio_working_3-way'!U152^3/27</f>
        <v>-4.7250406626886676E-3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0.13999761720211401</v>
      </c>
      <c r="Y152" s="11">
        <f>IF('OddsRatio_working_3-way'!W152&gt;=0,IF('OddsRatio_working_3-way'!V152+SQRT('OddsRatio_working_3-way'!W152)&gt;0,0,PI()),ACOS('OddsRatio_working_3-way'!V152/(2*'OddsRatio_working_3-way'!X152)))</f>
        <v>0.24803581632629212</v>
      </c>
      <c r="Z152" s="11">
        <f>'OddsRatio_working_3-way'!X152^(1/3)*COS('OddsRatio_working_3-way'!Y152/3)</f>
        <v>0.51747275505188184</v>
      </c>
      <c r="AA152" s="11">
        <f>'OddsRatio_working_3-way'!X152^(1/3)*COS(('OddsRatio_working_3-way'!Y152+2*PI())/3)</f>
        <v>-0.29587300159440966</v>
      </c>
      <c r="AB152" s="11">
        <f>'OddsRatio_working_3-way'!X152^(1/3)*COS(('OddsRatio_working_3-way'!Y152+4*PI())/3)</f>
        <v>-0.22159975345747207</v>
      </c>
      <c r="AC152" s="11">
        <f>'OddsRatio_working_3-way'!X152^(1/3)*SIN('OddsRatio_working_3-way'!Y152/3)</f>
        <v>4.2881679805448852E-2</v>
      </c>
      <c r="AD152" s="11">
        <f>'OddsRatio_working_3-way'!X152^(1/3)*SIN(('OddsRatio_working_3-way'!Y152+2*PI())/3)</f>
        <v>0.4267037117385275</v>
      </c>
      <c r="AE152" s="11">
        <f>'OddsRatio_working_3-way'!X152^(1/3)*SIN(('OddsRatio_working_3-way'!Y152+4*PI())/3)</f>
        <v>-0.46958539154397633</v>
      </c>
      <c r="AF152" s="11">
        <f>-'OddsRatio_working_3-way'!U152/(3*'OddsRatio_working_3-way'!X152^(1/3))*COS(('OddsRatio_working_3-way'!Y152)/3)</f>
        <v>0.51747275505188173</v>
      </c>
      <c r="AG152" s="11">
        <f>-'OddsRatio_working_3-way'!U152/(3*'OddsRatio_working_3-way'!X152^(1/3))*COS(('OddsRatio_working_3-way'!Y152+2*PI())/3)</f>
        <v>-0.2958730015944096</v>
      </c>
      <c r="AH152" s="11">
        <f>-'OddsRatio_working_3-way'!U152/(3*'OddsRatio_working_3-way'!X152^(1/3))*COS(('OddsRatio_working_3-way'!Y152+4*PI())/3)</f>
        <v>-0.22159975345747204</v>
      </c>
      <c r="AI152" s="11">
        <f>'OddsRatio_working_3-way'!U152/(3*'OddsRatio_working_3-way'!X152^(1/3))*SIN(('OddsRatio_working_3-way'!Y152)/3)</f>
        <v>-4.2881679805448839E-2</v>
      </c>
      <c r="AJ152" s="11">
        <f>'OddsRatio_working_3-way'!U152/(3*'OddsRatio_working_3-way'!X152^(1/3))*SIN(('OddsRatio_working_3-way'!Y152+2*PI())/3)</f>
        <v>-0.42670371173852745</v>
      </c>
      <c r="AK152" s="11">
        <f>'OddsRatio_working_3-way'!U152/(3*'OddsRatio_working_3-way'!X152^(1/3))*SIN(('OddsRatio_working_3-way'!Y152+4*PI())/3)</f>
        <v>0.46958539154397622</v>
      </c>
      <c r="AL152" s="11">
        <f>'OddsRatio_working_3-way'!Z152+'OddsRatio_working_3-way'!AF152</f>
        <v>1.0349455101037637</v>
      </c>
      <c r="AM152" s="11">
        <f>'OddsRatio_working_3-way'!AA152+'OddsRatio_working_3-way'!AG152</f>
        <v>-0.59174600318881931</v>
      </c>
      <c r="AN152" s="11">
        <f>'OddsRatio_working_3-way'!AB152+'OddsRatio_working_3-way'!AH152</f>
        <v>-0.44319950691494414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1.0349455101037637</v>
      </c>
      <c r="AS152" s="11">
        <f>IF(('OddsRatio_working_3-way'!X152=0),IF(Q152&gt;0,-Q152^(1/3),(-Q152)^(1/3)),'OddsRatio_working_3-way'!AM152-'OddsRatio_working_3-way'!R152/3)</f>
        <v>-0.59174600318881931</v>
      </c>
      <c r="AT152" s="11">
        <f>IF(('OddsRatio_working_3-way'!X152=0),IF(Q152&gt;0,-Q152^(1/3),(-Q152)^(1/3)),'OddsRatio_working_3-way'!AN152-'OddsRatio_working_3-way'!R152/3)</f>
        <v>-0.44319950691494414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3.13</v>
      </c>
      <c r="B153" s="4">
        <f>IF('True_Odds_Calculator_3-way'!B154="","",'True_Odds_Calculator_3-way'!B154)</f>
        <v>3.25</v>
      </c>
      <c r="C153" s="4">
        <f>IF('True_Odds_Calculator_3-way'!C154="","",'True_Odds_Calculator_3-way'!C154)</f>
        <v>2.5</v>
      </c>
      <c r="D153" s="9">
        <f t="shared" si="39"/>
        <v>0.31068319273023576</v>
      </c>
      <c r="E153" s="9">
        <f t="shared" si="40"/>
        <v>0.29906892585019884</v>
      </c>
      <c r="F153" s="9">
        <f t="shared" si="41"/>
        <v>0.39024788141956551</v>
      </c>
      <c r="G153" s="9">
        <f t="shared" si="42"/>
        <v>1.0416492484424691</v>
      </c>
      <c r="H153" s="9">
        <f t="shared" si="43"/>
        <v>3.2187128991824596</v>
      </c>
      <c r="I153" s="9">
        <f t="shared" si="44"/>
        <v>3.3437108089955547</v>
      </c>
      <c r="J153" s="9">
        <f t="shared" si="45"/>
        <v>2.5624738726637042</v>
      </c>
      <c r="K153" s="11">
        <f t="shared" si="46"/>
        <v>0.31948881789137379</v>
      </c>
      <c r="L153" s="11">
        <f t="shared" si="47"/>
        <v>0.30769230769230771</v>
      </c>
      <c r="M153" s="11">
        <f t="shared" si="48"/>
        <v>0.4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-0.28267387564512181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0.23121159990169571</v>
      </c>
      <c r="Q153" s="11">
        <f>2*'OddsRatio_working_3-way'!K153*'OddsRatio_working_3-way'!L153*'OddsRatio_working_3-way'!M153</f>
        <v>7.8643401327107398E-2</v>
      </c>
      <c r="R153" s="11">
        <f t="shared" si="49"/>
        <v>0</v>
      </c>
      <c r="S153" s="11">
        <f t="shared" si="50"/>
        <v>-0.81794470526864838</v>
      </c>
      <c r="T153" s="11">
        <f t="shared" si="51"/>
        <v>-0.27821248478525457</v>
      </c>
      <c r="U153" s="11">
        <f>'OddsRatio_working_3-way'!S153-'OddsRatio_working_3-way'!R153^2/3</f>
        <v>-0.81794470526864838</v>
      </c>
      <c r="V153" s="11">
        <f>'OddsRatio_working_3-way'!S153*'OddsRatio_working_3-way'!R153/3-2*'OddsRatio_working_3-way'!R153^3/27-'OddsRatio_working_3-way'!T153</f>
        <v>0.27821248478525457</v>
      </c>
      <c r="W153" s="11">
        <f>'OddsRatio_working_3-way'!V153^2+4*'OddsRatio_working_3-way'!U153^3/27</f>
        <v>-3.6692862588724451E-3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0.14236526345044456</v>
      </c>
      <c r="Y153" s="11">
        <f>IF('OddsRatio_working_3-way'!W153&gt;=0,IF('OddsRatio_working_3-way'!V153+SQRT('OddsRatio_working_3-way'!W153)&gt;0,0,PI()),ACOS('OddsRatio_working_3-way'!V153/(2*'OddsRatio_working_3-way'!X153)))</f>
        <v>0.21438211451362488</v>
      </c>
      <c r="Z153" s="11">
        <f>'OddsRatio_working_3-way'!X153^(1/3)*COS('OddsRatio_working_3-way'!Y153/3)</f>
        <v>0.52082462422123454</v>
      </c>
      <c r="AA153" s="11">
        <f>'OddsRatio_working_3-way'!X153^(1/3)*COS(('OddsRatio_working_3-way'!Y153+2*PI())/3)</f>
        <v>-0.29269945228700139</v>
      </c>
      <c r="AB153" s="11">
        <f>'OddsRatio_working_3-way'!X153^(1/3)*COS(('OddsRatio_working_3-way'!Y153+4*PI())/3)</f>
        <v>-0.22812517193423326</v>
      </c>
      <c r="AC153" s="11">
        <f>'OddsRatio_working_3-way'!X153^(1/3)*SIN('OddsRatio_working_3-way'!Y153/3)</f>
        <v>3.7281978144397085E-2</v>
      </c>
      <c r="AD153" s="11">
        <f>'OddsRatio_working_3-way'!X153^(1/3)*SIN(('OddsRatio_working_3-way'!Y153+2*PI())/3)</f>
        <v>0.43240636641987462</v>
      </c>
      <c r="AE153" s="11">
        <f>'OddsRatio_working_3-way'!X153^(1/3)*SIN(('OddsRatio_working_3-way'!Y153+4*PI())/3)</f>
        <v>-0.46968834456427172</v>
      </c>
      <c r="AF153" s="11">
        <f>-'OddsRatio_working_3-way'!U153/(3*'OddsRatio_working_3-way'!X153^(1/3))*COS(('OddsRatio_working_3-way'!Y153)/3)</f>
        <v>0.52082462422123454</v>
      </c>
      <c r="AG153" s="11">
        <f>-'OddsRatio_working_3-way'!U153/(3*'OddsRatio_working_3-way'!X153^(1/3))*COS(('OddsRatio_working_3-way'!Y153+2*PI())/3)</f>
        <v>-0.29269945228700139</v>
      </c>
      <c r="AH153" s="11">
        <f>-'OddsRatio_working_3-way'!U153/(3*'OddsRatio_working_3-way'!X153^(1/3))*COS(('OddsRatio_working_3-way'!Y153+4*PI())/3)</f>
        <v>-0.22812517193423326</v>
      </c>
      <c r="AI153" s="11">
        <f>'OddsRatio_working_3-way'!U153/(3*'OddsRatio_working_3-way'!X153^(1/3))*SIN(('OddsRatio_working_3-way'!Y153)/3)</f>
        <v>-3.7281978144397085E-2</v>
      </c>
      <c r="AJ153" s="11">
        <f>'OddsRatio_working_3-way'!U153/(3*'OddsRatio_working_3-way'!X153^(1/3))*SIN(('OddsRatio_working_3-way'!Y153+2*PI())/3)</f>
        <v>-0.43240636641987462</v>
      </c>
      <c r="AK153" s="11">
        <f>'OddsRatio_working_3-way'!U153/(3*'OddsRatio_working_3-way'!X153^(1/3))*SIN(('OddsRatio_working_3-way'!Y153+4*PI())/3)</f>
        <v>0.46968834456427172</v>
      </c>
      <c r="AL153" s="11">
        <f>'OddsRatio_working_3-way'!Z153+'OddsRatio_working_3-way'!AF153</f>
        <v>1.0416492484424691</v>
      </c>
      <c r="AM153" s="11">
        <f>'OddsRatio_working_3-way'!AA153+'OddsRatio_working_3-way'!AG153</f>
        <v>-0.58539890457400279</v>
      </c>
      <c r="AN153" s="11">
        <f>'OddsRatio_working_3-way'!AB153+'OddsRatio_working_3-way'!AH153</f>
        <v>-0.45625034386846652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1.0416492484424691</v>
      </c>
      <c r="AS153" s="11">
        <f>IF(('OddsRatio_working_3-way'!X153=0),IF(Q153&gt;0,-Q153^(1/3),(-Q153)^(1/3)),'OddsRatio_working_3-way'!AM153-'OddsRatio_working_3-way'!R153/3)</f>
        <v>-0.58539890457400279</v>
      </c>
      <c r="AT153" s="11">
        <f>IF(('OddsRatio_working_3-way'!X153=0),IF(Q153&gt;0,-Q153^(1/3),(-Q153)^(1/3)),'OddsRatio_working_3-way'!AN153-'OddsRatio_working_3-way'!R153/3)</f>
        <v>-0.45625034386846652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2.5299999999999998</v>
      </c>
      <c r="B154" s="4">
        <f>IF('True_Odds_Calculator_3-way'!B155="","",'True_Odds_Calculator_3-way'!B155)</f>
        <v>3.47</v>
      </c>
      <c r="C154" s="4">
        <f>IF('True_Odds_Calculator_3-way'!C155="","",'True_Odds_Calculator_3-way'!C155)</f>
        <v>2.91</v>
      </c>
      <c r="D154" s="9">
        <f t="shared" si="39"/>
        <v>0.38557072155642569</v>
      </c>
      <c r="E154" s="9">
        <f t="shared" si="40"/>
        <v>0.2799076743818108</v>
      </c>
      <c r="F154" s="9">
        <f t="shared" si="41"/>
        <v>0.3345216040617634</v>
      </c>
      <c r="G154" s="9">
        <f t="shared" si="42"/>
        <v>1.0415411265345285</v>
      </c>
      <c r="H154" s="9">
        <f t="shared" si="43"/>
        <v>2.5935579235978286</v>
      </c>
      <c r="I154" s="9">
        <f t="shared" si="44"/>
        <v>3.5726065825402853</v>
      </c>
      <c r="J154" s="9">
        <f t="shared" si="45"/>
        <v>2.9893435516809492</v>
      </c>
      <c r="K154" s="11">
        <f t="shared" si="46"/>
        <v>0.39525691699604748</v>
      </c>
      <c r="L154" s="11">
        <f t="shared" si="47"/>
        <v>0.28818443804034583</v>
      </c>
      <c r="M154" s="11">
        <f t="shared" si="48"/>
        <v>0.3436426116838488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-0.28253923593370234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0.2313366785947929</v>
      </c>
      <c r="Q154" s="11">
        <f>2*'OddsRatio_working_3-way'!K154*'OddsRatio_working_3-way'!L154*'OddsRatio_working_3-way'!M154</f>
        <v>7.8286524059151583E-2</v>
      </c>
      <c r="R154" s="11">
        <f t="shared" si="49"/>
        <v>0</v>
      </c>
      <c r="S154" s="11">
        <f t="shared" si="50"/>
        <v>-0.81877717914221271</v>
      </c>
      <c r="T154" s="11">
        <f t="shared" si="51"/>
        <v>-0.27708195571648486</v>
      </c>
      <c r="U154" s="11">
        <f>'OddsRatio_working_3-way'!S154-'OddsRatio_working_3-way'!R154^2/3</f>
        <v>-0.81877717914221271</v>
      </c>
      <c r="V154" s="11">
        <f>'OddsRatio_working_3-way'!S154*'OddsRatio_working_3-way'!R154/3-2*'OddsRatio_working_3-way'!R154^3/27-'OddsRatio_working_3-way'!T154</f>
        <v>0.27708195571648486</v>
      </c>
      <c r="W154" s="11">
        <f>'OddsRatio_working_3-way'!V154^2+4*'OddsRatio_working_3-way'!U154^3/27</f>
        <v>-4.5448494241338844E-3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0.1425826598922586</v>
      </c>
      <c r="Y154" s="11">
        <f>IF('OddsRatio_working_3-way'!W154&gt;=0,IF('OddsRatio_working_3-way'!V154+SQRT('OddsRatio_working_3-way'!W154)&gt;0,0,PI()),ACOS('OddsRatio_working_3-way'!V154/(2*'OddsRatio_working_3-way'!X154)))</f>
        <v>0.23866787786361265</v>
      </c>
      <c r="Z154" s="11">
        <f>'OddsRatio_working_3-way'!X154^(1/3)*COS('OddsRatio_working_3-way'!Y154/3)</f>
        <v>0.52077056326726423</v>
      </c>
      <c r="AA154" s="11">
        <f>'OddsRatio_working_3-way'!X154^(1/3)*COS(('OddsRatio_working_3-way'!Y154+2*PI())/3)</f>
        <v>-0.29634095032822666</v>
      </c>
      <c r="AB154" s="11">
        <f>'OddsRatio_working_3-way'!X154^(1/3)*COS(('OddsRatio_working_3-way'!Y154+4*PI())/3)</f>
        <v>-0.22442961293903743</v>
      </c>
      <c r="AC154" s="11">
        <f>'OddsRatio_working_3-way'!X154^(1/3)*SIN('OddsRatio_working_3-way'!Y154/3)</f>
        <v>4.1518029999434408E-2</v>
      </c>
      <c r="AD154" s="11">
        <f>'OddsRatio_working_3-way'!X154^(1/3)*SIN(('OddsRatio_working_3-way'!Y154+2*PI())/3)</f>
        <v>0.43024152233286489</v>
      </c>
      <c r="AE154" s="11">
        <f>'OddsRatio_working_3-way'!X154^(1/3)*SIN(('OddsRatio_working_3-way'!Y154+4*PI())/3)</f>
        <v>-0.47175955233229927</v>
      </c>
      <c r="AF154" s="11">
        <f>-'OddsRatio_working_3-way'!U154/(3*'OddsRatio_working_3-way'!X154^(1/3))*COS(('OddsRatio_working_3-way'!Y154)/3)</f>
        <v>0.52077056326726423</v>
      </c>
      <c r="AG154" s="11">
        <f>-'OddsRatio_working_3-way'!U154/(3*'OddsRatio_working_3-way'!X154^(1/3))*COS(('OddsRatio_working_3-way'!Y154+2*PI())/3)</f>
        <v>-0.29634095032822666</v>
      </c>
      <c r="AH154" s="11">
        <f>-'OddsRatio_working_3-way'!U154/(3*'OddsRatio_working_3-way'!X154^(1/3))*COS(('OddsRatio_working_3-way'!Y154+4*PI())/3)</f>
        <v>-0.22442961293903743</v>
      </c>
      <c r="AI154" s="11">
        <f>'OddsRatio_working_3-way'!U154/(3*'OddsRatio_working_3-way'!X154^(1/3))*SIN(('OddsRatio_working_3-way'!Y154)/3)</f>
        <v>-4.1518029999434408E-2</v>
      </c>
      <c r="AJ154" s="11">
        <f>'OddsRatio_working_3-way'!U154/(3*'OddsRatio_working_3-way'!X154^(1/3))*SIN(('OddsRatio_working_3-way'!Y154+2*PI())/3)</f>
        <v>-0.43024152233286489</v>
      </c>
      <c r="AK154" s="11">
        <f>'OddsRatio_working_3-way'!U154/(3*'OddsRatio_working_3-way'!X154^(1/3))*SIN(('OddsRatio_working_3-way'!Y154+4*PI())/3)</f>
        <v>0.47175955233229927</v>
      </c>
      <c r="AL154" s="11">
        <f>'OddsRatio_working_3-way'!Z154+'OddsRatio_working_3-way'!AF154</f>
        <v>1.0415411265345285</v>
      </c>
      <c r="AM154" s="11">
        <f>'OddsRatio_working_3-way'!AA154+'OddsRatio_working_3-way'!AG154</f>
        <v>-0.59268190065645332</v>
      </c>
      <c r="AN154" s="11">
        <f>'OddsRatio_working_3-way'!AB154+'OddsRatio_working_3-way'!AH154</f>
        <v>-0.44885922587807486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1.0415411265345285</v>
      </c>
      <c r="AS154" s="11">
        <f>IF(('OddsRatio_working_3-way'!X154=0),IF(Q154&gt;0,-Q154^(1/3),(-Q154)^(1/3)),'OddsRatio_working_3-way'!AM154-'OddsRatio_working_3-way'!R154/3)</f>
        <v>-0.59268190065645332</v>
      </c>
      <c r="AT154" s="11">
        <f>IF(('OddsRatio_working_3-way'!X154=0),IF(Q154&gt;0,-Q154^(1/3),(-Q154)^(1/3)),'OddsRatio_working_3-way'!AN154-'OddsRatio_working_3-way'!R154/3)</f>
        <v>-0.44885922587807486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4.18</v>
      </c>
      <c r="B155" s="4">
        <f>IF('True_Odds_Calculator_3-way'!B156="","",'True_Odds_Calculator_3-way'!B156)</f>
        <v>3.73</v>
      </c>
      <c r="C155" s="4">
        <f>IF('True_Odds_Calculator_3-way'!C156="","",'True_Odds_Calculator_3-way'!C156)</f>
        <v>1.92</v>
      </c>
      <c r="D155" s="9">
        <f t="shared" si="39"/>
        <v>0.23111372112470929</v>
      </c>
      <c r="E155" s="9">
        <f t="shared" si="40"/>
        <v>0.25933003831752244</v>
      </c>
      <c r="F155" s="9">
        <f t="shared" si="41"/>
        <v>0.50955624055776816</v>
      </c>
      <c r="G155" s="9">
        <f t="shared" si="42"/>
        <v>1.0461868591550587</v>
      </c>
      <c r="H155" s="9">
        <f t="shared" si="43"/>
        <v>4.3268742121130863</v>
      </c>
      <c r="I155" s="9">
        <f t="shared" si="44"/>
        <v>3.85609012549331</v>
      </c>
      <c r="J155" s="9">
        <f t="shared" si="45"/>
        <v>1.9624919104226541</v>
      </c>
      <c r="K155" s="11">
        <f t="shared" si="46"/>
        <v>0.23923444976076558</v>
      </c>
      <c r="L155" s="11">
        <f t="shared" si="47"/>
        <v>0.26809651474530832</v>
      </c>
      <c r="M155" s="11">
        <f t="shared" si="48"/>
        <v>0.52083333333333337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-0.2668033338891953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0.22815729611623503</v>
      </c>
      <c r="Q155" s="11">
        <f>2*'OddsRatio_working_3-way'!K155*'OddsRatio_working_3-way'!L155*'OddsRatio_working_3-way'!M155</f>
        <v>6.6810335612367516E-2</v>
      </c>
      <c r="R155" s="11">
        <f t="shared" si="49"/>
        <v>0</v>
      </c>
      <c r="S155" s="11">
        <f t="shared" si="50"/>
        <v>-0.85515159346168379</v>
      </c>
      <c r="T155" s="11">
        <f t="shared" si="51"/>
        <v>-0.25041042268277713</v>
      </c>
      <c r="U155" s="11">
        <f>'OddsRatio_working_3-way'!S155-'OddsRatio_working_3-way'!R155^2/3</f>
        <v>-0.85515159346168379</v>
      </c>
      <c r="V155" s="11">
        <f>'OddsRatio_working_3-way'!S155*'OddsRatio_working_3-way'!R155/3-2*'OddsRatio_working_3-way'!R155^3/27-'OddsRatio_working_3-way'!T155</f>
        <v>0.25041042268277713</v>
      </c>
      <c r="W155" s="11">
        <f>'OddsRatio_working_3-way'!V155^2+4*'OddsRatio_working_3-way'!U155^3/27</f>
        <v>-2.9940381660669563E-2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0.15218883126632246</v>
      </c>
      <c r="Y155" s="11">
        <f>IF('OddsRatio_working_3-way'!W155&gt;=0,IF('OddsRatio_working_3-way'!V155+SQRT('OddsRatio_working_3-way'!W155)&gt;0,0,PI()),ACOS('OddsRatio_working_3-way'!V155/(2*'OddsRatio_working_3-way'!X155)))</f>
        <v>0.60465820283866067</v>
      </c>
      <c r="Z155" s="11">
        <f>'OddsRatio_working_3-way'!X155^(1/3)*COS('OddsRatio_working_3-way'!Y155/3)</f>
        <v>0.52309342957752936</v>
      </c>
      <c r="AA155" s="11">
        <f>'OddsRatio_working_3-way'!X155^(1/3)*COS(('OddsRatio_working_3-way'!Y155+2*PI())/3)</f>
        <v>-0.35410937634856821</v>
      </c>
      <c r="AB155" s="11">
        <f>'OddsRatio_working_3-way'!X155^(1/3)*COS(('OddsRatio_working_3-way'!Y155+4*PI())/3)</f>
        <v>-0.16898405322896104</v>
      </c>
      <c r="AC155" s="11">
        <f>'OddsRatio_working_3-way'!X155^(1/3)*SIN('OddsRatio_working_3-way'!Y155/3)</f>
        <v>0.10688215513692173</v>
      </c>
      <c r="AD155" s="11">
        <f>'OddsRatio_working_3-way'!X155^(1/3)*SIN(('OddsRatio_working_3-way'!Y155+2*PI())/3)</f>
        <v>0.39957112099840592</v>
      </c>
      <c r="AE155" s="11">
        <f>'OddsRatio_working_3-way'!X155^(1/3)*SIN(('OddsRatio_working_3-way'!Y155+4*PI())/3)</f>
        <v>-0.50645327613532753</v>
      </c>
      <c r="AF155" s="11">
        <f>-'OddsRatio_working_3-way'!U155/(3*'OddsRatio_working_3-way'!X155^(1/3))*COS(('OddsRatio_working_3-way'!Y155)/3)</f>
        <v>0.52309342957752925</v>
      </c>
      <c r="AG155" s="11">
        <f>-'OddsRatio_working_3-way'!U155/(3*'OddsRatio_working_3-way'!X155^(1/3))*COS(('OddsRatio_working_3-way'!Y155+2*PI())/3)</f>
        <v>-0.35410937634856815</v>
      </c>
      <c r="AH155" s="11">
        <f>-'OddsRatio_working_3-way'!U155/(3*'OddsRatio_working_3-way'!X155^(1/3))*COS(('OddsRatio_working_3-way'!Y155+4*PI())/3)</f>
        <v>-0.16898405322896101</v>
      </c>
      <c r="AI155" s="11">
        <f>'OddsRatio_working_3-way'!U155/(3*'OddsRatio_working_3-way'!X155^(1/3))*SIN(('OddsRatio_working_3-way'!Y155)/3)</f>
        <v>-0.1068821551369217</v>
      </c>
      <c r="AJ155" s="11">
        <f>'OddsRatio_working_3-way'!U155/(3*'OddsRatio_working_3-way'!X155^(1/3))*SIN(('OddsRatio_working_3-way'!Y155+2*PI())/3)</f>
        <v>-0.3995711209984058</v>
      </c>
      <c r="AK155" s="11">
        <f>'OddsRatio_working_3-way'!U155/(3*'OddsRatio_working_3-way'!X155^(1/3))*SIN(('OddsRatio_working_3-way'!Y155+4*PI())/3)</f>
        <v>0.50645327613532742</v>
      </c>
      <c r="AL155" s="11">
        <f>'OddsRatio_working_3-way'!Z155+'OddsRatio_working_3-way'!AF155</f>
        <v>1.0461868591550587</v>
      </c>
      <c r="AM155" s="11">
        <f>'OddsRatio_working_3-way'!AA155+'OddsRatio_working_3-way'!AG155</f>
        <v>-0.70821875269713641</v>
      </c>
      <c r="AN155" s="11">
        <f>'OddsRatio_working_3-way'!AB155+'OddsRatio_working_3-way'!AH155</f>
        <v>-0.33796810645792208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1.0461868591550587</v>
      </c>
      <c r="AS155" s="11">
        <f>IF(('OddsRatio_working_3-way'!X155=0),IF(Q155&gt;0,-Q155^(1/3),(-Q155)^(1/3)),'OddsRatio_working_3-way'!AM155-'OddsRatio_working_3-way'!R155/3)</f>
        <v>-0.70821875269713641</v>
      </c>
      <c r="AT155" s="11">
        <f>IF(('OddsRatio_working_3-way'!X155=0),IF(Q155&gt;0,-Q155^(1/3),(-Q155)^(1/3)),'OddsRatio_working_3-way'!AN155-'OddsRatio_working_3-way'!R155/3)</f>
        <v>-0.33796810645792208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3.05</v>
      </c>
      <c r="B156" s="4">
        <f>IF('True_Odds_Calculator_3-way'!B157="","",'True_Odds_Calculator_3-way'!B157)</f>
        <v>3.64</v>
      </c>
      <c r="C156" s="4">
        <f>IF('True_Odds_Calculator_3-way'!C157="","",'True_Odds_Calculator_3-way'!C157)</f>
        <v>2.2000000000000002</v>
      </c>
      <c r="D156" s="9">
        <f t="shared" si="39"/>
        <v>0.30905718853374786</v>
      </c>
      <c r="E156" s="9">
        <f t="shared" si="40"/>
        <v>0.25779326715630069</v>
      </c>
      <c r="F156" s="9">
        <f t="shared" si="41"/>
        <v>0.43314954430995128</v>
      </c>
      <c r="G156" s="9">
        <f t="shared" si="42"/>
        <v>1.0905595675836308</v>
      </c>
      <c r="H156" s="9">
        <f t="shared" si="43"/>
        <v>3.2356471135464426</v>
      </c>
      <c r="I156" s="9">
        <f t="shared" si="44"/>
        <v>3.8790772584207853</v>
      </c>
      <c r="J156" s="9">
        <f t="shared" si="45"/>
        <v>2.3086714811003572</v>
      </c>
      <c r="K156" s="11">
        <f t="shared" si="46"/>
        <v>0.32786885245901642</v>
      </c>
      <c r="L156" s="11">
        <f t="shared" si="47"/>
        <v>0.27472527472527469</v>
      </c>
      <c r="M156" s="11">
        <f t="shared" si="48"/>
        <v>0.45454545454545453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-0.26589803638983955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0.2411522903326182</v>
      </c>
      <c r="Q156" s="11">
        <f>2*'OddsRatio_working_3-way'!K156*'OddsRatio_working_3-way'!L156*'OddsRatio_working_3-way'!M156</f>
        <v>8.1885327786967124E-2</v>
      </c>
      <c r="R156" s="11">
        <f t="shared" si="49"/>
        <v>0</v>
      </c>
      <c r="S156" s="11">
        <f t="shared" si="50"/>
        <v>-0.90693520571569386</v>
      </c>
      <c r="T156" s="11">
        <f t="shared" si="51"/>
        <v>-0.30795762503079588</v>
      </c>
      <c r="U156" s="11">
        <f>'OddsRatio_working_3-way'!S156-'OddsRatio_working_3-way'!R156^2/3</f>
        <v>-0.90693520571569386</v>
      </c>
      <c r="V156" s="11">
        <f>'OddsRatio_working_3-way'!S156*'OddsRatio_working_3-way'!R156/3-2*'OddsRatio_working_3-way'!R156^3/27-'OddsRatio_working_3-way'!T156</f>
        <v>0.30795762503079588</v>
      </c>
      <c r="W156" s="11">
        <f>'OddsRatio_working_3-way'!V156^2+4*'OddsRatio_working_3-way'!U156^3/27</f>
        <v>-1.5678063491129476E-2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0.16621970574042788</v>
      </c>
      <c r="Y156" s="11">
        <f>IF('OddsRatio_working_3-way'!W156&gt;=0,IF('OddsRatio_working_3-way'!V156+SQRT('OddsRatio_working_3-way'!W156)&gt;0,0,PI()),ACOS('OddsRatio_working_3-way'!V156/(2*'OddsRatio_working_3-way'!X156)))</f>
        <v>0.38617330935469374</v>
      </c>
      <c r="Z156" s="11">
        <f>'OddsRatio_working_3-way'!X156^(1/3)*COS('OddsRatio_working_3-way'!Y156/3)</f>
        <v>0.54527978379181541</v>
      </c>
      <c r="AA156" s="11">
        <f>'OddsRatio_working_3-way'!X156^(1/3)*COS(('OddsRatio_working_3-way'!Y156+2*PI())/3)</f>
        <v>-0.33376492334691621</v>
      </c>
      <c r="AB156" s="11">
        <f>'OddsRatio_working_3-way'!X156^(1/3)*COS(('OddsRatio_working_3-way'!Y156+4*PI())/3)</f>
        <v>-0.21151486044489923</v>
      </c>
      <c r="AC156" s="11">
        <f>'OddsRatio_working_3-way'!X156^(1/3)*SIN('OddsRatio_working_3-way'!Y156/3)</f>
        <v>7.0581106724928303E-2</v>
      </c>
      <c r="AD156" s="11">
        <f>'OddsRatio_working_3-way'!X156^(1/3)*SIN(('OddsRatio_working_3-way'!Y156+2*PI())/3)</f>
        <v>0.43693559157133421</v>
      </c>
      <c r="AE156" s="11">
        <f>'OddsRatio_working_3-way'!X156^(1/3)*SIN(('OddsRatio_working_3-way'!Y156+4*PI())/3)</f>
        <v>-0.50751669829626234</v>
      </c>
      <c r="AF156" s="11">
        <f>-'OddsRatio_working_3-way'!U156/(3*'OddsRatio_working_3-way'!X156^(1/3))*COS(('OddsRatio_working_3-way'!Y156)/3)</f>
        <v>0.54527978379181541</v>
      </c>
      <c r="AG156" s="11">
        <f>-'OddsRatio_working_3-way'!U156/(3*'OddsRatio_working_3-way'!X156^(1/3))*COS(('OddsRatio_working_3-way'!Y156+2*PI())/3)</f>
        <v>-0.33376492334691621</v>
      </c>
      <c r="AH156" s="11">
        <f>-'OddsRatio_working_3-way'!U156/(3*'OddsRatio_working_3-way'!X156^(1/3))*COS(('OddsRatio_working_3-way'!Y156+4*PI())/3)</f>
        <v>-0.21151486044489923</v>
      </c>
      <c r="AI156" s="11">
        <f>'OddsRatio_working_3-way'!U156/(3*'OddsRatio_working_3-way'!X156^(1/3))*SIN(('OddsRatio_working_3-way'!Y156)/3)</f>
        <v>-7.0581106724928303E-2</v>
      </c>
      <c r="AJ156" s="11">
        <f>'OddsRatio_working_3-way'!U156/(3*'OddsRatio_working_3-way'!X156^(1/3))*SIN(('OddsRatio_working_3-way'!Y156+2*PI())/3)</f>
        <v>-0.43693559157133421</v>
      </c>
      <c r="AK156" s="11">
        <f>'OddsRatio_working_3-way'!U156/(3*'OddsRatio_working_3-way'!X156^(1/3))*SIN(('OddsRatio_working_3-way'!Y156+4*PI())/3)</f>
        <v>0.50751669829626234</v>
      </c>
      <c r="AL156" s="11">
        <f>'OddsRatio_working_3-way'!Z156+'OddsRatio_working_3-way'!AF156</f>
        <v>1.0905595675836308</v>
      </c>
      <c r="AM156" s="11">
        <f>'OddsRatio_working_3-way'!AA156+'OddsRatio_working_3-way'!AG156</f>
        <v>-0.66752984669383242</v>
      </c>
      <c r="AN156" s="11">
        <f>'OddsRatio_working_3-way'!AB156+'OddsRatio_working_3-way'!AH156</f>
        <v>-0.42302972088979846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1.0905595675836308</v>
      </c>
      <c r="AS156" s="11">
        <f>IF(('OddsRatio_working_3-way'!X156=0),IF(Q156&gt;0,-Q156^(1/3),(-Q156)^(1/3)),'OddsRatio_working_3-way'!AM156-'OddsRatio_working_3-way'!R156/3)</f>
        <v>-0.66752984669383242</v>
      </c>
      <c r="AT156" s="11">
        <f>IF(('OddsRatio_working_3-way'!X156=0),IF(Q156&gt;0,-Q156^(1/3),(-Q156)^(1/3)),'OddsRatio_working_3-way'!AN156-'OddsRatio_working_3-way'!R156/3)</f>
        <v>-0.42302972088979846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3.4</v>
      </c>
      <c r="B157" s="4">
        <f>IF('True_Odds_Calculator_3-way'!B158="","",'True_Odds_Calculator_3-way'!B158)</f>
        <v>3.78</v>
      </c>
      <c r="C157" s="4">
        <f>IF('True_Odds_Calculator_3-way'!C158="","",'True_Odds_Calculator_3-way'!C158)</f>
        <v>2.16</v>
      </c>
      <c r="D157" s="9">
        <f t="shared" si="39"/>
        <v>0.28723000523079484</v>
      </c>
      <c r="E157" s="9">
        <f t="shared" si="40"/>
        <v>0.25810185596424806</v>
      </c>
      <c r="F157" s="9">
        <f t="shared" si="41"/>
        <v>0.45466813880495716</v>
      </c>
      <c r="G157" s="9">
        <f t="shared" si="42"/>
        <v>1.0339710072485879</v>
      </c>
      <c r="H157" s="9">
        <f t="shared" si="43"/>
        <v>3.4815304173966113</v>
      </c>
      <c r="I157" s="9">
        <f t="shared" si="44"/>
        <v>3.8744394001510734</v>
      </c>
      <c r="J157" s="9">
        <f t="shared" si="45"/>
        <v>2.1994063684083622</v>
      </c>
      <c r="K157" s="11">
        <f t="shared" si="46"/>
        <v>0.29411764705882354</v>
      </c>
      <c r="L157" s="11">
        <f t="shared" si="47"/>
        <v>0.26455026455026459</v>
      </c>
      <c r="M157" s="11">
        <f t="shared" si="48"/>
        <v>0.46296296296296291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-0.2787979389286579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0.22838353448375237</v>
      </c>
      <c r="Q157" s="11">
        <f>2*'OddsRatio_working_3-way'!K157*'OddsRatio_working_3-way'!L157*'OddsRatio_working_3-way'!M157</f>
        <v>7.2045279016956579E-2</v>
      </c>
      <c r="R157" s="11">
        <f t="shared" si="49"/>
        <v>0</v>
      </c>
      <c r="S157" s="11">
        <f t="shared" si="50"/>
        <v>-0.81917224840817005</v>
      </c>
      <c r="T157" s="11">
        <f t="shared" si="51"/>
        <v>-0.25841395848838172</v>
      </c>
      <c r="U157" s="11">
        <f>'OddsRatio_working_3-way'!S157-'OddsRatio_working_3-way'!R157^2/3</f>
        <v>-0.81917224840817005</v>
      </c>
      <c r="V157" s="11">
        <f>'OddsRatio_working_3-way'!S157*'OddsRatio_working_3-way'!R157/3-2*'OddsRatio_working_3-way'!R157^3/27-'OddsRatio_working_3-way'!T157</f>
        <v>0.25841395848838172</v>
      </c>
      <c r="W157" s="11">
        <f>'OddsRatio_working_3-way'!V157^2+4*'OddsRatio_working_3-way'!U157^3/27</f>
        <v>-1.4659254865275209E-2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0.14268586896300409</v>
      </c>
      <c r="Y157" s="11">
        <f>IF('OddsRatio_working_3-way'!W157&gt;=0,IF('OddsRatio_working_3-way'!V157+SQRT('OddsRatio_working_3-way'!W157)&gt;0,0,PI()),ACOS('OddsRatio_working_3-way'!V157/(2*'OddsRatio_working_3-way'!X157)))</f>
        <v>0.43815845420748167</v>
      </c>
      <c r="Z157" s="11">
        <f>'OddsRatio_working_3-way'!X157^(1/3)*COS('OddsRatio_working_3-way'!Y157/3)</f>
        <v>0.51698550362429407</v>
      </c>
      <c r="AA157" s="11">
        <f>'OddsRatio_working_3-way'!X157^(1/3)*COS(('OddsRatio_working_3-way'!Y157+2*PI())/3)</f>
        <v>-0.32435286025264254</v>
      </c>
      <c r="AB157" s="11">
        <f>'OddsRatio_working_3-way'!X157^(1/3)*COS(('OddsRatio_working_3-way'!Y157+4*PI())/3)</f>
        <v>-0.19263264337165167</v>
      </c>
      <c r="AC157" s="11">
        <f>'OddsRatio_working_3-way'!X157^(1/3)*SIN('OddsRatio_working_3-way'!Y157/3)</f>
        <v>7.604870267395597E-2</v>
      </c>
      <c r="AD157" s="11">
        <f>'OddsRatio_working_3-way'!X157^(1/3)*SIN(('OddsRatio_working_3-way'!Y157+2*PI())/3)</f>
        <v>0.40969822818995266</v>
      </c>
      <c r="AE157" s="11">
        <f>'OddsRatio_working_3-way'!X157^(1/3)*SIN(('OddsRatio_working_3-way'!Y157+4*PI())/3)</f>
        <v>-0.48574693086390869</v>
      </c>
      <c r="AF157" s="11">
        <f>-'OddsRatio_working_3-way'!U157/(3*'OddsRatio_working_3-way'!X157^(1/3))*COS(('OddsRatio_working_3-way'!Y157)/3)</f>
        <v>0.51698550362429385</v>
      </c>
      <c r="AG157" s="11">
        <f>-'OddsRatio_working_3-way'!U157/(3*'OddsRatio_working_3-way'!X157^(1/3))*COS(('OddsRatio_working_3-way'!Y157+2*PI())/3)</f>
        <v>-0.32435286025264243</v>
      </c>
      <c r="AH157" s="11">
        <f>-'OddsRatio_working_3-way'!U157/(3*'OddsRatio_working_3-way'!X157^(1/3))*COS(('OddsRatio_working_3-way'!Y157+4*PI())/3)</f>
        <v>-0.19263264337165159</v>
      </c>
      <c r="AI157" s="11">
        <f>'OddsRatio_working_3-way'!U157/(3*'OddsRatio_working_3-way'!X157^(1/3))*SIN(('OddsRatio_working_3-way'!Y157)/3)</f>
        <v>-7.6048702673955929E-2</v>
      </c>
      <c r="AJ157" s="11">
        <f>'OddsRatio_working_3-way'!U157/(3*'OddsRatio_working_3-way'!X157^(1/3))*SIN(('OddsRatio_working_3-way'!Y157+2*PI())/3)</f>
        <v>-0.4096982281899525</v>
      </c>
      <c r="AK157" s="11">
        <f>'OddsRatio_working_3-way'!U157/(3*'OddsRatio_working_3-way'!X157^(1/3))*SIN(('OddsRatio_working_3-way'!Y157+4*PI())/3)</f>
        <v>0.48574693086390847</v>
      </c>
      <c r="AL157" s="11">
        <f>'OddsRatio_working_3-way'!Z157+'OddsRatio_working_3-way'!AF157</f>
        <v>1.0339710072485879</v>
      </c>
      <c r="AM157" s="11">
        <f>'OddsRatio_working_3-way'!AA157+'OddsRatio_working_3-way'!AG157</f>
        <v>-0.64870572050528497</v>
      </c>
      <c r="AN157" s="11">
        <f>'OddsRatio_working_3-way'!AB157+'OddsRatio_working_3-way'!AH157</f>
        <v>-0.38526528674330329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1.0339710072485879</v>
      </c>
      <c r="AS157" s="11">
        <f>IF(('OddsRatio_working_3-way'!X157=0),IF(Q157&gt;0,-Q157^(1/3),(-Q157)^(1/3)),'OddsRatio_working_3-way'!AM157-'OddsRatio_working_3-way'!R157/3)</f>
        <v>-0.64870572050528497</v>
      </c>
      <c r="AT157" s="11">
        <f>IF(('OddsRatio_working_3-way'!X157=0),IF(Q157&gt;0,-Q157^(1/3),(-Q157)^(1/3)),'OddsRatio_working_3-way'!AN157-'OddsRatio_working_3-way'!R157/3)</f>
        <v>-0.38526528674330329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3.25</v>
      </c>
      <c r="C158" s="4">
        <f>IF('True_Odds_Calculator_3-way'!C159="","",'True_Odds_Calculator_3-way'!C159)</f>
        <v>3.14</v>
      </c>
      <c r="D158" s="9">
        <f t="shared" si="39"/>
        <v>0.38759163791306644</v>
      </c>
      <c r="E158" s="9">
        <f t="shared" si="40"/>
        <v>0.30088029318992393</v>
      </c>
      <c r="F158" s="9">
        <f t="shared" si="41"/>
        <v>0.31152806889700946</v>
      </c>
      <c r="G158" s="9">
        <f t="shared" si="42"/>
        <v>1.0327026286737637</v>
      </c>
      <c r="H158" s="9">
        <f t="shared" si="43"/>
        <v>2.5800350218708576</v>
      </c>
      <c r="I158" s="9">
        <f t="shared" si="44"/>
        <v>3.323580914515968</v>
      </c>
      <c r="J158" s="9">
        <f t="shared" si="45"/>
        <v>3.2099836253618546</v>
      </c>
      <c r="K158" s="11">
        <f t="shared" si="46"/>
        <v>0.39525691699604748</v>
      </c>
      <c r="L158" s="11">
        <f t="shared" si="47"/>
        <v>0.30769230769230771</v>
      </c>
      <c r="M158" s="11">
        <f t="shared" si="48"/>
        <v>0.31847133757961782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-0.28533443847761197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0.22929161671892218</v>
      </c>
      <c r="Q158" s="11">
        <f>2*'OddsRatio_working_3-way'!K158*'OddsRatio_working_3-way'!L158*'OddsRatio_working_3-way'!M158</f>
        <v>7.7463384026662904E-2</v>
      </c>
      <c r="R158" s="11">
        <f t="shared" si="49"/>
        <v>0</v>
      </c>
      <c r="S158" s="11">
        <f t="shared" si="50"/>
        <v>-0.80358900223294616</v>
      </c>
      <c r="T158" s="11">
        <f t="shared" si="51"/>
        <v>-0.27148277102464402</v>
      </c>
      <c r="U158" s="11">
        <f>'OddsRatio_working_3-way'!S158-'OddsRatio_working_3-way'!R158^2/3</f>
        <v>-0.80358900223294616</v>
      </c>
      <c r="V158" s="11">
        <f>'OddsRatio_working_3-way'!S158*'OddsRatio_working_3-way'!R158/3-2*'OddsRatio_working_3-way'!R158^3/27-'OddsRatio_working_3-way'!T158</f>
        <v>0.27148277102464402</v>
      </c>
      <c r="W158" s="11">
        <f>'OddsRatio_working_3-way'!V158^2+4*'OddsRatio_working_3-way'!U158^3/27</f>
        <v>-3.1744153724600765E-3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0.13863378947399455</v>
      </c>
      <c r="Y158" s="11">
        <f>IF('OddsRatio_working_3-way'!W158&gt;=0,IF('OddsRatio_working_3-way'!V158+SQRT('OddsRatio_working_3-way'!W158)&gt;0,0,PI()),ACOS('OddsRatio_working_3-way'!V158/(2*'OddsRatio_working_3-way'!X158)))</f>
        <v>0.20462934268792776</v>
      </c>
      <c r="Z158" s="11">
        <f>'OddsRatio_working_3-way'!X158^(1/3)*COS('OddsRatio_working_3-way'!Y158/3)</f>
        <v>0.51635131433688175</v>
      </c>
      <c r="AA158" s="11">
        <f>'OddsRatio_working_3-way'!X158^(1/3)*COS(('OddsRatio_working_3-way'!Y158+2*PI())/3)</f>
        <v>-0.28872464561597488</v>
      </c>
      <c r="AB158" s="11">
        <f>'OddsRatio_working_3-way'!X158^(1/3)*COS(('OddsRatio_working_3-way'!Y158+4*PI())/3)</f>
        <v>-0.22762666872090659</v>
      </c>
      <c r="AC158" s="11">
        <f>'OddsRatio_working_3-way'!X158^(1/3)*SIN('OddsRatio_working_3-way'!Y158/3)</f>
        <v>3.5274933407309195E-2</v>
      </c>
      <c r="AD158" s="11">
        <f>'OddsRatio_working_3-way'!X158^(1/3)*SIN(('OddsRatio_working_3-way'!Y158+2*PI())/3)</f>
        <v>0.42953588878956911</v>
      </c>
      <c r="AE158" s="11">
        <f>'OddsRatio_working_3-way'!X158^(1/3)*SIN(('OddsRatio_working_3-way'!Y158+4*PI())/3)</f>
        <v>-0.4648108221968783</v>
      </c>
      <c r="AF158" s="11">
        <f>-'OddsRatio_working_3-way'!U158/(3*'OddsRatio_working_3-way'!X158^(1/3))*COS(('OddsRatio_working_3-way'!Y158)/3)</f>
        <v>0.51635131433688186</v>
      </c>
      <c r="AG158" s="11">
        <f>-'OddsRatio_working_3-way'!U158/(3*'OddsRatio_working_3-way'!X158^(1/3))*COS(('OddsRatio_working_3-way'!Y158+2*PI())/3)</f>
        <v>-0.28872464561597494</v>
      </c>
      <c r="AH158" s="11">
        <f>-'OddsRatio_working_3-way'!U158/(3*'OddsRatio_working_3-way'!X158^(1/3))*COS(('OddsRatio_working_3-way'!Y158+4*PI())/3)</f>
        <v>-0.22762666872090664</v>
      </c>
      <c r="AI158" s="11">
        <f>'OddsRatio_working_3-way'!U158/(3*'OddsRatio_working_3-way'!X158^(1/3))*SIN(('OddsRatio_working_3-way'!Y158)/3)</f>
        <v>-3.5274933407309202E-2</v>
      </c>
      <c r="AJ158" s="11">
        <f>'OddsRatio_working_3-way'!U158/(3*'OddsRatio_working_3-way'!X158^(1/3))*SIN(('OddsRatio_working_3-way'!Y158+2*PI())/3)</f>
        <v>-0.42953588878956922</v>
      </c>
      <c r="AK158" s="11">
        <f>'OddsRatio_working_3-way'!U158/(3*'OddsRatio_working_3-way'!X158^(1/3))*SIN(('OddsRatio_working_3-way'!Y158+4*PI())/3)</f>
        <v>0.46481082219687841</v>
      </c>
      <c r="AL158" s="11">
        <f>'OddsRatio_working_3-way'!Z158+'OddsRatio_working_3-way'!AF158</f>
        <v>1.0327026286737637</v>
      </c>
      <c r="AM158" s="11">
        <f>'OddsRatio_working_3-way'!AA158+'OddsRatio_working_3-way'!AG158</f>
        <v>-0.57744929123194977</v>
      </c>
      <c r="AN158" s="11">
        <f>'OddsRatio_working_3-way'!AB158+'OddsRatio_working_3-way'!AH158</f>
        <v>-0.45525333744181323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1.0327026286737637</v>
      </c>
      <c r="AS158" s="11">
        <f>IF(('OddsRatio_working_3-way'!X158=0),IF(Q158&gt;0,-Q158^(1/3),(-Q158)^(1/3)),'OddsRatio_working_3-way'!AM158-'OddsRatio_working_3-way'!R158/3)</f>
        <v>-0.57744929123194977</v>
      </c>
      <c r="AT158" s="11">
        <f>IF(('OddsRatio_working_3-way'!X158=0),IF(Q158&gt;0,-Q158^(1/3),(-Q158)^(1/3)),'OddsRatio_working_3-way'!AN158-'OddsRatio_working_3-way'!R158/3)</f>
        <v>-0.45525333744181323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2.87</v>
      </c>
      <c r="B159" s="4">
        <f>IF('True_Odds_Calculator_3-way'!B160="","",'True_Odds_Calculator_3-way'!B160)</f>
        <v>3.43</v>
      </c>
      <c r="C159" s="4">
        <f>IF('True_Odds_Calculator_3-way'!C160="","",'True_Odds_Calculator_3-way'!C160)</f>
        <v>2.62</v>
      </c>
      <c r="D159" s="9">
        <f t="shared" si="39"/>
        <v>0.34108773742821785</v>
      </c>
      <c r="E159" s="9">
        <f t="shared" si="40"/>
        <v>0.28487569037471916</v>
      </c>
      <c r="F159" s="9">
        <f t="shared" si="41"/>
        <v>0.37403657219706288</v>
      </c>
      <c r="G159" s="9">
        <f t="shared" si="42"/>
        <v>1.0330465157095892</v>
      </c>
      <c r="H159" s="9">
        <f t="shared" si="43"/>
        <v>2.9317969843769323</v>
      </c>
      <c r="I159" s="9">
        <f t="shared" si="44"/>
        <v>3.5103030331743019</v>
      </c>
      <c r="J159" s="9">
        <f t="shared" si="45"/>
        <v>2.6735353554495345</v>
      </c>
      <c r="K159" s="11">
        <f t="shared" si="46"/>
        <v>0.34843205574912889</v>
      </c>
      <c r="L159" s="11">
        <f t="shared" si="47"/>
        <v>0.29154518950437314</v>
      </c>
      <c r="M159" s="11">
        <f t="shared" si="48"/>
        <v>0.38167938931297707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-0.2854207786413081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0.22953261189268945</v>
      </c>
      <c r="Q159" s="11">
        <f>2*'OddsRatio_working_3-way'!K159*'OddsRatio_working_3-way'!L159*'OddsRatio_working_3-way'!M159</f>
        <v>7.7544801315097778E-2</v>
      </c>
      <c r="R159" s="11">
        <f t="shared" si="49"/>
        <v>0</v>
      </c>
      <c r="S159" s="11">
        <f t="shared" si="50"/>
        <v>-0.80419026598321341</v>
      </c>
      <c r="T159" s="11">
        <f t="shared" si="51"/>
        <v>-0.27168590067000453</v>
      </c>
      <c r="U159" s="11">
        <f>'OddsRatio_working_3-way'!S159-'OddsRatio_working_3-way'!R159^2/3</f>
        <v>-0.80419026598321341</v>
      </c>
      <c r="V159" s="11">
        <f>'OddsRatio_working_3-way'!S159*'OddsRatio_working_3-way'!R159/3-2*'OddsRatio_working_3-way'!R159^3/27-'OddsRatio_working_3-way'!T159</f>
        <v>0.27168590067000453</v>
      </c>
      <c r="W159" s="11">
        <f>'OddsRatio_working_3-way'!V159^2+4*'OddsRatio_working_3-way'!U159^3/27</f>
        <v>-3.2367749699377113E-3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0.1387894120536661</v>
      </c>
      <c r="Y159" s="11">
        <f>IF('OddsRatio_working_3-way'!W159&gt;=0,IF('OddsRatio_working_3-way'!V159+SQRT('OddsRatio_working_3-way'!W159)&gt;0,0,PI()),ACOS('OddsRatio_working_3-way'!V159/(2*'OddsRatio_working_3-way'!X159)))</f>
        <v>0.20642322978300531</v>
      </c>
      <c r="Z159" s="11">
        <f>'OddsRatio_working_3-way'!X159^(1/3)*COS('OddsRatio_working_3-way'!Y159/3)</f>
        <v>0.51652325785479458</v>
      </c>
      <c r="AA159" s="11">
        <f>'OddsRatio_working_3-way'!X159^(1/3)*COS(('OddsRatio_working_3-way'!Y159+2*PI())/3)</f>
        <v>-0.28908953133909926</v>
      </c>
      <c r="AB159" s="11">
        <f>'OddsRatio_working_3-way'!X159^(1/3)*COS(('OddsRatio_working_3-way'!Y159+4*PI())/3)</f>
        <v>-0.22743372651569499</v>
      </c>
      <c r="AC159" s="11">
        <f>'OddsRatio_working_3-way'!X159^(1/3)*SIN('OddsRatio_working_3-way'!Y159/3)</f>
        <v>3.5596995511895442E-2</v>
      </c>
      <c r="AD159" s="11">
        <f>'OddsRatio_working_3-way'!X159^(1/3)*SIN(('OddsRatio_working_3-way'!Y159+2*PI())/3)</f>
        <v>0.42952376519180452</v>
      </c>
      <c r="AE159" s="11">
        <f>'OddsRatio_working_3-way'!X159^(1/3)*SIN(('OddsRatio_working_3-way'!Y159+4*PI())/3)</f>
        <v>-0.46512076070369995</v>
      </c>
      <c r="AF159" s="11">
        <f>-'OddsRatio_working_3-way'!U159/(3*'OddsRatio_working_3-way'!X159^(1/3))*COS(('OddsRatio_working_3-way'!Y159)/3)</f>
        <v>0.51652325785479458</v>
      </c>
      <c r="AG159" s="11">
        <f>-'OddsRatio_working_3-way'!U159/(3*'OddsRatio_working_3-way'!X159^(1/3))*COS(('OddsRatio_working_3-way'!Y159+2*PI())/3)</f>
        <v>-0.28908953133909926</v>
      </c>
      <c r="AH159" s="11">
        <f>-'OddsRatio_working_3-way'!U159/(3*'OddsRatio_working_3-way'!X159^(1/3))*COS(('OddsRatio_working_3-way'!Y159+4*PI())/3)</f>
        <v>-0.22743372651569499</v>
      </c>
      <c r="AI159" s="11">
        <f>'OddsRatio_working_3-way'!U159/(3*'OddsRatio_working_3-way'!X159^(1/3))*SIN(('OddsRatio_working_3-way'!Y159)/3)</f>
        <v>-3.5596995511895442E-2</v>
      </c>
      <c r="AJ159" s="11">
        <f>'OddsRatio_working_3-way'!U159/(3*'OddsRatio_working_3-way'!X159^(1/3))*SIN(('OddsRatio_working_3-way'!Y159+2*PI())/3)</f>
        <v>-0.42952376519180452</v>
      </c>
      <c r="AK159" s="11">
        <f>'OddsRatio_working_3-way'!U159/(3*'OddsRatio_working_3-way'!X159^(1/3))*SIN(('OddsRatio_working_3-way'!Y159+4*PI())/3)</f>
        <v>0.46512076070369995</v>
      </c>
      <c r="AL159" s="11">
        <f>'OddsRatio_working_3-way'!Z159+'OddsRatio_working_3-way'!AF159</f>
        <v>1.0330465157095892</v>
      </c>
      <c r="AM159" s="11">
        <f>'OddsRatio_working_3-way'!AA159+'OddsRatio_working_3-way'!AG159</f>
        <v>-0.57817906267819852</v>
      </c>
      <c r="AN159" s="11">
        <f>'OddsRatio_working_3-way'!AB159+'OddsRatio_working_3-way'!AH159</f>
        <v>-0.45486745303138998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1.0330465157095892</v>
      </c>
      <c r="AS159" s="11">
        <f>IF(('OddsRatio_working_3-way'!X159=0),IF(Q159&gt;0,-Q159^(1/3),(-Q159)^(1/3)),'OddsRatio_working_3-way'!AM159-'OddsRatio_working_3-way'!R159/3)</f>
        <v>-0.57817906267819852</v>
      </c>
      <c r="AT159" s="11">
        <f>IF(('OddsRatio_working_3-way'!X159=0),IF(Q159&gt;0,-Q159^(1/3),(-Q159)^(1/3)),'OddsRatio_working_3-way'!AN159-'OddsRatio_working_3-way'!R159/3)</f>
        <v>-0.45486745303138998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3.12</v>
      </c>
      <c r="B160" s="4">
        <f>IF('True_Odds_Calculator_3-way'!B161="","",'True_Odds_Calculator_3-way'!B161)</f>
        <v>3.3</v>
      </c>
      <c r="C160" s="4">
        <f>IF('True_Odds_Calculator_3-way'!C161="","",'True_Odds_Calculator_3-way'!C161)</f>
        <v>2.5099999999999998</v>
      </c>
      <c r="D160" s="9">
        <f t="shared" si="39"/>
        <v>0.31336914065246047</v>
      </c>
      <c r="E160" s="9">
        <f t="shared" si="40"/>
        <v>0.29610647472073576</v>
      </c>
      <c r="F160" s="9">
        <f t="shared" si="41"/>
        <v>0.39052438462680356</v>
      </c>
      <c r="G160" s="9">
        <f t="shared" si="42"/>
        <v>1.0335493793356965</v>
      </c>
      <c r="H160" s="9">
        <f t="shared" si="43"/>
        <v>3.1911246841916765</v>
      </c>
      <c r="I160" s="9">
        <f t="shared" si="44"/>
        <v>3.3771635724721016</v>
      </c>
      <c r="J160" s="9">
        <f t="shared" si="45"/>
        <v>2.5606595627969022</v>
      </c>
      <c r="K160" s="11">
        <f t="shared" si="46"/>
        <v>0.32051282051282048</v>
      </c>
      <c r="L160" s="11">
        <f t="shared" si="47"/>
        <v>0.30303030303030304</v>
      </c>
      <c r="M160" s="11">
        <f t="shared" si="48"/>
        <v>0.39840637450199207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-0.28490389645768122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0.22946287886526928</v>
      </c>
      <c r="Q160" s="11">
        <f>2*'OddsRatio_working_3-way'!K160*'OddsRatio_working_3-way'!L160*'OddsRatio_working_3-way'!M160</f>
        <v>7.7390515637527593E-2</v>
      </c>
      <c r="R160" s="11">
        <f t="shared" si="49"/>
        <v>0</v>
      </c>
      <c r="S160" s="11">
        <f t="shared" si="50"/>
        <v>-0.80540449505348555</v>
      </c>
      <c r="T160" s="11">
        <f t="shared" si="51"/>
        <v>-0.27163726645986025</v>
      </c>
      <c r="U160" s="11">
        <f>'OddsRatio_working_3-way'!S160-'OddsRatio_working_3-way'!R160^2/3</f>
        <v>-0.80540449505348555</v>
      </c>
      <c r="V160" s="11">
        <f>'OddsRatio_working_3-way'!S160*'OddsRatio_working_3-way'!R160/3-2*'OddsRatio_working_3-way'!R160^3/27-'OddsRatio_working_3-way'!T160</f>
        <v>0.27163726645986025</v>
      </c>
      <c r="W160" s="11">
        <f>'OddsRatio_working_3-way'!V160^2+4*'OddsRatio_working_3-way'!U160^3/27</f>
        <v>-3.6127345695521479E-3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0.13910386326351371</v>
      </c>
      <c r="Y160" s="11">
        <f>IF('OddsRatio_working_3-way'!W160&gt;=0,IF('OddsRatio_working_3-way'!V160+SQRT('OddsRatio_working_3-way'!W160)&gt;0,0,PI()),ACOS('OddsRatio_working_3-way'!V160/(2*'OddsRatio_working_3-way'!X160)))</f>
        <v>0.21776433369246684</v>
      </c>
      <c r="Z160" s="11">
        <f>'OddsRatio_working_3-way'!X160^(1/3)*COS('OddsRatio_working_3-way'!Y160/3)</f>
        <v>0.51677468966784823</v>
      </c>
      <c r="AA160" s="11">
        <f>'OddsRatio_working_3-way'!X160^(1/3)*COS(('OddsRatio_working_3-way'!Y160+2*PI())/3)</f>
        <v>-0.29093060607793308</v>
      </c>
      <c r="AB160" s="11">
        <f>'OddsRatio_working_3-way'!X160^(1/3)*COS(('OddsRatio_working_3-way'!Y160+4*PI())/3)</f>
        <v>-0.22584408358991526</v>
      </c>
      <c r="AC160" s="11">
        <f>'OddsRatio_working_3-way'!X160^(1/3)*SIN('OddsRatio_working_3-way'!Y160/3)</f>
        <v>3.7577721279073828E-2</v>
      </c>
      <c r="AD160" s="11">
        <f>'OddsRatio_working_3-way'!X160^(1/3)*SIN(('OddsRatio_working_3-way'!Y160+2*PI())/3)</f>
        <v>0.42875114864563935</v>
      </c>
      <c r="AE160" s="11">
        <f>'OddsRatio_working_3-way'!X160^(1/3)*SIN(('OddsRatio_working_3-way'!Y160+4*PI())/3)</f>
        <v>-0.46632886992471306</v>
      </c>
      <c r="AF160" s="11">
        <f>-'OddsRatio_working_3-way'!U160/(3*'OddsRatio_working_3-way'!X160^(1/3))*COS(('OddsRatio_working_3-way'!Y160)/3)</f>
        <v>0.51677468966784812</v>
      </c>
      <c r="AG160" s="11">
        <f>-'OddsRatio_working_3-way'!U160/(3*'OddsRatio_working_3-way'!X160^(1/3))*COS(('OddsRatio_working_3-way'!Y160+2*PI())/3)</f>
        <v>-0.29093060607793303</v>
      </c>
      <c r="AH160" s="11">
        <f>-'OddsRatio_working_3-way'!U160/(3*'OddsRatio_working_3-way'!X160^(1/3))*COS(('OddsRatio_working_3-way'!Y160+4*PI())/3)</f>
        <v>-0.2258440835899152</v>
      </c>
      <c r="AI160" s="11">
        <f>'OddsRatio_working_3-way'!U160/(3*'OddsRatio_working_3-way'!X160^(1/3))*SIN(('OddsRatio_working_3-way'!Y160)/3)</f>
        <v>-3.7577721279073821E-2</v>
      </c>
      <c r="AJ160" s="11">
        <f>'OddsRatio_working_3-way'!U160/(3*'OddsRatio_working_3-way'!X160^(1/3))*SIN(('OddsRatio_working_3-way'!Y160+2*PI())/3)</f>
        <v>-0.42875114864563929</v>
      </c>
      <c r="AK160" s="11">
        <f>'OddsRatio_working_3-way'!U160/(3*'OddsRatio_working_3-way'!X160^(1/3))*SIN(('OddsRatio_working_3-way'!Y160+4*PI())/3)</f>
        <v>0.46632886992471295</v>
      </c>
      <c r="AL160" s="11">
        <f>'OddsRatio_working_3-way'!Z160+'OddsRatio_working_3-way'!AF160</f>
        <v>1.0335493793356965</v>
      </c>
      <c r="AM160" s="11">
        <f>'OddsRatio_working_3-way'!AA160+'OddsRatio_working_3-way'!AG160</f>
        <v>-0.58186121215586617</v>
      </c>
      <c r="AN160" s="11">
        <f>'OddsRatio_working_3-way'!AB160+'OddsRatio_working_3-way'!AH160</f>
        <v>-0.45168816717983046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1.0335493793356965</v>
      </c>
      <c r="AS160" s="11">
        <f>IF(('OddsRatio_working_3-way'!X160=0),IF(Q160&gt;0,-Q160^(1/3),(-Q160)^(1/3)),'OddsRatio_working_3-way'!AM160-'OddsRatio_working_3-way'!R160/3)</f>
        <v>-0.58186121215586617</v>
      </c>
      <c r="AT160" s="11">
        <f>IF(('OddsRatio_working_3-way'!X160=0),IF(Q160&gt;0,-Q160^(1/3),(-Q160)^(1/3)),'OddsRatio_working_3-way'!AN160-'OddsRatio_working_3-way'!R160/3)</f>
        <v>-0.45168816717983046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3.23</v>
      </c>
      <c r="B161" s="4">
        <f>IF('True_Odds_Calculator_3-way'!B162="","",'True_Odds_Calculator_3-way'!B162)</f>
        <v>3.58</v>
      </c>
      <c r="C161" s="4">
        <f>IF('True_Odds_Calculator_3-way'!C162="","",'True_Odds_Calculator_3-way'!C162)</f>
        <v>2.31</v>
      </c>
      <c r="D161" s="9">
        <f t="shared" si="39"/>
        <v>0.30254291580637688</v>
      </c>
      <c r="E161" s="9">
        <f t="shared" si="40"/>
        <v>0.27269228443650506</v>
      </c>
      <c r="F161" s="9">
        <f t="shared" si="41"/>
        <v>0.42476479975711801</v>
      </c>
      <c r="G161" s="9">
        <f t="shared" si="42"/>
        <v>1.0337740795168238</v>
      </c>
      <c r="H161" s="9">
        <f t="shared" si="43"/>
        <v>3.3053161973225169</v>
      </c>
      <c r="I161" s="9">
        <f t="shared" si="44"/>
        <v>3.6671371251534057</v>
      </c>
      <c r="J161" s="9">
        <f t="shared" si="45"/>
        <v>2.3542440441670389</v>
      </c>
      <c r="K161" s="11">
        <f t="shared" si="46"/>
        <v>0.30959752321981426</v>
      </c>
      <c r="L161" s="11">
        <f t="shared" si="47"/>
        <v>0.27932960893854747</v>
      </c>
      <c r="M161" s="11">
        <f t="shared" si="48"/>
        <v>0.4329004329004329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-0.28216187707340823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0.22911519530161106</v>
      </c>
      <c r="Q161" s="11">
        <f>2*'OddsRatio_working_3-way'!K161*'OddsRatio_working_3-way'!L161*'OddsRatio_working_3-way'!M161</f>
        <v>7.4874246830591851E-2</v>
      </c>
      <c r="R161" s="11">
        <f t="shared" si="49"/>
        <v>0</v>
      </c>
      <c r="S161" s="11">
        <f t="shared" si="50"/>
        <v>-0.81199911794605639</v>
      </c>
      <c r="T161" s="11">
        <f t="shared" si="51"/>
        <v>-0.26535918887126025</v>
      </c>
      <c r="U161" s="11">
        <f>'OddsRatio_working_3-way'!S161-'OddsRatio_working_3-way'!R161^2/3</f>
        <v>-0.81199911794605639</v>
      </c>
      <c r="V161" s="11">
        <f>'OddsRatio_working_3-way'!S161*'OddsRatio_working_3-way'!R161/3-2*'OddsRatio_working_3-way'!R161^3/27-'OddsRatio_working_3-way'!T161</f>
        <v>0.26535918887126025</v>
      </c>
      <c r="W161" s="11">
        <f>'OddsRatio_working_3-way'!V161^2+4*'OddsRatio_working_3-way'!U161^3/27</f>
        <v>-8.9008835883970655E-3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0.1408158218266064</v>
      </c>
      <c r="Y161" s="11">
        <f>IF('OddsRatio_working_3-way'!W161&gt;=0,IF('OddsRatio_working_3-way'!V161+SQRT('OddsRatio_working_3-way'!W161)&gt;0,0,PI()),ACOS('OddsRatio_working_3-way'!V161/(2*'OddsRatio_working_3-way'!X161)))</f>
        <v>0.34159729213165768</v>
      </c>
      <c r="Z161" s="11">
        <f>'OddsRatio_working_3-way'!X161^(1/3)*COS('OddsRatio_working_3-way'!Y161/3)</f>
        <v>0.51688703975841188</v>
      </c>
      <c r="AA161" s="11">
        <f>'OddsRatio_working_3-way'!X161^(1/3)*COS(('OddsRatio_working_3-way'!Y161+2*PI())/3)</f>
        <v>-0.30963551714297305</v>
      </c>
      <c r="AB161" s="11">
        <f>'OddsRatio_working_3-way'!X161^(1/3)*COS(('OddsRatio_working_3-way'!Y161+4*PI())/3)</f>
        <v>-0.2072515226154388</v>
      </c>
      <c r="AC161" s="11">
        <f>'OddsRatio_working_3-way'!X161^(1/3)*SIN('OddsRatio_working_3-way'!Y161/3)</f>
        <v>5.9111426801181033E-2</v>
      </c>
      <c r="AD161" s="11">
        <f>'OddsRatio_working_3-way'!X161^(1/3)*SIN(('OddsRatio_working_3-way'!Y161+2*PI())/3)</f>
        <v>0.4180815939171314</v>
      </c>
      <c r="AE161" s="11">
        <f>'OddsRatio_working_3-way'!X161^(1/3)*SIN(('OddsRatio_working_3-way'!Y161+4*PI())/3)</f>
        <v>-0.47719302071831238</v>
      </c>
      <c r="AF161" s="11">
        <f>-'OddsRatio_working_3-way'!U161/(3*'OddsRatio_working_3-way'!X161^(1/3))*COS(('OddsRatio_working_3-way'!Y161)/3)</f>
        <v>0.51688703975841188</v>
      </c>
      <c r="AG161" s="11">
        <f>-'OddsRatio_working_3-way'!U161/(3*'OddsRatio_working_3-way'!X161^(1/3))*COS(('OddsRatio_working_3-way'!Y161+2*PI())/3)</f>
        <v>-0.30963551714297305</v>
      </c>
      <c r="AH161" s="11">
        <f>-'OddsRatio_working_3-way'!U161/(3*'OddsRatio_working_3-way'!X161^(1/3))*COS(('OddsRatio_working_3-way'!Y161+4*PI())/3)</f>
        <v>-0.2072515226154388</v>
      </c>
      <c r="AI161" s="11">
        <f>'OddsRatio_working_3-way'!U161/(3*'OddsRatio_working_3-way'!X161^(1/3))*SIN(('OddsRatio_working_3-way'!Y161)/3)</f>
        <v>-5.9111426801181033E-2</v>
      </c>
      <c r="AJ161" s="11">
        <f>'OddsRatio_working_3-way'!U161/(3*'OddsRatio_working_3-way'!X161^(1/3))*SIN(('OddsRatio_working_3-way'!Y161+2*PI())/3)</f>
        <v>-0.4180815939171314</v>
      </c>
      <c r="AK161" s="11">
        <f>'OddsRatio_working_3-way'!U161/(3*'OddsRatio_working_3-way'!X161^(1/3))*SIN(('OddsRatio_working_3-way'!Y161+4*PI())/3)</f>
        <v>0.47719302071831238</v>
      </c>
      <c r="AL161" s="11">
        <f>'OddsRatio_working_3-way'!Z161+'OddsRatio_working_3-way'!AF161</f>
        <v>1.0337740795168238</v>
      </c>
      <c r="AM161" s="11">
        <f>'OddsRatio_working_3-way'!AA161+'OddsRatio_working_3-way'!AG161</f>
        <v>-0.6192710342859461</v>
      </c>
      <c r="AN161" s="11">
        <f>'OddsRatio_working_3-way'!AB161+'OddsRatio_working_3-way'!AH161</f>
        <v>-0.41450304523087761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1.0337740795168238</v>
      </c>
      <c r="AS161" s="11">
        <f>IF(('OddsRatio_working_3-way'!X161=0),IF(Q161&gt;0,-Q161^(1/3),(-Q161)^(1/3)),'OddsRatio_working_3-way'!AM161-'OddsRatio_working_3-way'!R161/3)</f>
        <v>-0.6192710342859461</v>
      </c>
      <c r="AT161" s="11">
        <f>IF(('OddsRatio_working_3-way'!X161=0),IF(Q161&gt;0,-Q161^(1/3),(-Q161)^(1/3)),'OddsRatio_working_3-way'!AN161-'OddsRatio_working_3-way'!R161/3)</f>
        <v>-0.41450304523087761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4.24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1.88</v>
      </c>
      <c r="D162" s="9">
        <f t="shared" si="39"/>
        <v>0.22922475717869603</v>
      </c>
      <c r="E162" s="9">
        <f t="shared" si="40"/>
        <v>0.24811256161588091</v>
      </c>
      <c r="F162" s="9">
        <f t="shared" si="41"/>
        <v>0.52266268120542292</v>
      </c>
      <c r="G162" s="9">
        <f t="shared" si="42"/>
        <v>1.0378180628975926</v>
      </c>
      <c r="H162" s="9">
        <f t="shared" si="43"/>
        <v>4.3625305237882008</v>
      </c>
      <c r="I162" s="9">
        <f t="shared" si="44"/>
        <v>4.0304287436609707</v>
      </c>
      <c r="J162" s="9">
        <f t="shared" si="45"/>
        <v>1.9132798953498815</v>
      </c>
      <c r="K162" s="11">
        <f t="shared" si="46"/>
        <v>0.23584905660377356</v>
      </c>
      <c r="L162" s="11">
        <f t="shared" si="47"/>
        <v>0.25510204081632654</v>
      </c>
      <c r="M162" s="11">
        <f t="shared" si="48"/>
        <v>0.53191489361702127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-0.2664408196036343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0.2253008790830664</v>
      </c>
      <c r="Q162" s="11">
        <f>2*'OddsRatio_working_3-way'!K162*'OddsRatio_working_3-way'!L162*'OddsRatio_working_3-way'!M162</f>
        <v>6.4005931557689313E-2</v>
      </c>
      <c r="R162" s="11">
        <f t="shared" si="49"/>
        <v>0</v>
      </c>
      <c r="S162" s="11">
        <f t="shared" si="50"/>
        <v>-0.84559445290038904</v>
      </c>
      <c r="T162" s="11">
        <f t="shared" si="51"/>
        <v>-0.24022569684670142</v>
      </c>
      <c r="U162" s="11">
        <f>'OddsRatio_working_3-way'!S162-'OddsRatio_working_3-way'!R162^2/3</f>
        <v>-0.84559445290038904</v>
      </c>
      <c r="V162" s="11">
        <f>'OddsRatio_working_3-way'!S162*'OddsRatio_working_3-way'!R162/3-2*'OddsRatio_working_3-way'!R162^3/27-'OddsRatio_working_3-way'!T162</f>
        <v>0.24022569684670142</v>
      </c>
      <c r="W162" s="11">
        <f>'OddsRatio_working_3-way'!V162^2+4*'OddsRatio_working_3-way'!U162^3/27</f>
        <v>-3.1865745494574611E-2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0.14964468827865049</v>
      </c>
      <c r="Y162" s="11">
        <f>IF('OddsRatio_working_3-way'!W162&gt;=0,IF('OddsRatio_working_3-way'!V162+SQRT('OddsRatio_working_3-way'!W162)&gt;0,0,PI()),ACOS('OddsRatio_working_3-way'!V162/(2*'OddsRatio_working_3-way'!X162)))</f>
        <v>0.63906530271577433</v>
      </c>
      <c r="Z162" s="11">
        <f>'OddsRatio_working_3-way'!X162^(1/3)*COS('OddsRatio_working_3-way'!Y162/3)</f>
        <v>0.51890903144879619</v>
      </c>
      <c r="AA162" s="11">
        <f>'OddsRatio_working_3-way'!X162^(1/3)*COS(('OddsRatio_working_3-way'!Y162+2*PI())/3)</f>
        <v>-0.35665881622469187</v>
      </c>
      <c r="AB162" s="11">
        <f>'OddsRatio_working_3-way'!X162^(1/3)*COS(('OddsRatio_working_3-way'!Y162+4*PI())/3)</f>
        <v>-0.16225021522410421</v>
      </c>
      <c r="AC162" s="11">
        <f>'OddsRatio_working_3-way'!X162^(1/3)*SIN('OddsRatio_working_3-way'!Y162/3)</f>
        <v>0.11224185812046776</v>
      </c>
      <c r="AD162" s="11">
        <f>'OddsRatio_working_3-way'!X162^(1/3)*SIN(('OddsRatio_working_3-way'!Y162+2*PI())/3)</f>
        <v>0.39326747442760179</v>
      </c>
      <c r="AE162" s="11">
        <f>'OddsRatio_working_3-way'!X162^(1/3)*SIN(('OddsRatio_working_3-way'!Y162+4*PI())/3)</f>
        <v>-0.50550933254806962</v>
      </c>
      <c r="AF162" s="11">
        <f>-'OddsRatio_working_3-way'!U162/(3*'OddsRatio_working_3-way'!X162^(1/3))*COS(('OddsRatio_working_3-way'!Y162)/3)</f>
        <v>0.5189090314487963</v>
      </c>
      <c r="AG162" s="11">
        <f>-'OddsRatio_working_3-way'!U162/(3*'OddsRatio_working_3-way'!X162^(1/3))*COS(('OddsRatio_working_3-way'!Y162+2*PI())/3)</f>
        <v>-0.35665881622469198</v>
      </c>
      <c r="AH162" s="11">
        <f>-'OddsRatio_working_3-way'!U162/(3*'OddsRatio_working_3-way'!X162^(1/3))*COS(('OddsRatio_working_3-way'!Y162+4*PI())/3)</f>
        <v>-0.16225021522410424</v>
      </c>
      <c r="AI162" s="11">
        <f>'OddsRatio_working_3-way'!U162/(3*'OddsRatio_working_3-way'!X162^(1/3))*SIN(('OddsRatio_working_3-way'!Y162)/3)</f>
        <v>-0.11224185812046779</v>
      </c>
      <c r="AJ162" s="11">
        <f>'OddsRatio_working_3-way'!U162/(3*'OddsRatio_working_3-way'!X162^(1/3))*SIN(('OddsRatio_working_3-way'!Y162+2*PI())/3)</f>
        <v>-0.3932674744276019</v>
      </c>
      <c r="AK162" s="11">
        <f>'OddsRatio_working_3-way'!U162/(3*'OddsRatio_working_3-way'!X162^(1/3))*SIN(('OddsRatio_working_3-way'!Y162+4*PI())/3)</f>
        <v>0.50550933254806973</v>
      </c>
      <c r="AL162" s="11">
        <f>'OddsRatio_working_3-way'!Z162+'OddsRatio_working_3-way'!AF162</f>
        <v>1.0378180628975926</v>
      </c>
      <c r="AM162" s="11">
        <f>'OddsRatio_working_3-way'!AA162+'OddsRatio_working_3-way'!AG162</f>
        <v>-0.71331763244938384</v>
      </c>
      <c r="AN162" s="11">
        <f>'OddsRatio_working_3-way'!AB162+'OddsRatio_working_3-way'!AH162</f>
        <v>-0.32450043044820842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1.0378180628975926</v>
      </c>
      <c r="AS162" s="11">
        <f>IF(('OddsRatio_working_3-way'!X162=0),IF(Q162&gt;0,-Q162^(1/3),(-Q162)^(1/3)),'OddsRatio_working_3-way'!AM162-'OddsRatio_working_3-way'!R162/3)</f>
        <v>-0.71331763244938384</v>
      </c>
      <c r="AT162" s="11">
        <f>IF(('OddsRatio_working_3-way'!X162=0),IF(Q162&gt;0,-Q162^(1/3),(-Q162)^(1/3)),'OddsRatio_working_3-way'!AN162-'OddsRatio_working_3-way'!R162/3)</f>
        <v>-0.32450043044820842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2.82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2.5099999999999998</v>
      </c>
      <c r="D163" s="9">
        <f t="shared" si="39"/>
        <v>0.34733905013617922</v>
      </c>
      <c r="E163" s="9">
        <f t="shared" si="40"/>
        <v>0.26187971753722272</v>
      </c>
      <c r="F163" s="9">
        <f t="shared" si="41"/>
        <v>0.39078123232659778</v>
      </c>
      <c r="G163" s="9">
        <f t="shared" si="42"/>
        <v>1.0324347848794937</v>
      </c>
      <c r="H163" s="9">
        <f t="shared" si="43"/>
        <v>2.8790313084806782</v>
      </c>
      <c r="I163" s="9">
        <f t="shared" si="44"/>
        <v>3.818546962721018</v>
      </c>
      <c r="J163" s="9">
        <f t="shared" si="45"/>
        <v>2.5589765251680356</v>
      </c>
      <c r="K163" s="11">
        <f t="shared" si="46"/>
        <v>0.3546099290780142</v>
      </c>
      <c r="L163" s="11">
        <f t="shared" si="47"/>
        <v>0.26809651474530832</v>
      </c>
      <c r="M163" s="11">
        <f t="shared" si="48"/>
        <v>0.39840637450199207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-0.28417071546112604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0.22953079587417263</v>
      </c>
      <c r="Q163" s="11">
        <f>2*'OddsRatio_working_3-way'!K163*'OddsRatio_working_3-way'!L163*'OddsRatio_working_3-way'!M163</f>
        <v>7.5752737912268192E-2</v>
      </c>
      <c r="R163" s="11">
        <f t="shared" si="49"/>
        <v>0</v>
      </c>
      <c r="S163" s="11">
        <f t="shared" si="50"/>
        <v>-0.80772149762761869</v>
      </c>
      <c r="T163" s="11">
        <f t="shared" si="51"/>
        <v>-0.2665747516922834</v>
      </c>
      <c r="U163" s="11">
        <f>'OddsRatio_working_3-way'!S163-'OddsRatio_working_3-way'!R163^2/3</f>
        <v>-0.80772149762761869</v>
      </c>
      <c r="V163" s="11">
        <f>'OddsRatio_working_3-way'!S163*'OddsRatio_working_3-way'!R163/3-2*'OddsRatio_working_3-way'!R163^3/27-'OddsRatio_working_3-way'!T163</f>
        <v>0.2665747516922834</v>
      </c>
      <c r="W163" s="11">
        <f>'OddsRatio_working_3-way'!V163^2+4*'OddsRatio_working_3-way'!U163^3/27</f>
        <v>-7.0073576822668598E-3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0.13970455962679726</v>
      </c>
      <c r="Y163" s="11">
        <f>IF('OddsRatio_working_3-way'!W163&gt;=0,IF('OddsRatio_working_3-way'!V163+SQRT('OddsRatio_working_3-way'!W163)&gt;0,0,PI()),ACOS('OddsRatio_working_3-way'!V163/(2*'OddsRatio_working_3-way'!X163)))</f>
        <v>0.3042695771723738</v>
      </c>
      <c r="Z163" s="11">
        <f>'OddsRatio_working_3-way'!X163^(1/3)*COS('OddsRatio_working_3-way'!Y163/3)</f>
        <v>0.51621739243974685</v>
      </c>
      <c r="AA163" s="11">
        <f>'OddsRatio_working_3-way'!X163^(1/3)*COS(('OddsRatio_working_3-way'!Y163+2*PI())/3)</f>
        <v>-0.30360679743229729</v>
      </c>
      <c r="AB163" s="11">
        <f>'OddsRatio_working_3-way'!X163^(1/3)*COS(('OddsRatio_working_3-way'!Y163+4*PI())/3)</f>
        <v>-0.21261059500744953</v>
      </c>
      <c r="AC163" s="11">
        <f>'OddsRatio_working_3-way'!X163^(1/3)*SIN('OddsRatio_working_3-way'!Y163/3)</f>
        <v>5.2536681965219545E-2</v>
      </c>
      <c r="AD163" s="11">
        <f>'OddsRatio_working_3-way'!X163^(1/3)*SIN(('OddsRatio_working_3-way'!Y163+2*PI())/3)</f>
        <v>0.42078903474557211</v>
      </c>
      <c r="AE163" s="11">
        <f>'OddsRatio_working_3-way'!X163^(1/3)*SIN(('OddsRatio_working_3-way'!Y163+4*PI())/3)</f>
        <v>-0.4733257167107916</v>
      </c>
      <c r="AF163" s="11">
        <f>-'OddsRatio_working_3-way'!U163/(3*'OddsRatio_working_3-way'!X163^(1/3))*COS(('OddsRatio_working_3-way'!Y163)/3)</f>
        <v>0.51621739243974685</v>
      </c>
      <c r="AG163" s="11">
        <f>-'OddsRatio_working_3-way'!U163/(3*'OddsRatio_working_3-way'!X163^(1/3))*COS(('OddsRatio_working_3-way'!Y163+2*PI())/3)</f>
        <v>-0.30360679743229729</v>
      </c>
      <c r="AH163" s="11">
        <f>-'OddsRatio_working_3-way'!U163/(3*'OddsRatio_working_3-way'!X163^(1/3))*COS(('OddsRatio_working_3-way'!Y163+4*PI())/3)</f>
        <v>-0.21261059500744953</v>
      </c>
      <c r="AI163" s="11">
        <f>'OddsRatio_working_3-way'!U163/(3*'OddsRatio_working_3-way'!X163^(1/3))*SIN(('OddsRatio_working_3-way'!Y163)/3)</f>
        <v>-5.2536681965219545E-2</v>
      </c>
      <c r="AJ163" s="11">
        <f>'OddsRatio_working_3-way'!U163/(3*'OddsRatio_working_3-way'!X163^(1/3))*SIN(('OddsRatio_working_3-way'!Y163+2*PI())/3)</f>
        <v>-0.42078903474557211</v>
      </c>
      <c r="AK163" s="11">
        <f>'OddsRatio_working_3-way'!U163/(3*'OddsRatio_working_3-way'!X163^(1/3))*SIN(('OddsRatio_working_3-way'!Y163+4*PI())/3)</f>
        <v>0.4733257167107916</v>
      </c>
      <c r="AL163" s="11">
        <f>'OddsRatio_working_3-way'!Z163+'OddsRatio_working_3-way'!AF163</f>
        <v>1.0324347848794937</v>
      </c>
      <c r="AM163" s="11">
        <f>'OddsRatio_working_3-way'!AA163+'OddsRatio_working_3-way'!AG163</f>
        <v>-0.60721359486459459</v>
      </c>
      <c r="AN163" s="11">
        <f>'OddsRatio_working_3-way'!AB163+'OddsRatio_working_3-way'!AH163</f>
        <v>-0.42522119001489905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1.0324347848794937</v>
      </c>
      <c r="AS163" s="11">
        <f>IF(('OddsRatio_working_3-way'!X163=0),IF(Q163&gt;0,-Q163^(1/3),(-Q163)^(1/3)),'OddsRatio_working_3-way'!AM163-'OddsRatio_working_3-way'!R163/3)</f>
        <v>-0.60721359486459459</v>
      </c>
      <c r="AT163" s="11">
        <f>IF(('OddsRatio_working_3-way'!X163=0),IF(Q163&gt;0,-Q163^(1/3),(-Q163)^(1/3)),'OddsRatio_working_3-way'!AN163-'OddsRatio_working_3-way'!R163/3)</f>
        <v>-0.42522119001489905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</v>
      </c>
      <c r="B164" s="4">
        <f>IF('True_Odds_Calculator_3-way'!B165="","",'True_Odds_Calculator_3-way'!B165)</f>
        <v>3.19</v>
      </c>
      <c r="C164" s="4">
        <f>IF('True_Odds_Calculator_3-way'!C165="","",'True_Odds_Calculator_3-way'!C165)</f>
        <v>4.17</v>
      </c>
      <c r="D164" s="9">
        <f t="shared" si="39"/>
        <v>0.48224595793318109</v>
      </c>
      <c r="E164" s="9">
        <f t="shared" si="40"/>
        <v>0.29418376538164337</v>
      </c>
      <c r="F164" s="9">
        <f t="shared" si="41"/>
        <v>0.22357027668517554</v>
      </c>
      <c r="G164" s="9">
        <f t="shared" si="42"/>
        <v>1.0955414812658599</v>
      </c>
      <c r="H164" s="9">
        <f t="shared" si="43"/>
        <v>2.0736306516405425</v>
      </c>
      <c r="I164" s="9">
        <f t="shared" si="44"/>
        <v>3.3992358439722334</v>
      </c>
      <c r="J164" s="9">
        <f t="shared" si="45"/>
        <v>4.4728664956127764</v>
      </c>
      <c r="K164" s="11">
        <f t="shared" si="46"/>
        <v>0.50505050505050508</v>
      </c>
      <c r="L164" s="11">
        <f t="shared" si="47"/>
        <v>0.31347962382445144</v>
      </c>
      <c r="M164" s="11">
        <f t="shared" si="48"/>
        <v>0.23980815347721823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-0.25830780231898831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0.24071177180038056</v>
      </c>
      <c r="Q164" s="11">
        <f>2*'OddsRatio_working_3-way'!K164*'OddsRatio_working_3-way'!L164*'OddsRatio_working_3-way'!M164</f>
        <v>7.5934312870782505E-2</v>
      </c>
      <c r="R164" s="11">
        <f t="shared" si="49"/>
        <v>0</v>
      </c>
      <c r="S164" s="11">
        <f t="shared" si="50"/>
        <v>-0.93187960115553092</v>
      </c>
      <c r="T164" s="11">
        <f t="shared" si="51"/>
        <v>-0.29396832844023058</v>
      </c>
      <c r="U164" s="11">
        <f>'OddsRatio_working_3-way'!S164-'OddsRatio_working_3-way'!R164^2/3</f>
        <v>-0.93187960115553092</v>
      </c>
      <c r="V164" s="11">
        <f>'OddsRatio_working_3-way'!S164*'OddsRatio_working_3-way'!R164/3-2*'OddsRatio_working_3-way'!R164^3/27-'OddsRatio_working_3-way'!T164</f>
        <v>0.29396832844023058</v>
      </c>
      <c r="W164" s="11">
        <f>'OddsRatio_working_3-way'!V164^2+4*'OddsRatio_working_3-way'!U164^3/27</f>
        <v>-3.3470601807553874E-2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0.17312421836177133</v>
      </c>
      <c r="Y164" s="11">
        <f>IF('OddsRatio_working_3-way'!W164&gt;=0,IF('OddsRatio_working_3-way'!V164+SQRT('OddsRatio_working_3-way'!W164)&gt;0,0,PI()),ACOS('OddsRatio_working_3-way'!V164/(2*'OddsRatio_working_3-way'!X164)))</f>
        <v>0.55668783663419408</v>
      </c>
      <c r="Z164" s="11">
        <f>'OddsRatio_working_3-way'!X164^(1/3)*COS('OddsRatio_working_3-way'!Y164/3)</f>
        <v>0.54777074063292996</v>
      </c>
      <c r="AA164" s="11">
        <f>'OddsRatio_working_3-way'!X164^(1/3)*COS(('OddsRatio_working_3-way'!Y164+2*PI())/3)</f>
        <v>-0.36293766994270243</v>
      </c>
      <c r="AB164" s="11">
        <f>'OddsRatio_working_3-way'!X164^(1/3)*COS(('OddsRatio_working_3-way'!Y164+4*PI())/3)</f>
        <v>-0.1848330706902277</v>
      </c>
      <c r="AC164" s="11">
        <f>'OddsRatio_working_3-way'!X164^(1/3)*SIN('OddsRatio_working_3-way'!Y164/3)</f>
        <v>0.1028287383223269</v>
      </c>
      <c r="AD164" s="11">
        <f>'OddsRatio_working_3-way'!X164^(1/3)*SIN(('OddsRatio_working_3-way'!Y164+2*PI())/3)</f>
        <v>0.42296900767677081</v>
      </c>
      <c r="AE164" s="11">
        <f>'OddsRatio_working_3-way'!X164^(1/3)*SIN(('OddsRatio_working_3-way'!Y164+4*PI())/3)</f>
        <v>-0.52579774599909757</v>
      </c>
      <c r="AF164" s="11">
        <f>-'OddsRatio_working_3-way'!U164/(3*'OddsRatio_working_3-way'!X164^(1/3))*COS(('OddsRatio_working_3-way'!Y164)/3)</f>
        <v>0.54777074063293008</v>
      </c>
      <c r="AG164" s="11">
        <f>-'OddsRatio_working_3-way'!U164/(3*'OddsRatio_working_3-way'!X164^(1/3))*COS(('OddsRatio_working_3-way'!Y164+2*PI())/3)</f>
        <v>-0.36293766994270249</v>
      </c>
      <c r="AH164" s="11">
        <f>-'OddsRatio_working_3-way'!U164/(3*'OddsRatio_working_3-way'!X164^(1/3))*COS(('OddsRatio_working_3-way'!Y164+4*PI())/3)</f>
        <v>-0.18483307069022772</v>
      </c>
      <c r="AI164" s="11">
        <f>'OddsRatio_working_3-way'!U164/(3*'OddsRatio_working_3-way'!X164^(1/3))*SIN(('OddsRatio_working_3-way'!Y164)/3)</f>
        <v>-0.10282873832232692</v>
      </c>
      <c r="AJ164" s="11">
        <f>'OddsRatio_working_3-way'!U164/(3*'OddsRatio_working_3-way'!X164^(1/3))*SIN(('OddsRatio_working_3-way'!Y164+2*PI())/3)</f>
        <v>-0.42296900767677093</v>
      </c>
      <c r="AK164" s="11">
        <f>'OddsRatio_working_3-way'!U164/(3*'OddsRatio_working_3-way'!X164^(1/3))*SIN(('OddsRatio_working_3-way'!Y164+4*PI())/3)</f>
        <v>0.52579774599909768</v>
      </c>
      <c r="AL164" s="11">
        <f>'OddsRatio_working_3-way'!Z164+'OddsRatio_working_3-way'!AF164</f>
        <v>1.0955414812658599</v>
      </c>
      <c r="AM164" s="11">
        <f>'OddsRatio_working_3-way'!AA164+'OddsRatio_working_3-way'!AG164</f>
        <v>-0.72587533988540498</v>
      </c>
      <c r="AN164" s="11">
        <f>'OddsRatio_working_3-way'!AB164+'OddsRatio_working_3-way'!AH164</f>
        <v>-0.36966614138045539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1.0955414812658599</v>
      </c>
      <c r="AS164" s="11">
        <f>IF(('OddsRatio_working_3-way'!X164=0),IF(Q164&gt;0,-Q164^(1/3),(-Q164)^(1/3)),'OddsRatio_working_3-way'!AM164-'OddsRatio_working_3-way'!R164/3)</f>
        <v>-0.72587533988540498</v>
      </c>
      <c r="AT164" s="11">
        <f>IF(('OddsRatio_working_3-way'!X164=0),IF(Q164&gt;0,-Q164^(1/3),(-Q164)^(1/3)),'OddsRatio_working_3-way'!AN164-'OddsRatio_working_3-way'!R164/3)</f>
        <v>-0.36966614138045539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1.81</v>
      </c>
      <c r="B165" s="4">
        <f>IF('True_Odds_Calculator_3-way'!B166="","",'True_Odds_Calculator_3-way'!B166)</f>
        <v>3.69</v>
      </c>
      <c r="C165" s="4">
        <f>IF('True_Odds_Calculator_3-way'!C166="","",'True_Odds_Calculator_3-way'!C166)</f>
        <v>4.2699999999999996</v>
      </c>
      <c r="D165" s="9">
        <f t="shared" si="39"/>
        <v>0.52925368055335609</v>
      </c>
      <c r="E165" s="9">
        <f t="shared" si="40"/>
        <v>0.25291722839032421</v>
      </c>
      <c r="F165" s="9">
        <f t="shared" si="41"/>
        <v>0.21782909105631984</v>
      </c>
      <c r="G165" s="9">
        <f t="shared" si="42"/>
        <v>1.0980902296333697</v>
      </c>
      <c r="H165" s="9">
        <f t="shared" si="43"/>
        <v>1.8894530860030292</v>
      </c>
      <c r="I165" s="9">
        <f t="shared" si="44"/>
        <v>3.953862717713764</v>
      </c>
      <c r="J165" s="9">
        <f t="shared" si="45"/>
        <v>4.5907550509011186</v>
      </c>
      <c r="K165" s="11">
        <f t="shared" si="46"/>
        <v>0.5524861878453039</v>
      </c>
      <c r="L165" s="11">
        <f t="shared" si="47"/>
        <v>0.2710027100271003</v>
      </c>
      <c r="M165" s="11">
        <f t="shared" si="48"/>
        <v>0.23419203747072601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-0.24983439931052043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0.23738640998919214</v>
      </c>
      <c r="Q165" s="11">
        <f>2*'OddsRatio_working_3-way'!K165*'OddsRatio_working_3-way'!L165*'OddsRatio_working_3-way'!M165</f>
        <v>7.0128924664458525E-2</v>
      </c>
      <c r="R165" s="11">
        <f t="shared" si="49"/>
        <v>0</v>
      </c>
      <c r="S165" s="11">
        <f t="shared" si="50"/>
        <v>-0.95017503852279117</v>
      </c>
      <c r="T165" s="11">
        <f t="shared" si="51"/>
        <v>-0.28070163619580235</v>
      </c>
      <c r="U165" s="11">
        <f>'OddsRatio_working_3-way'!S165-'OddsRatio_working_3-way'!R165^2/3</f>
        <v>-0.95017503852279117</v>
      </c>
      <c r="V165" s="11">
        <f>'OddsRatio_working_3-way'!S165*'OddsRatio_working_3-way'!R165/3-2*'OddsRatio_working_3-way'!R165^3/27-'OddsRatio_working_3-way'!T165</f>
        <v>0.28070163619580235</v>
      </c>
      <c r="W165" s="11">
        <f>'OddsRatio_working_3-way'!V165^2+4*'OddsRatio_working_3-way'!U165^3/27</f>
        <v>-4.8295332788925449E-2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0.17824753950049774</v>
      </c>
      <c r="Y165" s="11">
        <f>IF('OddsRatio_working_3-way'!W165&gt;=0,IF('OddsRatio_working_3-way'!V165+SQRT('OddsRatio_working_3-way'!W165)&gt;0,0,PI()),ACOS('OddsRatio_working_3-way'!V165/(2*'OddsRatio_working_3-way'!X165)))</f>
        <v>0.66422829626965951</v>
      </c>
      <c r="Z165" s="11">
        <f>'OddsRatio_working_3-way'!X165^(1/3)*COS('OddsRatio_working_3-way'!Y165/3)</f>
        <v>0.54904511481668483</v>
      </c>
      <c r="AA165" s="11">
        <f>'OddsRatio_working_3-way'!X165^(1/3)*COS(('OddsRatio_working_3-way'!Y165+2*PI())/3)</f>
        <v>-0.38155459024266603</v>
      </c>
      <c r="AB165" s="11">
        <f>'OddsRatio_working_3-way'!X165^(1/3)*COS(('OddsRatio_working_3-way'!Y165+4*PI())/3)</f>
        <v>-0.16749052457401878</v>
      </c>
      <c r="AC165" s="11">
        <f>'OddsRatio_working_3-way'!X165^(1/3)*SIN('OddsRatio_working_3-way'!Y165/3)</f>
        <v>0.12358994593761927</v>
      </c>
      <c r="AD165" s="11">
        <f>'OddsRatio_working_3-way'!X165^(1/3)*SIN(('OddsRatio_working_3-way'!Y165+2*PI())/3)</f>
        <v>0.4136920442861835</v>
      </c>
      <c r="AE165" s="11">
        <f>'OddsRatio_working_3-way'!X165^(1/3)*SIN(('OddsRatio_working_3-way'!Y165+4*PI())/3)</f>
        <v>-0.53728199022380263</v>
      </c>
      <c r="AF165" s="11">
        <f>-'OddsRatio_working_3-way'!U165/(3*'OddsRatio_working_3-way'!X165^(1/3))*COS(('OddsRatio_working_3-way'!Y165)/3)</f>
        <v>0.54904511481668494</v>
      </c>
      <c r="AG165" s="11">
        <f>-'OddsRatio_working_3-way'!U165/(3*'OddsRatio_working_3-way'!X165^(1/3))*COS(('OddsRatio_working_3-way'!Y165+2*PI())/3)</f>
        <v>-0.38155459024266614</v>
      </c>
      <c r="AH165" s="11">
        <f>-'OddsRatio_working_3-way'!U165/(3*'OddsRatio_working_3-way'!X165^(1/3))*COS(('OddsRatio_working_3-way'!Y165+4*PI())/3)</f>
        <v>-0.16749052457401881</v>
      </c>
      <c r="AI165" s="11">
        <f>'OddsRatio_working_3-way'!U165/(3*'OddsRatio_working_3-way'!X165^(1/3))*SIN(('OddsRatio_working_3-way'!Y165)/3)</f>
        <v>-0.12358994593761929</v>
      </c>
      <c r="AJ165" s="11">
        <f>'OddsRatio_working_3-way'!U165/(3*'OddsRatio_working_3-way'!X165^(1/3))*SIN(('OddsRatio_working_3-way'!Y165+2*PI())/3)</f>
        <v>-0.41369204428618356</v>
      </c>
      <c r="AK165" s="11">
        <f>'OddsRatio_working_3-way'!U165/(3*'OddsRatio_working_3-way'!X165^(1/3))*SIN(('OddsRatio_working_3-way'!Y165+4*PI())/3)</f>
        <v>0.53728199022380274</v>
      </c>
      <c r="AL165" s="11">
        <f>'OddsRatio_working_3-way'!Z165+'OddsRatio_working_3-way'!AF165</f>
        <v>1.0980902296333697</v>
      </c>
      <c r="AM165" s="11">
        <f>'OddsRatio_working_3-way'!AA165+'OddsRatio_working_3-way'!AG165</f>
        <v>-0.76310918048533216</v>
      </c>
      <c r="AN165" s="11">
        <f>'OddsRatio_working_3-way'!AB165+'OddsRatio_working_3-way'!AH165</f>
        <v>-0.33498104914803761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1.0980902296333697</v>
      </c>
      <c r="AS165" s="11">
        <f>IF(('OddsRatio_working_3-way'!X165=0),IF(Q165&gt;0,-Q165^(1/3),(-Q165)^(1/3)),'OddsRatio_working_3-way'!AM165-'OddsRatio_working_3-way'!R165/3)</f>
        <v>-0.76310918048533216</v>
      </c>
      <c r="AT165" s="11">
        <f>IF(('OddsRatio_working_3-way'!X165=0),IF(Q165&gt;0,-Q165^(1/3),(-Q165)^(1/3)),'OddsRatio_working_3-way'!AN165-'OddsRatio_working_3-way'!R165/3)</f>
        <v>-0.33498104914803761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1.24</v>
      </c>
      <c r="B166" s="4">
        <f>IF('True_Odds_Calculator_3-way'!B167="","",'True_Odds_Calculator_3-way'!B167)</f>
        <v>5.67</v>
      </c>
      <c r="C166" s="4">
        <f>IF('True_Odds_Calculator_3-way'!C167="","",'True_Odds_Calculator_3-way'!C167)</f>
        <v>11.92</v>
      </c>
      <c r="D166" s="9">
        <f t="shared" si="39"/>
        <v>0.7769993743655883</v>
      </c>
      <c r="E166" s="9">
        <f t="shared" si="40"/>
        <v>0.15186981645861225</v>
      </c>
      <c r="F166" s="9">
        <f t="shared" si="41"/>
        <v>7.1130809175799142E-2</v>
      </c>
      <c r="G166" s="9">
        <f t="shared" si="42"/>
        <v>1.195843013690161</v>
      </c>
      <c r="H166" s="9">
        <f t="shared" si="43"/>
        <v>1.2870023232856389</v>
      </c>
      <c r="I166" s="9">
        <f t="shared" si="44"/>
        <v>6.584586873933052</v>
      </c>
      <c r="J166" s="9">
        <f t="shared" si="45"/>
        <v>14.058605709496558</v>
      </c>
      <c r="K166" s="11">
        <f t="shared" si="46"/>
        <v>0.80645161290322587</v>
      </c>
      <c r="L166" s="11">
        <f t="shared" si="47"/>
        <v>0.17636684303350969</v>
      </c>
      <c r="M166" s="11">
        <f t="shared" si="48"/>
        <v>8.3892617449664433E-2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-0.14603930624714334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0.18888606335384139</v>
      </c>
      <c r="Q166" s="11">
        <f>2*'OddsRatio_working_3-way'!K166*'OddsRatio_working_3-way'!L166*'OddsRatio_working_3-way'!M166</f>
        <v>2.3864316279702008E-2</v>
      </c>
      <c r="R166" s="11">
        <f t="shared" si="49"/>
        <v>0</v>
      </c>
      <c r="S166" s="11">
        <f t="shared" si="50"/>
        <v>-1.2933919518501971</v>
      </c>
      <c r="T166" s="11">
        <f t="shared" si="51"/>
        <v>-0.16341022765005647</v>
      </c>
      <c r="U166" s="11">
        <f>'OddsRatio_working_3-way'!S166-'OddsRatio_working_3-way'!R166^2/3</f>
        <v>-1.2933919518501971</v>
      </c>
      <c r="V166" s="11">
        <f>'OddsRatio_working_3-way'!S166*'OddsRatio_working_3-way'!R166/3-2*'OddsRatio_working_3-way'!R166^3/27-'OddsRatio_working_3-way'!T166</f>
        <v>0.16341022765005647</v>
      </c>
      <c r="W166" s="11">
        <f>'OddsRatio_working_3-way'!V166^2+4*'OddsRatio_working_3-way'!U166^3/27</f>
        <v>-0.29384038726274181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0.28308271307313393</v>
      </c>
      <c r="Y166" s="11">
        <f>IF('OddsRatio_working_3-way'!W166&gt;=0,IF('OddsRatio_working_3-way'!V166+SQRT('OddsRatio_working_3-way'!W166)&gt;0,0,PI()),ACOS('OddsRatio_working_3-way'!V166/(2*'OddsRatio_working_3-way'!X166)))</f>
        <v>1.2780045690214408</v>
      </c>
      <c r="Z166" s="11">
        <f>'OddsRatio_working_3-way'!X166^(1/3)*COS('OddsRatio_working_3-way'!Y166/3)</f>
        <v>0.5979215068450805</v>
      </c>
      <c r="AA166" s="11">
        <f>'OddsRatio_working_3-way'!X166^(1/3)*COS(('OddsRatio_working_3-way'!Y166+2*PI())/3)</f>
        <v>-0.53394030934524306</v>
      </c>
      <c r="AB166" s="11">
        <f>'OddsRatio_working_3-way'!X166^(1/3)*COS(('OddsRatio_working_3-way'!Y166+4*PI())/3)</f>
        <v>-6.3981197499837633E-2</v>
      </c>
      <c r="AC166" s="11">
        <f>'OddsRatio_working_3-way'!X166^(1/3)*SIN('OddsRatio_working_3-way'!Y166/3)</f>
        <v>0.27133101973206225</v>
      </c>
      <c r="AD166" s="11">
        <f>'OddsRatio_working_3-way'!X166^(1/3)*SIN(('OddsRatio_working_3-way'!Y166+2*PI())/3)</f>
        <v>0.38214970453087965</v>
      </c>
      <c r="AE166" s="11">
        <f>'OddsRatio_working_3-way'!X166^(1/3)*SIN(('OddsRatio_working_3-way'!Y166+4*PI())/3)</f>
        <v>-0.6534807242629419</v>
      </c>
      <c r="AF166" s="11">
        <f>-'OddsRatio_working_3-way'!U166/(3*'OddsRatio_working_3-way'!X166^(1/3))*COS(('OddsRatio_working_3-way'!Y166)/3)</f>
        <v>0.59792150684508039</v>
      </c>
      <c r="AG166" s="11">
        <f>-'OddsRatio_working_3-way'!U166/(3*'OddsRatio_working_3-way'!X166^(1/3))*COS(('OddsRatio_working_3-way'!Y166+2*PI())/3)</f>
        <v>-0.53394030934524295</v>
      </c>
      <c r="AH166" s="11">
        <f>-'OddsRatio_working_3-way'!U166/(3*'OddsRatio_working_3-way'!X166^(1/3))*COS(('OddsRatio_working_3-way'!Y166+4*PI())/3)</f>
        <v>-6.3981197499837619E-2</v>
      </c>
      <c r="AI166" s="11">
        <f>'OddsRatio_working_3-way'!U166/(3*'OddsRatio_working_3-way'!X166^(1/3))*SIN(('OddsRatio_working_3-way'!Y166)/3)</f>
        <v>-0.27133101973206225</v>
      </c>
      <c r="AJ166" s="11">
        <f>'OddsRatio_working_3-way'!U166/(3*'OddsRatio_working_3-way'!X166^(1/3))*SIN(('OddsRatio_working_3-way'!Y166+2*PI())/3)</f>
        <v>-0.3821497045308796</v>
      </c>
      <c r="AK166" s="11">
        <f>'OddsRatio_working_3-way'!U166/(3*'OddsRatio_working_3-way'!X166^(1/3))*SIN(('OddsRatio_working_3-way'!Y166+4*PI())/3)</f>
        <v>0.65348072426294179</v>
      </c>
      <c r="AL166" s="11">
        <f>'OddsRatio_working_3-way'!Z166+'OddsRatio_working_3-way'!AF166</f>
        <v>1.195843013690161</v>
      </c>
      <c r="AM166" s="11">
        <f>'OddsRatio_working_3-way'!AA166+'OddsRatio_working_3-way'!AG166</f>
        <v>-1.0678806186904861</v>
      </c>
      <c r="AN166" s="11">
        <f>'OddsRatio_working_3-way'!AB166+'OddsRatio_working_3-way'!AH166</f>
        <v>-0.12796239499967527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1.195843013690161</v>
      </c>
      <c r="AS166" s="11">
        <f>IF(('OddsRatio_working_3-way'!X166=0),IF(Q166&gt;0,-Q166^(1/3),(-Q166)^(1/3)),'OddsRatio_working_3-way'!AM166-'OddsRatio_working_3-way'!R166/3)</f>
        <v>-1.0678806186904861</v>
      </c>
      <c r="AT166" s="11">
        <f>IF(('OddsRatio_working_3-way'!X166=0),IF(Q166&gt;0,-Q166^(1/3),(-Q166)^(1/3)),'OddsRatio_working_3-way'!AN166-'OddsRatio_working_3-way'!R166/3)</f>
        <v>-0.12796239499967527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2.54</v>
      </c>
      <c r="B167" s="4">
        <f>IF('True_Odds_Calculator_3-way'!B168="","",'True_Odds_Calculator_3-way'!B168)</f>
        <v>2.99</v>
      </c>
      <c r="C167" s="4">
        <f>IF('True_Odds_Calculator_3-way'!C168="","",'True_Odds_Calculator_3-way'!C168)</f>
        <v>3.06</v>
      </c>
      <c r="D167" s="9">
        <f t="shared" si="39"/>
        <v>0.3743859060961226</v>
      </c>
      <c r="E167" s="9">
        <f t="shared" si="40"/>
        <v>0.31652262282066035</v>
      </c>
      <c r="F167" s="9">
        <f t="shared" si="41"/>
        <v>0.30909147108321705</v>
      </c>
      <c r="G167" s="9">
        <f t="shared" si="42"/>
        <v>1.0850913763166585</v>
      </c>
      <c r="H167" s="9">
        <f t="shared" si="43"/>
        <v>2.671040719527654</v>
      </c>
      <c r="I167" s="9">
        <f t="shared" si="44"/>
        <v>3.1593318388701506</v>
      </c>
      <c r="J167" s="9">
        <f t="shared" si="45"/>
        <v>3.2352882352123165</v>
      </c>
      <c r="K167" s="11">
        <f t="shared" si="46"/>
        <v>0.39370078740157477</v>
      </c>
      <c r="L167" s="11">
        <f t="shared" si="47"/>
        <v>0.33444816053511706</v>
      </c>
      <c r="M167" s="11">
        <f t="shared" si="48"/>
        <v>0.32679738562091504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-0.27165311300478556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0.240538986335148</v>
      </c>
      <c r="Q167" s="11">
        <f>2*'OddsRatio_working_3-way'!K167*'OddsRatio_working_3-way'!L167*'OddsRatio_working_3-way'!M167</f>
        <v>8.6060460227244354E-2</v>
      </c>
      <c r="R167" s="11">
        <f t="shared" si="49"/>
        <v>0</v>
      </c>
      <c r="S167" s="11">
        <f t="shared" si="50"/>
        <v>-0.88546375807926248</v>
      </c>
      <c r="T167" s="11">
        <f t="shared" si="51"/>
        <v>-0.3168027756991994</v>
      </c>
      <c r="U167" s="11">
        <f>'OddsRatio_working_3-way'!S167-'OddsRatio_working_3-way'!R167^2/3</f>
        <v>-0.88546375807926248</v>
      </c>
      <c r="V167" s="11">
        <f>'OddsRatio_working_3-way'!S167*'OddsRatio_working_3-way'!R167/3-2*'OddsRatio_working_3-way'!R167^3/27-'OddsRatio_working_3-way'!T167</f>
        <v>0.3168027756991994</v>
      </c>
      <c r="W167" s="11">
        <f>'OddsRatio_working_3-way'!V167^2+4*'OddsRatio_working_3-way'!U167^3/27</f>
        <v>-2.4870201062625469E-3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0.16035197129828166</v>
      </c>
      <c r="Y167" s="11">
        <f>IF('OddsRatio_working_3-way'!W167&gt;=0,IF('OddsRatio_working_3-way'!V167+SQRT('OddsRatio_working_3-way'!W167)&gt;0,0,PI()),ACOS('OddsRatio_working_3-way'!V167/(2*'OddsRatio_working_3-way'!X167)))</f>
        <v>0.15613538644911684</v>
      </c>
      <c r="Z167" s="11">
        <f>'OddsRatio_working_3-way'!X167^(1/3)*COS('OddsRatio_working_3-way'!Y167/3)</f>
        <v>0.54254568815832915</v>
      </c>
      <c r="AA167" s="11">
        <f>'OddsRatio_working_3-way'!X167^(1/3)*COS(('OddsRatio_working_3-way'!Y167+2*PI())/3)</f>
        <v>-0.29574878564265511</v>
      </c>
      <c r="AB167" s="11">
        <f>'OddsRatio_working_3-way'!X167^(1/3)*COS(('OddsRatio_working_3-way'!Y167+4*PI())/3)</f>
        <v>-0.24679690251567413</v>
      </c>
      <c r="AC167" s="11">
        <f>'OddsRatio_working_3-way'!X167^(1/3)*SIN('OddsRatio_working_3-way'!Y167/3)</f>
        <v>2.826238290070171E-2</v>
      </c>
      <c r="AD167" s="11">
        <f>'OddsRatio_working_3-way'!X167^(1/3)*SIN(('OddsRatio_working_3-way'!Y167+2*PI())/3)</f>
        <v>0.45572715720847234</v>
      </c>
      <c r="AE167" s="11">
        <f>'OddsRatio_working_3-way'!X167^(1/3)*SIN(('OddsRatio_working_3-way'!Y167+4*PI())/3)</f>
        <v>-0.48398954010917389</v>
      </c>
      <c r="AF167" s="11">
        <f>-'OddsRatio_working_3-way'!U167/(3*'OddsRatio_working_3-way'!X167^(1/3))*COS(('OddsRatio_working_3-way'!Y167)/3)</f>
        <v>0.54254568815832926</v>
      </c>
      <c r="AG167" s="11">
        <f>-'OddsRatio_working_3-way'!U167/(3*'OddsRatio_working_3-way'!X167^(1/3))*COS(('OddsRatio_working_3-way'!Y167+2*PI())/3)</f>
        <v>-0.29574878564265517</v>
      </c>
      <c r="AH167" s="11">
        <f>-'OddsRatio_working_3-way'!U167/(3*'OddsRatio_working_3-way'!X167^(1/3))*COS(('OddsRatio_working_3-way'!Y167+4*PI())/3)</f>
        <v>-0.24679690251567418</v>
      </c>
      <c r="AI167" s="11">
        <f>'OddsRatio_working_3-way'!U167/(3*'OddsRatio_working_3-way'!X167^(1/3))*SIN(('OddsRatio_working_3-way'!Y167)/3)</f>
        <v>-2.8262382900701717E-2</v>
      </c>
      <c r="AJ167" s="11">
        <f>'OddsRatio_working_3-way'!U167/(3*'OddsRatio_working_3-way'!X167^(1/3))*SIN(('OddsRatio_working_3-way'!Y167+2*PI())/3)</f>
        <v>-0.4557271572084724</v>
      </c>
      <c r="AK167" s="11">
        <f>'OddsRatio_working_3-way'!U167/(3*'OddsRatio_working_3-way'!X167^(1/3))*SIN(('OddsRatio_working_3-way'!Y167+4*PI())/3)</f>
        <v>0.48398954010917394</v>
      </c>
      <c r="AL167" s="11">
        <f>'OddsRatio_working_3-way'!Z167+'OddsRatio_working_3-way'!AF167</f>
        <v>1.0850913763166585</v>
      </c>
      <c r="AM167" s="11">
        <f>'OddsRatio_working_3-way'!AA167+'OddsRatio_working_3-way'!AG167</f>
        <v>-0.59149757128531033</v>
      </c>
      <c r="AN167" s="11">
        <f>'OddsRatio_working_3-way'!AB167+'OddsRatio_working_3-way'!AH167</f>
        <v>-0.49359380503134831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1.0850913763166585</v>
      </c>
      <c r="AS167" s="11">
        <f>IF(('OddsRatio_working_3-way'!X167=0),IF(Q167&gt;0,-Q167^(1/3),(-Q167)^(1/3)),'OddsRatio_working_3-way'!AM167-'OddsRatio_working_3-way'!R167/3)</f>
        <v>-0.59149757128531033</v>
      </c>
      <c r="AT167" s="11">
        <f>IF(('OddsRatio_working_3-way'!X167=0),IF(Q167&gt;0,-Q167^(1/3),(-Q167)^(1/3)),'OddsRatio_working_3-way'!AN167-'OddsRatio_working_3-way'!R167/3)</f>
        <v>-0.49359380503134831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3.1</v>
      </c>
      <c r="B168" s="4">
        <f>IF('True_Odds_Calculator_3-way'!B169="","",'True_Odds_Calculator_3-way'!B169)</f>
        <v>3.64</v>
      </c>
      <c r="C168" s="4">
        <f>IF('True_Odds_Calculator_3-way'!C169="","",'True_Odds_Calculator_3-way'!C169)</f>
        <v>2.35</v>
      </c>
      <c r="D168" s="9">
        <f t="shared" si="39"/>
        <v>0.31505077127055386</v>
      </c>
      <c r="E168" s="9">
        <f t="shared" si="40"/>
        <v>0.26787074931893529</v>
      </c>
      <c r="F168" s="9">
        <f t="shared" si="41"/>
        <v>0.41707847941051085</v>
      </c>
      <c r="G168" s="9">
        <f t="shared" si="42"/>
        <v>1.0352817042141911</v>
      </c>
      <c r="H168" s="9">
        <f t="shared" si="43"/>
        <v>3.1740915788498016</v>
      </c>
      <c r="I168" s="9">
        <f t="shared" si="44"/>
        <v>3.7331436991254643</v>
      </c>
      <c r="J168" s="9">
        <f t="shared" si="45"/>
        <v>2.3976303006891584</v>
      </c>
      <c r="K168" s="11">
        <f t="shared" si="46"/>
        <v>0.32258064516129031</v>
      </c>
      <c r="L168" s="11">
        <f t="shared" si="47"/>
        <v>0.27472527472527469</v>
      </c>
      <c r="M168" s="11">
        <f t="shared" si="48"/>
        <v>0.42553191489361702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-0.28224486563539408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0.22966052478749802</v>
      </c>
      <c r="Q168" s="11">
        <f>2*'OddsRatio_working_3-way'!K168*'OddsRatio_working_3-way'!L168*'OddsRatio_working_3-way'!M168</f>
        <v>7.5422175628078153E-2</v>
      </c>
      <c r="R168" s="11">
        <f t="shared" si="49"/>
        <v>0</v>
      </c>
      <c r="S168" s="11">
        <f t="shared" si="50"/>
        <v>-0.8136924803591471</v>
      </c>
      <c r="T168" s="11">
        <f t="shared" si="51"/>
        <v>-0.26722248944471166</v>
      </c>
      <c r="U168" s="11">
        <f>'OddsRatio_working_3-way'!S168-'OddsRatio_working_3-way'!R168^2/3</f>
        <v>-0.8136924803591471</v>
      </c>
      <c r="V168" s="11">
        <f>'OddsRatio_working_3-way'!S168*'OddsRatio_working_3-way'!R168/3-2*'OddsRatio_working_3-way'!R168^3/27-'OddsRatio_working_3-way'!T168</f>
        <v>0.26722248944471166</v>
      </c>
      <c r="W168" s="11">
        <f>'OddsRatio_working_3-way'!V168^2+4*'OddsRatio_working_3-way'!U168^3/27</f>
        <v>-8.4057842542194505E-3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0.14125654243188923</v>
      </c>
      <c r="Y168" s="11">
        <f>IF('OddsRatio_working_3-way'!W168&gt;=0,IF('OddsRatio_working_3-way'!V168+SQRT('OddsRatio_working_3-way'!W168)&gt;0,0,PI()),ACOS('OddsRatio_working_3-way'!V168/(2*'OddsRatio_working_3-way'!X168)))</f>
        <v>0.33051139632563498</v>
      </c>
      <c r="Z168" s="11">
        <f>'OddsRatio_working_3-way'!X168^(1/3)*COS('OddsRatio_working_3-way'!Y168/3)</f>
        <v>0.51764085210709554</v>
      </c>
      <c r="AA168" s="11">
        <f>'OddsRatio_working_3-way'!X168^(1/3)*COS(('OddsRatio_working_3-way'!Y168+2*PI())/3)</f>
        <v>-0.30840955048791102</v>
      </c>
      <c r="AB168" s="11">
        <f>'OddsRatio_working_3-way'!X168^(1/3)*COS(('OddsRatio_working_3-way'!Y168+4*PI())/3)</f>
        <v>-0.20923130161918446</v>
      </c>
      <c r="AC168" s="11">
        <f>'OddsRatio_working_3-way'!X168^(1/3)*SIN('OddsRatio_working_3-way'!Y168/3)</f>
        <v>5.7260588682114963E-2</v>
      </c>
      <c r="AD168" s="11">
        <f>'OddsRatio_working_3-way'!X168^(1/3)*SIN(('OddsRatio_working_3-way'!Y168+2*PI())/3)</f>
        <v>0.4196598336203109</v>
      </c>
      <c r="AE168" s="11">
        <f>'OddsRatio_working_3-way'!X168^(1/3)*SIN(('OddsRatio_working_3-way'!Y168+4*PI())/3)</f>
        <v>-0.47692042230242582</v>
      </c>
      <c r="AF168" s="11">
        <f>-'OddsRatio_working_3-way'!U168/(3*'OddsRatio_working_3-way'!X168^(1/3))*COS(('OddsRatio_working_3-way'!Y168)/3)</f>
        <v>0.51764085210709554</v>
      </c>
      <c r="AG168" s="11">
        <f>-'OddsRatio_working_3-way'!U168/(3*'OddsRatio_working_3-way'!X168^(1/3))*COS(('OddsRatio_working_3-way'!Y168+2*PI())/3)</f>
        <v>-0.30840955048791102</v>
      </c>
      <c r="AH168" s="11">
        <f>-'OddsRatio_working_3-way'!U168/(3*'OddsRatio_working_3-way'!X168^(1/3))*COS(('OddsRatio_working_3-way'!Y168+4*PI())/3)</f>
        <v>-0.20923130161918446</v>
      </c>
      <c r="AI168" s="11">
        <f>'OddsRatio_working_3-way'!U168/(3*'OddsRatio_working_3-way'!X168^(1/3))*SIN(('OddsRatio_working_3-way'!Y168)/3)</f>
        <v>-5.7260588682114963E-2</v>
      </c>
      <c r="AJ168" s="11">
        <f>'OddsRatio_working_3-way'!U168/(3*'OddsRatio_working_3-way'!X168^(1/3))*SIN(('OddsRatio_working_3-way'!Y168+2*PI())/3)</f>
        <v>-0.4196598336203109</v>
      </c>
      <c r="AK168" s="11">
        <f>'OddsRatio_working_3-way'!U168/(3*'OddsRatio_working_3-way'!X168^(1/3))*SIN(('OddsRatio_working_3-way'!Y168+4*PI())/3)</f>
        <v>0.47692042230242582</v>
      </c>
      <c r="AL168" s="11">
        <f>'OddsRatio_working_3-way'!Z168+'OddsRatio_working_3-way'!AF168</f>
        <v>1.0352817042141911</v>
      </c>
      <c r="AM168" s="11">
        <f>'OddsRatio_working_3-way'!AA168+'OddsRatio_working_3-way'!AG168</f>
        <v>-0.61681910097582204</v>
      </c>
      <c r="AN168" s="11">
        <f>'OddsRatio_working_3-way'!AB168+'OddsRatio_working_3-way'!AH168</f>
        <v>-0.41846260323836892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1.0352817042141911</v>
      </c>
      <c r="AS168" s="11">
        <f>IF(('OddsRatio_working_3-way'!X168=0),IF(Q168&gt;0,-Q168^(1/3),(-Q168)^(1/3)),'OddsRatio_working_3-way'!AM168-'OddsRatio_working_3-way'!R168/3)</f>
        <v>-0.61681910097582204</v>
      </c>
      <c r="AT168" s="11">
        <f>IF(('OddsRatio_working_3-way'!X168=0),IF(Q168&gt;0,-Q168^(1/3),(-Q168)^(1/3)),'OddsRatio_working_3-way'!AN168-'OddsRatio_working_3-way'!R168/3)</f>
        <v>-0.41846260323836892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3.18</v>
      </c>
      <c r="B169" s="4">
        <f>IF('True_Odds_Calculator_3-way'!B170="","",'True_Odds_Calculator_3-way'!B170)</f>
        <v>3.24</v>
      </c>
      <c r="C169" s="4">
        <f>IF('True_Odds_Calculator_3-way'!C170="","",'True_Odds_Calculator_3-way'!C170)</f>
        <v>2.5</v>
      </c>
      <c r="D169" s="9">
        <f t="shared" si="39"/>
        <v>0.30702631016567794</v>
      </c>
      <c r="E169" s="9">
        <f t="shared" si="40"/>
        <v>0.30128009424145402</v>
      </c>
      <c r="F169" s="9">
        <f t="shared" si="41"/>
        <v>0.39169359559286815</v>
      </c>
      <c r="G169" s="9">
        <f t="shared" si="42"/>
        <v>1.0353439716681239</v>
      </c>
      <c r="H169" s="9">
        <f t="shared" si="43"/>
        <v>3.2570498582365097</v>
      </c>
      <c r="I169" s="9">
        <f t="shared" si="44"/>
        <v>3.3191704965365982</v>
      </c>
      <c r="J169" s="9">
        <f t="shared" si="45"/>
        <v>2.5530159575021854</v>
      </c>
      <c r="K169" s="11">
        <f t="shared" si="46"/>
        <v>0.31446540880503143</v>
      </c>
      <c r="L169" s="11">
        <f t="shared" si="47"/>
        <v>0.30864197530864196</v>
      </c>
      <c r="M169" s="11">
        <f t="shared" si="48"/>
        <v>0.4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-0.28436990449569066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0.22983150865750446</v>
      </c>
      <c r="Q169" s="11">
        <f>2*'OddsRatio_working_3-way'!K169*'OddsRatio_working_3-way'!L169*'OddsRatio_working_3-way'!M169</f>
        <v>7.7645779951859617E-2</v>
      </c>
      <c r="R169" s="11">
        <f t="shared" si="49"/>
        <v>0</v>
      </c>
      <c r="S169" s="11">
        <f t="shared" si="50"/>
        <v>-0.80821319353429444</v>
      </c>
      <c r="T169" s="11">
        <f t="shared" si="51"/>
        <v>-0.27304499781564001</v>
      </c>
      <c r="U169" s="11">
        <f>'OddsRatio_working_3-way'!S169-'OddsRatio_working_3-way'!R169^2/3</f>
        <v>-0.80821319353429444</v>
      </c>
      <c r="V169" s="11">
        <f>'OddsRatio_working_3-way'!S169*'OddsRatio_working_3-way'!R169/3-2*'OddsRatio_working_3-way'!R169^3/27-'OddsRatio_working_3-way'!T169</f>
        <v>0.27304499781564001</v>
      </c>
      <c r="W169" s="11">
        <f>'OddsRatio_working_3-way'!V169^2+4*'OddsRatio_working_3-way'!U169^3/27</f>
        <v>-3.6585449211617022E-3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0.13983214558293147</v>
      </c>
      <c r="Y169" s="11">
        <f>IF('OddsRatio_working_3-way'!W169&gt;=0,IF('OddsRatio_working_3-way'!V169+SQRT('OddsRatio_working_3-way'!W169)&gt;0,0,PI()),ACOS('OddsRatio_working_3-way'!V169/(2*'OddsRatio_working_3-way'!X169)))</f>
        <v>0.21800308733818508</v>
      </c>
      <c r="Z169" s="11">
        <f>'OddsRatio_working_3-way'!X169^(1/3)*COS('OddsRatio_working_3-way'!Y169/3)</f>
        <v>0.51767198583406204</v>
      </c>
      <c r="AA169" s="11">
        <f>'OddsRatio_working_3-way'!X169^(1/3)*COS(('OddsRatio_working_3-way'!Y169+2*PI())/3)</f>
        <v>-0.29147162827989259</v>
      </c>
      <c r="AB169" s="11">
        <f>'OddsRatio_working_3-way'!X169^(1/3)*COS(('OddsRatio_working_3-way'!Y169+4*PI())/3)</f>
        <v>-0.22620035755416909</v>
      </c>
      <c r="AC169" s="11">
        <f>'OddsRatio_working_3-way'!X169^(1/3)*SIN('OddsRatio_working_3-way'!Y169/3)</f>
        <v>3.7684385723845359E-2</v>
      </c>
      <c r="AD169" s="11">
        <f>'OddsRatio_working_3-way'!X169^(1/3)*SIN(('OddsRatio_working_3-way'!Y169+2*PI())/3)</f>
        <v>0.42947489769791314</v>
      </c>
      <c r="AE169" s="11">
        <f>'OddsRatio_working_3-way'!X169^(1/3)*SIN(('OddsRatio_working_3-way'!Y169+4*PI())/3)</f>
        <v>-0.4671592834217585</v>
      </c>
      <c r="AF169" s="11">
        <f>-'OddsRatio_working_3-way'!U169/(3*'OddsRatio_working_3-way'!X169^(1/3))*COS(('OddsRatio_working_3-way'!Y169)/3)</f>
        <v>0.51767198583406193</v>
      </c>
      <c r="AG169" s="11">
        <f>-'OddsRatio_working_3-way'!U169/(3*'OddsRatio_working_3-way'!X169^(1/3))*COS(('OddsRatio_working_3-way'!Y169+2*PI())/3)</f>
        <v>-0.29147162827989254</v>
      </c>
      <c r="AH169" s="11">
        <f>-'OddsRatio_working_3-way'!U169/(3*'OddsRatio_working_3-way'!X169^(1/3))*COS(('OddsRatio_working_3-way'!Y169+4*PI())/3)</f>
        <v>-0.22620035755416906</v>
      </c>
      <c r="AI169" s="11">
        <f>'OddsRatio_working_3-way'!U169/(3*'OddsRatio_working_3-way'!X169^(1/3))*SIN(('OddsRatio_working_3-way'!Y169)/3)</f>
        <v>-3.7684385723845346E-2</v>
      </c>
      <c r="AJ169" s="11">
        <f>'OddsRatio_working_3-way'!U169/(3*'OddsRatio_working_3-way'!X169^(1/3))*SIN(('OddsRatio_working_3-way'!Y169+2*PI())/3)</f>
        <v>-0.42947489769791303</v>
      </c>
      <c r="AK169" s="11">
        <f>'OddsRatio_working_3-way'!U169/(3*'OddsRatio_working_3-way'!X169^(1/3))*SIN(('OddsRatio_working_3-way'!Y169+4*PI())/3)</f>
        <v>0.46715928342175844</v>
      </c>
      <c r="AL169" s="11">
        <f>'OddsRatio_working_3-way'!Z169+'OddsRatio_working_3-way'!AF169</f>
        <v>1.0353439716681239</v>
      </c>
      <c r="AM169" s="11">
        <f>'OddsRatio_working_3-way'!AA169+'OddsRatio_working_3-way'!AG169</f>
        <v>-0.58294325655978518</v>
      </c>
      <c r="AN169" s="11">
        <f>'OddsRatio_working_3-way'!AB169+'OddsRatio_working_3-way'!AH169</f>
        <v>-0.45240071510833813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1.0353439716681239</v>
      </c>
      <c r="AS169" s="11">
        <f>IF(('OddsRatio_working_3-way'!X169=0),IF(Q169&gt;0,-Q169^(1/3),(-Q169)^(1/3)),'OddsRatio_working_3-way'!AM169-'OddsRatio_working_3-way'!R169/3)</f>
        <v>-0.58294325655978518</v>
      </c>
      <c r="AT169" s="11">
        <f>IF(('OddsRatio_working_3-way'!X169=0),IF(Q169&gt;0,-Q169^(1/3),(-Q169)^(1/3)),'OddsRatio_working_3-way'!AN169-'OddsRatio_working_3-way'!R169/3)</f>
        <v>-0.45240071510833813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3.55</v>
      </c>
      <c r="C170" s="4">
        <f>IF('True_Odds_Calculator_3-way'!C171="","",'True_Odds_Calculator_3-way'!C171)</f>
        <v>3.79</v>
      </c>
      <c r="D170" s="9">
        <f t="shared" si="39"/>
        <v>0.46776382902851588</v>
      </c>
      <c r="E170" s="9">
        <f t="shared" si="40"/>
        <v>0.274899045275314</v>
      </c>
      <c r="F170" s="9">
        <f t="shared" si="41"/>
        <v>0.25733712569617051</v>
      </c>
      <c r="G170" s="9">
        <f t="shared" si="42"/>
        <v>1.0343917902425805</v>
      </c>
      <c r="H170" s="9">
        <f t="shared" si="43"/>
        <v>2.1378309692668389</v>
      </c>
      <c r="I170" s="9">
        <f t="shared" si="44"/>
        <v>3.6376990651185803</v>
      </c>
      <c r="J170" s="9">
        <f t="shared" si="45"/>
        <v>3.8859530947767995</v>
      </c>
      <c r="K170" s="11">
        <f t="shared" si="46"/>
        <v>0.47619047619047616</v>
      </c>
      <c r="L170" s="11">
        <f t="shared" si="47"/>
        <v>0.28169014084507044</v>
      </c>
      <c r="M170" s="11">
        <f t="shared" si="48"/>
        <v>0.26385224274406333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-0.27698114810233454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0.22792869795731294</v>
      </c>
      <c r="Q170" s="11">
        <f>2*'OddsRatio_working_3-way'!K170*'OddsRatio_working_3-way'!L170*'OddsRatio_working_3-way'!M170</f>
        <v>7.0785309924631348E-2</v>
      </c>
      <c r="R170" s="11">
        <f t="shared" si="49"/>
        <v>0</v>
      </c>
      <c r="S170" s="11">
        <f t="shared" si="50"/>
        <v>-0.82290328969645798</v>
      </c>
      <c r="T170" s="11">
        <f t="shared" si="51"/>
        <v>-0.25556002785604287</v>
      </c>
      <c r="U170" s="11">
        <f>'OddsRatio_working_3-way'!S170-'OddsRatio_working_3-way'!R170^2/3</f>
        <v>-0.82290328969645798</v>
      </c>
      <c r="V170" s="11">
        <f>'OddsRatio_working_3-way'!S170*'OddsRatio_working_3-way'!R170/3-2*'OddsRatio_working_3-way'!R170^3/27-'OddsRatio_working_3-way'!T170</f>
        <v>0.25556002785604287</v>
      </c>
      <c r="W170" s="11">
        <f>'OddsRatio_working_3-way'!V170^2+4*'OddsRatio_working_3-way'!U170^3/27</f>
        <v>-1.7243927867670414E-2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0.14366180399244247</v>
      </c>
      <c r="Y170" s="11">
        <f>IF('OddsRatio_working_3-way'!W170&gt;=0,IF('OddsRatio_working_3-way'!V170+SQRT('OddsRatio_working_3-way'!W170)&gt;0,0,PI()),ACOS('OddsRatio_working_3-way'!V170/(2*'OddsRatio_working_3-way'!X170)))</f>
        <v>0.47465564496292401</v>
      </c>
      <c r="Z170" s="11">
        <f>'OddsRatio_working_3-way'!X170^(1/3)*COS('OddsRatio_working_3-way'!Y170/3)</f>
        <v>0.51719589512129038</v>
      </c>
      <c r="AA170" s="11">
        <f>'OddsRatio_working_3-way'!X170^(1/3)*COS(('OddsRatio_working_3-way'!Y170+2*PI())/3)</f>
        <v>-0.33006211324093471</v>
      </c>
      <c r="AB170" s="11">
        <f>'OddsRatio_working_3-way'!X170^(1/3)*COS(('OddsRatio_working_3-way'!Y170+4*PI())/3)</f>
        <v>-0.18713378188035584</v>
      </c>
      <c r="AC170" s="11">
        <f>'OddsRatio_working_3-way'!X170^(1/3)*SIN('OddsRatio_working_3-way'!Y170/3)</f>
        <v>8.2519710585854222E-2</v>
      </c>
      <c r="AD170" s="11">
        <f>'OddsRatio_working_3-way'!X170^(1/3)*SIN(('OddsRatio_working_3-way'!Y170+2*PI())/3)</f>
        <v>0.40664492861514256</v>
      </c>
      <c r="AE170" s="11">
        <f>'OddsRatio_working_3-way'!X170^(1/3)*SIN(('OddsRatio_working_3-way'!Y170+4*PI())/3)</f>
        <v>-0.48916463920099684</v>
      </c>
      <c r="AF170" s="11">
        <f>-'OddsRatio_working_3-way'!U170/(3*'OddsRatio_working_3-way'!X170^(1/3))*COS(('OddsRatio_working_3-way'!Y170)/3)</f>
        <v>0.51719589512129027</v>
      </c>
      <c r="AG170" s="11">
        <f>-'OddsRatio_working_3-way'!U170/(3*'OddsRatio_working_3-way'!X170^(1/3))*COS(('OddsRatio_working_3-way'!Y170+2*PI())/3)</f>
        <v>-0.33006211324093465</v>
      </c>
      <c r="AH170" s="11">
        <f>-'OddsRatio_working_3-way'!U170/(3*'OddsRatio_working_3-way'!X170^(1/3))*COS(('OddsRatio_working_3-way'!Y170+4*PI())/3)</f>
        <v>-0.18713378188035582</v>
      </c>
      <c r="AI170" s="11">
        <f>'OddsRatio_working_3-way'!U170/(3*'OddsRatio_working_3-way'!X170^(1/3))*SIN(('OddsRatio_working_3-way'!Y170)/3)</f>
        <v>-8.2519710585854208E-2</v>
      </c>
      <c r="AJ170" s="11">
        <f>'OddsRatio_working_3-way'!U170/(3*'OddsRatio_working_3-way'!X170^(1/3))*SIN(('OddsRatio_working_3-way'!Y170+2*PI())/3)</f>
        <v>-0.40664492861514251</v>
      </c>
      <c r="AK170" s="11">
        <f>'OddsRatio_working_3-way'!U170/(3*'OddsRatio_working_3-way'!X170^(1/3))*SIN(('OddsRatio_working_3-way'!Y170+4*PI())/3)</f>
        <v>0.48916463920099673</v>
      </c>
      <c r="AL170" s="11">
        <f>'OddsRatio_working_3-way'!Z170+'OddsRatio_working_3-way'!AF170</f>
        <v>1.0343917902425805</v>
      </c>
      <c r="AM170" s="11">
        <f>'OddsRatio_working_3-way'!AA170+'OddsRatio_working_3-way'!AG170</f>
        <v>-0.66012422648186941</v>
      </c>
      <c r="AN170" s="11">
        <f>'OddsRatio_working_3-way'!AB170+'OddsRatio_working_3-way'!AH170</f>
        <v>-0.37426756376071169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1.0343917902425805</v>
      </c>
      <c r="AS170" s="11">
        <f>IF(('OddsRatio_working_3-way'!X170=0),IF(Q170&gt;0,-Q170^(1/3),(-Q170)^(1/3)),'OddsRatio_working_3-way'!AM170-'OddsRatio_working_3-way'!R170/3)</f>
        <v>-0.66012422648186941</v>
      </c>
      <c r="AT170" s="11">
        <f>IF(('OddsRatio_working_3-way'!X170=0),IF(Q170&gt;0,-Q170^(1/3),(-Q170)^(1/3)),'OddsRatio_working_3-way'!AN170-'OddsRatio_working_3-way'!R170/3)</f>
        <v>-0.37426756376071169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4.1100000000000003</v>
      </c>
      <c r="B171" s="4">
        <f>IF('True_Odds_Calculator_3-way'!B172="","",'True_Odds_Calculator_3-way'!B172)</f>
        <v>3.71</v>
      </c>
      <c r="C171" s="4">
        <f>IF('True_Odds_Calculator_3-way'!C172="","",'True_Odds_Calculator_3-way'!C172)</f>
        <v>1.96</v>
      </c>
      <c r="D171" s="9">
        <f t="shared" si="39"/>
        <v>0.23660908299789904</v>
      </c>
      <c r="E171" s="9">
        <f t="shared" si="40"/>
        <v>0.26236996366062471</v>
      </c>
      <c r="F171" s="9">
        <f t="shared" si="41"/>
        <v>0.50102095334147645</v>
      </c>
      <c r="G171" s="9">
        <f t="shared" si="42"/>
        <v>1.0374213629245972</v>
      </c>
      <c r="H171" s="9">
        <f t="shared" si="43"/>
        <v>4.2263804386954975</v>
      </c>
      <c r="I171" s="9">
        <f t="shared" si="44"/>
        <v>3.8114118935256593</v>
      </c>
      <c r="J171" s="9">
        <f t="shared" si="45"/>
        <v>1.9959245084076129</v>
      </c>
      <c r="K171" s="11">
        <f t="shared" si="46"/>
        <v>0.24330900243309</v>
      </c>
      <c r="L171" s="11">
        <f t="shared" si="47"/>
        <v>0.26954177897574122</v>
      </c>
      <c r="M171" s="11">
        <f t="shared" si="48"/>
        <v>0.51020408163265307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-0.2707254660968802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0.22685998081527453</v>
      </c>
      <c r="Q171" s="11">
        <f>2*'OddsRatio_working_3-way'!K171*'OddsRatio_working_3-way'!L171*'OddsRatio_working_3-way'!M171</f>
        <v>6.6920348323089823E-2</v>
      </c>
      <c r="R171" s="11">
        <f t="shared" si="49"/>
        <v>0</v>
      </c>
      <c r="S171" s="11">
        <f t="shared" si="50"/>
        <v>-0.83797059835550081</v>
      </c>
      <c r="T171" s="11">
        <f t="shared" si="51"/>
        <v>-0.24718896706651936</v>
      </c>
      <c r="U171" s="11">
        <f>'OddsRatio_working_3-way'!S171-'OddsRatio_working_3-way'!R171^2/3</f>
        <v>-0.83797059835550081</v>
      </c>
      <c r="V171" s="11">
        <f>'OddsRatio_working_3-way'!S171*'OddsRatio_working_3-way'!R171/3-2*'OddsRatio_working_3-way'!R171^3/27-'OddsRatio_working_3-way'!T171</f>
        <v>0.24718896706651936</v>
      </c>
      <c r="W171" s="11">
        <f>'OddsRatio_working_3-way'!V171^2+4*'OddsRatio_working_3-way'!U171^3/27</f>
        <v>-2.6070730529164934E-2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0.14762546864326775</v>
      </c>
      <c r="Y171" s="11">
        <f>IF('OddsRatio_working_3-way'!W171&gt;=0,IF('OddsRatio_working_3-way'!V171+SQRT('OddsRatio_working_3-way'!W171)&gt;0,0,PI()),ACOS('OddsRatio_working_3-way'!V171/(2*'OddsRatio_working_3-way'!X171)))</f>
        <v>0.57862290724709742</v>
      </c>
      <c r="Z171" s="11">
        <f>'OddsRatio_working_3-way'!X171^(1/3)*COS('OddsRatio_working_3-way'!Y171/3)</f>
        <v>0.51871068146229871</v>
      </c>
      <c r="AA171" s="11">
        <f>'OddsRatio_working_3-way'!X171^(1/3)*COS(('OddsRatio_working_3-way'!Y171+2*PI())/3)</f>
        <v>-0.34708829515286888</v>
      </c>
      <c r="AB171" s="11">
        <f>'OddsRatio_working_3-way'!X171^(1/3)*COS(('OddsRatio_working_3-way'!Y171+4*PI())/3)</f>
        <v>-0.17162238630942994</v>
      </c>
      <c r="AC171" s="11">
        <f>'OddsRatio_working_3-way'!X171^(1/3)*SIN('OddsRatio_working_3-way'!Y171/3)</f>
        <v>0.10130528970436188</v>
      </c>
      <c r="AD171" s="11">
        <f>'OddsRatio_working_3-way'!X171^(1/3)*SIN(('OddsRatio_working_3-way'!Y171+2*PI())/3)</f>
        <v>0.39856398250850761</v>
      </c>
      <c r="AE171" s="11">
        <f>'OddsRatio_working_3-way'!X171^(1/3)*SIN(('OddsRatio_working_3-way'!Y171+4*PI())/3)</f>
        <v>-0.49986927221286942</v>
      </c>
      <c r="AF171" s="11">
        <f>-'OddsRatio_working_3-way'!U171/(3*'OddsRatio_working_3-way'!X171^(1/3))*COS(('OddsRatio_working_3-way'!Y171)/3)</f>
        <v>0.5187106814622986</v>
      </c>
      <c r="AG171" s="11">
        <f>-'OddsRatio_working_3-way'!U171/(3*'OddsRatio_working_3-way'!X171^(1/3))*COS(('OddsRatio_working_3-way'!Y171+2*PI())/3)</f>
        <v>-0.34708829515286882</v>
      </c>
      <c r="AH171" s="11">
        <f>-'OddsRatio_working_3-way'!U171/(3*'OddsRatio_working_3-way'!X171^(1/3))*COS(('OddsRatio_working_3-way'!Y171+4*PI())/3)</f>
        <v>-0.17162238630942991</v>
      </c>
      <c r="AI171" s="11">
        <f>'OddsRatio_working_3-way'!U171/(3*'OddsRatio_working_3-way'!X171^(1/3))*SIN(('OddsRatio_working_3-way'!Y171)/3)</f>
        <v>-0.10130528970436187</v>
      </c>
      <c r="AJ171" s="11">
        <f>'OddsRatio_working_3-way'!U171/(3*'OddsRatio_working_3-way'!X171^(1/3))*SIN(('OddsRatio_working_3-way'!Y171+2*PI())/3)</f>
        <v>-0.3985639825085075</v>
      </c>
      <c r="AK171" s="11">
        <f>'OddsRatio_working_3-way'!U171/(3*'OddsRatio_working_3-way'!X171^(1/3))*SIN(('OddsRatio_working_3-way'!Y171+4*PI())/3)</f>
        <v>0.49986927221286936</v>
      </c>
      <c r="AL171" s="11">
        <f>'OddsRatio_working_3-way'!Z171+'OddsRatio_working_3-way'!AF171</f>
        <v>1.0374213629245972</v>
      </c>
      <c r="AM171" s="11">
        <f>'OddsRatio_working_3-way'!AA171+'OddsRatio_working_3-way'!AG171</f>
        <v>-0.69417659030573775</v>
      </c>
      <c r="AN171" s="11">
        <f>'OddsRatio_working_3-way'!AB171+'OddsRatio_working_3-way'!AH171</f>
        <v>-0.34324477261885988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1.0374213629245972</v>
      </c>
      <c r="AS171" s="11">
        <f>IF(('OddsRatio_working_3-way'!X171=0),IF(Q171&gt;0,-Q171^(1/3),(-Q171)^(1/3)),'OddsRatio_working_3-way'!AM171-'OddsRatio_working_3-way'!R171/3)</f>
        <v>-0.69417659030573775</v>
      </c>
      <c r="AT171" s="11">
        <f>IF(('OddsRatio_working_3-way'!X171=0),IF(Q171&gt;0,-Q171^(1/3),(-Q171)^(1/3)),'OddsRatio_working_3-way'!AN171-'OddsRatio_working_3-way'!R171/3)</f>
        <v>-0.34324477261885988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3.03</v>
      </c>
      <c r="B172" s="4">
        <f>IF('True_Odds_Calculator_3-way'!B173="","",'True_Odds_Calculator_3-way'!B173)</f>
        <v>3.16</v>
      </c>
      <c r="C172" s="4">
        <f>IF('True_Odds_Calculator_3-way'!C173="","",'True_Odds_Calculator_3-way'!C173)</f>
        <v>2.63</v>
      </c>
      <c r="D172" s="9">
        <f t="shared" si="39"/>
        <v>0.32126092301591314</v>
      </c>
      <c r="E172" s="9">
        <f t="shared" si="40"/>
        <v>0.30787865426211686</v>
      </c>
      <c r="F172" s="9">
        <f t="shared" si="41"/>
        <v>0.37086042272197001</v>
      </c>
      <c r="G172" s="9">
        <f t="shared" si="42"/>
        <v>1.0407559748521049</v>
      </c>
      <c r="H172" s="9">
        <f t="shared" si="43"/>
        <v>3.1127346289497733</v>
      </c>
      <c r="I172" s="9">
        <f t="shared" si="44"/>
        <v>3.2480329056805473</v>
      </c>
      <c r="J172" s="9">
        <f t="shared" si="45"/>
        <v>2.6964322390089306</v>
      </c>
      <c r="K172" s="11">
        <f t="shared" si="46"/>
        <v>0.33003300330033003</v>
      </c>
      <c r="L172" s="11">
        <f t="shared" si="47"/>
        <v>0.31645569620253161</v>
      </c>
      <c r="M172" s="11">
        <f t="shared" si="48"/>
        <v>0.38022813688212931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-0.28382584131253286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0.23111999797948701</v>
      </c>
      <c r="Q172" s="11">
        <f>2*'OddsRatio_working_3-way'!K172*'OddsRatio_working_3-way'!L172*'OddsRatio_working_3-way'!M172</f>
        <v>7.9422679718036779E-2</v>
      </c>
      <c r="R172" s="11">
        <f t="shared" si="49"/>
        <v>0</v>
      </c>
      <c r="S172" s="11">
        <f t="shared" si="50"/>
        <v>-0.81430216822643298</v>
      </c>
      <c r="T172" s="11">
        <f t="shared" si="51"/>
        <v>-0.27982892378915225</v>
      </c>
      <c r="U172" s="11">
        <f>'OddsRatio_working_3-way'!S172-'OddsRatio_working_3-way'!R172^2/3</f>
        <v>-0.81430216822643298</v>
      </c>
      <c r="V172" s="11">
        <f>'OddsRatio_working_3-way'!S172*'OddsRatio_working_3-way'!R172/3-2*'OddsRatio_working_3-way'!R172^3/27-'OddsRatio_working_3-way'!T172</f>
        <v>0.27982892378915225</v>
      </c>
      <c r="W172" s="11">
        <f>'OddsRatio_working_3-way'!V172^2+4*'OddsRatio_working_3-way'!U172^3/27</f>
        <v>-1.6889605769959543E-3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0.14141533435769185</v>
      </c>
      <c r="Y172" s="11">
        <f>IF('OddsRatio_working_3-way'!W172&gt;=0,IF('OddsRatio_working_3-way'!V172+SQRT('OddsRatio_working_3-way'!W172)&gt;0,0,PI()),ACOS('OddsRatio_working_3-way'!V172/(2*'OddsRatio_working_3-way'!X172)))</f>
        <v>0.14582214932968585</v>
      </c>
      <c r="Z172" s="11">
        <f>'OddsRatio_working_3-way'!X172^(1/3)*COS('OddsRatio_working_3-way'!Y172/3)</f>
        <v>0.52037798742605246</v>
      </c>
      <c r="AA172" s="11">
        <f>'OddsRatio_working_3-way'!X172^(1/3)*COS(('OddsRatio_working_3-way'!Y172+2*PI())/3)</f>
        <v>-0.28211169218781856</v>
      </c>
      <c r="AB172" s="11">
        <f>'OddsRatio_working_3-way'!X172^(1/3)*COS(('OddsRatio_working_3-way'!Y172+4*PI())/3)</f>
        <v>-0.238266295238234</v>
      </c>
      <c r="AC172" s="11">
        <f>'OddsRatio_working_3-way'!X172^(1/3)*SIN('OddsRatio_working_3-way'!Y172/3)</f>
        <v>2.531415173156875E-2</v>
      </c>
      <c r="AD172" s="11">
        <f>'OddsRatio_working_3-way'!X172^(1/3)*SIN(('OddsRatio_working_3-way'!Y172+2*PI())/3)</f>
        <v>0.43800348081539625</v>
      </c>
      <c r="AE172" s="11">
        <f>'OddsRatio_working_3-way'!X172^(1/3)*SIN(('OddsRatio_working_3-way'!Y172+4*PI())/3)</f>
        <v>-0.4633176325469649</v>
      </c>
      <c r="AF172" s="11">
        <f>-'OddsRatio_working_3-way'!U172/(3*'OddsRatio_working_3-way'!X172^(1/3))*COS(('OddsRatio_working_3-way'!Y172)/3)</f>
        <v>0.52037798742605246</v>
      </c>
      <c r="AG172" s="11">
        <f>-'OddsRatio_working_3-way'!U172/(3*'OddsRatio_working_3-way'!X172^(1/3))*COS(('OddsRatio_working_3-way'!Y172+2*PI())/3)</f>
        <v>-0.28211169218781856</v>
      </c>
      <c r="AH172" s="11">
        <f>-'OddsRatio_working_3-way'!U172/(3*'OddsRatio_working_3-way'!X172^(1/3))*COS(('OddsRatio_working_3-way'!Y172+4*PI())/3)</f>
        <v>-0.238266295238234</v>
      </c>
      <c r="AI172" s="11">
        <f>'OddsRatio_working_3-way'!U172/(3*'OddsRatio_working_3-way'!X172^(1/3))*SIN(('OddsRatio_working_3-way'!Y172)/3)</f>
        <v>-2.531415173156875E-2</v>
      </c>
      <c r="AJ172" s="11">
        <f>'OddsRatio_working_3-way'!U172/(3*'OddsRatio_working_3-way'!X172^(1/3))*SIN(('OddsRatio_working_3-way'!Y172+2*PI())/3)</f>
        <v>-0.43800348081539625</v>
      </c>
      <c r="AK172" s="11">
        <f>'OddsRatio_working_3-way'!U172/(3*'OddsRatio_working_3-way'!X172^(1/3))*SIN(('OddsRatio_working_3-way'!Y172+4*PI())/3)</f>
        <v>0.4633176325469649</v>
      </c>
      <c r="AL172" s="11">
        <f>'OddsRatio_working_3-way'!Z172+'OddsRatio_working_3-way'!AF172</f>
        <v>1.0407559748521049</v>
      </c>
      <c r="AM172" s="11">
        <f>'OddsRatio_working_3-way'!AA172+'OddsRatio_working_3-way'!AG172</f>
        <v>-0.56422338437563713</v>
      </c>
      <c r="AN172" s="11">
        <f>'OddsRatio_working_3-way'!AB172+'OddsRatio_working_3-way'!AH172</f>
        <v>-0.47653259047646801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1.0407559748521049</v>
      </c>
      <c r="AS172" s="11">
        <f>IF(('OddsRatio_working_3-way'!X172=0),IF(Q172&gt;0,-Q172^(1/3),(-Q172)^(1/3)),'OddsRatio_working_3-way'!AM172-'OddsRatio_working_3-way'!R172/3)</f>
        <v>-0.56422338437563713</v>
      </c>
      <c r="AT172" s="11">
        <f>IF(('OddsRatio_working_3-way'!X172=0),IF(Q172&gt;0,-Q172^(1/3),(-Q172)^(1/3)),'OddsRatio_working_3-way'!AN172-'OddsRatio_working_3-way'!R172/3)</f>
        <v>-0.47653259047646801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1.71</v>
      </c>
      <c r="B173" s="4">
        <f>IF('True_Odds_Calculator_3-way'!B174="","",'True_Odds_Calculator_3-way'!B174)</f>
        <v>4.26</v>
      </c>
      <c r="C173" s="4">
        <f>IF('True_Odds_Calculator_3-way'!C174="","",'True_Odds_Calculator_3-way'!C174)</f>
        <v>4.7300000000000004</v>
      </c>
      <c r="D173" s="9">
        <f t="shared" si="39"/>
        <v>0.57189580972100307</v>
      </c>
      <c r="E173" s="9">
        <f t="shared" si="40"/>
        <v>0.22537256952543827</v>
      </c>
      <c r="F173" s="9">
        <f t="shared" si="41"/>
        <v>0.20273162075355849</v>
      </c>
      <c r="G173" s="9">
        <f t="shared" si="42"/>
        <v>1.05432429829208</v>
      </c>
      <c r="H173" s="9">
        <f t="shared" si="43"/>
        <v>1.7485702517873767</v>
      </c>
      <c r="I173" s="9">
        <f t="shared" si="44"/>
        <v>4.4370972124321808</v>
      </c>
      <c r="J173" s="9">
        <f t="shared" si="45"/>
        <v>4.9326296326294585</v>
      </c>
      <c r="K173" s="11">
        <f t="shared" si="46"/>
        <v>0.58479532163742687</v>
      </c>
      <c r="L173" s="11">
        <f t="shared" si="47"/>
        <v>0.23474178403755869</v>
      </c>
      <c r="M173" s="11">
        <f t="shared" si="48"/>
        <v>0.21141649048625791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-0.25056357124900563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0.22347239062463087</v>
      </c>
      <c r="Q173" s="11">
        <f>2*'OddsRatio_working_3-way'!K173*'OddsRatio_working_3-way'!L173*'OddsRatio_working_3-way'!M173</f>
        <v>5.8044776785618403E-2</v>
      </c>
      <c r="R173" s="11">
        <f t="shared" si="49"/>
        <v>0</v>
      </c>
      <c r="S173" s="11">
        <f t="shared" si="50"/>
        <v>-0.89187901302120243</v>
      </c>
      <c r="T173" s="11">
        <f t="shared" si="51"/>
        <v>-0.23165688649901359</v>
      </c>
      <c r="U173" s="11">
        <f>'OddsRatio_working_3-way'!S173-'OddsRatio_working_3-way'!R173^2/3</f>
        <v>-0.89187901302120243</v>
      </c>
      <c r="V173" s="11">
        <f>'OddsRatio_working_3-way'!S173*'OddsRatio_working_3-way'!R173/3-2*'OddsRatio_working_3-way'!R173^3/27-'OddsRatio_working_3-way'!T173</f>
        <v>0.23165688649901359</v>
      </c>
      <c r="W173" s="11">
        <f>'OddsRatio_working_3-way'!V173^2+4*'OddsRatio_working_3-way'!U173^3/27</f>
        <v>-5.1437832451452635E-2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0.16209776796263228</v>
      </c>
      <c r="Y173" s="11">
        <f>IF('OddsRatio_working_3-way'!W173&gt;=0,IF('OddsRatio_working_3-way'!V173+SQRT('OddsRatio_working_3-way'!W173)&gt;0,0,PI()),ACOS('OddsRatio_working_3-way'!V173/(2*'OddsRatio_working_3-way'!X173)))</f>
        <v>0.77480259192769629</v>
      </c>
      <c r="Z173" s="11">
        <f>'OddsRatio_working_3-way'!X173^(1/3)*COS('OddsRatio_working_3-way'!Y173/3)</f>
        <v>0.52716214914603998</v>
      </c>
      <c r="AA173" s="11">
        <f>'OddsRatio_working_3-way'!X173^(1/3)*COS(('OddsRatio_working_3-way'!Y173+2*PI())/3)</f>
        <v>-0.38418291799216858</v>
      </c>
      <c r="AB173" s="11">
        <f>'OddsRatio_working_3-way'!X173^(1/3)*COS(('OddsRatio_working_3-way'!Y173+4*PI())/3)</f>
        <v>-0.14297923115387157</v>
      </c>
      <c r="AC173" s="11">
        <f>'OddsRatio_working_3-way'!X173^(1/3)*SIN('OddsRatio_working_3-way'!Y173/3)</f>
        <v>0.13925901352562114</v>
      </c>
      <c r="AD173" s="11">
        <f>'OddsRatio_working_3-way'!X173^(1/3)*SIN(('OddsRatio_working_3-way'!Y173+2*PI())/3)</f>
        <v>0.38690630631126127</v>
      </c>
      <c r="AE173" s="11">
        <f>'OddsRatio_working_3-way'!X173^(1/3)*SIN(('OddsRatio_working_3-way'!Y173+4*PI())/3)</f>
        <v>-0.52616531983688231</v>
      </c>
      <c r="AF173" s="11">
        <f>-'OddsRatio_working_3-way'!U173/(3*'OddsRatio_working_3-way'!X173^(1/3))*COS(('OddsRatio_working_3-way'!Y173)/3)</f>
        <v>0.52716214914603998</v>
      </c>
      <c r="AG173" s="11">
        <f>-'OddsRatio_working_3-way'!U173/(3*'OddsRatio_working_3-way'!X173^(1/3))*COS(('OddsRatio_working_3-way'!Y173+2*PI())/3)</f>
        <v>-0.38418291799216858</v>
      </c>
      <c r="AH173" s="11">
        <f>-'OddsRatio_working_3-way'!U173/(3*'OddsRatio_working_3-way'!X173^(1/3))*COS(('OddsRatio_working_3-way'!Y173+4*PI())/3)</f>
        <v>-0.14297923115387157</v>
      </c>
      <c r="AI173" s="11">
        <f>'OddsRatio_working_3-way'!U173/(3*'OddsRatio_working_3-way'!X173^(1/3))*SIN(('OddsRatio_working_3-way'!Y173)/3)</f>
        <v>-0.13925901352562114</v>
      </c>
      <c r="AJ173" s="11">
        <f>'OddsRatio_working_3-way'!U173/(3*'OddsRatio_working_3-way'!X173^(1/3))*SIN(('OddsRatio_working_3-way'!Y173+2*PI())/3)</f>
        <v>-0.38690630631126127</v>
      </c>
      <c r="AK173" s="11">
        <f>'OddsRatio_working_3-way'!U173/(3*'OddsRatio_working_3-way'!X173^(1/3))*SIN(('OddsRatio_working_3-way'!Y173+4*PI())/3)</f>
        <v>0.52616531983688231</v>
      </c>
      <c r="AL173" s="11">
        <f>'OddsRatio_working_3-way'!Z173+'OddsRatio_working_3-way'!AF173</f>
        <v>1.05432429829208</v>
      </c>
      <c r="AM173" s="11">
        <f>'OddsRatio_working_3-way'!AA173+'OddsRatio_working_3-way'!AG173</f>
        <v>-0.76836583598433716</v>
      </c>
      <c r="AN173" s="11">
        <f>'OddsRatio_working_3-way'!AB173+'OddsRatio_working_3-way'!AH173</f>
        <v>-0.28595846230774313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1.05432429829208</v>
      </c>
      <c r="AS173" s="11">
        <f>IF(('OddsRatio_working_3-way'!X173=0),IF(Q173&gt;0,-Q173^(1/3),(-Q173)^(1/3)),'OddsRatio_working_3-way'!AM173-'OddsRatio_working_3-way'!R173/3)</f>
        <v>-0.76836583598433716</v>
      </c>
      <c r="AT173" s="11">
        <f>IF(('OddsRatio_working_3-way'!X173=0),IF(Q173&gt;0,-Q173^(1/3),(-Q173)^(1/3)),'OddsRatio_working_3-way'!AN173-'OddsRatio_working_3-way'!R173/3)</f>
        <v>-0.28595846230774313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3.98</v>
      </c>
      <c r="B174" s="4">
        <f>IF('True_Odds_Calculator_3-way'!B175="","",'True_Odds_Calculator_3-way'!B175)</f>
        <v>3.77</v>
      </c>
      <c r="C174" s="4">
        <f>IF('True_Odds_Calculator_3-way'!C175="","",'True_Odds_Calculator_3-way'!C175)</f>
        <v>1.95</v>
      </c>
      <c r="D174" s="9">
        <f t="shared" si="39"/>
        <v>0.24258136082493195</v>
      </c>
      <c r="E174" s="9">
        <f t="shared" si="40"/>
        <v>0.2562592330073124</v>
      </c>
      <c r="F174" s="9">
        <f t="shared" si="41"/>
        <v>0.50115940616775567</v>
      </c>
      <c r="G174" s="9">
        <f t="shared" si="42"/>
        <v>1.0477611623494316</v>
      </c>
      <c r="H174" s="9">
        <f t="shared" si="43"/>
        <v>4.1223282638013066</v>
      </c>
      <c r="I174" s="9">
        <f t="shared" si="44"/>
        <v>3.9022984197079245</v>
      </c>
      <c r="J174" s="9">
        <f t="shared" si="45"/>
        <v>1.9953731042319593</v>
      </c>
      <c r="K174" s="11">
        <f t="shared" si="46"/>
        <v>0.25125628140703515</v>
      </c>
      <c r="L174" s="11">
        <f t="shared" si="47"/>
        <v>0.26525198938992045</v>
      </c>
      <c r="M174" s="11">
        <f t="shared" si="48"/>
        <v>0.51282051282051289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-0.2680159281068335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0.22898960558078435</v>
      </c>
      <c r="Q174" s="11">
        <f>2*'OddsRatio_working_3-way'!K174*'OddsRatio_working_3-way'!L174*'OddsRatio_working_3-way'!M174</f>
        <v>6.8355106143517697E-2</v>
      </c>
      <c r="R174" s="11">
        <f t="shared" si="49"/>
        <v>0</v>
      </c>
      <c r="S174" s="11">
        <f t="shared" si="50"/>
        <v>-0.85438804774881549</v>
      </c>
      <c r="T174" s="11">
        <f t="shared" si="51"/>
        <v>-0.2550412082832284</v>
      </c>
      <c r="U174" s="11">
        <f>'OddsRatio_working_3-way'!S174-'OddsRatio_working_3-way'!R174^2/3</f>
        <v>-0.85438804774881549</v>
      </c>
      <c r="V174" s="11">
        <f>'OddsRatio_working_3-way'!S174*'OddsRatio_working_3-way'!R174/3-2*'OddsRatio_working_3-way'!R174^3/27-'OddsRatio_working_3-way'!T174</f>
        <v>0.2550412082832284</v>
      </c>
      <c r="W174" s="11">
        <f>'OddsRatio_working_3-way'!V174^2+4*'OddsRatio_working_3-way'!U174^3/27</f>
        <v>-2.7351801061582304E-2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0.15198504777127864</v>
      </c>
      <c r="Y174" s="11">
        <f>IF('OddsRatio_working_3-way'!W174&gt;=0,IF('OddsRatio_working_3-way'!V174+SQRT('OddsRatio_working_3-way'!W174)&gt;0,0,PI()),ACOS('OddsRatio_working_3-way'!V174/(2*'OddsRatio_working_3-way'!X174)))</f>
        <v>0.57529124303387913</v>
      </c>
      <c r="Z174" s="11">
        <f>'OddsRatio_working_3-way'!X174^(1/3)*COS('OddsRatio_working_3-way'!Y174/3)</f>
        <v>0.52388058117471581</v>
      </c>
      <c r="AA174" s="11">
        <f>'OddsRatio_working_3-way'!X174^(1/3)*COS(('OddsRatio_working_3-way'!Y174+2*PI())/3)</f>
        <v>-0.35002470713327943</v>
      </c>
      <c r="AB174" s="11">
        <f>'OddsRatio_working_3-way'!X174^(1/3)*COS(('OddsRatio_working_3-way'!Y174+4*PI())/3)</f>
        <v>-0.17385587404143624</v>
      </c>
      <c r="AC174" s="11">
        <f>'OddsRatio_working_3-way'!X174^(1/3)*SIN('OddsRatio_working_3-way'!Y174/3)</f>
        <v>0.10171112320839787</v>
      </c>
      <c r="AD174" s="11">
        <f>'OddsRatio_working_3-way'!X174^(1/3)*SIN(('OddsRatio_working_3-way'!Y174+2*PI())/3)</f>
        <v>0.40283833024246068</v>
      </c>
      <c r="AE174" s="11">
        <f>'OddsRatio_working_3-way'!X174^(1/3)*SIN(('OddsRatio_working_3-way'!Y174+4*PI())/3)</f>
        <v>-0.50454945345085855</v>
      </c>
      <c r="AF174" s="11">
        <f>-'OddsRatio_working_3-way'!U174/(3*'OddsRatio_working_3-way'!X174^(1/3))*COS(('OddsRatio_working_3-way'!Y174)/3)</f>
        <v>0.52388058117471581</v>
      </c>
      <c r="AG174" s="11">
        <f>-'OddsRatio_working_3-way'!U174/(3*'OddsRatio_working_3-way'!X174^(1/3))*COS(('OddsRatio_working_3-way'!Y174+2*PI())/3)</f>
        <v>-0.35002470713327943</v>
      </c>
      <c r="AH174" s="11">
        <f>-'OddsRatio_working_3-way'!U174/(3*'OddsRatio_working_3-way'!X174^(1/3))*COS(('OddsRatio_working_3-way'!Y174+4*PI())/3)</f>
        <v>-0.17385587404143624</v>
      </c>
      <c r="AI174" s="11">
        <f>'OddsRatio_working_3-way'!U174/(3*'OddsRatio_working_3-way'!X174^(1/3))*SIN(('OddsRatio_working_3-way'!Y174)/3)</f>
        <v>-0.10171112320839787</v>
      </c>
      <c r="AJ174" s="11">
        <f>'OddsRatio_working_3-way'!U174/(3*'OddsRatio_working_3-way'!X174^(1/3))*SIN(('OddsRatio_working_3-way'!Y174+2*PI())/3)</f>
        <v>-0.40283833024246068</v>
      </c>
      <c r="AK174" s="11">
        <f>'OddsRatio_working_3-way'!U174/(3*'OddsRatio_working_3-way'!X174^(1/3))*SIN(('OddsRatio_working_3-way'!Y174+4*PI())/3)</f>
        <v>0.50454945345085855</v>
      </c>
      <c r="AL174" s="11">
        <f>'OddsRatio_working_3-way'!Z174+'OddsRatio_working_3-way'!AF174</f>
        <v>1.0477611623494316</v>
      </c>
      <c r="AM174" s="11">
        <f>'OddsRatio_working_3-way'!AA174+'OddsRatio_working_3-way'!AG174</f>
        <v>-0.70004941426655887</v>
      </c>
      <c r="AN174" s="11">
        <f>'OddsRatio_working_3-way'!AB174+'OddsRatio_working_3-way'!AH174</f>
        <v>-0.34771174808287247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1.0477611623494316</v>
      </c>
      <c r="AS174" s="11">
        <f>IF(('OddsRatio_working_3-way'!X174=0),IF(Q174&gt;0,-Q174^(1/3),(-Q174)^(1/3)),'OddsRatio_working_3-way'!AM174-'OddsRatio_working_3-way'!R174/3)</f>
        <v>-0.70004941426655887</v>
      </c>
      <c r="AT174" s="11">
        <f>IF(('OddsRatio_working_3-way'!X174=0),IF(Q174&gt;0,-Q174^(1/3),(-Q174)^(1/3)),'OddsRatio_working_3-way'!AN174-'OddsRatio_working_3-way'!R174/3)</f>
        <v>-0.34771174808287247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3.73</v>
      </c>
      <c r="C175" s="4">
        <f>IF('True_Odds_Calculator_3-way'!C176="","",'True_Odds_Calculator_3-way'!C176)</f>
        <v>3.97</v>
      </c>
      <c r="D175" s="9">
        <f t="shared" si="39"/>
        <v>0.49822906601812866</v>
      </c>
      <c r="E175" s="9">
        <f t="shared" si="40"/>
        <v>0.25880145066424909</v>
      </c>
      <c r="F175" s="9">
        <f t="shared" si="41"/>
        <v>0.24296948331762239</v>
      </c>
      <c r="G175" s="9">
        <f t="shared" si="42"/>
        <v>1.0490717862134882</v>
      </c>
      <c r="H175" s="9">
        <f t="shared" si="43"/>
        <v>2.0071089147649483</v>
      </c>
      <c r="I175" s="9">
        <f t="shared" si="44"/>
        <v>3.863965976362822</v>
      </c>
      <c r="J175" s="9">
        <f t="shared" si="45"/>
        <v>4.1157432050540592</v>
      </c>
      <c r="K175" s="11">
        <f t="shared" si="46"/>
        <v>0.51020408163265307</v>
      </c>
      <c r="L175" s="11">
        <f t="shared" si="47"/>
        <v>0.26809651474530832</v>
      </c>
      <c r="M175" s="11">
        <f t="shared" si="48"/>
        <v>0.25188916876574308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-0.26818526925900588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0.2294662504759874</v>
      </c>
      <c r="Q175" s="11">
        <f>2*'OddsRatio_working_3-way'!K175*'OddsRatio_working_3-way'!L175*'OddsRatio_working_3-way'!M175</f>
        <v>6.890878392672295E-2</v>
      </c>
      <c r="R175" s="11">
        <f t="shared" si="49"/>
        <v>0</v>
      </c>
      <c r="S175" s="11">
        <f t="shared" si="50"/>
        <v>-0.85562585562585569</v>
      </c>
      <c r="T175" s="11">
        <f t="shared" si="51"/>
        <v>-0.25694470138914588</v>
      </c>
      <c r="U175" s="11">
        <f>'OddsRatio_working_3-way'!S175-'OddsRatio_working_3-way'!R175^2/3</f>
        <v>-0.85562585562585569</v>
      </c>
      <c r="V175" s="11">
        <f>'OddsRatio_working_3-way'!S175*'OddsRatio_working_3-way'!R175/3-2*'OddsRatio_working_3-way'!R175^3/27-'OddsRatio_working_3-way'!T175</f>
        <v>0.25694470138914588</v>
      </c>
      <c r="W175" s="11">
        <f>'OddsRatio_working_3-way'!V175^2+4*'OddsRatio_working_3-way'!U175^3/27</f>
        <v>-2.677940980140138E-2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0.15231545339636315</v>
      </c>
      <c r="Y175" s="11">
        <f>IF('OddsRatio_working_3-way'!W175&gt;=0,IF('OddsRatio_working_3-way'!V175+SQRT('OddsRatio_working_3-way'!W175)&gt;0,0,PI()),ACOS('OddsRatio_working_3-way'!V175/(2*'OddsRatio_working_3-way'!X175)))</f>
        <v>0.56710002398717152</v>
      </c>
      <c r="Z175" s="11">
        <f>'OddsRatio_working_3-way'!X175^(1/3)*COS('OddsRatio_working_3-way'!Y175/3)</f>
        <v>0.52453589310674409</v>
      </c>
      <c r="AA175" s="11">
        <f>'OddsRatio_working_3-way'!X175^(1/3)*COS(('OddsRatio_working_3-way'!Y175+2*PI())/3)</f>
        <v>-0.34917615409728958</v>
      </c>
      <c r="AB175" s="11">
        <f>'OddsRatio_working_3-way'!X175^(1/3)*COS(('OddsRatio_working_3-way'!Y175+4*PI())/3)</f>
        <v>-0.17535973900945442</v>
      </c>
      <c r="AC175" s="11">
        <f>'OddsRatio_working_3-way'!X175^(1/3)*SIN('OddsRatio_working_3-way'!Y175/3)</f>
        <v>0.10035295404053737</v>
      </c>
      <c r="AD175" s="11">
        <f>'OddsRatio_working_3-way'!X175^(1/3)*SIN(('OddsRatio_working_3-way'!Y175+2*PI())/3)</f>
        <v>0.4040849316069306</v>
      </c>
      <c r="AE175" s="11">
        <f>'OddsRatio_working_3-way'!X175^(1/3)*SIN(('OddsRatio_working_3-way'!Y175+4*PI())/3)</f>
        <v>-0.50443788564746794</v>
      </c>
      <c r="AF175" s="11">
        <f>-'OddsRatio_working_3-way'!U175/(3*'OddsRatio_working_3-way'!X175^(1/3))*COS(('OddsRatio_working_3-way'!Y175)/3)</f>
        <v>0.5245358931067442</v>
      </c>
      <c r="AG175" s="11">
        <f>-'OddsRatio_working_3-way'!U175/(3*'OddsRatio_working_3-way'!X175^(1/3))*COS(('OddsRatio_working_3-way'!Y175+2*PI())/3)</f>
        <v>-0.34917615409728964</v>
      </c>
      <c r="AH175" s="11">
        <f>-'OddsRatio_working_3-way'!U175/(3*'OddsRatio_working_3-way'!X175^(1/3))*COS(('OddsRatio_working_3-way'!Y175+4*PI())/3)</f>
        <v>-0.17535973900945445</v>
      </c>
      <c r="AI175" s="11">
        <f>'OddsRatio_working_3-way'!U175/(3*'OddsRatio_working_3-way'!X175^(1/3))*SIN(('OddsRatio_working_3-way'!Y175)/3)</f>
        <v>-0.1003529540405374</v>
      </c>
      <c r="AJ175" s="11">
        <f>'OddsRatio_working_3-way'!U175/(3*'OddsRatio_working_3-way'!X175^(1/3))*SIN(('OddsRatio_working_3-way'!Y175+2*PI())/3)</f>
        <v>-0.40408493160693065</v>
      </c>
      <c r="AK175" s="11">
        <f>'OddsRatio_working_3-way'!U175/(3*'OddsRatio_working_3-way'!X175^(1/3))*SIN(('OddsRatio_working_3-way'!Y175+4*PI())/3)</f>
        <v>0.50443788564746805</v>
      </c>
      <c r="AL175" s="11">
        <f>'OddsRatio_working_3-way'!Z175+'OddsRatio_working_3-way'!AF175</f>
        <v>1.0490717862134882</v>
      </c>
      <c r="AM175" s="11">
        <f>'OddsRatio_working_3-way'!AA175+'OddsRatio_working_3-way'!AG175</f>
        <v>-0.69835230819457927</v>
      </c>
      <c r="AN175" s="11">
        <f>'OddsRatio_working_3-way'!AB175+'OddsRatio_working_3-way'!AH175</f>
        <v>-0.3507194780189089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1.0490717862134882</v>
      </c>
      <c r="AS175" s="11">
        <f>IF(('OddsRatio_working_3-way'!X175=0),IF(Q175&gt;0,-Q175^(1/3),(-Q175)^(1/3)),'OddsRatio_working_3-way'!AM175-'OddsRatio_working_3-way'!R175/3)</f>
        <v>-0.69835230819457927</v>
      </c>
      <c r="AT175" s="11">
        <f>IF(('OddsRatio_working_3-way'!X175=0),IF(Q175&gt;0,-Q175^(1/3),(-Q175)^(1/3)),'OddsRatio_working_3-way'!AN175-'OddsRatio_working_3-way'!R175/3)</f>
        <v>-0.3507194780189089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2.4500000000000002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2.94</v>
      </c>
      <c r="D176" s="9">
        <f t="shared" si="39"/>
        <v>0.39841404364711747</v>
      </c>
      <c r="E176" s="9">
        <f t="shared" si="40"/>
        <v>0.27048328591690779</v>
      </c>
      <c r="F176" s="9">
        <f t="shared" si="41"/>
        <v>0.33110267043597452</v>
      </c>
      <c r="G176" s="9">
        <f t="shared" si="42"/>
        <v>1.0413459893440316</v>
      </c>
      <c r="H176" s="9">
        <f t="shared" si="43"/>
        <v>2.5099516845488461</v>
      </c>
      <c r="I176" s="9">
        <f t="shared" si="44"/>
        <v>3.6970861124010415</v>
      </c>
      <c r="J176" s="9">
        <f t="shared" si="45"/>
        <v>3.0202112193274213</v>
      </c>
      <c r="K176" s="11">
        <f t="shared" si="46"/>
        <v>0.4081632653061224</v>
      </c>
      <c r="L176" s="11">
        <f t="shared" si="47"/>
        <v>0.2785515320334262</v>
      </c>
      <c r="M176" s="11">
        <f t="shared" si="48"/>
        <v>0.3401360544217687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-0.28174851317367366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0.23125616570316379</v>
      </c>
      <c r="Q176" s="11">
        <f>2*'OddsRatio_working_3-way'!K176*'OddsRatio_working_3-way'!L176*'OddsRatio_working_3-way'!M176</f>
        <v>7.7343199231827336E-2</v>
      </c>
      <c r="R176" s="11">
        <f t="shared" si="49"/>
        <v>0</v>
      </c>
      <c r="S176" s="11">
        <f t="shared" si="50"/>
        <v>-0.82078930283693918</v>
      </c>
      <c r="T176" s="11">
        <f t="shared" si="51"/>
        <v>-0.27451147252071539</v>
      </c>
      <c r="U176" s="11">
        <f>'OddsRatio_working_3-way'!S176-'OddsRatio_working_3-way'!R176^2/3</f>
        <v>-0.82078930283693918</v>
      </c>
      <c r="V176" s="11">
        <f>'OddsRatio_working_3-way'!S176*'OddsRatio_working_3-way'!R176/3-2*'OddsRatio_working_3-way'!R176^3/27-'OddsRatio_working_3-way'!T176</f>
        <v>0.27451147252071539</v>
      </c>
      <c r="W176" s="11">
        <f>'OddsRatio_working_3-way'!V176^2+4*'OddsRatio_working_3-way'!U176^3/27</f>
        <v>-6.5637054918227106E-3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0.14310857245227676</v>
      </c>
      <c r="Y176" s="11">
        <f>IF('OddsRatio_working_3-way'!W176&gt;=0,IF('OddsRatio_working_3-way'!V176+SQRT('OddsRatio_working_3-way'!W176)&gt;0,0,PI()),ACOS('OddsRatio_working_3-way'!V176/(2*'OddsRatio_working_3-way'!X176)))</f>
        <v>0.2869833665591488</v>
      </c>
      <c r="Z176" s="11">
        <f>'OddsRatio_working_3-way'!X176^(1/3)*COS('OddsRatio_working_3-way'!Y176/3)</f>
        <v>0.52067299467201578</v>
      </c>
      <c r="AA176" s="11">
        <f>'OddsRatio_working_3-way'!X176^(1/3)*COS(('OddsRatio_working_3-way'!Y176+2*PI())/3)</f>
        <v>-0.30360369245761326</v>
      </c>
      <c r="AB176" s="11">
        <f>'OddsRatio_working_3-way'!X176^(1/3)*COS(('OddsRatio_working_3-way'!Y176+4*PI())/3)</f>
        <v>-0.21706930221440238</v>
      </c>
      <c r="AC176" s="11">
        <f>'OddsRatio_working_3-way'!X176^(1/3)*SIN('OddsRatio_working_3-way'!Y176/3)</f>
        <v>4.9960653501077965E-2</v>
      </c>
      <c r="AD176" s="11">
        <f>'OddsRatio_working_3-way'!X176^(1/3)*SIN(('OddsRatio_working_3-way'!Y176+2*PI())/3)</f>
        <v>0.42593571369994643</v>
      </c>
      <c r="AE176" s="11">
        <f>'OddsRatio_working_3-way'!X176^(1/3)*SIN(('OddsRatio_working_3-way'!Y176+4*PI())/3)</f>
        <v>-0.47589636720102435</v>
      </c>
      <c r="AF176" s="11">
        <f>-'OddsRatio_working_3-way'!U176/(3*'OddsRatio_working_3-way'!X176^(1/3))*COS(('OddsRatio_working_3-way'!Y176)/3)</f>
        <v>0.52067299467201578</v>
      </c>
      <c r="AG176" s="11">
        <f>-'OddsRatio_working_3-way'!U176/(3*'OddsRatio_working_3-way'!X176^(1/3))*COS(('OddsRatio_working_3-way'!Y176+2*PI())/3)</f>
        <v>-0.30360369245761326</v>
      </c>
      <c r="AH176" s="11">
        <f>-'OddsRatio_working_3-way'!U176/(3*'OddsRatio_working_3-way'!X176^(1/3))*COS(('OddsRatio_working_3-way'!Y176+4*PI())/3)</f>
        <v>-0.21706930221440238</v>
      </c>
      <c r="AI176" s="11">
        <f>'OddsRatio_working_3-way'!U176/(3*'OddsRatio_working_3-way'!X176^(1/3))*SIN(('OddsRatio_working_3-way'!Y176)/3)</f>
        <v>-4.9960653501077965E-2</v>
      </c>
      <c r="AJ176" s="11">
        <f>'OddsRatio_working_3-way'!U176/(3*'OddsRatio_working_3-way'!X176^(1/3))*SIN(('OddsRatio_working_3-way'!Y176+2*PI())/3)</f>
        <v>-0.42593571369994643</v>
      </c>
      <c r="AK176" s="11">
        <f>'OddsRatio_working_3-way'!U176/(3*'OddsRatio_working_3-way'!X176^(1/3))*SIN(('OddsRatio_working_3-way'!Y176+4*PI())/3)</f>
        <v>0.47589636720102435</v>
      </c>
      <c r="AL176" s="11">
        <f>'OddsRatio_working_3-way'!Z176+'OddsRatio_working_3-way'!AF176</f>
        <v>1.0413459893440316</v>
      </c>
      <c r="AM176" s="11">
        <f>'OddsRatio_working_3-way'!AA176+'OddsRatio_working_3-way'!AG176</f>
        <v>-0.60720738491522652</v>
      </c>
      <c r="AN176" s="11">
        <f>'OddsRatio_working_3-way'!AB176+'OddsRatio_working_3-way'!AH176</f>
        <v>-0.43413860442880475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1.0413459893440316</v>
      </c>
      <c r="AS176" s="11">
        <f>IF(('OddsRatio_working_3-way'!X176=0),IF(Q176&gt;0,-Q176^(1/3),(-Q176)^(1/3)),'OddsRatio_working_3-way'!AM176-'OddsRatio_working_3-way'!R176/3)</f>
        <v>-0.60720738491522652</v>
      </c>
      <c r="AT176" s="11">
        <f>IF(('OddsRatio_working_3-way'!X176=0),IF(Q176&gt;0,-Q176^(1/3),(-Q176)^(1/3)),'OddsRatio_working_3-way'!AN176-'OddsRatio_working_3-way'!R176/3)</f>
        <v>-0.43413860442880475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2.15</v>
      </c>
      <c r="B177" s="4">
        <f>IF('True_Odds_Calculator_3-way'!B178="","",'True_Odds_Calculator_3-way'!B178)</f>
        <v>3.04</v>
      </c>
      <c r="C177" s="4">
        <f>IF('True_Odds_Calculator_3-way'!C178="","",'True_Odds_Calculator_3-way'!C178)</f>
        <v>4.28</v>
      </c>
      <c r="D177" s="9">
        <f t="shared" si="39"/>
        <v>0.45443767835251958</v>
      </c>
      <c r="E177" s="9">
        <f t="shared" si="40"/>
        <v>0.31952748685183091</v>
      </c>
      <c r="F177" s="9">
        <f t="shared" si="41"/>
        <v>0.22603483479564979</v>
      </c>
      <c r="G177" s="9">
        <f t="shared" si="42"/>
        <v>1.0439319656410391</v>
      </c>
      <c r="H177" s="9">
        <f t="shared" si="43"/>
        <v>2.2005217604871947</v>
      </c>
      <c r="I177" s="9">
        <f t="shared" si="44"/>
        <v>3.1296212099077194</v>
      </c>
      <c r="J177" s="9">
        <f t="shared" si="45"/>
        <v>4.4240968473026081</v>
      </c>
      <c r="K177" s="11">
        <f t="shared" si="46"/>
        <v>0.46511627906976744</v>
      </c>
      <c r="L177" s="11">
        <f t="shared" si="47"/>
        <v>0.32894736842105265</v>
      </c>
      <c r="M177" s="11">
        <f t="shared" si="48"/>
        <v>0.23364485981308411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-0.27507178073416549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0.23128553289330694</v>
      </c>
      <c r="Q177" s="11">
        <f>2*'OddsRatio_working_3-way'!K177*'OddsRatio_working_3-way'!L177*'OddsRatio_working_3-way'!M177</f>
        <v>7.1494755144762584E-2</v>
      </c>
      <c r="R177" s="11">
        <f t="shared" si="49"/>
        <v>0</v>
      </c>
      <c r="S177" s="11">
        <f t="shared" si="50"/>
        <v>-0.84081883018318626</v>
      </c>
      <c r="T177" s="11">
        <f t="shared" si="51"/>
        <v>-0.25991308506435434</v>
      </c>
      <c r="U177" s="11">
        <f>'OddsRatio_working_3-way'!S177-'OddsRatio_working_3-way'!R177^2/3</f>
        <v>-0.84081883018318626</v>
      </c>
      <c r="V177" s="11">
        <f>'OddsRatio_working_3-way'!S177*'OddsRatio_working_3-way'!R177/3-2*'OddsRatio_working_3-way'!R177^3/27-'OddsRatio_working_3-way'!T177</f>
        <v>0.25991308506435434</v>
      </c>
      <c r="W177" s="11">
        <f>'OddsRatio_working_3-way'!V177^2+4*'OddsRatio_working_3-way'!U177^3/27</f>
        <v>-2.0510223752716356E-2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0.1483787683096765</v>
      </c>
      <c r="Y177" s="11">
        <f>IF('OddsRatio_working_3-way'!W177&gt;=0,IF('OddsRatio_working_3-way'!V177+SQRT('OddsRatio_working_3-way'!W177)&gt;0,0,PI()),ACOS('OddsRatio_working_3-way'!V177/(2*'OddsRatio_working_3-way'!X177)))</f>
        <v>0.50361595118448443</v>
      </c>
      <c r="Z177" s="11">
        <f>'OddsRatio_working_3-way'!X177^(1/3)*COS('OddsRatio_working_3-way'!Y177/3)</f>
        <v>0.52196598282051954</v>
      </c>
      <c r="AA177" s="11">
        <f>'OddsRatio_working_3-way'!X177^(1/3)*COS(('OddsRatio_working_3-way'!Y177+2*PI())/3)</f>
        <v>-0.33758809652377902</v>
      </c>
      <c r="AB177" s="11">
        <f>'OddsRatio_working_3-way'!X177^(1/3)*COS(('OddsRatio_working_3-way'!Y177+4*PI())/3)</f>
        <v>-0.18437788629674048</v>
      </c>
      <c r="AC177" s="11">
        <f>'OddsRatio_working_3-way'!X177^(1/3)*SIN('OddsRatio_working_3-way'!Y177/3)</f>
        <v>8.8455956117179921E-2</v>
      </c>
      <c r="AD177" s="11">
        <f>'OddsRatio_working_3-way'!X177^(1/3)*SIN(('OddsRatio_working_3-way'!Y177+2*PI())/3)</f>
        <v>0.40780782297529194</v>
      </c>
      <c r="AE177" s="11">
        <f>'OddsRatio_working_3-way'!X177^(1/3)*SIN(('OddsRatio_working_3-way'!Y177+4*PI())/3)</f>
        <v>-0.49626377909247182</v>
      </c>
      <c r="AF177" s="11">
        <f>-'OddsRatio_working_3-way'!U177/(3*'OddsRatio_working_3-way'!X177^(1/3))*COS(('OddsRatio_working_3-way'!Y177)/3)</f>
        <v>0.52196598282051954</v>
      </c>
      <c r="AG177" s="11">
        <f>-'OddsRatio_working_3-way'!U177/(3*'OddsRatio_working_3-way'!X177^(1/3))*COS(('OddsRatio_working_3-way'!Y177+2*PI())/3)</f>
        <v>-0.33758809652377902</v>
      </c>
      <c r="AH177" s="11">
        <f>-'OddsRatio_working_3-way'!U177/(3*'OddsRatio_working_3-way'!X177^(1/3))*COS(('OddsRatio_working_3-way'!Y177+4*PI())/3)</f>
        <v>-0.18437788629674048</v>
      </c>
      <c r="AI177" s="11">
        <f>'OddsRatio_working_3-way'!U177/(3*'OddsRatio_working_3-way'!X177^(1/3))*SIN(('OddsRatio_working_3-way'!Y177)/3)</f>
        <v>-8.8455956117179921E-2</v>
      </c>
      <c r="AJ177" s="11">
        <f>'OddsRatio_working_3-way'!U177/(3*'OddsRatio_working_3-way'!X177^(1/3))*SIN(('OddsRatio_working_3-way'!Y177+2*PI())/3)</f>
        <v>-0.40780782297529194</v>
      </c>
      <c r="AK177" s="11">
        <f>'OddsRatio_working_3-way'!U177/(3*'OddsRatio_working_3-way'!X177^(1/3))*SIN(('OddsRatio_working_3-way'!Y177+4*PI())/3)</f>
        <v>0.49626377909247182</v>
      </c>
      <c r="AL177" s="11">
        <f>'OddsRatio_working_3-way'!Z177+'OddsRatio_working_3-way'!AF177</f>
        <v>1.0439319656410391</v>
      </c>
      <c r="AM177" s="11">
        <f>'OddsRatio_working_3-way'!AA177+'OddsRatio_working_3-way'!AG177</f>
        <v>-0.67517619304755805</v>
      </c>
      <c r="AN177" s="11">
        <f>'OddsRatio_working_3-way'!AB177+'OddsRatio_working_3-way'!AH177</f>
        <v>-0.36875577259348097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1.0439319656410391</v>
      </c>
      <c r="AS177" s="11">
        <f>IF(('OddsRatio_working_3-way'!X177=0),IF(Q177&gt;0,-Q177^(1/3),(-Q177)^(1/3)),'OddsRatio_working_3-way'!AM177-'OddsRatio_working_3-way'!R177/3)</f>
        <v>-0.67517619304755805</v>
      </c>
      <c r="AT177" s="11">
        <f>IF(('OddsRatio_working_3-way'!X177=0),IF(Q177&gt;0,-Q177^(1/3),(-Q177)^(1/3)),'OddsRatio_working_3-way'!AN177-'OddsRatio_working_3-way'!R177/3)</f>
        <v>-0.36875577259348097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2.0499999999999998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4.3600000000000003</v>
      </c>
      <c r="D178" s="9">
        <f t="shared" si="39"/>
        <v>0.47655846594592016</v>
      </c>
      <c r="E178" s="9">
        <f t="shared" si="40"/>
        <v>0.30194831681704232</v>
      </c>
      <c r="F178" s="9">
        <f t="shared" si="41"/>
        <v>0.22149321723703744</v>
      </c>
      <c r="G178" s="9">
        <f t="shared" si="42"/>
        <v>1.0460746840970883</v>
      </c>
      <c r="H178" s="9">
        <f t="shared" si="43"/>
        <v>2.0983784183019423</v>
      </c>
      <c r="I178" s="9">
        <f t="shared" si="44"/>
        <v>3.3118250518545658</v>
      </c>
      <c r="J178" s="9">
        <f t="shared" si="45"/>
        <v>4.5148109385662174</v>
      </c>
      <c r="K178" s="11">
        <f t="shared" si="46"/>
        <v>0.48780487804878053</v>
      </c>
      <c r="L178" s="11">
        <f t="shared" si="47"/>
        <v>0.3115264797507788</v>
      </c>
      <c r="M178" s="11">
        <f t="shared" si="48"/>
        <v>0.2293577981651376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-0.27175370098895191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0.23073453747484396</v>
      </c>
      <c r="Q178" s="11">
        <f>2*'OddsRatio_working_3-way'!K178*'OddsRatio_working_3-way'!L178*'OddsRatio_working_3-way'!M178</f>
        <v>6.9708319478804834E-2</v>
      </c>
      <c r="R178" s="11">
        <f t="shared" si="49"/>
        <v>0</v>
      </c>
      <c r="S178" s="11">
        <f t="shared" si="50"/>
        <v>-0.84905757174664731</v>
      </c>
      <c r="T178" s="11">
        <f t="shared" si="51"/>
        <v>-0.25651286155487835</v>
      </c>
      <c r="U178" s="11">
        <f>'OddsRatio_working_3-way'!S178-'OddsRatio_working_3-way'!R178^2/3</f>
        <v>-0.84905757174664731</v>
      </c>
      <c r="V178" s="11">
        <f>'OddsRatio_working_3-way'!S178*'OddsRatio_working_3-way'!R178/3-2*'OddsRatio_working_3-way'!R178^3/27-'OddsRatio_working_3-way'!T178</f>
        <v>0.25651286155487835</v>
      </c>
      <c r="W178" s="11">
        <f>'OddsRatio_working_3-way'!V178^2+4*'OddsRatio_working_3-way'!U178^3/27</f>
        <v>-2.4880344562098644E-2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0.15056493010091263</v>
      </c>
      <c r="Y178" s="11">
        <f>IF('OddsRatio_working_3-way'!W178&gt;=0,IF('OddsRatio_working_3-way'!V178+SQRT('OddsRatio_working_3-way'!W178)&gt;0,0,PI()),ACOS('OddsRatio_working_3-way'!V178/(2*'OddsRatio_working_3-way'!X178)))</f>
        <v>0.55131835997630851</v>
      </c>
      <c r="Z178" s="11">
        <f>'OddsRatio_working_3-way'!X178^(1/3)*COS('OddsRatio_working_3-way'!Y178/3)</f>
        <v>0.52303734204854413</v>
      </c>
      <c r="AA178" s="11">
        <f>'OddsRatio_working_3-way'!X178^(1/3)*COS(('OddsRatio_working_3-way'!Y178+2*PI())/3)</f>
        <v>-0.34571099284614343</v>
      </c>
      <c r="AB178" s="11">
        <f>'OddsRatio_working_3-way'!X178^(1/3)*COS(('OddsRatio_working_3-way'!Y178+4*PI())/3)</f>
        <v>-0.17732634920240081</v>
      </c>
      <c r="AC178" s="11">
        <f>'OddsRatio_working_3-way'!X178^(1/3)*SIN('OddsRatio_working_3-way'!Y178/3)</f>
        <v>9.7216919335114199E-2</v>
      </c>
      <c r="AD178" s="11">
        <f>'OddsRatio_working_3-way'!X178^(1/3)*SIN(('OddsRatio_working_3-way'!Y178+2*PI())/3)</f>
        <v>0.40435516567437291</v>
      </c>
      <c r="AE178" s="11">
        <f>'OddsRatio_working_3-way'!X178^(1/3)*SIN(('OddsRatio_working_3-way'!Y178+4*PI())/3)</f>
        <v>-0.50157208500948691</v>
      </c>
      <c r="AF178" s="11">
        <f>-'OddsRatio_working_3-way'!U178/(3*'OddsRatio_working_3-way'!X178^(1/3))*COS(('OddsRatio_working_3-way'!Y178)/3)</f>
        <v>0.52303734204854402</v>
      </c>
      <c r="AG178" s="11">
        <f>-'OddsRatio_working_3-way'!U178/(3*'OddsRatio_working_3-way'!X178^(1/3))*COS(('OddsRatio_working_3-way'!Y178+2*PI())/3)</f>
        <v>-0.34571099284614337</v>
      </c>
      <c r="AH178" s="11">
        <f>-'OddsRatio_working_3-way'!U178/(3*'OddsRatio_working_3-way'!X178^(1/3))*COS(('OddsRatio_working_3-way'!Y178+4*PI())/3)</f>
        <v>-0.17732634920240076</v>
      </c>
      <c r="AI178" s="11">
        <f>'OddsRatio_working_3-way'!U178/(3*'OddsRatio_working_3-way'!X178^(1/3))*SIN(('OddsRatio_working_3-way'!Y178)/3)</f>
        <v>-9.7216919335114185E-2</v>
      </c>
      <c r="AJ178" s="11">
        <f>'OddsRatio_working_3-way'!U178/(3*'OddsRatio_working_3-way'!X178^(1/3))*SIN(('OddsRatio_working_3-way'!Y178+2*PI())/3)</f>
        <v>-0.40435516567437285</v>
      </c>
      <c r="AK178" s="11">
        <f>'OddsRatio_working_3-way'!U178/(3*'OddsRatio_working_3-way'!X178^(1/3))*SIN(('OddsRatio_working_3-way'!Y178+4*PI())/3)</f>
        <v>0.5015720850094868</v>
      </c>
      <c r="AL178" s="11">
        <f>'OddsRatio_working_3-way'!Z178+'OddsRatio_working_3-way'!AF178</f>
        <v>1.0460746840970883</v>
      </c>
      <c r="AM178" s="11">
        <f>'OddsRatio_working_3-way'!AA178+'OddsRatio_working_3-way'!AG178</f>
        <v>-0.69142198569228674</v>
      </c>
      <c r="AN178" s="11">
        <f>'OddsRatio_working_3-way'!AB178+'OddsRatio_working_3-way'!AH178</f>
        <v>-0.35465269840480157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1.0460746840970883</v>
      </c>
      <c r="AS178" s="11">
        <f>IF(('OddsRatio_working_3-way'!X178=0),IF(Q178&gt;0,-Q178^(1/3),(-Q178)^(1/3)),'OddsRatio_working_3-way'!AM178-'OddsRatio_working_3-way'!R178/3)</f>
        <v>-0.69142198569228674</v>
      </c>
      <c r="AT178" s="11">
        <f>IF(('OddsRatio_working_3-way'!X178=0),IF(Q178&gt;0,-Q178^(1/3),(-Q178)^(1/3)),'OddsRatio_working_3-way'!AN178-'OddsRatio_working_3-way'!R178/3)</f>
        <v>-0.35465269840480157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2.42</v>
      </c>
      <c r="B179" s="4">
        <f>IF('True_Odds_Calculator_3-way'!B180="","",'True_Odds_Calculator_3-way'!B180)</f>
        <v>3.1</v>
      </c>
      <c r="C179" s="4">
        <f>IF('True_Odds_Calculator_3-way'!C180="","",'True_Odds_Calculator_3-way'!C180)</f>
        <v>3.43</v>
      </c>
      <c r="D179" s="9">
        <f t="shared" si="39"/>
        <v>0.40326175625491645</v>
      </c>
      <c r="E179" s="9">
        <f t="shared" si="40"/>
        <v>0.3136363991317806</v>
      </c>
      <c r="F179" s="9">
        <f t="shared" si="41"/>
        <v>0.28310184461330284</v>
      </c>
      <c r="G179" s="9">
        <f t="shared" si="42"/>
        <v>1.0420978267892913</v>
      </c>
      <c r="H179" s="9">
        <f t="shared" si="43"/>
        <v>2.4797789140407938</v>
      </c>
      <c r="I179" s="9">
        <f t="shared" si="44"/>
        <v>3.1884054362575118</v>
      </c>
      <c r="J179" s="9">
        <f t="shared" si="45"/>
        <v>3.5322977190979787</v>
      </c>
      <c r="K179" s="11">
        <f t="shared" si="46"/>
        <v>0.41322314049586778</v>
      </c>
      <c r="L179" s="11">
        <f t="shared" si="47"/>
        <v>0.32258064516129031</v>
      </c>
      <c r="M179" s="11">
        <f t="shared" si="48"/>
        <v>0.29154518950437314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-0.28160653757637422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0.23123085544535057</v>
      </c>
      <c r="Q179" s="11">
        <f>2*'OddsRatio_working_3-way'!K179*'OddsRatio_working_3-way'!L179*'OddsRatio_working_3-way'!M179</f>
        <v>7.7724657292554816E-2</v>
      </c>
      <c r="R179" s="11">
        <f t="shared" si="49"/>
        <v>0</v>
      </c>
      <c r="S179" s="11">
        <f t="shared" si="50"/>
        <v>-0.82111323634536959</v>
      </c>
      <c r="T179" s="11">
        <f t="shared" si="51"/>
        <v>-0.2760044491917209</v>
      </c>
      <c r="U179" s="11">
        <f>'OddsRatio_working_3-way'!S179-'OddsRatio_working_3-way'!R179^2/3</f>
        <v>-0.82111323634536959</v>
      </c>
      <c r="V179" s="11">
        <f>'OddsRatio_working_3-way'!S179*'OddsRatio_working_3-way'!R179/3-2*'OddsRatio_working_3-way'!R179^3/27-'OddsRatio_working_3-way'!T179</f>
        <v>0.2760044491917209</v>
      </c>
      <c r="W179" s="11">
        <f>'OddsRatio_working_3-way'!V179^2+4*'OddsRatio_working_3-way'!U179^3/27</f>
        <v>-5.8388285303159759E-3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0.14319329986415322</v>
      </c>
      <c r="Y179" s="11">
        <f>IF('OddsRatio_working_3-way'!W179&gt;=0,IF('OddsRatio_working_3-way'!V179+SQRT('OddsRatio_working_3-way'!W179)&gt;0,0,PI()),ACOS('OddsRatio_working_3-way'!V179/(2*'OddsRatio_working_3-way'!X179)))</f>
        <v>0.27008665853853997</v>
      </c>
      <c r="Z179" s="11">
        <f>'OddsRatio_working_3-way'!X179^(1/3)*COS('OddsRatio_working_3-way'!Y179/3)</f>
        <v>0.52104891339464565</v>
      </c>
      <c r="AA179" s="11">
        <f>'OddsRatio_working_3-way'!X179^(1/3)*COS(('OddsRatio_working_3-way'!Y179+2*PI())/3)</f>
        <v>-0.3012593492838605</v>
      </c>
      <c r="AB179" s="11">
        <f>'OddsRatio_working_3-way'!X179^(1/3)*COS(('OddsRatio_working_3-way'!Y179+4*PI())/3)</f>
        <v>-0.21978956411078504</v>
      </c>
      <c r="AC179" s="11">
        <f>'OddsRatio_working_3-way'!X179^(1/3)*SIN('OddsRatio_working_3-way'!Y179/3)</f>
        <v>4.703660240049605E-2</v>
      </c>
      <c r="AD179" s="11">
        <f>'OddsRatio_working_3-way'!X179^(1/3)*SIN(('OddsRatio_working_3-way'!Y179+2*PI())/3)</f>
        <v>0.42772329441379292</v>
      </c>
      <c r="AE179" s="11">
        <f>'OddsRatio_working_3-way'!X179^(1/3)*SIN(('OddsRatio_working_3-way'!Y179+4*PI())/3)</f>
        <v>-0.47475989681428898</v>
      </c>
      <c r="AF179" s="11">
        <f>-'OddsRatio_working_3-way'!U179/(3*'OddsRatio_working_3-way'!X179^(1/3))*COS(('OddsRatio_working_3-way'!Y179)/3)</f>
        <v>0.52104891339464554</v>
      </c>
      <c r="AG179" s="11">
        <f>-'OddsRatio_working_3-way'!U179/(3*'OddsRatio_working_3-way'!X179^(1/3))*COS(('OddsRatio_working_3-way'!Y179+2*PI())/3)</f>
        <v>-0.30125934928386039</v>
      </c>
      <c r="AH179" s="11">
        <f>-'OddsRatio_working_3-way'!U179/(3*'OddsRatio_working_3-way'!X179^(1/3))*COS(('OddsRatio_working_3-way'!Y179+4*PI())/3)</f>
        <v>-0.21978956411078499</v>
      </c>
      <c r="AI179" s="11">
        <f>'OddsRatio_working_3-way'!U179/(3*'OddsRatio_working_3-way'!X179^(1/3))*SIN(('OddsRatio_working_3-way'!Y179)/3)</f>
        <v>-4.7036602400496036E-2</v>
      </c>
      <c r="AJ179" s="11">
        <f>'OddsRatio_working_3-way'!U179/(3*'OddsRatio_working_3-way'!X179^(1/3))*SIN(('OddsRatio_working_3-way'!Y179+2*PI())/3)</f>
        <v>-0.42772329441379286</v>
      </c>
      <c r="AK179" s="11">
        <f>'OddsRatio_working_3-way'!U179/(3*'OddsRatio_working_3-way'!X179^(1/3))*SIN(('OddsRatio_working_3-way'!Y179+4*PI())/3)</f>
        <v>0.47475989681428893</v>
      </c>
      <c r="AL179" s="11">
        <f>'OddsRatio_working_3-way'!Z179+'OddsRatio_working_3-way'!AF179</f>
        <v>1.0420978267892913</v>
      </c>
      <c r="AM179" s="11">
        <f>'OddsRatio_working_3-way'!AA179+'OddsRatio_working_3-way'!AG179</f>
        <v>-0.60251869856772089</v>
      </c>
      <c r="AN179" s="11">
        <f>'OddsRatio_working_3-way'!AB179+'OddsRatio_working_3-way'!AH179</f>
        <v>-0.43957912822157003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1.0420978267892913</v>
      </c>
      <c r="AS179" s="11">
        <f>IF(('OddsRatio_working_3-way'!X179=0),IF(Q179&gt;0,-Q179^(1/3),(-Q179)^(1/3)),'OddsRatio_working_3-way'!AM179-'OddsRatio_working_3-way'!R179/3)</f>
        <v>-0.60251869856772089</v>
      </c>
      <c r="AT179" s="11">
        <f>IF(('OddsRatio_working_3-way'!X179=0),IF(Q179&gt;0,-Q179^(1/3),(-Q179)^(1/3)),'OddsRatio_working_3-way'!AN179-'OddsRatio_working_3-way'!R179/3)</f>
        <v>-0.43957912822157003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2.0699999999999998</v>
      </c>
      <c r="B180" s="4">
        <f>IF('True_Odds_Calculator_3-way'!B181="","",'True_Odds_Calculator_3-way'!B181)</f>
        <v>3.09</v>
      </c>
      <c r="C180" s="4">
        <f>IF('True_Odds_Calculator_3-way'!C181="","",'True_Odds_Calculator_3-way'!C181)</f>
        <v>4.6100000000000003</v>
      </c>
      <c r="D180" s="9">
        <f t="shared" si="39"/>
        <v>0.47380441162912579</v>
      </c>
      <c r="E180" s="9">
        <f t="shared" si="40"/>
        <v>0.31553156627496531</v>
      </c>
      <c r="F180" s="9">
        <f t="shared" si="41"/>
        <v>0.21066402209590876</v>
      </c>
      <c r="G180" s="9">
        <f t="shared" si="42"/>
        <v>1.0379210616165455</v>
      </c>
      <c r="H180" s="9">
        <f t="shared" si="43"/>
        <v>2.1105755359297036</v>
      </c>
      <c r="I180" s="9">
        <f t="shared" si="44"/>
        <v>3.1692550187785802</v>
      </c>
      <c r="J180" s="9">
        <f t="shared" si="45"/>
        <v>4.7468950324357291</v>
      </c>
      <c r="K180" s="11">
        <f t="shared" si="46"/>
        <v>0.48309178743961356</v>
      </c>
      <c r="L180" s="11">
        <f t="shared" si="47"/>
        <v>0.3236245954692557</v>
      </c>
      <c r="M180" s="11">
        <f t="shared" si="48"/>
        <v>0.21691973969631234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-0.27378365400577465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0.2295931456848545</v>
      </c>
      <c r="Q180" s="11">
        <f>2*'OddsRatio_working_3-way'!K180*'OddsRatio_working_3-way'!L180*'OddsRatio_working_3-way'!M180</f>
        <v>6.7826630926101764E-2</v>
      </c>
      <c r="R180" s="11">
        <f t="shared" si="49"/>
        <v>0</v>
      </c>
      <c r="S180" s="11">
        <f t="shared" si="50"/>
        <v>-0.83859332843885537</v>
      </c>
      <c r="T180" s="11">
        <f t="shared" si="51"/>
        <v>-0.24773805862300005</v>
      </c>
      <c r="U180" s="11">
        <f>'OddsRatio_working_3-way'!S180-'OddsRatio_working_3-way'!R180^2/3</f>
        <v>-0.83859332843885537</v>
      </c>
      <c r="V180" s="11">
        <f>'OddsRatio_working_3-way'!S180*'OddsRatio_working_3-way'!R180/3-2*'OddsRatio_working_3-way'!R180^3/27-'OddsRatio_working_3-way'!T180</f>
        <v>0.24773805862300005</v>
      </c>
      <c r="W180" s="11">
        <f>'OddsRatio_working_3-way'!V180^2+4*'OddsRatio_working_3-way'!U180^3/27</f>
        <v>-2.5993460419729664E-2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0.14779005896035655</v>
      </c>
      <c r="Y180" s="11">
        <f>IF('OddsRatio_working_3-way'!W180&gt;=0,IF('OddsRatio_working_3-way'!V180+SQRT('OddsRatio_working_3-way'!W180)&gt;0,0,PI()),ACOS('OddsRatio_working_3-way'!V180/(2*'OddsRatio_working_3-way'!X180)))</f>
        <v>0.57692874751983803</v>
      </c>
      <c r="Z180" s="11">
        <f>'OddsRatio_working_3-way'!X180^(1/3)*COS('OddsRatio_working_3-way'!Y180/3)</f>
        <v>0.51896053080827276</v>
      </c>
      <c r="AA180" s="11">
        <f>'OddsRatio_working_3-way'!X180^(1/3)*COS(('OddsRatio_working_3-way'!Y180+2*PI())/3)</f>
        <v>-0.34699202294054238</v>
      </c>
      <c r="AB180" s="11">
        <f>'OddsRatio_working_3-way'!X180^(1/3)*COS(('OddsRatio_working_3-way'!Y180+4*PI())/3)</f>
        <v>-0.17196850786773002</v>
      </c>
      <c r="AC180" s="11">
        <f>'OddsRatio_working_3-way'!X180^(1/3)*SIN('OddsRatio_working_3-way'!Y180/3)</f>
        <v>0.10104987354180273</v>
      </c>
      <c r="AD180" s="11">
        <f>'OddsRatio_working_3-way'!X180^(1/3)*SIN(('OddsRatio_working_3-way'!Y180+2*PI())/3)</f>
        <v>0.39890806647051974</v>
      </c>
      <c r="AE180" s="11">
        <f>'OddsRatio_working_3-way'!X180^(1/3)*SIN(('OddsRatio_working_3-way'!Y180+4*PI())/3)</f>
        <v>-0.49995794001232235</v>
      </c>
      <c r="AF180" s="11">
        <f>-'OddsRatio_working_3-way'!U180/(3*'OddsRatio_working_3-way'!X180^(1/3))*COS(('OddsRatio_working_3-way'!Y180)/3)</f>
        <v>0.51896053080827276</v>
      </c>
      <c r="AG180" s="11">
        <f>-'OddsRatio_working_3-way'!U180/(3*'OddsRatio_working_3-way'!X180^(1/3))*COS(('OddsRatio_working_3-way'!Y180+2*PI())/3)</f>
        <v>-0.34699202294054238</v>
      </c>
      <c r="AH180" s="11">
        <f>-'OddsRatio_working_3-way'!U180/(3*'OddsRatio_working_3-way'!X180^(1/3))*COS(('OddsRatio_working_3-way'!Y180+4*PI())/3)</f>
        <v>-0.17196850786773002</v>
      </c>
      <c r="AI180" s="11">
        <f>'OddsRatio_working_3-way'!U180/(3*'OddsRatio_working_3-way'!X180^(1/3))*SIN(('OddsRatio_working_3-way'!Y180)/3)</f>
        <v>-0.10104987354180273</v>
      </c>
      <c r="AJ180" s="11">
        <f>'OddsRatio_working_3-way'!U180/(3*'OddsRatio_working_3-way'!X180^(1/3))*SIN(('OddsRatio_working_3-way'!Y180+2*PI())/3)</f>
        <v>-0.39890806647051974</v>
      </c>
      <c r="AK180" s="11">
        <f>'OddsRatio_working_3-way'!U180/(3*'OddsRatio_working_3-way'!X180^(1/3))*SIN(('OddsRatio_working_3-way'!Y180+4*PI())/3)</f>
        <v>0.49995794001232235</v>
      </c>
      <c r="AL180" s="11">
        <f>'OddsRatio_working_3-way'!Z180+'OddsRatio_working_3-way'!AF180</f>
        <v>1.0379210616165455</v>
      </c>
      <c r="AM180" s="11">
        <f>'OddsRatio_working_3-way'!AA180+'OddsRatio_working_3-way'!AG180</f>
        <v>-0.69398404588108475</v>
      </c>
      <c r="AN180" s="11">
        <f>'OddsRatio_working_3-way'!AB180+'OddsRatio_working_3-way'!AH180</f>
        <v>-0.34393701573546004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1.0379210616165455</v>
      </c>
      <c r="AS180" s="11">
        <f>IF(('OddsRatio_working_3-way'!X180=0),IF(Q180&gt;0,-Q180^(1/3),(-Q180)^(1/3)),'OddsRatio_working_3-way'!AM180-'OddsRatio_working_3-way'!R180/3)</f>
        <v>-0.69398404588108475</v>
      </c>
      <c r="AT180" s="11">
        <f>IF(('OddsRatio_working_3-way'!X180=0),IF(Q180&gt;0,-Q180^(1/3),(-Q180)^(1/3)),'OddsRatio_working_3-way'!AN180-'OddsRatio_working_3-way'!R180/3)</f>
        <v>-0.34393701573546004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1.58</v>
      </c>
      <c r="B181" s="4">
        <f>IF('True_Odds_Calculator_3-way'!B182="","",'True_Odds_Calculator_3-way'!B182)</f>
        <v>4.07</v>
      </c>
      <c r="C181" s="4">
        <f>IF('True_Odds_Calculator_3-way'!C182="","",'True_Odds_Calculator_3-way'!C182)</f>
        <v>6.75</v>
      </c>
      <c r="D181" s="9">
        <f t="shared" si="39"/>
        <v>0.62134201129193201</v>
      </c>
      <c r="E181" s="9">
        <f t="shared" si="40"/>
        <v>0.23664601283359968</v>
      </c>
      <c r="F181" s="9">
        <f t="shared" si="41"/>
        <v>0.14201197587446843</v>
      </c>
      <c r="G181" s="9">
        <f t="shared" si="42"/>
        <v>1.0507234169847033</v>
      </c>
      <c r="H181" s="9">
        <f t="shared" si="43"/>
        <v>1.6094195818511279</v>
      </c>
      <c r="I181" s="9">
        <f t="shared" si="44"/>
        <v>4.2257208901430392</v>
      </c>
      <c r="J181" s="9">
        <f t="shared" si="45"/>
        <v>7.0416596476620441</v>
      </c>
      <c r="K181" s="11">
        <f t="shared" si="46"/>
        <v>0.63291139240506322</v>
      </c>
      <c r="L181" s="11">
        <f t="shared" si="47"/>
        <v>0.24570024570024568</v>
      </c>
      <c r="M181" s="11">
        <f t="shared" si="48"/>
        <v>0.14814814814814814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-0.23587338777212208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0.21655717858249501</v>
      </c>
      <c r="Q181" s="11">
        <f>2*'OddsRatio_working_3-way'!K181*'OddsRatio_working_3-way'!L181*'OddsRatio_working_3-way'!M181</f>
        <v>4.6075995443084036E-2</v>
      </c>
      <c r="R181" s="11">
        <f t="shared" si="49"/>
        <v>0</v>
      </c>
      <c r="S181" s="11">
        <f t="shared" si="50"/>
        <v>-0.9181077213836073</v>
      </c>
      <c r="T181" s="11">
        <f t="shared" si="51"/>
        <v>-0.19534206837949086</v>
      </c>
      <c r="U181" s="11">
        <f>'OddsRatio_working_3-way'!S181-'OddsRatio_working_3-way'!R181^2/3</f>
        <v>-0.9181077213836073</v>
      </c>
      <c r="V181" s="11">
        <f>'OddsRatio_working_3-way'!S181*'OddsRatio_working_3-way'!R181/3-2*'OddsRatio_working_3-way'!R181^3/27-'OddsRatio_working_3-way'!T181</f>
        <v>0.19534206837949086</v>
      </c>
      <c r="W181" s="11">
        <f>'OddsRatio_working_3-way'!V181^2+4*'OddsRatio_working_3-way'!U181^3/27</f>
        <v>-7.6492291453699082E-2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0.16930063137247656</v>
      </c>
      <c r="Y181" s="11">
        <f>IF('OddsRatio_working_3-way'!W181&gt;=0,IF('OddsRatio_working_3-way'!V181+SQRT('OddsRatio_working_3-way'!W181)&gt;0,0,PI()),ACOS('OddsRatio_working_3-way'!V181/(2*'OddsRatio_working_3-way'!X181)))</f>
        <v>0.95585712888145702</v>
      </c>
      <c r="Z181" s="11">
        <f>'OddsRatio_working_3-way'!X181^(1/3)*COS('OddsRatio_working_3-way'!Y181/3)</f>
        <v>0.52536170849235164</v>
      </c>
      <c r="AA181" s="11">
        <f>'OddsRatio_working_3-way'!X181^(1/3)*COS(('OddsRatio_working_3-way'!Y181+2*PI())/3)</f>
        <v>-0.41275829020308391</v>
      </c>
      <c r="AB181" s="11">
        <f>'OddsRatio_working_3-way'!X181^(1/3)*COS(('OddsRatio_working_3-way'!Y181+4*PI())/3)</f>
        <v>-0.11260341828926793</v>
      </c>
      <c r="AC181" s="11">
        <f>'OddsRatio_working_3-way'!X181^(1/3)*SIN('OddsRatio_working_3-way'!Y181/3)</f>
        <v>0.17329449609801942</v>
      </c>
      <c r="AD181" s="11">
        <f>'OddsRatio_working_3-way'!X181^(1/3)*SIN(('OddsRatio_working_3-way'!Y181+2*PI())/3)</f>
        <v>0.36832933768096171</v>
      </c>
      <c r="AE181" s="11">
        <f>'OddsRatio_working_3-way'!X181^(1/3)*SIN(('OddsRatio_working_3-way'!Y181+4*PI())/3)</f>
        <v>-0.54162383377898105</v>
      </c>
      <c r="AF181" s="11">
        <f>-'OddsRatio_working_3-way'!U181/(3*'OddsRatio_working_3-way'!X181^(1/3))*COS(('OddsRatio_working_3-way'!Y181)/3)</f>
        <v>0.52536170849235164</v>
      </c>
      <c r="AG181" s="11">
        <f>-'OddsRatio_working_3-way'!U181/(3*'OddsRatio_working_3-way'!X181^(1/3))*COS(('OddsRatio_working_3-way'!Y181+2*PI())/3)</f>
        <v>-0.4127582902030838</v>
      </c>
      <c r="AH181" s="11">
        <f>-'OddsRatio_working_3-way'!U181/(3*'OddsRatio_working_3-way'!X181^(1/3))*COS(('OddsRatio_working_3-way'!Y181+4*PI())/3)</f>
        <v>-0.1126034182892679</v>
      </c>
      <c r="AI181" s="11">
        <f>'OddsRatio_working_3-way'!U181/(3*'OddsRatio_working_3-way'!X181^(1/3))*SIN(('OddsRatio_working_3-way'!Y181)/3)</f>
        <v>-0.17329449609801936</v>
      </c>
      <c r="AJ181" s="11">
        <f>'OddsRatio_working_3-way'!U181/(3*'OddsRatio_working_3-way'!X181^(1/3))*SIN(('OddsRatio_working_3-way'!Y181+2*PI())/3)</f>
        <v>-0.36832933768096165</v>
      </c>
      <c r="AK181" s="11">
        <f>'OddsRatio_working_3-way'!U181/(3*'OddsRatio_working_3-way'!X181^(1/3))*SIN(('OddsRatio_working_3-way'!Y181+4*PI())/3)</f>
        <v>0.54162383377898093</v>
      </c>
      <c r="AL181" s="11">
        <f>'OddsRatio_working_3-way'!Z181+'OddsRatio_working_3-way'!AF181</f>
        <v>1.0507234169847033</v>
      </c>
      <c r="AM181" s="11">
        <f>'OddsRatio_working_3-way'!AA181+'OddsRatio_working_3-way'!AG181</f>
        <v>-0.82551658040616771</v>
      </c>
      <c r="AN181" s="11">
        <f>'OddsRatio_working_3-way'!AB181+'OddsRatio_working_3-way'!AH181</f>
        <v>-0.22520683657853582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1.0507234169847033</v>
      </c>
      <c r="AS181" s="11">
        <f>IF(('OddsRatio_working_3-way'!X181=0),IF(Q181&gt;0,-Q181^(1/3),(-Q181)^(1/3)),'OddsRatio_working_3-way'!AM181-'OddsRatio_working_3-way'!R181/3)</f>
        <v>-0.82551658040616771</v>
      </c>
      <c r="AT181" s="11">
        <f>IF(('OddsRatio_working_3-way'!X181=0),IF(Q181&gt;0,-Q181^(1/3),(-Q181)^(1/3)),'OddsRatio_working_3-way'!AN181-'OddsRatio_working_3-way'!R181/3)</f>
        <v>-0.22520683657853582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1.37</v>
      </c>
      <c r="B182" s="4">
        <f>IF('True_Odds_Calculator_3-way'!B183="","",'True_Odds_Calculator_3-way'!B183)</f>
        <v>5.17</v>
      </c>
      <c r="C182" s="4">
        <f>IF('True_Odds_Calculator_3-way'!C183="","",'True_Odds_Calculator_3-way'!C183)</f>
        <v>9.9</v>
      </c>
      <c r="D182" s="9">
        <f t="shared" si="39"/>
        <v>0.71892096166733432</v>
      </c>
      <c r="E182" s="9">
        <f t="shared" si="40"/>
        <v>0.18496675605350174</v>
      </c>
      <c r="F182" s="9">
        <f t="shared" si="41"/>
        <v>9.6112282279163949E-2</v>
      </c>
      <c r="G182" s="9">
        <f t="shared" si="42"/>
        <v>1.0566851115495715</v>
      </c>
      <c r="H182" s="9">
        <f t="shared" si="43"/>
        <v>1.3909734912733414</v>
      </c>
      <c r="I182" s="9">
        <f t="shared" si="44"/>
        <v>5.4063769151617143</v>
      </c>
      <c r="J182" s="9">
        <f t="shared" si="45"/>
        <v>10.404497492791185</v>
      </c>
      <c r="K182" s="11">
        <f t="shared" si="46"/>
        <v>0.72992700729927007</v>
      </c>
      <c r="L182" s="11">
        <f t="shared" si="47"/>
        <v>0.19342359767891684</v>
      </c>
      <c r="M182" s="11">
        <f t="shared" si="48"/>
        <v>0.10101010101010101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-0.19583101768364863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0.19166947967298106</v>
      </c>
      <c r="Q182" s="11">
        <f>2*'OddsRatio_working_3-way'!K182*'OddsRatio_working_3-way'!L182*'OddsRatio_working_3-way'!M182</f>
        <v>2.8522243998955518E-2</v>
      </c>
      <c r="R182" s="11">
        <f t="shared" si="49"/>
        <v>0</v>
      </c>
      <c r="S182" s="11">
        <f t="shared" si="50"/>
        <v>-0.978749341856609</v>
      </c>
      <c r="T182" s="11">
        <f t="shared" si="51"/>
        <v>-0.14564722349056683</v>
      </c>
      <c r="U182" s="11">
        <f>'OddsRatio_working_3-way'!S182-'OddsRatio_working_3-way'!R182^2/3</f>
        <v>-0.978749341856609</v>
      </c>
      <c r="V182" s="11">
        <f>'OddsRatio_working_3-way'!S182*'OddsRatio_working_3-way'!R182/3-2*'OddsRatio_working_3-way'!R182^3/27-'OddsRatio_working_3-way'!T182</f>
        <v>0.14564722349056683</v>
      </c>
      <c r="W182" s="11">
        <f>'OddsRatio_working_3-way'!V182^2+4*'OddsRatio_working_3-way'!U182^3/27</f>
        <v>-0.1176895826435152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0.18634826022398648</v>
      </c>
      <c r="Y182" s="11">
        <f>IF('OddsRatio_working_3-way'!W182&gt;=0,IF('OddsRatio_working_3-way'!V182+SQRT('OddsRatio_working_3-way'!W182)&gt;0,0,PI()),ACOS('OddsRatio_working_3-way'!V182/(2*'OddsRatio_working_3-way'!X182)))</f>
        <v>1.1693032893306259</v>
      </c>
      <c r="Z182" s="11">
        <f>'OddsRatio_working_3-way'!X182^(1/3)*COS('OddsRatio_working_3-way'!Y182/3)</f>
        <v>0.52834255577478573</v>
      </c>
      <c r="AA182" s="11">
        <f>'OddsRatio_working_3-way'!X182^(1/3)*COS(('OddsRatio_working_3-way'!Y182+2*PI())/3)</f>
        <v>-0.45212856899943732</v>
      </c>
      <c r="AB182" s="11">
        <f>'OddsRatio_working_3-way'!X182^(1/3)*COS(('OddsRatio_working_3-way'!Y182+4*PI())/3)</f>
        <v>-7.6213986775348602E-2</v>
      </c>
      <c r="AC182" s="11">
        <f>'OddsRatio_working_3-way'!X182^(1/3)*SIN('OddsRatio_working_3-way'!Y182/3)</f>
        <v>0.21703438523938345</v>
      </c>
      <c r="AD182" s="11">
        <f>'OddsRatio_working_3-way'!X182^(1/3)*SIN(('OddsRatio_working_3-way'!Y182+2*PI())/3)</f>
        <v>0.34904088258166943</v>
      </c>
      <c r="AE182" s="11">
        <f>'OddsRatio_working_3-way'!X182^(1/3)*SIN(('OddsRatio_working_3-way'!Y182+4*PI())/3)</f>
        <v>-0.56607526782105289</v>
      </c>
      <c r="AF182" s="11">
        <f>-'OddsRatio_working_3-way'!U182/(3*'OddsRatio_working_3-way'!X182^(1/3))*COS(('OddsRatio_working_3-way'!Y182)/3)</f>
        <v>0.52834255577478573</v>
      </c>
      <c r="AG182" s="11">
        <f>-'OddsRatio_working_3-way'!U182/(3*'OddsRatio_working_3-way'!X182^(1/3))*COS(('OddsRatio_working_3-way'!Y182+2*PI())/3)</f>
        <v>-0.45212856899943732</v>
      </c>
      <c r="AH182" s="11">
        <f>-'OddsRatio_working_3-way'!U182/(3*'OddsRatio_working_3-way'!X182^(1/3))*COS(('OddsRatio_working_3-way'!Y182+4*PI())/3)</f>
        <v>-7.6213986775348602E-2</v>
      </c>
      <c r="AI182" s="11">
        <f>'OddsRatio_working_3-way'!U182/(3*'OddsRatio_working_3-way'!X182^(1/3))*SIN(('OddsRatio_working_3-way'!Y182)/3)</f>
        <v>-0.21703438523938345</v>
      </c>
      <c r="AJ182" s="11">
        <f>'OddsRatio_working_3-way'!U182/(3*'OddsRatio_working_3-way'!X182^(1/3))*SIN(('OddsRatio_working_3-way'!Y182+2*PI())/3)</f>
        <v>-0.34904088258166943</v>
      </c>
      <c r="AK182" s="11">
        <f>'OddsRatio_working_3-way'!U182/(3*'OddsRatio_working_3-way'!X182^(1/3))*SIN(('OddsRatio_working_3-way'!Y182+4*PI())/3)</f>
        <v>0.56607526782105289</v>
      </c>
      <c r="AL182" s="11">
        <f>'OddsRatio_working_3-way'!Z182+'OddsRatio_working_3-way'!AF182</f>
        <v>1.0566851115495715</v>
      </c>
      <c r="AM182" s="11">
        <f>'OddsRatio_working_3-way'!AA182+'OddsRatio_working_3-way'!AG182</f>
        <v>-0.90425713799887464</v>
      </c>
      <c r="AN182" s="11">
        <f>'OddsRatio_working_3-way'!AB182+'OddsRatio_working_3-way'!AH182</f>
        <v>-0.1524279735506972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1.0566851115495715</v>
      </c>
      <c r="AS182" s="11">
        <f>IF(('OddsRatio_working_3-way'!X182=0),IF(Q182&gt;0,-Q182^(1/3),(-Q182)^(1/3)),'OddsRatio_working_3-way'!AM182-'OddsRatio_working_3-way'!R182/3)</f>
        <v>-0.90425713799887464</v>
      </c>
      <c r="AT182" s="11">
        <f>IF(('OddsRatio_working_3-way'!X182=0),IF(Q182&gt;0,-Q182^(1/3),(-Q182)^(1/3)),'OddsRatio_working_3-way'!AN182-'OddsRatio_working_3-way'!R182/3)</f>
        <v>-0.1524279735506972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2.0099999999999998</v>
      </c>
      <c r="B183" s="4">
        <f>IF('True_Odds_Calculator_3-way'!B184="","",'True_Odds_Calculator_3-way'!B184)</f>
        <v>3.12</v>
      </c>
      <c r="C183" s="4">
        <f>IF('True_Odds_Calculator_3-way'!C184="","",'True_Odds_Calculator_3-way'!C184)</f>
        <v>4.8499999999999996</v>
      </c>
      <c r="D183" s="9">
        <f t="shared" si="39"/>
        <v>0.48787703603238347</v>
      </c>
      <c r="E183" s="9">
        <f t="shared" si="40"/>
        <v>0.31217572958975992</v>
      </c>
      <c r="F183" s="9">
        <f t="shared" si="41"/>
        <v>0.19994723437785655</v>
      </c>
      <c r="G183" s="9">
        <f t="shared" si="42"/>
        <v>1.0393037632913742</v>
      </c>
      <c r="H183" s="9">
        <f t="shared" si="43"/>
        <v>2.0496968009242882</v>
      </c>
      <c r="I183" s="9">
        <f t="shared" si="44"/>
        <v>3.2033239781777136</v>
      </c>
      <c r="J183" s="9">
        <f t="shared" si="45"/>
        <v>5.0013194886717898</v>
      </c>
      <c r="K183" s="11">
        <f t="shared" si="46"/>
        <v>0.49751243781094534</v>
      </c>
      <c r="L183" s="11">
        <f t="shared" si="47"/>
        <v>0.32051282051282048</v>
      </c>
      <c r="M183" s="11">
        <f t="shared" si="48"/>
        <v>0.2061855670103093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-0.27103512308928523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0.22948961247160971</v>
      </c>
      <c r="Q183" s="11">
        <f>2*'OddsRatio_working_3-way'!K183*'OddsRatio_working_3-way'!L183*'OddsRatio_working_3-way'!M183</f>
        <v>6.5756335951750636E-2</v>
      </c>
      <c r="R183" s="11">
        <f t="shared" si="49"/>
        <v>0</v>
      </c>
      <c r="S183" s="11">
        <f t="shared" si="50"/>
        <v>-0.84671539930273365</v>
      </c>
      <c r="T183" s="11">
        <f t="shared" si="51"/>
        <v>-0.2426118622643936</v>
      </c>
      <c r="U183" s="11">
        <f>'OddsRatio_working_3-way'!S183-'OddsRatio_working_3-way'!R183^2/3</f>
        <v>-0.84671539930273365</v>
      </c>
      <c r="V183" s="11">
        <f>'OddsRatio_working_3-way'!S183*'OddsRatio_working_3-way'!R183/3-2*'OddsRatio_working_3-way'!R183^3/27-'OddsRatio_working_3-way'!T183</f>
        <v>0.2426118622643936</v>
      </c>
      <c r="W183" s="11">
        <f>'OddsRatio_working_3-way'!V183^2+4*'OddsRatio_working_3-way'!U183^3/27</f>
        <v>-3.1070314434805089E-2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0.14994234737575154</v>
      </c>
      <c r="Y183" s="11">
        <f>IF('OddsRatio_working_3-way'!W183&gt;=0,IF('OddsRatio_working_3-way'!V183+SQRT('OddsRatio_working_3-way'!W183)&gt;0,0,PI()),ACOS('OddsRatio_working_3-way'!V183/(2*'OddsRatio_working_3-way'!X183)))</f>
        <v>0.62831825921350526</v>
      </c>
      <c r="Z183" s="11">
        <f>'OddsRatio_working_3-way'!X183^(1/3)*COS('OddsRatio_working_3-way'!Y183/3)</f>
        <v>0.51965188164568721</v>
      </c>
      <c r="AA183" s="11">
        <f>'OddsRatio_working_3-way'!X183^(1/3)*COS(('OddsRatio_working_3-way'!Y183+2*PI())/3)</f>
        <v>-0.3554830955592041</v>
      </c>
      <c r="AB183" s="11">
        <f>'OddsRatio_working_3-way'!X183^(1/3)*COS(('OddsRatio_working_3-way'!Y183+4*PI())/3)</f>
        <v>-0.16416878608648325</v>
      </c>
      <c r="AC183" s="11">
        <f>'OddsRatio_working_3-way'!X183^(1/3)*SIN('OddsRatio_working_3-way'!Y183/3)</f>
        <v>0.11045536807390281</v>
      </c>
      <c r="AD183" s="11">
        <f>'OddsRatio_working_3-way'!X183^(1/3)*SIN(('OddsRatio_working_3-way'!Y183+2*PI())/3)</f>
        <v>0.39480404659259821</v>
      </c>
      <c r="AE183" s="11">
        <f>'OddsRatio_working_3-way'!X183^(1/3)*SIN(('OddsRatio_working_3-way'!Y183+4*PI())/3)</f>
        <v>-0.50525941466650093</v>
      </c>
      <c r="AF183" s="11">
        <f>-'OddsRatio_working_3-way'!U183/(3*'OddsRatio_working_3-way'!X183^(1/3))*COS(('OddsRatio_working_3-way'!Y183)/3)</f>
        <v>0.51965188164568699</v>
      </c>
      <c r="AG183" s="11">
        <f>-'OddsRatio_working_3-way'!U183/(3*'OddsRatio_working_3-way'!X183^(1/3))*COS(('OddsRatio_working_3-way'!Y183+2*PI())/3)</f>
        <v>-0.35548309555920393</v>
      </c>
      <c r="AH183" s="11">
        <f>-'OddsRatio_working_3-way'!U183/(3*'OddsRatio_working_3-way'!X183^(1/3))*COS(('OddsRatio_working_3-way'!Y183+4*PI())/3)</f>
        <v>-0.16416878608648319</v>
      </c>
      <c r="AI183" s="11">
        <f>'OddsRatio_working_3-way'!U183/(3*'OddsRatio_working_3-way'!X183^(1/3))*SIN(('OddsRatio_working_3-way'!Y183)/3)</f>
        <v>-0.11045536807390276</v>
      </c>
      <c r="AJ183" s="11">
        <f>'OddsRatio_working_3-way'!U183/(3*'OddsRatio_working_3-way'!X183^(1/3))*SIN(('OddsRatio_working_3-way'!Y183+2*PI())/3)</f>
        <v>-0.39480404659259805</v>
      </c>
      <c r="AK183" s="11">
        <f>'OddsRatio_working_3-way'!U183/(3*'OddsRatio_working_3-way'!X183^(1/3))*SIN(('OddsRatio_working_3-way'!Y183+4*PI())/3)</f>
        <v>0.50525941466650071</v>
      </c>
      <c r="AL183" s="11">
        <f>'OddsRatio_working_3-way'!Z183+'OddsRatio_working_3-way'!AF183</f>
        <v>1.0393037632913742</v>
      </c>
      <c r="AM183" s="11">
        <f>'OddsRatio_working_3-way'!AA183+'OddsRatio_working_3-way'!AG183</f>
        <v>-0.71096619111840798</v>
      </c>
      <c r="AN183" s="11">
        <f>'OddsRatio_working_3-way'!AB183+'OddsRatio_working_3-way'!AH183</f>
        <v>-0.32833757217296644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1.0393037632913742</v>
      </c>
      <c r="AS183" s="11">
        <f>IF(('OddsRatio_working_3-way'!X183=0),IF(Q183&gt;0,-Q183^(1/3),(-Q183)^(1/3)),'OddsRatio_working_3-way'!AM183-'OddsRatio_working_3-way'!R183/3)</f>
        <v>-0.71096619111840798</v>
      </c>
      <c r="AT183" s="11">
        <f>IF(('OddsRatio_working_3-way'!X183=0),IF(Q183&gt;0,-Q183^(1/3),(-Q183)^(1/3)),'OddsRatio_working_3-way'!AN183-'OddsRatio_working_3-way'!R183/3)</f>
        <v>-0.32833757217296644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3.64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2.23</v>
      </c>
      <c r="D184" s="9">
        <f t="shared" si="39"/>
        <v>0.26599464683776952</v>
      </c>
      <c r="E184" s="9">
        <f t="shared" si="40"/>
        <v>0.2964957460720431</v>
      </c>
      <c r="F184" s="9">
        <f t="shared" si="41"/>
        <v>0.43750960709018755</v>
      </c>
      <c r="G184" s="9">
        <f t="shared" si="42"/>
        <v>1.045255361521773</v>
      </c>
      <c r="H184" s="9">
        <f t="shared" si="43"/>
        <v>3.7594741544174806</v>
      </c>
      <c r="I184" s="9">
        <f t="shared" si="44"/>
        <v>3.372729670654425</v>
      </c>
      <c r="J184" s="9">
        <f t="shared" si="45"/>
        <v>2.2856640946717808</v>
      </c>
      <c r="K184" s="11">
        <f t="shared" si="46"/>
        <v>0.27472527472527469</v>
      </c>
      <c r="L184" s="11">
        <f t="shared" si="47"/>
        <v>0.3058103975535168</v>
      </c>
      <c r="M184" s="11">
        <f t="shared" si="48"/>
        <v>0.44843049327354262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-0.27770320764108569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0.23132063285105614</v>
      </c>
      <c r="Q184" s="11">
        <f>2*'OddsRatio_working_3-way'!K184*'OddsRatio_working_3-way'!L184*'OddsRatio_working_3-way'!M184</f>
        <v>7.5348740342363565E-2</v>
      </c>
      <c r="R184" s="11">
        <f t="shared" si="49"/>
        <v>0</v>
      </c>
      <c r="S184" s="11">
        <f t="shared" si="50"/>
        <v>-0.83297789325510352</v>
      </c>
      <c r="T184" s="11">
        <f t="shared" si="51"/>
        <v>-0.2713283039918904</v>
      </c>
      <c r="U184" s="11">
        <f>'OddsRatio_working_3-way'!S184-'OddsRatio_working_3-way'!R184^2/3</f>
        <v>-0.83297789325510352</v>
      </c>
      <c r="V184" s="11">
        <f>'OddsRatio_working_3-way'!S184*'OddsRatio_working_3-way'!R184/3-2*'OddsRatio_working_3-way'!R184^3/27-'OddsRatio_working_3-way'!T184</f>
        <v>0.2713283039918904</v>
      </c>
      <c r="W184" s="11">
        <f>'OddsRatio_working_3-way'!V184^2+4*'OddsRatio_working_3-way'!U184^3/27</f>
        <v>-1.2005176540283199E-2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0.14630808682998259</v>
      </c>
      <c r="Y184" s="11">
        <f>IF('OddsRatio_working_3-way'!W184&gt;=0,IF('OddsRatio_working_3-way'!V184+SQRT('OddsRatio_working_3-way'!W184)&gt;0,0,PI()),ACOS('OddsRatio_working_3-way'!V184/(2*'OddsRatio_working_3-way'!X184)))</f>
        <v>0.38379621653807416</v>
      </c>
      <c r="Z184" s="11">
        <f>'OddsRatio_working_3-way'!X184^(1/3)*COS('OddsRatio_working_3-way'!Y184/3)</f>
        <v>0.52262768076088661</v>
      </c>
      <c r="AA184" s="11">
        <f>'OddsRatio_working_3-way'!X184^(1/3)*COS(('OddsRatio_working_3-way'!Y184+2*PI())/3)</f>
        <v>-0.31953500311916333</v>
      </c>
      <c r="AB184" s="11">
        <f>'OddsRatio_working_3-way'!X184^(1/3)*COS(('OddsRatio_working_3-way'!Y184+4*PI())/3)</f>
        <v>-0.20309267764172295</v>
      </c>
      <c r="AC184" s="11">
        <f>'OddsRatio_working_3-way'!X184^(1/3)*SIN('OddsRatio_working_3-way'!Y184/3)</f>
        <v>6.7228007959466179E-2</v>
      </c>
      <c r="AD184" s="11">
        <f>'OddsRatio_working_3-way'!X184^(1/3)*SIN(('OddsRatio_working_3-way'!Y184+2*PI())/3)</f>
        <v>0.4189948442801385</v>
      </c>
      <c r="AE184" s="11">
        <f>'OddsRatio_working_3-way'!X184^(1/3)*SIN(('OddsRatio_working_3-way'!Y184+4*PI())/3)</f>
        <v>-0.48622285223960465</v>
      </c>
      <c r="AF184" s="11">
        <f>-'OddsRatio_working_3-way'!U184/(3*'OddsRatio_working_3-way'!X184^(1/3))*COS(('OddsRatio_working_3-way'!Y184)/3)</f>
        <v>0.5226276807608865</v>
      </c>
      <c r="AG184" s="11">
        <f>-'OddsRatio_working_3-way'!U184/(3*'OddsRatio_working_3-way'!X184^(1/3))*COS(('OddsRatio_working_3-way'!Y184+2*PI())/3)</f>
        <v>-0.31953500311916322</v>
      </c>
      <c r="AH184" s="11">
        <f>-'OddsRatio_working_3-way'!U184/(3*'OddsRatio_working_3-way'!X184^(1/3))*COS(('OddsRatio_working_3-way'!Y184+4*PI())/3)</f>
        <v>-0.20309267764172292</v>
      </c>
      <c r="AI184" s="11">
        <f>'OddsRatio_working_3-way'!U184/(3*'OddsRatio_working_3-way'!X184^(1/3))*SIN(('OddsRatio_working_3-way'!Y184)/3)</f>
        <v>-6.7228007959466166E-2</v>
      </c>
      <c r="AJ184" s="11">
        <f>'OddsRatio_working_3-way'!U184/(3*'OddsRatio_working_3-way'!X184^(1/3))*SIN(('OddsRatio_working_3-way'!Y184+2*PI())/3)</f>
        <v>-0.41899484428013839</v>
      </c>
      <c r="AK184" s="11">
        <f>'OddsRatio_working_3-way'!U184/(3*'OddsRatio_working_3-way'!X184^(1/3))*SIN(('OddsRatio_working_3-way'!Y184+4*PI())/3)</f>
        <v>0.48622285223960454</v>
      </c>
      <c r="AL184" s="11">
        <f>'OddsRatio_working_3-way'!Z184+'OddsRatio_working_3-way'!AF184</f>
        <v>1.045255361521773</v>
      </c>
      <c r="AM184" s="11">
        <f>'OddsRatio_working_3-way'!AA184+'OddsRatio_working_3-way'!AG184</f>
        <v>-0.63907000623832655</v>
      </c>
      <c r="AN184" s="11">
        <f>'OddsRatio_working_3-way'!AB184+'OddsRatio_working_3-way'!AH184</f>
        <v>-0.4061853552834459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1.045255361521773</v>
      </c>
      <c r="AS184" s="11">
        <f>IF(('OddsRatio_working_3-way'!X184=0),IF(Q184&gt;0,-Q184^(1/3),(-Q184)^(1/3)),'OddsRatio_working_3-way'!AM184-'OddsRatio_working_3-way'!R184/3)</f>
        <v>-0.63907000623832655</v>
      </c>
      <c r="AT184" s="11">
        <f>IF(('OddsRatio_working_3-way'!X184=0),IF(Q184&gt;0,-Q184^(1/3),(-Q184)^(1/3)),'OddsRatio_working_3-way'!AN184-'OddsRatio_working_3-way'!R184/3)</f>
        <v>-0.4061853552834459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2.0499999999999998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4.12</v>
      </c>
      <c r="D185" s="9">
        <f t="shared" si="39"/>
        <v>0.47256326071097993</v>
      </c>
      <c r="E185" s="9">
        <f t="shared" si="40"/>
        <v>0.29576580731006641</v>
      </c>
      <c r="F185" s="9">
        <f t="shared" si="41"/>
        <v>0.2316709319789538</v>
      </c>
      <c r="G185" s="9">
        <f t="shared" si="42"/>
        <v>1.0629702853519136</v>
      </c>
      <c r="H185" s="9">
        <f t="shared" si="43"/>
        <v>2.116118799619509</v>
      </c>
      <c r="I185" s="9">
        <f t="shared" si="44"/>
        <v>3.3810534391882863</v>
      </c>
      <c r="J185" s="9">
        <f t="shared" si="45"/>
        <v>4.3164672902979699</v>
      </c>
      <c r="K185" s="11">
        <f t="shared" si="46"/>
        <v>0.48780487804878053</v>
      </c>
      <c r="L185" s="11">
        <f t="shared" si="47"/>
        <v>0.30864197530864196</v>
      </c>
      <c r="M185" s="11">
        <f t="shared" si="48"/>
        <v>0.24271844660194175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-0.26816112821322402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0.23424047616959448</v>
      </c>
      <c r="Q185" s="11">
        <f>2*'OddsRatio_working_3-way'!K185*'OddsRatio_working_3-way'!L185*'OddsRatio_working_3-way'!M185</f>
        <v>7.3085952002993601E-2</v>
      </c>
      <c r="R185" s="11">
        <f t="shared" si="49"/>
        <v>0</v>
      </c>
      <c r="S185" s="11">
        <f t="shared" si="50"/>
        <v>-0.87350645386359627</v>
      </c>
      <c r="T185" s="11">
        <f t="shared" si="51"/>
        <v>-0.27254491540205811</v>
      </c>
      <c r="U185" s="11">
        <f>'OddsRatio_working_3-way'!S185-'OddsRatio_working_3-way'!R185^2/3</f>
        <v>-0.87350645386359627</v>
      </c>
      <c r="V185" s="11">
        <f>'OddsRatio_working_3-way'!S185*'OddsRatio_working_3-way'!R185/3-2*'OddsRatio_working_3-way'!R185^3/27-'OddsRatio_working_3-way'!T185</f>
        <v>0.27254491540205811</v>
      </c>
      <c r="W185" s="11">
        <f>'OddsRatio_working_3-way'!V185^2+4*'OddsRatio_working_3-way'!U185^3/27</f>
        <v>-2.445960070648287E-2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0.15711487168469912</v>
      </c>
      <c r="Y185" s="11">
        <f>IF('OddsRatio_working_3-way'!W185&gt;=0,IF('OddsRatio_working_3-way'!V185+SQRT('OddsRatio_working_3-way'!W185)&gt;0,0,PI()),ACOS('OddsRatio_working_3-way'!V185/(2*'OddsRatio_working_3-way'!X185)))</f>
        <v>0.5209578768437928</v>
      </c>
      <c r="Z185" s="11">
        <f>'OddsRatio_working_3-way'!X185^(1/3)*COS('OddsRatio_working_3-way'!Y185/3)</f>
        <v>0.5314851426759567</v>
      </c>
      <c r="AA185" s="11">
        <f>'OddsRatio_working_3-way'!X185^(1/3)*COS(('OddsRatio_working_3-way'!Y185+2*PI())/3)</f>
        <v>-0.34648457281142164</v>
      </c>
      <c r="AB185" s="11">
        <f>'OddsRatio_working_3-way'!X185^(1/3)*COS(('OddsRatio_working_3-way'!Y185+4*PI())/3)</f>
        <v>-0.18500056986453511</v>
      </c>
      <c r="AC185" s="11">
        <f>'OddsRatio_working_3-way'!X185^(1/3)*SIN('OddsRatio_working_3-way'!Y185/3)</f>
        <v>9.3232832571203239E-2</v>
      </c>
      <c r="AD185" s="11">
        <f>'OddsRatio_working_3-way'!X185^(1/3)*SIN(('OddsRatio_working_3-way'!Y185+2*PI())/3)</f>
        <v>0.41366321900577369</v>
      </c>
      <c r="AE185" s="11">
        <f>'OddsRatio_working_3-way'!X185^(1/3)*SIN(('OddsRatio_working_3-way'!Y185+4*PI())/3)</f>
        <v>-0.50689605157697704</v>
      </c>
      <c r="AF185" s="11">
        <f>-'OddsRatio_working_3-way'!U185/(3*'OddsRatio_working_3-way'!X185^(1/3))*COS(('OddsRatio_working_3-way'!Y185)/3)</f>
        <v>0.53148514267595681</v>
      </c>
      <c r="AG185" s="11">
        <f>-'OddsRatio_working_3-way'!U185/(3*'OddsRatio_working_3-way'!X185^(1/3))*COS(('OddsRatio_working_3-way'!Y185+2*PI())/3)</f>
        <v>-0.34648457281142175</v>
      </c>
      <c r="AH185" s="11">
        <f>-'OddsRatio_working_3-way'!U185/(3*'OddsRatio_working_3-way'!X185^(1/3))*COS(('OddsRatio_working_3-way'!Y185+4*PI())/3)</f>
        <v>-0.18500056986453514</v>
      </c>
      <c r="AI185" s="11">
        <f>'OddsRatio_working_3-way'!U185/(3*'OddsRatio_working_3-way'!X185^(1/3))*SIN(('OddsRatio_working_3-way'!Y185)/3)</f>
        <v>-9.3232832571203253E-2</v>
      </c>
      <c r="AJ185" s="11">
        <f>'OddsRatio_working_3-way'!U185/(3*'OddsRatio_working_3-way'!X185^(1/3))*SIN(('OddsRatio_working_3-way'!Y185+2*PI())/3)</f>
        <v>-0.41366321900577374</v>
      </c>
      <c r="AK185" s="11">
        <f>'OddsRatio_working_3-way'!U185/(3*'OddsRatio_working_3-way'!X185^(1/3))*SIN(('OddsRatio_working_3-way'!Y185+4*PI())/3)</f>
        <v>0.50689605157697715</v>
      </c>
      <c r="AL185" s="11">
        <f>'OddsRatio_working_3-way'!Z185+'OddsRatio_working_3-way'!AF185</f>
        <v>1.0629702853519136</v>
      </c>
      <c r="AM185" s="11">
        <f>'OddsRatio_working_3-way'!AA185+'OddsRatio_working_3-way'!AG185</f>
        <v>-0.6929691456228434</v>
      </c>
      <c r="AN185" s="11">
        <f>'OddsRatio_working_3-way'!AB185+'OddsRatio_working_3-way'!AH185</f>
        <v>-0.37000113972907023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1.0629702853519136</v>
      </c>
      <c r="AS185" s="11">
        <f>IF(('OddsRatio_working_3-way'!X185=0),IF(Q185&gt;0,-Q185^(1/3),(-Q185)^(1/3)),'OddsRatio_working_3-way'!AM185-'OddsRatio_working_3-way'!R185/3)</f>
        <v>-0.6929691456228434</v>
      </c>
      <c r="AT185" s="11">
        <f>IF(('OddsRatio_working_3-way'!X185=0),IF(Q185&gt;0,-Q185^(1/3),(-Q185)^(1/3)),'OddsRatio_working_3-way'!AN185-'OddsRatio_working_3-way'!R185/3)</f>
        <v>-0.37000113972907023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2.63</v>
      </c>
      <c r="B186" s="4">
        <f>IF('True_Odds_Calculator_3-way'!B187="","",'True_Odds_Calculator_3-way'!B187)</f>
        <v>3.17</v>
      </c>
      <c r="C186" s="4">
        <f>IF('True_Odds_Calculator_3-way'!C187="","",'True_Odds_Calculator_3-way'!C187)</f>
        <v>2.91</v>
      </c>
      <c r="D186" s="9">
        <f t="shared" si="39"/>
        <v>0.36651545820709441</v>
      </c>
      <c r="E186" s="9">
        <f t="shared" si="40"/>
        <v>0.30293887481766574</v>
      </c>
      <c r="F186" s="9">
        <f t="shared" si="41"/>
        <v>0.33054566697523963</v>
      </c>
      <c r="G186" s="9">
        <f t="shared" si="42"/>
        <v>1.0603667989529533</v>
      </c>
      <c r="H186" s="9">
        <f t="shared" si="43"/>
        <v>2.7283978822933137</v>
      </c>
      <c r="I186" s="9">
        <f t="shared" si="44"/>
        <v>3.3009959537279085</v>
      </c>
      <c r="J186" s="9">
        <f t="shared" si="45"/>
        <v>3.0253005860001414</v>
      </c>
      <c r="K186" s="11">
        <f t="shared" si="46"/>
        <v>0.38022813688212931</v>
      </c>
      <c r="L186" s="11">
        <f t="shared" si="47"/>
        <v>0.31545741324921134</v>
      </c>
      <c r="M186" s="11">
        <f t="shared" si="48"/>
        <v>0.3436426116838488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-0.27846633940015808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0.23535753591953759</v>
      </c>
      <c r="Q186" s="11">
        <f>2*'OddsRatio_working_3-way'!K186*'OddsRatio_working_3-way'!L186*'OddsRatio_working_3-way'!M186</f>
        <v>8.2436965295810016E-2</v>
      </c>
      <c r="R186" s="11">
        <f t="shared" si="49"/>
        <v>0</v>
      </c>
      <c r="S186" s="11">
        <f t="shared" si="50"/>
        <v>-0.84519204880029386</v>
      </c>
      <c r="T186" s="11">
        <f t="shared" si="51"/>
        <v>-0.29603924651498909</v>
      </c>
      <c r="U186" s="11">
        <f>'OddsRatio_working_3-way'!S186-'OddsRatio_working_3-way'!R186^2/3</f>
        <v>-0.84519204880029386</v>
      </c>
      <c r="V186" s="11">
        <f>'OddsRatio_working_3-way'!S186*'OddsRatio_working_3-way'!R186/3-2*'OddsRatio_working_3-way'!R186^3/27-'OddsRatio_working_3-way'!T186</f>
        <v>0.29603924651498909</v>
      </c>
      <c r="W186" s="11">
        <f>'OddsRatio_working_3-way'!V186^2+4*'OddsRatio_working_3-way'!U186^3/27</f>
        <v>-1.8070758470927761E-3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0.14953788092340956</v>
      </c>
      <c r="Y186" s="11">
        <f>IF('OddsRatio_working_3-way'!W186&gt;=0,IF('OddsRatio_working_3-way'!V186+SQRT('OddsRatio_working_3-way'!W186)&gt;0,0,PI()),ACOS('OddsRatio_working_3-way'!V186/(2*'OddsRatio_working_3-way'!X186)))</f>
        <v>0.14261994453774474</v>
      </c>
      <c r="Z186" s="11">
        <f>'OddsRatio_working_3-way'!X186^(1/3)*COS('OddsRatio_working_3-way'!Y186/3)</f>
        <v>0.53018339947647664</v>
      </c>
      <c r="AA186" s="11">
        <f>'OddsRatio_working_3-way'!X186^(1/3)*COS(('OddsRatio_working_3-way'!Y186+2*PI())/3)</f>
        <v>-0.28693625031151848</v>
      </c>
      <c r="AB186" s="11">
        <f>'OddsRatio_working_3-way'!X186^(1/3)*COS(('OddsRatio_working_3-way'!Y186+4*PI())/3)</f>
        <v>-0.24324714916495824</v>
      </c>
      <c r="AC186" s="11">
        <f>'OddsRatio_working_3-way'!X186^(1/3)*SIN('OddsRatio_working_3-way'!Y186/3)</f>
        <v>2.5223914307619368E-2</v>
      </c>
      <c r="AD186" s="11">
        <f>'OddsRatio_working_3-way'!X186^(1/3)*SIN(('OddsRatio_working_3-way'!Y186+2*PI())/3)</f>
        <v>0.44654033545761224</v>
      </c>
      <c r="AE186" s="11">
        <f>'OddsRatio_working_3-way'!X186^(1/3)*SIN(('OddsRatio_working_3-way'!Y186+4*PI())/3)</f>
        <v>-0.47176424976523162</v>
      </c>
      <c r="AF186" s="11">
        <f>-'OddsRatio_working_3-way'!U186/(3*'OddsRatio_working_3-way'!X186^(1/3))*COS(('OddsRatio_working_3-way'!Y186)/3)</f>
        <v>0.53018339947647664</v>
      </c>
      <c r="AG186" s="11">
        <f>-'OddsRatio_working_3-way'!U186/(3*'OddsRatio_working_3-way'!X186^(1/3))*COS(('OddsRatio_working_3-way'!Y186+2*PI())/3)</f>
        <v>-0.28693625031151848</v>
      </c>
      <c r="AH186" s="11">
        <f>-'OddsRatio_working_3-way'!U186/(3*'OddsRatio_working_3-way'!X186^(1/3))*COS(('OddsRatio_working_3-way'!Y186+4*PI())/3)</f>
        <v>-0.24324714916495824</v>
      </c>
      <c r="AI186" s="11">
        <f>'OddsRatio_working_3-way'!U186/(3*'OddsRatio_working_3-way'!X186^(1/3))*SIN(('OddsRatio_working_3-way'!Y186)/3)</f>
        <v>-2.5223914307619368E-2</v>
      </c>
      <c r="AJ186" s="11">
        <f>'OddsRatio_working_3-way'!U186/(3*'OddsRatio_working_3-way'!X186^(1/3))*SIN(('OddsRatio_working_3-way'!Y186+2*PI())/3)</f>
        <v>-0.44654033545761224</v>
      </c>
      <c r="AK186" s="11">
        <f>'OddsRatio_working_3-way'!U186/(3*'OddsRatio_working_3-way'!X186^(1/3))*SIN(('OddsRatio_working_3-way'!Y186+4*PI())/3)</f>
        <v>0.47176424976523162</v>
      </c>
      <c r="AL186" s="11">
        <f>'OddsRatio_working_3-way'!Z186+'OddsRatio_working_3-way'!AF186</f>
        <v>1.0603667989529533</v>
      </c>
      <c r="AM186" s="11">
        <f>'OddsRatio_working_3-way'!AA186+'OddsRatio_working_3-way'!AG186</f>
        <v>-0.57387250062303696</v>
      </c>
      <c r="AN186" s="11">
        <f>'OddsRatio_working_3-way'!AB186+'OddsRatio_working_3-way'!AH186</f>
        <v>-0.48649429832991647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1.0603667989529533</v>
      </c>
      <c r="AS186" s="11">
        <f>IF(('OddsRatio_working_3-way'!X186=0),IF(Q186&gt;0,-Q186^(1/3),(-Q186)^(1/3)),'OddsRatio_working_3-way'!AM186-'OddsRatio_working_3-way'!R186/3)</f>
        <v>-0.57387250062303696</v>
      </c>
      <c r="AT186" s="11">
        <f>IF(('OddsRatio_working_3-way'!X186=0),IF(Q186&gt;0,-Q186^(1/3),(-Q186)^(1/3)),'OddsRatio_working_3-way'!AN186-'OddsRatio_working_3-way'!R186/3)</f>
        <v>-0.48649429832991647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1.98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4.04</v>
      </c>
      <c r="D187" s="9">
        <f t="shared" si="39"/>
        <v>0.48933799666210376</v>
      </c>
      <c r="E187" s="9">
        <f t="shared" si="40"/>
        <v>0.27465816607150828</v>
      </c>
      <c r="F187" s="9">
        <f t="shared" si="41"/>
        <v>0.23600383726638768</v>
      </c>
      <c r="G187" s="9">
        <f t="shared" si="42"/>
        <v>1.0648747500293165</v>
      </c>
      <c r="H187" s="9">
        <f t="shared" si="43"/>
        <v>2.0435772550287301</v>
      </c>
      <c r="I187" s="9">
        <f t="shared" si="44"/>
        <v>3.6408893800727058</v>
      </c>
      <c r="J187" s="9">
        <f t="shared" si="45"/>
        <v>4.2372192400891215</v>
      </c>
      <c r="K187" s="11">
        <f t="shared" si="46"/>
        <v>0.50505050505050508</v>
      </c>
      <c r="L187" s="11">
        <f t="shared" si="47"/>
        <v>0.28735632183908044</v>
      </c>
      <c r="M187" s="11">
        <f t="shared" si="48"/>
        <v>0.24752475247524752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-0.2654150472518515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0.23350036153040593</v>
      </c>
      <c r="Q187" s="11">
        <f>2*'OddsRatio_working_3-way'!K187*'OddsRatio_working_3-way'!L187*'OddsRatio_working_3-way'!M187</f>
        <v>7.1846265086278741E-2</v>
      </c>
      <c r="R187" s="11">
        <f t="shared" si="49"/>
        <v>0</v>
      </c>
      <c r="S187" s="11">
        <f t="shared" si="50"/>
        <v>-0.87975555247565962</v>
      </c>
      <c r="T187" s="11">
        <f t="shared" si="51"/>
        <v>-0.2706940161463568</v>
      </c>
      <c r="U187" s="11">
        <f>'OddsRatio_working_3-way'!S187-'OddsRatio_working_3-way'!R187^2/3</f>
        <v>-0.87975555247565962</v>
      </c>
      <c r="V187" s="11">
        <f>'OddsRatio_working_3-way'!S187*'OddsRatio_working_3-way'!R187/3-2*'OddsRatio_working_3-way'!R187^3/27-'OddsRatio_working_3-way'!T187</f>
        <v>0.2706940161463568</v>
      </c>
      <c r="W187" s="11">
        <f>'OddsRatio_working_3-way'!V187^2+4*'OddsRatio_working_3-way'!U187^3/27</f>
        <v>-2.7599454400180939E-2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0.15880389225206748</v>
      </c>
      <c r="Y187" s="11">
        <f>IF('OddsRatio_working_3-way'!W187&gt;=0,IF('OddsRatio_working_3-way'!V187+SQRT('OddsRatio_working_3-way'!W187)&gt;0,0,PI()),ACOS('OddsRatio_working_3-way'!V187/(2*'OddsRatio_working_3-way'!X187)))</f>
        <v>0.55044805477649228</v>
      </c>
      <c r="Z187" s="11">
        <f>'OddsRatio_working_3-way'!X187^(1/3)*COS('OddsRatio_working_3-way'!Y187/3)</f>
        <v>0.53243737501465815</v>
      </c>
      <c r="AA187" s="11">
        <f>'OddsRatio_working_3-way'!X187^(1/3)*COS(('OddsRatio_working_3-way'!Y187+2*PI())/3)</f>
        <v>-0.35178573364391169</v>
      </c>
      <c r="AB187" s="11">
        <f>'OddsRatio_working_3-way'!X187^(1/3)*COS(('OddsRatio_working_3-way'!Y187+4*PI())/3)</f>
        <v>-0.18065164137074657</v>
      </c>
      <c r="AC187" s="11">
        <f>'OddsRatio_working_3-way'!X187^(1/3)*SIN('OddsRatio_working_3-way'!Y187/3)</f>
        <v>9.8804314241434391E-2</v>
      </c>
      <c r="AD187" s="11">
        <f>'OddsRatio_working_3-way'!X187^(1/3)*SIN(('OddsRatio_working_3-way'!Y187+2*PI())/3)</f>
        <v>0.41170213556627883</v>
      </c>
      <c r="AE187" s="11">
        <f>'OddsRatio_working_3-way'!X187^(1/3)*SIN(('OddsRatio_working_3-way'!Y187+4*PI())/3)</f>
        <v>-0.51050644980771298</v>
      </c>
      <c r="AF187" s="11">
        <f>-'OddsRatio_working_3-way'!U187/(3*'OddsRatio_working_3-way'!X187^(1/3))*COS(('OddsRatio_working_3-way'!Y187)/3)</f>
        <v>0.53243737501465827</v>
      </c>
      <c r="AG187" s="11">
        <f>-'OddsRatio_working_3-way'!U187/(3*'OddsRatio_working_3-way'!X187^(1/3))*COS(('OddsRatio_working_3-way'!Y187+2*PI())/3)</f>
        <v>-0.3517857336439118</v>
      </c>
      <c r="AH187" s="11">
        <f>-'OddsRatio_working_3-way'!U187/(3*'OddsRatio_working_3-way'!X187^(1/3))*COS(('OddsRatio_working_3-way'!Y187+4*PI())/3)</f>
        <v>-0.1806516413707466</v>
      </c>
      <c r="AI187" s="11">
        <f>'OddsRatio_working_3-way'!U187/(3*'OddsRatio_working_3-way'!X187^(1/3))*SIN(('OddsRatio_working_3-way'!Y187)/3)</f>
        <v>-9.8804314241434404E-2</v>
      </c>
      <c r="AJ187" s="11">
        <f>'OddsRatio_working_3-way'!U187/(3*'OddsRatio_working_3-way'!X187^(1/3))*SIN(('OddsRatio_working_3-way'!Y187+2*PI())/3)</f>
        <v>-0.41170213556627894</v>
      </c>
      <c r="AK187" s="11">
        <f>'OddsRatio_working_3-way'!U187/(3*'OddsRatio_working_3-way'!X187^(1/3))*SIN(('OddsRatio_working_3-way'!Y187+4*PI())/3)</f>
        <v>0.51050644980771309</v>
      </c>
      <c r="AL187" s="11">
        <f>'OddsRatio_working_3-way'!Z187+'OddsRatio_working_3-way'!AF187</f>
        <v>1.0648747500293165</v>
      </c>
      <c r="AM187" s="11">
        <f>'OddsRatio_working_3-way'!AA187+'OddsRatio_working_3-way'!AG187</f>
        <v>-0.70357146728782349</v>
      </c>
      <c r="AN187" s="11">
        <f>'OddsRatio_working_3-way'!AB187+'OddsRatio_working_3-way'!AH187</f>
        <v>-0.36130328274149315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1.0648747500293165</v>
      </c>
      <c r="AS187" s="11">
        <f>IF(('OddsRatio_working_3-way'!X187=0),IF(Q187&gt;0,-Q187^(1/3),(-Q187)^(1/3)),'OddsRatio_working_3-way'!AM187-'OddsRatio_working_3-way'!R187/3)</f>
        <v>-0.70357146728782349</v>
      </c>
      <c r="AT187" s="11">
        <f>IF(('OddsRatio_working_3-way'!X187=0),IF(Q187&gt;0,-Q187^(1/3),(-Q187)^(1/3)),'OddsRatio_working_3-way'!AN187-'OddsRatio_working_3-way'!R187/3)</f>
        <v>-0.36130328274149315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5.42</v>
      </c>
      <c r="D188" s="9">
        <f t="shared" si="39"/>
        <v>0.54512582469172077</v>
      </c>
      <c r="E188" s="9">
        <f t="shared" si="40"/>
        <v>0.28030800878187651</v>
      </c>
      <c r="F188" s="9">
        <f t="shared" si="41"/>
        <v>0.17456616652640286</v>
      </c>
      <c r="G188" s="9">
        <f t="shared" si="42"/>
        <v>1.0697934187135498</v>
      </c>
      <c r="H188" s="9">
        <f t="shared" si="43"/>
        <v>1.8344388665965685</v>
      </c>
      <c r="I188" s="9">
        <f t="shared" si="44"/>
        <v>3.5675042049125198</v>
      </c>
      <c r="J188" s="9">
        <f t="shared" si="45"/>
        <v>5.7284869107138903</v>
      </c>
      <c r="K188" s="11">
        <f t="shared" si="46"/>
        <v>0.5617977528089888</v>
      </c>
      <c r="L188" s="11">
        <f t="shared" si="47"/>
        <v>0.29411764705882354</v>
      </c>
      <c r="M188" s="11">
        <f t="shared" si="48"/>
        <v>0.18450184501845018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-0.25224926406567438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0.23169431958695</v>
      </c>
      <c r="Q188" s="11">
        <f>2*'OddsRatio_working_3-way'!K188*'OddsRatio_working_3-way'!L188*'OddsRatio_working_3-way'!M188</f>
        <v>6.0972189364986849E-2</v>
      </c>
      <c r="R188" s="11">
        <f t="shared" si="49"/>
        <v>0</v>
      </c>
      <c r="S188" s="11">
        <f t="shared" si="50"/>
        <v>-0.91851336195227595</v>
      </c>
      <c r="T188" s="11">
        <f t="shared" si="51"/>
        <v>-0.24171404261901999</v>
      </c>
      <c r="U188" s="11">
        <f>'OddsRatio_working_3-way'!S188-'OddsRatio_working_3-way'!R188^2/3</f>
        <v>-0.91851336195227595</v>
      </c>
      <c r="V188" s="11">
        <f>'OddsRatio_working_3-way'!S188*'OddsRatio_working_3-way'!R188/3-2*'OddsRatio_working_3-way'!R188^3/27-'OddsRatio_working_3-way'!T188</f>
        <v>0.24171404261901999</v>
      </c>
      <c r="W188" s="11">
        <f>'OddsRatio_working_3-way'!V188^2+4*'OddsRatio_working_3-way'!U188^3/27</f>
        <v>-5.6377169784388607E-2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0.16941284498497894</v>
      </c>
      <c r="Y188" s="11">
        <f>IF('OddsRatio_working_3-way'!W188&gt;=0,IF('OddsRatio_working_3-way'!V188+SQRT('OddsRatio_working_3-way'!W188)&gt;0,0,PI()),ACOS('OddsRatio_working_3-way'!V188/(2*'OddsRatio_working_3-way'!X188)))</f>
        <v>0.77647583538182829</v>
      </c>
      <c r="Z188" s="11">
        <f>'OddsRatio_working_3-way'!X188^(1/3)*COS('OddsRatio_working_3-way'!Y188/3)</f>
        <v>0.53489670935677491</v>
      </c>
      <c r="AA188" s="11">
        <f>'OddsRatio_working_3-way'!X188^(1/3)*COS(('OddsRatio_working_3-way'!Y188+2*PI())/3)</f>
        <v>-0.39009611547139716</v>
      </c>
      <c r="AB188" s="11">
        <f>'OddsRatio_working_3-way'!X188^(1/3)*COS(('OddsRatio_working_3-way'!Y188+4*PI())/3)</f>
        <v>-0.14480059388537769</v>
      </c>
      <c r="AC188" s="11">
        <f>'OddsRatio_working_3-way'!X188^(1/3)*SIN('OddsRatio_working_3-way'!Y188/3)</f>
        <v>0.14162143541869798</v>
      </c>
      <c r="AD188" s="11">
        <f>'OddsRatio_working_3-way'!X188^(1/3)*SIN(('OddsRatio_working_3-way'!Y188+2*PI())/3)</f>
        <v>0.39242342099431959</v>
      </c>
      <c r="AE188" s="11">
        <f>'OddsRatio_working_3-way'!X188^(1/3)*SIN(('OddsRatio_working_3-way'!Y188+4*PI())/3)</f>
        <v>-0.53404485641301758</v>
      </c>
      <c r="AF188" s="11">
        <f>-'OddsRatio_working_3-way'!U188/(3*'OddsRatio_working_3-way'!X188^(1/3))*COS(('OddsRatio_working_3-way'!Y188)/3)</f>
        <v>0.53489670935677502</v>
      </c>
      <c r="AG188" s="11">
        <f>-'OddsRatio_working_3-way'!U188/(3*'OddsRatio_working_3-way'!X188^(1/3))*COS(('OddsRatio_working_3-way'!Y188+2*PI())/3)</f>
        <v>-0.39009611547139728</v>
      </c>
      <c r="AH188" s="11">
        <f>-'OddsRatio_working_3-way'!U188/(3*'OddsRatio_working_3-way'!X188^(1/3))*COS(('OddsRatio_working_3-way'!Y188+4*PI())/3)</f>
        <v>-0.14480059388537772</v>
      </c>
      <c r="AI188" s="11">
        <f>'OddsRatio_working_3-way'!U188/(3*'OddsRatio_working_3-way'!X188^(1/3))*SIN(('OddsRatio_working_3-way'!Y188)/3)</f>
        <v>-0.14162143541869801</v>
      </c>
      <c r="AJ188" s="11">
        <f>'OddsRatio_working_3-way'!U188/(3*'OddsRatio_working_3-way'!X188^(1/3))*SIN(('OddsRatio_working_3-way'!Y188+2*PI())/3)</f>
        <v>-0.3924234209943197</v>
      </c>
      <c r="AK188" s="11">
        <f>'OddsRatio_working_3-way'!U188/(3*'OddsRatio_working_3-way'!X188^(1/3))*SIN(('OddsRatio_working_3-way'!Y188+4*PI())/3)</f>
        <v>0.53404485641301769</v>
      </c>
      <c r="AL188" s="11">
        <f>'OddsRatio_working_3-way'!Z188+'OddsRatio_working_3-way'!AF188</f>
        <v>1.0697934187135498</v>
      </c>
      <c r="AM188" s="11">
        <f>'OddsRatio_working_3-way'!AA188+'OddsRatio_working_3-way'!AG188</f>
        <v>-0.78019223094279444</v>
      </c>
      <c r="AN188" s="11">
        <f>'OddsRatio_working_3-way'!AB188+'OddsRatio_working_3-way'!AH188</f>
        <v>-0.28960118777075539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1.0697934187135498</v>
      </c>
      <c r="AS188" s="11">
        <f>IF(('OddsRatio_working_3-way'!X188=0),IF(Q188&gt;0,-Q188^(1/3),(-Q188)^(1/3)),'OddsRatio_working_3-way'!AM188-'OddsRatio_working_3-way'!R188/3)</f>
        <v>-0.78019223094279444</v>
      </c>
      <c r="AT188" s="11">
        <f>IF(('OddsRatio_working_3-way'!X188=0),IF(Q188&gt;0,-Q188^(1/3),(-Q188)^(1/3)),'OddsRatio_working_3-way'!AN188-'OddsRatio_working_3-way'!R188/3)</f>
        <v>-0.28960118777075539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3.16</v>
      </c>
      <c r="B189" s="4">
        <f>IF('True_Odds_Calculator_3-way'!B190="","",'True_Odds_Calculator_3-way'!B190)</f>
        <v>3.56</v>
      </c>
      <c r="C189" s="4">
        <f>IF('True_Odds_Calculator_3-way'!C190="","",'True_Odds_Calculator_3-way'!C190)</f>
        <v>2.3199999999999998</v>
      </c>
      <c r="D189" s="9">
        <f t="shared" si="39"/>
        <v>0.30721364852628202</v>
      </c>
      <c r="E189" s="9">
        <f t="shared" si="40"/>
        <v>0.27228161408296497</v>
      </c>
      <c r="F189" s="9">
        <f t="shared" si="41"/>
        <v>0.42050473739075289</v>
      </c>
      <c r="G189" s="9">
        <f t="shared" si="42"/>
        <v>1.0440109790601779</v>
      </c>
      <c r="H189" s="9">
        <f t="shared" si="43"/>
        <v>3.2550637147699848</v>
      </c>
      <c r="I189" s="9">
        <f t="shared" si="44"/>
        <v>3.6726681063940556</v>
      </c>
      <c r="J189" s="9">
        <f t="shared" si="45"/>
        <v>2.3780944923594349</v>
      </c>
      <c r="K189" s="11">
        <f t="shared" si="46"/>
        <v>0.31645569620253161</v>
      </c>
      <c r="L189" s="11">
        <f t="shared" si="47"/>
        <v>0.2808988764044944</v>
      </c>
      <c r="M189" s="11">
        <f t="shared" si="48"/>
        <v>0.43103448275862072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-0.27966787478114152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0.231425852995846</v>
      </c>
      <c r="Q189" s="11">
        <f>2*'OddsRatio_working_3-way'!K189*'OddsRatio_working_3-way'!L189*'OddsRatio_working_3-way'!M189</f>
        <v>7.6631077150942389E-2</v>
      </c>
      <c r="R189" s="11">
        <f t="shared" si="49"/>
        <v>0</v>
      </c>
      <c r="S189" s="11">
        <f t="shared" si="50"/>
        <v>-0.82750245510662224</v>
      </c>
      <c r="T189" s="11">
        <f t="shared" si="51"/>
        <v>-0.27400743546576894</v>
      </c>
      <c r="U189" s="11">
        <f>'OddsRatio_working_3-way'!S189-'OddsRatio_working_3-way'!R189^2/3</f>
        <v>-0.82750245510662224</v>
      </c>
      <c r="V189" s="11">
        <f>'OddsRatio_working_3-way'!S189*'OddsRatio_working_3-way'!R189/3-2*'OddsRatio_working_3-way'!R189^3/27-'OddsRatio_working_3-way'!T189</f>
        <v>0.27400743546576894</v>
      </c>
      <c r="W189" s="11">
        <f>'OddsRatio_working_3-way'!V189^2+4*'OddsRatio_working_3-way'!U189^3/27</f>
        <v>-8.8667164707725149E-3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0.1448678632075624</v>
      </c>
      <c r="Y189" s="11">
        <f>IF('OddsRatio_working_3-way'!W189&gt;=0,IF('OddsRatio_working_3-way'!V189+SQRT('OddsRatio_working_3-way'!W189)&gt;0,0,PI()),ACOS('OddsRatio_working_3-way'!V189/(2*'OddsRatio_working_3-way'!X189)))</f>
        <v>0.33100856266429424</v>
      </c>
      <c r="Z189" s="11">
        <f>'OddsRatio_working_3-way'!X189^(1/3)*COS('OddsRatio_working_3-way'!Y189/3)</f>
        <v>0.52200548953008907</v>
      </c>
      <c r="AA189" s="11">
        <f>'OddsRatio_working_3-way'!X189^(1/3)*COS(('OddsRatio_working_3-way'!Y189+2*PI())/3)</f>
        <v>-0.31108583025300757</v>
      </c>
      <c r="AB189" s="11">
        <f>'OddsRatio_working_3-way'!X189^(1/3)*COS(('OddsRatio_working_3-way'!Y189+4*PI())/3)</f>
        <v>-0.21091965927708162</v>
      </c>
      <c r="AC189" s="11">
        <f>'OddsRatio_working_3-way'!X189^(1/3)*SIN('OddsRatio_working_3-way'!Y189/3)</f>
        <v>5.783096577664508E-2</v>
      </c>
      <c r="AD189" s="11">
        <f>'OddsRatio_working_3-way'!X189^(1/3)*SIN(('OddsRatio_working_3-way'!Y189+2*PI())/3)</f>
        <v>0.42315453195966651</v>
      </c>
      <c r="AE189" s="11">
        <f>'OddsRatio_working_3-way'!X189^(1/3)*SIN(('OddsRatio_working_3-way'!Y189+4*PI())/3)</f>
        <v>-0.48098549773631138</v>
      </c>
      <c r="AF189" s="11">
        <f>-'OddsRatio_working_3-way'!U189/(3*'OddsRatio_working_3-way'!X189^(1/3))*COS(('OddsRatio_working_3-way'!Y189)/3)</f>
        <v>0.52200548953008896</v>
      </c>
      <c r="AG189" s="11">
        <f>-'OddsRatio_working_3-way'!U189/(3*'OddsRatio_working_3-way'!X189^(1/3))*COS(('OddsRatio_working_3-way'!Y189+2*PI())/3)</f>
        <v>-0.31108583025300751</v>
      </c>
      <c r="AH189" s="11">
        <f>-'OddsRatio_working_3-way'!U189/(3*'OddsRatio_working_3-way'!X189^(1/3))*COS(('OddsRatio_working_3-way'!Y189+4*PI())/3)</f>
        <v>-0.21091965927708159</v>
      </c>
      <c r="AI189" s="11">
        <f>'OddsRatio_working_3-way'!U189/(3*'OddsRatio_working_3-way'!X189^(1/3))*SIN(('OddsRatio_working_3-way'!Y189)/3)</f>
        <v>-5.7830965776645073E-2</v>
      </c>
      <c r="AJ189" s="11">
        <f>'OddsRatio_working_3-way'!U189/(3*'OddsRatio_working_3-way'!X189^(1/3))*SIN(('OddsRatio_working_3-way'!Y189+2*PI())/3)</f>
        <v>-0.4231545319596664</v>
      </c>
      <c r="AK189" s="11">
        <f>'OddsRatio_working_3-way'!U189/(3*'OddsRatio_working_3-way'!X189^(1/3))*SIN(('OddsRatio_working_3-way'!Y189+4*PI())/3)</f>
        <v>0.48098549773631127</v>
      </c>
      <c r="AL189" s="11">
        <f>'OddsRatio_working_3-way'!Z189+'OddsRatio_working_3-way'!AF189</f>
        <v>1.0440109790601779</v>
      </c>
      <c r="AM189" s="11">
        <f>'OddsRatio_working_3-way'!AA189+'OddsRatio_working_3-way'!AG189</f>
        <v>-0.62217166050601502</v>
      </c>
      <c r="AN189" s="11">
        <f>'OddsRatio_working_3-way'!AB189+'OddsRatio_working_3-way'!AH189</f>
        <v>-0.42183931855416323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1.0440109790601779</v>
      </c>
      <c r="AS189" s="11">
        <f>IF(('OddsRatio_working_3-way'!X189=0),IF(Q189&gt;0,-Q189^(1/3),(-Q189)^(1/3)),'OddsRatio_working_3-way'!AM189-'OddsRatio_working_3-way'!R189/3)</f>
        <v>-0.62217166050601502</v>
      </c>
      <c r="AT189" s="11">
        <f>IF(('OddsRatio_working_3-way'!X189=0),IF(Q189&gt;0,-Q189^(1/3),(-Q189)^(1/3)),'OddsRatio_working_3-way'!AN189-'OddsRatio_working_3-way'!R189/3)</f>
        <v>-0.42183931855416323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4.42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1.88</v>
      </c>
      <c r="D190" s="9">
        <f t="shared" si="39"/>
        <v>0.2176832100042585</v>
      </c>
      <c r="E190" s="9">
        <f t="shared" si="40"/>
        <v>0.2627630170234152</v>
      </c>
      <c r="F190" s="9">
        <f t="shared" si="41"/>
        <v>0.51955377297232619</v>
      </c>
      <c r="G190" s="9">
        <f t="shared" si="42"/>
        <v>1.0508279412522654</v>
      </c>
      <c r="H190" s="9">
        <f t="shared" si="43"/>
        <v>4.5938315590827479</v>
      </c>
      <c r="I190" s="9">
        <f t="shared" si="44"/>
        <v>3.8057106031435488</v>
      </c>
      <c r="J190" s="9">
        <f t="shared" si="45"/>
        <v>1.9247285883019938</v>
      </c>
      <c r="K190" s="11">
        <f t="shared" si="46"/>
        <v>0.22624434389140272</v>
      </c>
      <c r="L190" s="11">
        <f t="shared" si="47"/>
        <v>0.27247956403269757</v>
      </c>
      <c r="M190" s="11">
        <f t="shared" si="48"/>
        <v>0.53191489361702127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-0.26349589680456253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0.2285528258048404</v>
      </c>
      <c r="Q190" s="11">
        <f>2*'OddsRatio_working_3-way'!K190*'OddsRatio_working_3-way'!L190*'OddsRatio_working_3-way'!M190</f>
        <v>6.5581872540843744E-2</v>
      </c>
      <c r="R190" s="11">
        <f t="shared" si="49"/>
        <v>0</v>
      </c>
      <c r="S190" s="11">
        <f t="shared" si="50"/>
        <v>-0.86738665981717455</v>
      </c>
      <c r="T190" s="11">
        <f t="shared" si="51"/>
        <v>-0.24889143753720938</v>
      </c>
      <c r="U190" s="11">
        <f>'OddsRatio_working_3-way'!S190-'OddsRatio_working_3-way'!R190^2/3</f>
        <v>-0.86738665981717455</v>
      </c>
      <c r="V190" s="11">
        <f>'OddsRatio_working_3-way'!S190*'OddsRatio_working_3-way'!R190/3-2*'OddsRatio_working_3-way'!R190^3/27-'OddsRatio_working_3-way'!T190</f>
        <v>0.24889143753720938</v>
      </c>
      <c r="W190" s="11">
        <f>'OddsRatio_working_3-way'!V190^2+4*'OddsRatio_working_3-way'!U190^3/27</f>
        <v>-3.4732562797160221E-2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0.1554666447155939</v>
      </c>
      <c r="Y190" s="11">
        <f>IF('OddsRatio_working_3-way'!W190&gt;=0,IF('OddsRatio_working_3-way'!V190+SQRT('OddsRatio_working_3-way'!W190)&gt;0,0,PI()),ACOS('OddsRatio_working_3-way'!V190/(2*'OddsRatio_working_3-way'!X190)))</f>
        <v>0.64272451661784402</v>
      </c>
      <c r="Z190" s="11">
        <f>'OddsRatio_working_3-way'!X190^(1/3)*COS('OddsRatio_working_3-way'!Y190/3)</f>
        <v>0.52541397062613271</v>
      </c>
      <c r="AA190" s="11">
        <f>'OddsRatio_working_3-way'!X190^(1/3)*COS(('OddsRatio_working_3-way'!Y190+2*PI())/3)</f>
        <v>-0.36171094764515999</v>
      </c>
      <c r="AB190" s="11">
        <f>'OddsRatio_working_3-way'!X190^(1/3)*COS(('OddsRatio_working_3-way'!Y190+4*PI())/3)</f>
        <v>-0.16370302298097272</v>
      </c>
      <c r="AC190" s="11">
        <f>'OddsRatio_working_3-way'!X190^(1/3)*SIN('OddsRatio_working_3-way'!Y190/3)</f>
        <v>0.11431992860654765</v>
      </c>
      <c r="AD190" s="11">
        <f>'OddsRatio_working_3-way'!X190^(1/3)*SIN(('OddsRatio_working_3-way'!Y190+2*PI())/3)</f>
        <v>0.39786188176220805</v>
      </c>
      <c r="AE190" s="11">
        <f>'OddsRatio_working_3-way'!X190^(1/3)*SIN(('OddsRatio_working_3-way'!Y190+4*PI())/3)</f>
        <v>-0.51218181036875565</v>
      </c>
      <c r="AF190" s="11">
        <f>-'OddsRatio_working_3-way'!U190/(3*'OddsRatio_working_3-way'!X190^(1/3))*COS(('OddsRatio_working_3-way'!Y190)/3)</f>
        <v>0.52541397062613271</v>
      </c>
      <c r="AG190" s="11">
        <f>-'OddsRatio_working_3-way'!U190/(3*'OddsRatio_working_3-way'!X190^(1/3))*COS(('OddsRatio_working_3-way'!Y190+2*PI())/3)</f>
        <v>-0.36171094764515999</v>
      </c>
      <c r="AH190" s="11">
        <f>-'OddsRatio_working_3-way'!U190/(3*'OddsRatio_working_3-way'!X190^(1/3))*COS(('OddsRatio_working_3-way'!Y190+4*PI())/3)</f>
        <v>-0.16370302298097272</v>
      </c>
      <c r="AI190" s="11">
        <f>'OddsRatio_working_3-way'!U190/(3*'OddsRatio_working_3-way'!X190^(1/3))*SIN(('OddsRatio_working_3-way'!Y190)/3)</f>
        <v>-0.11431992860654765</v>
      </c>
      <c r="AJ190" s="11">
        <f>'OddsRatio_working_3-way'!U190/(3*'OddsRatio_working_3-way'!X190^(1/3))*SIN(('OddsRatio_working_3-way'!Y190+2*PI())/3)</f>
        <v>-0.39786188176220805</v>
      </c>
      <c r="AK190" s="11">
        <f>'OddsRatio_working_3-way'!U190/(3*'OddsRatio_working_3-way'!X190^(1/3))*SIN(('OddsRatio_working_3-way'!Y190+4*PI())/3)</f>
        <v>0.51218181036875565</v>
      </c>
      <c r="AL190" s="11">
        <f>'OddsRatio_working_3-way'!Z190+'OddsRatio_working_3-way'!AF190</f>
        <v>1.0508279412522654</v>
      </c>
      <c r="AM190" s="11">
        <f>'OddsRatio_working_3-way'!AA190+'OddsRatio_working_3-way'!AG190</f>
        <v>-0.72342189529031997</v>
      </c>
      <c r="AN190" s="11">
        <f>'OddsRatio_working_3-way'!AB190+'OddsRatio_working_3-way'!AH190</f>
        <v>-0.32740604596194545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1.0508279412522654</v>
      </c>
      <c r="AS190" s="11">
        <f>IF(('OddsRatio_working_3-way'!X190=0),IF(Q190&gt;0,-Q190^(1/3),(-Q190)^(1/3)),'OddsRatio_working_3-way'!AM190-'OddsRatio_working_3-way'!R190/3)</f>
        <v>-0.72342189529031997</v>
      </c>
      <c r="AT190" s="11">
        <f>IF(('OddsRatio_working_3-way'!X190=0),IF(Q190&gt;0,-Q190^(1/3),(-Q190)^(1/3)),'OddsRatio_working_3-way'!AN190-'OddsRatio_working_3-way'!R190/3)</f>
        <v>-0.32740604596194545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3.76</v>
      </c>
      <c r="C191" s="4">
        <f>IF('True_Odds_Calculator_3-way'!C192="","",'True_Odds_Calculator_3-way'!C192)</f>
        <v>4.97</v>
      </c>
      <c r="D191" s="9">
        <f t="shared" si="39"/>
        <v>0.54984666652620084</v>
      </c>
      <c r="E191" s="9">
        <f t="shared" si="40"/>
        <v>0.25661429785651535</v>
      </c>
      <c r="F191" s="9">
        <f t="shared" si="41"/>
        <v>0.19353903561728406</v>
      </c>
      <c r="G191" s="9">
        <f t="shared" si="42"/>
        <v>1.0496010859642855</v>
      </c>
      <c r="H191" s="9">
        <f t="shared" si="43"/>
        <v>1.8186888470521423</v>
      </c>
      <c r="I191" s="9">
        <f t="shared" si="44"/>
        <v>3.8968989972614279</v>
      </c>
      <c r="J191" s="9">
        <f t="shared" si="45"/>
        <v>5.1669163112782126</v>
      </c>
      <c r="K191" s="11">
        <f t="shared" si="46"/>
        <v>0.5617977528089888</v>
      </c>
      <c r="L191" s="11">
        <f t="shared" si="47"/>
        <v>0.26595744680851063</v>
      </c>
      <c r="M191" s="11">
        <f t="shared" si="48"/>
        <v>0.2012072434607646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-0.25693895623321572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0.22577492206406019</v>
      </c>
      <c r="Q191" s="11">
        <f>2*'OddsRatio_working_3-way'!K191*'OddsRatio_working_3-way'!L191*'OddsRatio_working_3-way'!M191</f>
        <v>6.0126477247419492E-2</v>
      </c>
      <c r="R191" s="11">
        <f t="shared" si="49"/>
        <v>0</v>
      </c>
      <c r="S191" s="11">
        <f t="shared" si="50"/>
        <v>-0.87871035740929504</v>
      </c>
      <c r="T191" s="11">
        <f t="shared" si="51"/>
        <v>-0.23401074764561786</v>
      </c>
      <c r="U191" s="11">
        <f>'OddsRatio_working_3-way'!S191-'OddsRatio_working_3-way'!R191^2/3</f>
        <v>-0.87871035740929504</v>
      </c>
      <c r="V191" s="11">
        <f>'OddsRatio_working_3-way'!S191*'OddsRatio_working_3-way'!R191/3-2*'OddsRatio_working_3-way'!R191^3/27-'OddsRatio_working_3-way'!T191</f>
        <v>0.23401074764561786</v>
      </c>
      <c r="W191" s="11">
        <f>'OddsRatio_working_3-way'!V191^2+4*'OddsRatio_working_3-way'!U191^3/27</f>
        <v>-4.5754568649793791E-2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0.15852097547600352</v>
      </c>
      <c r="Y191" s="11">
        <f>IF('OddsRatio_working_3-way'!W191&gt;=0,IF('OddsRatio_working_3-way'!V191+SQRT('OddsRatio_working_3-way'!W191)&gt;0,0,PI()),ACOS('OddsRatio_working_3-way'!V191/(2*'OddsRatio_working_3-way'!X191)))</f>
        <v>0.74053668505352666</v>
      </c>
      <c r="Z191" s="11">
        <f>'OddsRatio_working_3-way'!X191^(1/3)*COS('OddsRatio_working_3-way'!Y191/3)</f>
        <v>0.52480054298214274</v>
      </c>
      <c r="AA191" s="11">
        <f>'OddsRatio_working_3-way'!X191^(1/3)*COS(('OddsRatio_working_3-way'!Y191+2*PI())/3)</f>
        <v>-0.37692486237250522</v>
      </c>
      <c r="AB191" s="11">
        <f>'OddsRatio_working_3-way'!X191^(1/3)*COS(('OddsRatio_working_3-way'!Y191+4*PI())/3)</f>
        <v>-0.14787568060963766</v>
      </c>
      <c r="AC191" s="11">
        <f>'OddsRatio_working_3-way'!X191^(1/3)*SIN('OddsRatio_working_3-way'!Y191/3)</f>
        <v>0.1322416067484552</v>
      </c>
      <c r="AD191" s="11">
        <f>'OddsRatio_working_3-way'!X191^(1/3)*SIN(('OddsRatio_working_3-way'!Y191+2*PI())/3)</f>
        <v>0.38836979876817523</v>
      </c>
      <c r="AE191" s="11">
        <f>'OddsRatio_working_3-way'!X191^(1/3)*SIN(('OddsRatio_working_3-way'!Y191+4*PI())/3)</f>
        <v>-0.52061140551663043</v>
      </c>
      <c r="AF191" s="11">
        <f>-'OddsRatio_working_3-way'!U191/(3*'OddsRatio_working_3-way'!X191^(1/3))*COS(('OddsRatio_working_3-way'!Y191)/3)</f>
        <v>0.52480054298214285</v>
      </c>
      <c r="AG191" s="11">
        <f>-'OddsRatio_working_3-way'!U191/(3*'OddsRatio_working_3-way'!X191^(1/3))*COS(('OddsRatio_working_3-way'!Y191+2*PI())/3)</f>
        <v>-0.37692486237250528</v>
      </c>
      <c r="AH191" s="11">
        <f>-'OddsRatio_working_3-way'!U191/(3*'OddsRatio_working_3-way'!X191^(1/3))*COS(('OddsRatio_working_3-way'!Y191+4*PI())/3)</f>
        <v>-0.14787568060963771</v>
      </c>
      <c r="AI191" s="11">
        <f>'OddsRatio_working_3-way'!U191/(3*'OddsRatio_working_3-way'!X191^(1/3))*SIN(('OddsRatio_working_3-way'!Y191)/3)</f>
        <v>-0.13224160674845523</v>
      </c>
      <c r="AJ191" s="11">
        <f>'OddsRatio_working_3-way'!U191/(3*'OddsRatio_working_3-way'!X191^(1/3))*SIN(('OddsRatio_working_3-way'!Y191+2*PI())/3)</f>
        <v>-0.38836979876817529</v>
      </c>
      <c r="AK191" s="11">
        <f>'OddsRatio_working_3-way'!U191/(3*'OddsRatio_working_3-way'!X191^(1/3))*SIN(('OddsRatio_working_3-way'!Y191+4*PI())/3)</f>
        <v>0.52061140551663054</v>
      </c>
      <c r="AL191" s="11">
        <f>'OddsRatio_working_3-way'!Z191+'OddsRatio_working_3-way'!AF191</f>
        <v>1.0496010859642855</v>
      </c>
      <c r="AM191" s="11">
        <f>'OddsRatio_working_3-way'!AA191+'OddsRatio_working_3-way'!AG191</f>
        <v>-0.75384972474501044</v>
      </c>
      <c r="AN191" s="11">
        <f>'OddsRatio_working_3-way'!AB191+'OddsRatio_working_3-way'!AH191</f>
        <v>-0.29575136121927537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1.0496010859642855</v>
      </c>
      <c r="AS191" s="11">
        <f>IF(('OddsRatio_working_3-way'!X191=0),IF(Q191&gt;0,-Q191^(1/3),(-Q191)^(1/3)),'OddsRatio_working_3-way'!AM191-'OddsRatio_working_3-way'!R191/3)</f>
        <v>-0.75384972474501044</v>
      </c>
      <c r="AT191" s="11">
        <f>IF(('OddsRatio_working_3-way'!X191=0),IF(Q191&gt;0,-Q191^(1/3),(-Q191)^(1/3)),'OddsRatio_working_3-way'!AN191-'OddsRatio_working_3-way'!R191/3)</f>
        <v>-0.29575136121927537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4.9000000000000004</v>
      </c>
      <c r="D192" s="9">
        <f t="shared" si="39"/>
        <v>0.55631134273971894</v>
      </c>
      <c r="E192" s="9">
        <f t="shared" si="40"/>
        <v>0.24941143465791096</v>
      </c>
      <c r="F192" s="9">
        <f t="shared" si="41"/>
        <v>0.19427722260236982</v>
      </c>
      <c r="G192" s="9">
        <f t="shared" si="42"/>
        <v>1.0634061017587875</v>
      </c>
      <c r="H192" s="9">
        <f t="shared" si="43"/>
        <v>1.7975545763190908</v>
      </c>
      <c r="I192" s="9">
        <f t="shared" si="44"/>
        <v>4.0094392679773696</v>
      </c>
      <c r="J192" s="9">
        <f t="shared" si="45"/>
        <v>5.1472837968592717</v>
      </c>
      <c r="K192" s="11">
        <f t="shared" si="46"/>
        <v>0.5714285714285714</v>
      </c>
      <c r="L192" s="11">
        <f t="shared" si="47"/>
        <v>0.2610966057441253</v>
      </c>
      <c r="M192" s="11">
        <f t="shared" si="48"/>
        <v>0.2040816326530612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-0.25204576422139158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0.22775540652665394</v>
      </c>
      <c r="Q192" s="11">
        <f>2*'OddsRatio_working_3-way'!K192*'OddsRatio_working_3-way'!L192*'OddsRatio_working_3-way'!M192</f>
        <v>6.0897167520495683E-2</v>
      </c>
      <c r="R192" s="11">
        <f t="shared" si="49"/>
        <v>0</v>
      </c>
      <c r="S192" s="11">
        <f t="shared" si="50"/>
        <v>-0.90362719337984387</v>
      </c>
      <c r="T192" s="11">
        <f t="shared" si="51"/>
        <v>-0.24161154903204374</v>
      </c>
      <c r="U192" s="11">
        <f>'OddsRatio_working_3-way'!S192-'OddsRatio_working_3-way'!R192^2/3</f>
        <v>-0.90362719337984387</v>
      </c>
      <c r="V192" s="11">
        <f>'OddsRatio_working_3-way'!S192*'OddsRatio_working_3-way'!R192/3-2*'OddsRatio_working_3-way'!R192^3/27-'OddsRatio_working_3-way'!T192</f>
        <v>0.24161154903204374</v>
      </c>
      <c r="W192" s="11">
        <f>'OddsRatio_working_3-way'!V192^2+4*'OddsRatio_working_3-way'!U192^3/27</f>
        <v>-5.093491867362606E-2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0.16531111524886169</v>
      </c>
      <c r="Y192" s="11">
        <f>IF('OddsRatio_working_3-way'!W192&gt;=0,IF('OddsRatio_working_3-way'!V192+SQRT('OddsRatio_working_3-way'!W192)&gt;0,0,PI()),ACOS('OddsRatio_working_3-way'!V192/(2*'OddsRatio_working_3-way'!X192)))</f>
        <v>0.7513349076846858</v>
      </c>
      <c r="Z192" s="11">
        <f>'OddsRatio_working_3-way'!X192^(1/3)*COS('OddsRatio_working_3-way'!Y192/3)</f>
        <v>0.53170305087939373</v>
      </c>
      <c r="AA192" s="11">
        <f>'OddsRatio_working_3-way'!X192^(1/3)*COS(('OddsRatio_working_3-way'!Y192+2*PI())/3)</f>
        <v>-0.38364667648217238</v>
      </c>
      <c r="AB192" s="11">
        <f>'OddsRatio_working_3-way'!X192^(1/3)*COS(('OddsRatio_working_3-way'!Y192+4*PI())/3)</f>
        <v>-0.14805637439722119</v>
      </c>
      <c r="AC192" s="11">
        <f>'OddsRatio_working_3-way'!X192^(1/3)*SIN('OddsRatio_working_3-way'!Y192/3)</f>
        <v>0.13601812432721189</v>
      </c>
      <c r="AD192" s="11">
        <f>'OddsRatio_working_3-way'!X192^(1/3)*SIN(('OddsRatio_working_3-way'!Y192+2*PI())/3)</f>
        <v>0.39245928716763895</v>
      </c>
      <c r="AE192" s="11">
        <f>'OddsRatio_working_3-way'!X192^(1/3)*SIN(('OddsRatio_working_3-way'!Y192+4*PI())/3)</f>
        <v>-0.52847741149485084</v>
      </c>
      <c r="AF192" s="11">
        <f>-'OddsRatio_working_3-way'!U192/(3*'OddsRatio_working_3-way'!X192^(1/3))*COS(('OddsRatio_working_3-way'!Y192)/3)</f>
        <v>0.53170305087939373</v>
      </c>
      <c r="AG192" s="11">
        <f>-'OddsRatio_working_3-way'!U192/(3*'OddsRatio_working_3-way'!X192^(1/3))*COS(('OddsRatio_working_3-way'!Y192+2*PI())/3)</f>
        <v>-0.38364667648217238</v>
      </c>
      <c r="AH192" s="11">
        <f>-'OddsRatio_working_3-way'!U192/(3*'OddsRatio_working_3-way'!X192^(1/3))*COS(('OddsRatio_working_3-way'!Y192+4*PI())/3)</f>
        <v>-0.14805637439722119</v>
      </c>
      <c r="AI192" s="11">
        <f>'OddsRatio_working_3-way'!U192/(3*'OddsRatio_working_3-way'!X192^(1/3))*SIN(('OddsRatio_working_3-way'!Y192)/3)</f>
        <v>-0.13601812432721189</v>
      </c>
      <c r="AJ192" s="11">
        <f>'OddsRatio_working_3-way'!U192/(3*'OddsRatio_working_3-way'!X192^(1/3))*SIN(('OddsRatio_working_3-way'!Y192+2*PI())/3)</f>
        <v>-0.39245928716763895</v>
      </c>
      <c r="AK192" s="11">
        <f>'OddsRatio_working_3-way'!U192/(3*'OddsRatio_working_3-way'!X192^(1/3))*SIN(('OddsRatio_working_3-way'!Y192+4*PI())/3)</f>
        <v>0.52847741149485084</v>
      </c>
      <c r="AL192" s="11">
        <f>'OddsRatio_working_3-way'!Z192+'OddsRatio_working_3-way'!AF192</f>
        <v>1.0634061017587875</v>
      </c>
      <c r="AM192" s="11">
        <f>'OddsRatio_working_3-way'!AA192+'OddsRatio_working_3-way'!AG192</f>
        <v>-0.76729335296434475</v>
      </c>
      <c r="AN192" s="11">
        <f>'OddsRatio_working_3-way'!AB192+'OddsRatio_working_3-way'!AH192</f>
        <v>-0.29611274879444238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1.0634061017587875</v>
      </c>
      <c r="AS192" s="11">
        <f>IF(('OddsRatio_working_3-way'!X192=0),IF(Q192&gt;0,-Q192^(1/3),(-Q192)^(1/3)),'OddsRatio_working_3-way'!AM192-'OddsRatio_working_3-way'!R192/3)</f>
        <v>-0.76729335296434475</v>
      </c>
      <c r="AT192" s="11">
        <f>IF(('OddsRatio_working_3-way'!X192=0),IF(Q192&gt;0,-Q192^(1/3),(-Q192)^(1/3)),'OddsRatio_working_3-way'!AN192-'OddsRatio_working_3-way'!R192/3)</f>
        <v>-0.29611274879444238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3.14</v>
      </c>
      <c r="B193" s="4">
        <f>IF('True_Odds_Calculator_3-way'!B194="","",'True_Odds_Calculator_3-way'!B194)</f>
        <v>3.3</v>
      </c>
      <c r="C193" s="4">
        <f>IF('True_Odds_Calculator_3-way'!C194="","",'True_Odds_Calculator_3-way'!C194)</f>
        <v>2.37</v>
      </c>
      <c r="D193" s="9">
        <f t="shared" si="39"/>
        <v>0.3044729752350257</v>
      </c>
      <c r="E193" s="9">
        <f t="shared" si="40"/>
        <v>0.28942242437692139</v>
      </c>
      <c r="F193" s="9">
        <f t="shared" si="41"/>
        <v>0.40610460038805329</v>
      </c>
      <c r="G193" s="9">
        <f t="shared" si="42"/>
        <v>1.067459692092434</v>
      </c>
      <c r="H193" s="9">
        <f t="shared" si="43"/>
        <v>3.2843637410778088</v>
      </c>
      <c r="I193" s="9">
        <f t="shared" si="44"/>
        <v>3.4551572918125975</v>
      </c>
      <c r="J193" s="9">
        <f t="shared" si="45"/>
        <v>2.4624197781666348</v>
      </c>
      <c r="K193" s="11">
        <f t="shared" si="46"/>
        <v>0.31847133757961782</v>
      </c>
      <c r="L193" s="11">
        <f t="shared" si="47"/>
        <v>0.30303030303030304</v>
      </c>
      <c r="M193" s="11">
        <f t="shared" si="48"/>
        <v>0.42194092827004215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-0.27458084839363583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0.23658336163375263</v>
      </c>
      <c r="Q193" s="11">
        <f>2*'OddsRatio_working_3-way'!K193*'OddsRatio_working_3-way'!L193*'OddsRatio_working_3-way'!M193</f>
        <v>8.1440055639845993E-2</v>
      </c>
      <c r="R193" s="11">
        <f t="shared" si="49"/>
        <v>0</v>
      </c>
      <c r="S193" s="11">
        <f t="shared" si="50"/>
        <v>-0.86161639829515546</v>
      </c>
      <c r="T193" s="11">
        <f t="shared" si="51"/>
        <v>-0.29659772746821184</v>
      </c>
      <c r="U193" s="11">
        <f>'OddsRatio_working_3-way'!S193-'OddsRatio_working_3-way'!R193^2/3</f>
        <v>-0.86161639829515546</v>
      </c>
      <c r="V193" s="11">
        <f>'OddsRatio_working_3-way'!S193*'OddsRatio_working_3-way'!R193/3-2*'OddsRatio_working_3-way'!R193^3/27-'OddsRatio_working_3-way'!T193</f>
        <v>0.29659772746821184</v>
      </c>
      <c r="W193" s="11">
        <f>'OddsRatio_working_3-way'!V193^2+4*'OddsRatio_working_3-way'!U193^3/27</f>
        <v>-6.7926339330808133E-3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0.15391787247781566</v>
      </c>
      <c r="Y193" s="11">
        <f>IF('OddsRatio_working_3-way'!W193&gt;=0,IF('OddsRatio_working_3-way'!V193+SQRT('OddsRatio_working_3-way'!W193)&gt;0,0,PI()),ACOS('OddsRatio_working_3-way'!V193/(2*'OddsRatio_working_3-way'!X193)))</f>
        <v>0.27103818122787415</v>
      </c>
      <c r="Z193" s="11">
        <f>'OddsRatio_working_3-way'!X193^(1/3)*COS('OddsRatio_working_3-way'!Y193/3)</f>
        <v>0.53372984604621709</v>
      </c>
      <c r="AA193" s="11">
        <f>'OddsRatio_working_3-way'!X193^(1/3)*COS(('OddsRatio_working_3-way'!Y193+2*PI())/3)</f>
        <v>-0.3087389979788609</v>
      </c>
      <c r="AB193" s="11">
        <f>'OddsRatio_working_3-way'!X193^(1/3)*COS(('OddsRatio_working_3-way'!Y193+4*PI())/3)</f>
        <v>-0.22499084806735614</v>
      </c>
      <c r="AC193" s="11">
        <f>'OddsRatio_working_3-way'!X193^(1/3)*SIN('OddsRatio_working_3-way'!Y193/3)</f>
        <v>4.8352016895540327E-2</v>
      </c>
      <c r="AD193" s="11">
        <f>'OddsRatio_working_3-way'!X193^(1/3)*SIN(('OddsRatio_working_3-way'!Y193+2*PI())/3)</f>
        <v>0.43804759698621126</v>
      </c>
      <c r="AE193" s="11">
        <f>'OddsRatio_working_3-way'!X193^(1/3)*SIN(('OddsRatio_working_3-way'!Y193+4*PI())/3)</f>
        <v>-0.48639961388175168</v>
      </c>
      <c r="AF193" s="11">
        <f>-'OddsRatio_working_3-way'!U193/(3*'OddsRatio_working_3-way'!X193^(1/3))*COS(('OddsRatio_working_3-way'!Y193)/3)</f>
        <v>0.53372984604621698</v>
      </c>
      <c r="AG193" s="11">
        <f>-'OddsRatio_working_3-way'!U193/(3*'OddsRatio_working_3-way'!X193^(1/3))*COS(('OddsRatio_working_3-way'!Y193+2*PI())/3)</f>
        <v>-0.30873899797886084</v>
      </c>
      <c r="AH193" s="11">
        <f>-'OddsRatio_working_3-way'!U193/(3*'OddsRatio_working_3-way'!X193^(1/3))*COS(('OddsRatio_working_3-way'!Y193+4*PI())/3)</f>
        <v>-0.22499084806735609</v>
      </c>
      <c r="AI193" s="11">
        <f>'OddsRatio_working_3-way'!U193/(3*'OddsRatio_working_3-way'!X193^(1/3))*SIN(('OddsRatio_working_3-way'!Y193)/3)</f>
        <v>-4.835201689554032E-2</v>
      </c>
      <c r="AJ193" s="11">
        <f>'OddsRatio_working_3-way'!U193/(3*'OddsRatio_working_3-way'!X193^(1/3))*SIN(('OddsRatio_working_3-way'!Y193+2*PI())/3)</f>
        <v>-0.43804759698621115</v>
      </c>
      <c r="AK193" s="11">
        <f>'OddsRatio_working_3-way'!U193/(3*'OddsRatio_working_3-way'!X193^(1/3))*SIN(('OddsRatio_working_3-way'!Y193+4*PI())/3)</f>
        <v>0.48639961388175157</v>
      </c>
      <c r="AL193" s="11">
        <f>'OddsRatio_working_3-way'!Z193+'OddsRatio_working_3-way'!AF193</f>
        <v>1.067459692092434</v>
      </c>
      <c r="AM193" s="11">
        <f>'OddsRatio_working_3-way'!AA193+'OddsRatio_working_3-way'!AG193</f>
        <v>-0.61747799595772168</v>
      </c>
      <c r="AN193" s="11">
        <f>'OddsRatio_working_3-way'!AB193+'OddsRatio_working_3-way'!AH193</f>
        <v>-0.44998169613471223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1.067459692092434</v>
      </c>
      <c r="AS193" s="11">
        <f>IF(('OddsRatio_working_3-way'!X193=0),IF(Q193&gt;0,-Q193^(1/3),(-Q193)^(1/3)),'OddsRatio_working_3-way'!AM193-'OddsRatio_working_3-way'!R193/3)</f>
        <v>-0.61747799595772168</v>
      </c>
      <c r="AT193" s="11">
        <f>IF(('OddsRatio_working_3-way'!X193=0),IF(Q193&gt;0,-Q193^(1/3),(-Q193)^(1/3)),'OddsRatio_working_3-way'!AN193-'OddsRatio_working_3-way'!R193/3)</f>
        <v>-0.44998169613471223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5.51</v>
      </c>
      <c r="B194" s="4">
        <f>IF('True_Odds_Calculator_3-way'!B195="","",'True_Odds_Calculator_3-way'!B195)</f>
        <v>4.3899999999999997</v>
      </c>
      <c r="C194" s="4">
        <f>IF('True_Odds_Calculator_3-way'!C195="","",'True_Odds_Calculator_3-way'!C195)</f>
        <v>1.63</v>
      </c>
      <c r="D194" s="9">
        <f t="shared" si="39"/>
        <v>0.17551159689783447</v>
      </c>
      <c r="E194" s="9">
        <f t="shared" si="40"/>
        <v>0.22070017940291228</v>
      </c>
      <c r="F194" s="9">
        <f t="shared" si="41"/>
        <v>0.60378822369925333</v>
      </c>
      <c r="G194" s="9">
        <f t="shared" si="42"/>
        <v>1.0416029275572876</v>
      </c>
      <c r="H194" s="9">
        <f t="shared" si="43"/>
        <v>5.6976292032833671</v>
      </c>
      <c r="I194" s="9">
        <f t="shared" si="44"/>
        <v>4.5310339244192042</v>
      </c>
      <c r="J194" s="9">
        <f t="shared" si="45"/>
        <v>1.6562098443610911</v>
      </c>
      <c r="K194" s="11">
        <f t="shared" si="46"/>
        <v>0.18148820326678766</v>
      </c>
      <c r="L194" s="11">
        <f t="shared" si="47"/>
        <v>0.22779043280182235</v>
      </c>
      <c r="M194" s="11">
        <f t="shared" si="48"/>
        <v>0.61349693251533743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-0.24429414931916127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0.21634422542388571</v>
      </c>
      <c r="Q194" s="11">
        <f>2*'OddsRatio_working_3-way'!K194*'OddsRatio_working_3-way'!L194*'OddsRatio_working_3-way'!M194</f>
        <v>5.0725492479222908E-2</v>
      </c>
      <c r="R194" s="11">
        <f t="shared" si="49"/>
        <v>0</v>
      </c>
      <c r="S194" s="11">
        <f t="shared" si="50"/>
        <v>-0.88558905739997884</v>
      </c>
      <c r="T194" s="11">
        <f t="shared" si="51"/>
        <v>-0.20764104511136666</v>
      </c>
      <c r="U194" s="11">
        <f>'OddsRatio_working_3-way'!S194-'OddsRatio_working_3-way'!R194^2/3</f>
        <v>-0.88558905739997884</v>
      </c>
      <c r="V194" s="11">
        <f>'OddsRatio_working_3-way'!S194*'OddsRatio_working_3-way'!R194/3-2*'OddsRatio_working_3-way'!R194^3/27-'OddsRatio_working_3-way'!T194</f>
        <v>0.20764104511136666</v>
      </c>
      <c r="W194" s="11">
        <f>'OddsRatio_working_3-way'!V194^2+4*'OddsRatio_working_3-way'!U194^3/27</f>
        <v>-5.9779883778463674E-2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0.16038600889214455</v>
      </c>
      <c r="Y194" s="11">
        <f>IF('OddsRatio_working_3-way'!W194&gt;=0,IF('OddsRatio_working_3-way'!V194+SQRT('OddsRatio_working_3-way'!W194)&gt;0,0,PI()),ACOS('OddsRatio_working_3-way'!V194/(2*'OddsRatio_working_3-way'!X194)))</f>
        <v>0.86673770399355066</v>
      </c>
      <c r="Z194" s="11">
        <f>'OddsRatio_working_3-way'!X194^(1/3)*COS('OddsRatio_working_3-way'!Y194/3)</f>
        <v>0.52080146377864389</v>
      </c>
      <c r="AA194" s="11">
        <f>'OddsRatio_working_3-way'!X194^(1/3)*COS(('OddsRatio_working_3-way'!Y194+2*PI())/3)</f>
        <v>-0.39445908054583512</v>
      </c>
      <c r="AB194" s="11">
        <f>'OddsRatio_working_3-way'!X194^(1/3)*COS(('OddsRatio_working_3-way'!Y194+4*PI())/3)</f>
        <v>-0.12634238323280889</v>
      </c>
      <c r="AC194" s="11">
        <f>'OddsRatio_working_3-way'!X194^(1/3)*SIN('OddsRatio_working_3-way'!Y194/3)</f>
        <v>0.1547972473679092</v>
      </c>
      <c r="AD194" s="11">
        <f>'OddsRatio_working_3-way'!X194^(1/3)*SIN(('OddsRatio_working_3-way'!Y194+2*PI())/3)</f>
        <v>0.37362867427647212</v>
      </c>
      <c r="AE194" s="11">
        <f>'OddsRatio_working_3-way'!X194^(1/3)*SIN(('OddsRatio_working_3-way'!Y194+4*PI())/3)</f>
        <v>-0.52842592164438129</v>
      </c>
      <c r="AF194" s="11">
        <f>-'OddsRatio_working_3-way'!U194/(3*'OddsRatio_working_3-way'!X194^(1/3))*COS(('OddsRatio_working_3-way'!Y194)/3)</f>
        <v>0.52080146377864367</v>
      </c>
      <c r="AG194" s="11">
        <f>-'OddsRatio_working_3-way'!U194/(3*'OddsRatio_working_3-way'!X194^(1/3))*COS(('OddsRatio_working_3-way'!Y194+2*PI())/3)</f>
        <v>-0.39445908054583495</v>
      </c>
      <c r="AH194" s="11">
        <f>-'OddsRatio_working_3-way'!U194/(3*'OddsRatio_working_3-way'!X194^(1/3))*COS(('OddsRatio_working_3-way'!Y194+4*PI())/3)</f>
        <v>-0.12634238323280883</v>
      </c>
      <c r="AI194" s="11">
        <f>'OddsRatio_working_3-way'!U194/(3*'OddsRatio_working_3-way'!X194^(1/3))*SIN(('OddsRatio_working_3-way'!Y194)/3)</f>
        <v>-0.15479724736790912</v>
      </c>
      <c r="AJ194" s="11">
        <f>'OddsRatio_working_3-way'!U194/(3*'OddsRatio_working_3-way'!X194^(1/3))*SIN(('OddsRatio_working_3-way'!Y194+2*PI())/3)</f>
        <v>-0.37362867427647201</v>
      </c>
      <c r="AK194" s="11">
        <f>'OddsRatio_working_3-way'!U194/(3*'OddsRatio_working_3-way'!X194^(1/3))*SIN(('OddsRatio_working_3-way'!Y194+4*PI())/3)</f>
        <v>0.52842592164438107</v>
      </c>
      <c r="AL194" s="11">
        <f>'OddsRatio_working_3-way'!Z194+'OddsRatio_working_3-way'!AF194</f>
        <v>1.0416029275572876</v>
      </c>
      <c r="AM194" s="11">
        <f>'OddsRatio_working_3-way'!AA194+'OddsRatio_working_3-way'!AG194</f>
        <v>-0.78891816109167001</v>
      </c>
      <c r="AN194" s="11">
        <f>'OddsRatio_working_3-way'!AB194+'OddsRatio_working_3-way'!AH194</f>
        <v>-0.25268476646561772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1.0416029275572876</v>
      </c>
      <c r="AS194" s="11">
        <f>IF(('OddsRatio_working_3-way'!X194=0),IF(Q194&gt;0,-Q194^(1/3),(-Q194)^(1/3)),'OddsRatio_working_3-way'!AM194-'OddsRatio_working_3-way'!R194/3)</f>
        <v>-0.78891816109167001</v>
      </c>
      <c r="AT194" s="11">
        <f>IF(('OddsRatio_working_3-way'!X194=0),IF(Q194&gt;0,-Q194^(1/3),(-Q194)^(1/3)),'OddsRatio_working_3-way'!AN194-'OddsRatio_working_3-way'!R194/3)</f>
        <v>-0.25268476646561772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2.2799999999999998</v>
      </c>
      <c r="B195" s="4">
        <f>IF('True_Odds_Calculator_3-way'!B196="","",'True_Odds_Calculator_3-way'!B196)</f>
        <v>3.47</v>
      </c>
      <c r="C195" s="4">
        <f>IF('True_Odds_Calculator_3-way'!C196="","",'True_Odds_Calculator_3-way'!C196)</f>
        <v>3.39</v>
      </c>
      <c r="D195" s="9">
        <f t="shared" si="39"/>
        <v>0.43044310827510435</v>
      </c>
      <c r="E195" s="9">
        <f t="shared" si="40"/>
        <v>0.28142550882835132</v>
      </c>
      <c r="F195" s="9">
        <f t="shared" si="41"/>
        <v>0.28813138289654461</v>
      </c>
      <c r="G195" s="9">
        <f t="shared" si="42"/>
        <v>1.0337401461558269</v>
      </c>
      <c r="H195" s="9">
        <f t="shared" si="43"/>
        <v>2.3231873870794582</v>
      </c>
      <c r="I195" s="9">
        <f t="shared" si="44"/>
        <v>3.5533381610048922</v>
      </c>
      <c r="J195" s="9">
        <f t="shared" si="45"/>
        <v>3.4706389493124266</v>
      </c>
      <c r="K195" s="11">
        <f t="shared" si="46"/>
        <v>0.43859649122807021</v>
      </c>
      <c r="L195" s="11">
        <f t="shared" si="47"/>
        <v>0.28818443804034583</v>
      </c>
      <c r="M195" s="11">
        <f t="shared" si="48"/>
        <v>0.29498525073746312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-0.28173500066591306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0.22893086601041807</v>
      </c>
      <c r="Q195" s="11">
        <f>2*'OddsRatio_working_3-way'!K195*'OddsRatio_working_3-way'!L195*'OddsRatio_working_3-way'!M195</f>
        <v>7.4570314661373968E-2</v>
      </c>
      <c r="R195" s="11">
        <f t="shared" si="49"/>
        <v>0</v>
      </c>
      <c r="S195" s="11">
        <f t="shared" si="50"/>
        <v>-0.81257516982026956</v>
      </c>
      <c r="T195" s="11">
        <f t="shared" si="51"/>
        <v>-0.26468246573950149</v>
      </c>
      <c r="U195" s="11">
        <f>'OddsRatio_working_3-way'!S195-'OddsRatio_working_3-way'!R195^2/3</f>
        <v>-0.81257516982026956</v>
      </c>
      <c r="V195" s="11">
        <f>'OddsRatio_working_3-way'!S195*'OddsRatio_working_3-way'!R195/3-2*'OddsRatio_working_3-way'!R195^3/27-'OddsRatio_working_3-way'!T195</f>
        <v>0.26468246573950149</v>
      </c>
      <c r="W195" s="11">
        <f>'OddsRatio_working_3-way'!V195^2+4*'OddsRatio_working_3-way'!U195^3/27</f>
        <v>-9.4285017194665199E-3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0.14096569564029479</v>
      </c>
      <c r="Y195" s="11">
        <f>IF('OddsRatio_working_3-way'!W195&gt;=0,IF('OddsRatio_working_3-way'!V195+SQRT('OddsRatio_working_3-way'!W195)&gt;0,0,PI()),ACOS('OddsRatio_working_3-way'!V195/(2*'OddsRatio_working_3-way'!X195)))</f>
        <v>0.35161208405058275</v>
      </c>
      <c r="Z195" s="11">
        <f>'OddsRatio_working_3-way'!X195^(1/3)*COS('OddsRatio_working_3-way'!Y195/3)</f>
        <v>0.51687007307791355</v>
      </c>
      <c r="AA195" s="11">
        <f>'OddsRatio_working_3-way'!X195^(1/3)*COS(('OddsRatio_working_3-way'!Y195+2*PI())/3)</f>
        <v>-0.3111397623459623</v>
      </c>
      <c r="AB195" s="11">
        <f>'OddsRatio_working_3-way'!X195^(1/3)*COS(('OddsRatio_working_3-way'!Y195+4*PI())/3)</f>
        <v>-0.20573031073195133</v>
      </c>
      <c r="AC195" s="11">
        <f>'OddsRatio_working_3-way'!X195^(1/3)*SIN('OddsRatio_working_3-way'!Y195/3)</f>
        <v>6.0858175264480251E-2</v>
      </c>
      <c r="AD195" s="11">
        <f>'OddsRatio_working_3-way'!X195^(1/3)*SIN(('OddsRatio_working_3-way'!Y195+2*PI())/3)</f>
        <v>0.41719352610915234</v>
      </c>
      <c r="AE195" s="11">
        <f>'OddsRatio_working_3-way'!X195^(1/3)*SIN(('OddsRatio_working_3-way'!Y195+4*PI())/3)</f>
        <v>-0.4780517013736324</v>
      </c>
      <c r="AF195" s="11">
        <f>-'OddsRatio_working_3-way'!U195/(3*'OddsRatio_working_3-way'!X195^(1/3))*COS(('OddsRatio_working_3-way'!Y195)/3)</f>
        <v>0.51687007307791344</v>
      </c>
      <c r="AG195" s="11">
        <f>-'OddsRatio_working_3-way'!U195/(3*'OddsRatio_working_3-way'!X195^(1/3))*COS(('OddsRatio_working_3-way'!Y195+2*PI())/3)</f>
        <v>-0.31113976234596225</v>
      </c>
      <c r="AH195" s="11">
        <f>-'OddsRatio_working_3-way'!U195/(3*'OddsRatio_working_3-way'!X195^(1/3))*COS(('OddsRatio_working_3-way'!Y195+4*PI())/3)</f>
        <v>-0.2057303107319513</v>
      </c>
      <c r="AI195" s="11">
        <f>'OddsRatio_working_3-way'!U195/(3*'OddsRatio_working_3-way'!X195^(1/3))*SIN(('OddsRatio_working_3-way'!Y195)/3)</f>
        <v>-6.0858175264480237E-2</v>
      </c>
      <c r="AJ195" s="11">
        <f>'OddsRatio_working_3-way'!U195/(3*'OddsRatio_working_3-way'!X195^(1/3))*SIN(('OddsRatio_working_3-way'!Y195+2*PI())/3)</f>
        <v>-0.41719352610915222</v>
      </c>
      <c r="AK195" s="11">
        <f>'OddsRatio_working_3-way'!U195/(3*'OddsRatio_working_3-way'!X195^(1/3))*SIN(('OddsRatio_working_3-way'!Y195+4*PI())/3)</f>
        <v>0.47805170137363229</v>
      </c>
      <c r="AL195" s="11">
        <f>'OddsRatio_working_3-way'!Z195+'OddsRatio_working_3-way'!AF195</f>
        <v>1.0337401461558269</v>
      </c>
      <c r="AM195" s="11">
        <f>'OddsRatio_working_3-way'!AA195+'OddsRatio_working_3-way'!AG195</f>
        <v>-0.6222795246919246</v>
      </c>
      <c r="AN195" s="11">
        <f>'OddsRatio_working_3-way'!AB195+'OddsRatio_working_3-way'!AH195</f>
        <v>-0.41146062146390261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1.0337401461558269</v>
      </c>
      <c r="AS195" s="11">
        <f>IF(('OddsRatio_working_3-way'!X195=0),IF(Q195&gt;0,-Q195^(1/3),(-Q195)^(1/3)),'OddsRatio_working_3-way'!AM195-'OddsRatio_working_3-way'!R195/3)</f>
        <v>-0.6222795246919246</v>
      </c>
      <c r="AT195" s="11">
        <f>IF(('OddsRatio_working_3-way'!X195=0),IF(Q195&gt;0,-Q195^(1/3),(-Q195)^(1/3)),'OddsRatio_working_3-way'!AN195-'OddsRatio_working_3-way'!R195/3)</f>
        <v>-0.41146062146390261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1.77</v>
      </c>
      <c r="B196" s="4">
        <f>IF('True_Odds_Calculator_3-way'!B197="","",'True_Odds_Calculator_3-way'!B197)</f>
        <v>3.61</v>
      </c>
      <c r="C196" s="4">
        <f>IF('True_Odds_Calculator_3-way'!C197="","",'True_Odds_Calculator_3-way'!C197)</f>
        <v>5.51</v>
      </c>
      <c r="D196" s="9">
        <f t="shared" ref="D196:D259" si="52">(K196/(AR196+K196-(AR196*K196)))</f>
        <v>0.55519721295495417</v>
      </c>
      <c r="E196" s="9">
        <f t="shared" ref="E196:E259" si="53">(L196/(AR196+L196-(AR196*L196)))</f>
        <v>0.26913363229537729</v>
      </c>
      <c r="F196" s="9">
        <f t="shared" ref="F196:F259" si="54">(M196/(AR196+M196-(AR196*M196)))</f>
        <v>0.17566915474966849</v>
      </c>
      <c r="G196" s="9">
        <f t="shared" ref="G196:G259" si="55">AR196</f>
        <v>1.0404698433675801</v>
      </c>
      <c r="H196" s="9">
        <f t="shared" ref="H196:H259" si="56">IF(A196="","",1/D196)</f>
        <v>1.8011617793930368</v>
      </c>
      <c r="I196" s="9">
        <f t="shared" ref="I196:I259" si="57">IF(B196="","",1/E196)</f>
        <v>3.7156262911893836</v>
      </c>
      <c r="J196" s="9">
        <f t="shared" ref="J196:J259" si="58">IF(C196="","",1/F196)</f>
        <v>5.6925189935877869</v>
      </c>
      <c r="K196" s="11">
        <f t="shared" ref="K196:K259" si="59">1/A196</f>
        <v>0.56497175141242939</v>
      </c>
      <c r="L196" s="11">
        <f t="shared" ref="L196:L259" si="60">1/B196</f>
        <v>0.2770083102493075</v>
      </c>
      <c r="M196" s="11">
        <f t="shared" ref="M196:M259" si="61">1/C196</f>
        <v>0.18148820326678766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-0.2574398106162632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0.22410158908477001</v>
      </c>
      <c r="Q196" s="11">
        <f>2*'OddsRatio_working_3-way'!K196*'OddsRatio_working_3-way'!L196*'OddsRatio_working_3-way'!M196</f>
        <v>5.6806486460017742E-2</v>
      </c>
      <c r="R196" s="11">
        <f t="shared" ref="R196:R259" si="62">O196/N196</f>
        <v>0</v>
      </c>
      <c r="S196" s="11">
        <f t="shared" ref="S196:S259" si="63">P196/N196</f>
        <v>-0.87050090873013131</v>
      </c>
      <c r="T196" s="11">
        <f t="shared" ref="T196:T259" si="64">Q196/N196</f>
        <v>-0.22065929245377217</v>
      </c>
      <c r="U196" s="11">
        <f>'OddsRatio_working_3-way'!S196-'OddsRatio_working_3-way'!R196^2/3</f>
        <v>-0.87050090873013131</v>
      </c>
      <c r="V196" s="11">
        <f>'OddsRatio_working_3-way'!S196*'OddsRatio_working_3-way'!R196/3-2*'OddsRatio_working_3-way'!R196^3/27-'OddsRatio_working_3-way'!T196</f>
        <v>0.22065929245377217</v>
      </c>
      <c r="W196" s="11">
        <f>'OddsRatio_working_3-way'!V196^2+4*'OddsRatio_working_3-way'!U196^3/27</f>
        <v>-4.9034079387598122E-2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0.15630467262193209</v>
      </c>
      <c r="Y196" s="11">
        <f>IF('OddsRatio_working_3-way'!W196&gt;=0,IF('OddsRatio_working_3-way'!V196+SQRT('OddsRatio_working_3-way'!W196)&gt;0,0,PI()),ACOS('OddsRatio_working_3-way'!V196/(2*'OddsRatio_working_3-way'!X196)))</f>
        <v>0.78715594362610408</v>
      </c>
      <c r="Z196" s="11">
        <f>'OddsRatio_working_3-way'!X196^(1/3)*COS('OddsRatio_working_3-way'!Y196/3)</f>
        <v>0.52023492168379004</v>
      </c>
      <c r="AA196" s="11">
        <f>'OddsRatio_working_3-way'!X196^(1/3)*COS(('OddsRatio_working_3-way'!Y196+2*PI())/3)</f>
        <v>-0.38112137349776098</v>
      </c>
      <c r="AB196" s="11">
        <f>'OddsRatio_working_3-way'!X196^(1/3)*COS(('OddsRatio_working_3-way'!Y196+4*PI())/3)</f>
        <v>-0.13911354818602892</v>
      </c>
      <c r="AC196" s="11">
        <f>'OddsRatio_working_3-way'!X196^(1/3)*SIN('OddsRatio_working_3-way'!Y196/3)</f>
        <v>0.13972328308972445</v>
      </c>
      <c r="AD196" s="11">
        <f>'OddsRatio_working_3-way'!X196^(1/3)*SIN(('OddsRatio_working_3-way'!Y196+2*PI())/3)</f>
        <v>0.38067501656910785</v>
      </c>
      <c r="AE196" s="11">
        <f>'OddsRatio_working_3-way'!X196^(1/3)*SIN(('OddsRatio_working_3-way'!Y196+4*PI())/3)</f>
        <v>-0.52039829965883222</v>
      </c>
      <c r="AF196" s="11">
        <f>-'OddsRatio_working_3-way'!U196/(3*'OddsRatio_working_3-way'!X196^(1/3))*COS(('OddsRatio_working_3-way'!Y196)/3)</f>
        <v>0.52023492168379015</v>
      </c>
      <c r="AG196" s="11">
        <f>-'OddsRatio_working_3-way'!U196/(3*'OddsRatio_working_3-way'!X196^(1/3))*COS(('OddsRatio_working_3-way'!Y196+2*PI())/3)</f>
        <v>-0.38112137349776104</v>
      </c>
      <c r="AH196" s="11">
        <f>-'OddsRatio_working_3-way'!U196/(3*'OddsRatio_working_3-way'!X196^(1/3))*COS(('OddsRatio_working_3-way'!Y196+4*PI())/3)</f>
        <v>-0.13911354818602895</v>
      </c>
      <c r="AI196" s="11">
        <f>'OddsRatio_working_3-way'!U196/(3*'OddsRatio_working_3-way'!X196^(1/3))*SIN(('OddsRatio_working_3-way'!Y196)/3)</f>
        <v>-0.13972328308972448</v>
      </c>
      <c r="AJ196" s="11">
        <f>'OddsRatio_working_3-way'!U196/(3*'OddsRatio_working_3-way'!X196^(1/3))*SIN(('OddsRatio_working_3-way'!Y196+2*PI())/3)</f>
        <v>-0.38067501656910796</v>
      </c>
      <c r="AK196" s="11">
        <f>'OddsRatio_working_3-way'!U196/(3*'OddsRatio_working_3-way'!X196^(1/3))*SIN(('OddsRatio_working_3-way'!Y196+4*PI())/3)</f>
        <v>0.52039829965883233</v>
      </c>
      <c r="AL196" s="11">
        <f>'OddsRatio_working_3-way'!Z196+'OddsRatio_working_3-way'!AF196</f>
        <v>1.0404698433675801</v>
      </c>
      <c r="AM196" s="11">
        <f>'OddsRatio_working_3-way'!AA196+'OddsRatio_working_3-way'!AG196</f>
        <v>-0.76224274699552197</v>
      </c>
      <c r="AN196" s="11">
        <f>'OddsRatio_working_3-way'!AB196+'OddsRatio_working_3-way'!AH196</f>
        <v>-0.27822709637205789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1.0404698433675801</v>
      </c>
      <c r="AS196" s="11">
        <f>IF(('OddsRatio_working_3-way'!X196=0),IF(Q196&gt;0,-Q196^(1/3),(-Q196)^(1/3)),'OddsRatio_working_3-way'!AM196-'OddsRatio_working_3-way'!R196/3)</f>
        <v>-0.76224274699552197</v>
      </c>
      <c r="AT196" s="11">
        <f>IF(('OddsRatio_working_3-way'!X196=0),IF(Q196&gt;0,-Q196^(1/3),(-Q196)^(1/3)),'OddsRatio_working_3-way'!AN196-'OddsRatio_working_3-way'!R196/3)</f>
        <v>-0.27822709637205789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2.0499999999999998</v>
      </c>
      <c r="B197" s="4">
        <f>IF('True_Odds_Calculator_3-way'!B198="","",'True_Odds_Calculator_3-way'!B198)</f>
        <v>3.28</v>
      </c>
      <c r="C197" s="4">
        <f>IF('True_Odds_Calculator_3-way'!C198="","",'True_Odds_Calculator_3-way'!C198)</f>
        <v>4.17</v>
      </c>
      <c r="D197" s="9">
        <f t="shared" si="52"/>
        <v>0.47511785162237685</v>
      </c>
      <c r="E197" s="9">
        <f t="shared" si="53"/>
        <v>0.29421577059398157</v>
      </c>
      <c r="F197" s="9">
        <f t="shared" si="54"/>
        <v>0.23066637778364152</v>
      </c>
      <c r="G197" s="9">
        <f t="shared" si="55"/>
        <v>1.0521342413312469</v>
      </c>
      <c r="H197" s="9">
        <f t="shared" si="56"/>
        <v>2.1047409533978088</v>
      </c>
      <c r="I197" s="9">
        <f t="shared" si="57"/>
        <v>3.3988660702352433</v>
      </c>
      <c r="J197" s="9">
        <f t="shared" si="58"/>
        <v>4.3352655450200528</v>
      </c>
      <c r="K197" s="11">
        <f t="shared" si="59"/>
        <v>0.48780487804878053</v>
      </c>
      <c r="L197" s="11">
        <f t="shared" si="60"/>
        <v>0.3048780487804878</v>
      </c>
      <c r="M197" s="11">
        <f t="shared" si="61"/>
        <v>0.23980815347721823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-0.27065723982384571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0.23181930362907768</v>
      </c>
      <c r="Q197" s="11">
        <f>2*'OddsRatio_working_3-way'!K197*'OddsRatio_working_3-way'!L197*'OddsRatio_working_3-way'!M197</f>
        <v>7.1329016501254686E-2</v>
      </c>
      <c r="R197" s="11">
        <f t="shared" si="62"/>
        <v>0</v>
      </c>
      <c r="S197" s="11">
        <f t="shared" si="63"/>
        <v>-0.85650509027563693</v>
      </c>
      <c r="T197" s="11">
        <f t="shared" si="64"/>
        <v>-0.2635400277771191</v>
      </c>
      <c r="U197" s="11">
        <f>'OddsRatio_working_3-way'!S197-'OddsRatio_working_3-way'!R197^2/3</f>
        <v>-0.85650509027563693</v>
      </c>
      <c r="V197" s="11">
        <f>'OddsRatio_working_3-way'!S197*'OddsRatio_working_3-way'!R197/3-2*'OddsRatio_working_3-way'!R197^3/27-'OddsRatio_working_3-way'!T197</f>
        <v>0.2635400277771191</v>
      </c>
      <c r="W197" s="11">
        <f>'OddsRatio_working_3-way'!V197^2+4*'OddsRatio_working_3-way'!U197^3/27</f>
        <v>-2.3633018907657663E-2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0.1525502910095736</v>
      </c>
      <c r="Y197" s="11">
        <f>IF('OddsRatio_working_3-way'!W197&gt;=0,IF('OddsRatio_working_3-way'!V197+SQRT('OddsRatio_working_3-way'!W197)&gt;0,0,PI()),ACOS('OddsRatio_working_3-way'!V197/(2*'OddsRatio_working_3-way'!X197)))</f>
        <v>0.52807066013552095</v>
      </c>
      <c r="Z197" s="11">
        <f>'OddsRatio_working_3-way'!X197^(1/3)*COS('OddsRatio_working_3-way'!Y197/3)</f>
        <v>0.52606712066562344</v>
      </c>
      <c r="AA197" s="11">
        <f>'OddsRatio_working_3-way'!X197^(1/3)*COS(('OddsRatio_working_3-way'!Y197+2*PI())/3)</f>
        <v>-0.34406633755810823</v>
      </c>
      <c r="AB197" s="11">
        <f>'OddsRatio_working_3-way'!X197^(1/3)*COS(('OddsRatio_working_3-way'!Y197+4*PI())/3)</f>
        <v>-0.1820007831075153</v>
      </c>
      <c r="AC197" s="11">
        <f>'OddsRatio_working_3-way'!X197^(1/3)*SIN('OddsRatio_working_3-way'!Y197/3)</f>
        <v>9.35685914884158E-2</v>
      </c>
      <c r="AD197" s="11">
        <f>'OddsRatio_working_3-way'!X197^(1/3)*SIN(('OddsRatio_working_3-way'!Y197+2*PI())/3)</f>
        <v>0.40880319484795563</v>
      </c>
      <c r="AE197" s="11">
        <f>'OddsRatio_working_3-way'!X197^(1/3)*SIN(('OddsRatio_working_3-way'!Y197+4*PI())/3)</f>
        <v>-0.50237178633637147</v>
      </c>
      <c r="AF197" s="11">
        <f>-'OddsRatio_working_3-way'!U197/(3*'OddsRatio_working_3-way'!X197^(1/3))*COS(('OddsRatio_working_3-way'!Y197)/3)</f>
        <v>0.52606712066562344</v>
      </c>
      <c r="AG197" s="11">
        <f>-'OddsRatio_working_3-way'!U197/(3*'OddsRatio_working_3-way'!X197^(1/3))*COS(('OddsRatio_working_3-way'!Y197+2*PI())/3)</f>
        <v>-0.34406633755810823</v>
      </c>
      <c r="AH197" s="11">
        <f>-'OddsRatio_working_3-way'!U197/(3*'OddsRatio_working_3-way'!X197^(1/3))*COS(('OddsRatio_working_3-way'!Y197+4*PI())/3)</f>
        <v>-0.1820007831075153</v>
      </c>
      <c r="AI197" s="11">
        <f>'OddsRatio_working_3-way'!U197/(3*'OddsRatio_working_3-way'!X197^(1/3))*SIN(('OddsRatio_working_3-way'!Y197)/3)</f>
        <v>-9.35685914884158E-2</v>
      </c>
      <c r="AJ197" s="11">
        <f>'OddsRatio_working_3-way'!U197/(3*'OddsRatio_working_3-way'!X197^(1/3))*SIN(('OddsRatio_working_3-way'!Y197+2*PI())/3)</f>
        <v>-0.40880319484795563</v>
      </c>
      <c r="AK197" s="11">
        <f>'OddsRatio_working_3-way'!U197/(3*'OddsRatio_working_3-way'!X197^(1/3))*SIN(('OddsRatio_working_3-way'!Y197+4*PI())/3)</f>
        <v>0.50237178633637147</v>
      </c>
      <c r="AL197" s="11">
        <f>'OddsRatio_working_3-way'!Z197+'OddsRatio_working_3-way'!AF197</f>
        <v>1.0521342413312469</v>
      </c>
      <c r="AM197" s="11">
        <f>'OddsRatio_working_3-way'!AA197+'OddsRatio_working_3-way'!AG197</f>
        <v>-0.68813267511621645</v>
      </c>
      <c r="AN197" s="11">
        <f>'OddsRatio_working_3-way'!AB197+'OddsRatio_working_3-way'!AH197</f>
        <v>-0.3640015662150306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1.0521342413312469</v>
      </c>
      <c r="AS197" s="11">
        <f>IF(('OddsRatio_working_3-way'!X197=0),IF(Q197&gt;0,-Q197^(1/3),(-Q197)^(1/3)),'OddsRatio_working_3-way'!AM197-'OddsRatio_working_3-way'!R197/3)</f>
        <v>-0.68813267511621645</v>
      </c>
      <c r="AT197" s="11">
        <f>IF(('OddsRatio_working_3-way'!X197=0),IF(Q197&gt;0,-Q197^(1/3),(-Q197)^(1/3)),'OddsRatio_working_3-way'!AN197-'OddsRatio_working_3-way'!R197/3)</f>
        <v>-0.3640015662150306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2.54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3.09</v>
      </c>
      <c r="D198" s="9">
        <f t="shared" si="52"/>
        <v>0.38205550931996213</v>
      </c>
      <c r="E198" s="9">
        <f t="shared" si="53"/>
        <v>0.30496239602844943</v>
      </c>
      <c r="F198" s="9">
        <f t="shared" si="54"/>
        <v>0.31298209465158816</v>
      </c>
      <c r="G198" s="9">
        <f t="shared" si="55"/>
        <v>1.0502731841243813</v>
      </c>
      <c r="H198" s="9">
        <f t="shared" si="56"/>
        <v>2.6174207035515473</v>
      </c>
      <c r="I198" s="9">
        <f t="shared" si="57"/>
        <v>3.2790928095499083</v>
      </c>
      <c r="J198" s="9">
        <f t="shared" si="58"/>
        <v>3.1950709548199572</v>
      </c>
      <c r="K198" s="11">
        <f t="shared" si="59"/>
        <v>0.39370078740157477</v>
      </c>
      <c r="L198" s="11">
        <f t="shared" si="60"/>
        <v>0.31545741324921134</v>
      </c>
      <c r="M198" s="11">
        <f t="shared" si="61"/>
        <v>0.3236245954692557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-0.28072124579110758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0.23311839013905994</v>
      </c>
      <c r="Q198" s="11">
        <f>2*'OddsRatio_working_3-way'!K198*'OddsRatio_working_3-way'!L198*'OddsRatio_working_3-way'!M198</f>
        <v>8.0385651772089631E-2</v>
      </c>
      <c r="R198" s="11">
        <f t="shared" si="62"/>
        <v>0</v>
      </c>
      <c r="S198" s="11">
        <f t="shared" si="63"/>
        <v>-0.83042660159940218</v>
      </c>
      <c r="T198" s="11">
        <f t="shared" si="64"/>
        <v>-0.286354000551518</v>
      </c>
      <c r="U198" s="11">
        <f>'OddsRatio_working_3-way'!S198-'OddsRatio_working_3-way'!R198^2/3</f>
        <v>-0.83042660159940218</v>
      </c>
      <c r="V198" s="11">
        <f>'OddsRatio_working_3-way'!S198*'OddsRatio_working_3-way'!R198/3-2*'OddsRatio_working_3-way'!R198^3/27-'OddsRatio_working_3-way'!T198</f>
        <v>0.286354000551518</v>
      </c>
      <c r="W198" s="11">
        <f>'OddsRatio_working_3-way'!V198^2+4*'OddsRatio_working_3-way'!U198^3/27</f>
        <v>-2.8412546282217677E-3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0.14563642080544323</v>
      </c>
      <c r="Y198" s="11">
        <f>IF('OddsRatio_working_3-way'!W198&gt;=0,IF('OddsRatio_working_3-way'!V198+SQRT('OddsRatio_working_3-way'!W198)&gt;0,0,PI()),ACOS('OddsRatio_working_3-way'!V198/(2*'OddsRatio_working_3-way'!X198)))</f>
        <v>0.18403883385146558</v>
      </c>
      <c r="Z198" s="11">
        <f>'OddsRatio_working_3-way'!X198^(1/3)*COS('OddsRatio_working_3-way'!Y198/3)</f>
        <v>0.52513659206219077</v>
      </c>
      <c r="AA198" s="11">
        <f>'OddsRatio_working_3-way'!X198^(1/3)*COS(('OddsRatio_working_3-way'!Y198+2*PI())/3)</f>
        <v>-0.29050250727522775</v>
      </c>
      <c r="AB198" s="11">
        <f>'OddsRatio_working_3-way'!X198^(1/3)*COS(('OddsRatio_working_3-way'!Y198+4*PI())/3)</f>
        <v>-0.2346340847869631</v>
      </c>
      <c r="AC198" s="11">
        <f>'OddsRatio_working_3-way'!X198^(1/3)*SIN('OddsRatio_working_3-way'!Y198/3)</f>
        <v>3.2255648762799419E-2</v>
      </c>
      <c r="AD198" s="11">
        <f>'OddsRatio_working_3-way'!X198^(1/3)*SIN(('OddsRatio_working_3-way'!Y198+2*PI())/3)</f>
        <v>0.43865380480124311</v>
      </c>
      <c r="AE198" s="11">
        <f>'OddsRatio_working_3-way'!X198^(1/3)*SIN(('OddsRatio_working_3-way'!Y198+4*PI())/3)</f>
        <v>-0.4709094535640424</v>
      </c>
      <c r="AF198" s="11">
        <f>-'OddsRatio_working_3-way'!U198/(3*'OddsRatio_working_3-way'!X198^(1/3))*COS(('OddsRatio_working_3-way'!Y198)/3)</f>
        <v>0.52513659206219054</v>
      </c>
      <c r="AG198" s="11">
        <f>-'OddsRatio_working_3-way'!U198/(3*'OddsRatio_working_3-way'!X198^(1/3))*COS(('OddsRatio_working_3-way'!Y198+2*PI())/3)</f>
        <v>-0.29050250727522764</v>
      </c>
      <c r="AH198" s="11">
        <f>-'OddsRatio_working_3-way'!U198/(3*'OddsRatio_working_3-way'!X198^(1/3))*COS(('OddsRatio_working_3-way'!Y198+4*PI())/3)</f>
        <v>-0.23463408478696299</v>
      </c>
      <c r="AI198" s="11">
        <f>'OddsRatio_working_3-way'!U198/(3*'OddsRatio_working_3-way'!X198^(1/3))*SIN(('OddsRatio_working_3-way'!Y198)/3)</f>
        <v>-3.2255648762799405E-2</v>
      </c>
      <c r="AJ198" s="11">
        <f>'OddsRatio_working_3-way'!U198/(3*'OddsRatio_working_3-way'!X198^(1/3))*SIN(('OddsRatio_working_3-way'!Y198+2*PI())/3)</f>
        <v>-0.43865380480124289</v>
      </c>
      <c r="AK198" s="11">
        <f>'OddsRatio_working_3-way'!U198/(3*'OddsRatio_working_3-way'!X198^(1/3))*SIN(('OddsRatio_working_3-way'!Y198+4*PI())/3)</f>
        <v>0.47090945356404224</v>
      </c>
      <c r="AL198" s="11">
        <f>'OddsRatio_working_3-way'!Z198+'OddsRatio_working_3-way'!AF198</f>
        <v>1.0502731841243813</v>
      </c>
      <c r="AM198" s="11">
        <f>'OddsRatio_working_3-way'!AA198+'OddsRatio_working_3-way'!AG198</f>
        <v>-0.58100501455045539</v>
      </c>
      <c r="AN198" s="11">
        <f>'OddsRatio_working_3-way'!AB198+'OddsRatio_working_3-way'!AH198</f>
        <v>-0.46926816957392609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1.0502731841243813</v>
      </c>
      <c r="AS198" s="11">
        <f>IF(('OddsRatio_working_3-way'!X198=0),IF(Q198&gt;0,-Q198^(1/3),(-Q198)^(1/3)),'OddsRatio_working_3-way'!AM198-'OddsRatio_working_3-way'!R198/3)</f>
        <v>-0.58100501455045539</v>
      </c>
      <c r="AT198" s="11">
        <f>IF(('OddsRatio_working_3-way'!X198=0),IF(Q198&gt;0,-Q198^(1/3),(-Q198)^(1/3)),'OddsRatio_working_3-way'!AN198-'OddsRatio_working_3-way'!R198/3)</f>
        <v>-0.46926816957392609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2.38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3.31</v>
      </c>
      <c r="D199" s="9">
        <f t="shared" si="52"/>
        <v>0.41153969394772888</v>
      </c>
      <c r="E199" s="9">
        <f t="shared" si="53"/>
        <v>0.29378164552886704</v>
      </c>
      <c r="F199" s="9">
        <f t="shared" si="54"/>
        <v>0.29467866052340402</v>
      </c>
      <c r="G199" s="9">
        <f t="shared" si="55"/>
        <v>1.0361588879595212</v>
      </c>
      <c r="H199" s="9">
        <f t="shared" si="56"/>
        <v>2.4298992653841394</v>
      </c>
      <c r="I199" s="9">
        <f t="shared" si="57"/>
        <v>3.4038886200660885</v>
      </c>
      <c r="J199" s="9">
        <f t="shared" si="58"/>
        <v>3.393527031186494</v>
      </c>
      <c r="K199" s="11">
        <f t="shared" si="59"/>
        <v>0.42016806722689076</v>
      </c>
      <c r="L199" s="11">
        <f t="shared" si="60"/>
        <v>0.30120481927710846</v>
      </c>
      <c r="M199" s="11">
        <f t="shared" si="61"/>
        <v>0.30211480362537763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-0.28277174809063865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0.22979016525621643</v>
      </c>
      <c r="Q199" s="11">
        <f>2*'OddsRatio_working_3-way'!K199*'OddsRatio_working_3-way'!L199*'OddsRatio_working_3-way'!M199</f>
        <v>7.6469272963799143E-2</v>
      </c>
      <c r="R199" s="11">
        <f t="shared" si="62"/>
        <v>0</v>
      </c>
      <c r="S199" s="11">
        <f t="shared" si="63"/>
        <v>-0.81263480813705724</v>
      </c>
      <c r="T199" s="11">
        <f t="shared" si="64"/>
        <v>-0.27042755678437846</v>
      </c>
      <c r="U199" s="11">
        <f>'OddsRatio_working_3-way'!S199-'OddsRatio_working_3-way'!R199^2/3</f>
        <v>-0.81263480813705724</v>
      </c>
      <c r="V199" s="11">
        <f>'OddsRatio_working_3-way'!S199*'OddsRatio_working_3-way'!R199/3-2*'OddsRatio_working_3-way'!R199^3/27-'OddsRatio_working_3-way'!T199</f>
        <v>0.27042755678437846</v>
      </c>
      <c r="W199" s="11">
        <f>'OddsRatio_working_3-way'!V199^2+4*'OddsRatio_working_3-way'!U199^3/27</f>
        <v>-6.3717484912458183E-3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0.14098121502492278</v>
      </c>
      <c r="Y199" s="11">
        <f>IF('OddsRatio_working_3-way'!W199&gt;=0,IF('OddsRatio_working_3-way'!V199+SQRT('OddsRatio_working_3-way'!W199)&gt;0,0,PI()),ACOS('OddsRatio_working_3-way'!V199/(2*'OddsRatio_working_3-way'!X199)))</f>
        <v>0.28702357900191622</v>
      </c>
      <c r="Z199" s="11">
        <f>'OddsRatio_working_3-way'!X199^(1/3)*COS('OddsRatio_working_3-way'!Y199/3)</f>
        <v>0.51807944397976058</v>
      </c>
      <c r="AA199" s="11">
        <f>'OddsRatio_working_3-way'!X199^(1/3)*COS(('OddsRatio_working_3-way'!Y199+2*PI())/3)</f>
        <v>-0.30209746610729621</v>
      </c>
      <c r="AB199" s="11">
        <f>'OddsRatio_working_3-way'!X199^(1/3)*COS(('OddsRatio_working_3-way'!Y199+4*PI())/3)</f>
        <v>-0.21598197787246434</v>
      </c>
      <c r="AC199" s="11">
        <f>'OddsRatio_working_3-way'!X199^(1/3)*SIN('OddsRatio_working_3-way'!Y199/3)</f>
        <v>4.9718800313776186E-2</v>
      </c>
      <c r="AD199" s="11">
        <f>'OddsRatio_working_3-way'!X199^(1/3)*SIN(('OddsRatio_working_3-way'!Y199+2*PI())/3)</f>
        <v>0.42381055950810154</v>
      </c>
      <c r="AE199" s="11">
        <f>'OddsRatio_working_3-way'!X199^(1/3)*SIN(('OddsRatio_working_3-way'!Y199+4*PI())/3)</f>
        <v>-0.47352935982187777</v>
      </c>
      <c r="AF199" s="11">
        <f>-'OddsRatio_working_3-way'!U199/(3*'OddsRatio_working_3-way'!X199^(1/3))*COS(('OddsRatio_working_3-way'!Y199)/3)</f>
        <v>0.51807944397976058</v>
      </c>
      <c r="AG199" s="11">
        <f>-'OddsRatio_working_3-way'!U199/(3*'OddsRatio_working_3-way'!X199^(1/3))*COS(('OddsRatio_working_3-way'!Y199+2*PI())/3)</f>
        <v>-0.30209746610729621</v>
      </c>
      <c r="AH199" s="11">
        <f>-'OddsRatio_working_3-way'!U199/(3*'OddsRatio_working_3-way'!X199^(1/3))*COS(('OddsRatio_working_3-way'!Y199+4*PI())/3)</f>
        <v>-0.21598197787246434</v>
      </c>
      <c r="AI199" s="11">
        <f>'OddsRatio_working_3-way'!U199/(3*'OddsRatio_working_3-way'!X199^(1/3))*SIN(('OddsRatio_working_3-way'!Y199)/3)</f>
        <v>-4.9718800313776186E-2</v>
      </c>
      <c r="AJ199" s="11">
        <f>'OddsRatio_working_3-way'!U199/(3*'OddsRatio_working_3-way'!X199^(1/3))*SIN(('OddsRatio_working_3-way'!Y199+2*PI())/3)</f>
        <v>-0.42381055950810154</v>
      </c>
      <c r="AK199" s="11">
        <f>'OddsRatio_working_3-way'!U199/(3*'OddsRatio_working_3-way'!X199^(1/3))*SIN(('OddsRatio_working_3-way'!Y199+4*PI())/3)</f>
        <v>0.47352935982187777</v>
      </c>
      <c r="AL199" s="11">
        <f>'OddsRatio_working_3-way'!Z199+'OddsRatio_working_3-way'!AF199</f>
        <v>1.0361588879595212</v>
      </c>
      <c r="AM199" s="11">
        <f>'OddsRatio_working_3-way'!AA199+'OddsRatio_working_3-way'!AG199</f>
        <v>-0.60419493221459242</v>
      </c>
      <c r="AN199" s="11">
        <f>'OddsRatio_working_3-way'!AB199+'OddsRatio_working_3-way'!AH199</f>
        <v>-0.43196395574492868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1.0361588879595212</v>
      </c>
      <c r="AS199" s="11">
        <f>IF(('OddsRatio_working_3-way'!X199=0),IF(Q199&gt;0,-Q199^(1/3),(-Q199)^(1/3)),'OddsRatio_working_3-way'!AM199-'OddsRatio_working_3-way'!R199/3)</f>
        <v>-0.60419493221459242</v>
      </c>
      <c r="AT199" s="11">
        <f>IF(('OddsRatio_working_3-way'!X199=0),IF(Q199&gt;0,-Q199^(1/3),(-Q199)^(1/3)),'OddsRatio_working_3-way'!AN199-'OddsRatio_working_3-way'!R199/3)</f>
        <v>-0.43196395574492868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2.86</v>
      </c>
      <c r="B200" s="4">
        <f>IF('True_Odds_Calculator_3-way'!B201="","",'True_Odds_Calculator_3-way'!B201)</f>
        <v>2.91</v>
      </c>
      <c r="C200" s="4">
        <f>IF('True_Odds_Calculator_3-way'!C201="","",'True_Odds_Calculator_3-way'!C201)</f>
        <v>2.9</v>
      </c>
      <c r="D200" s="9">
        <f t="shared" si="52"/>
        <v>0.33687884898776971</v>
      </c>
      <c r="E200" s="9">
        <f t="shared" si="53"/>
        <v>0.33097887340991167</v>
      </c>
      <c r="F200" s="9">
        <f t="shared" si="54"/>
        <v>0.33214227760231863</v>
      </c>
      <c r="G200" s="9">
        <f t="shared" si="55"/>
        <v>1.0582936534225134</v>
      </c>
      <c r="H200" s="9">
        <f t="shared" si="56"/>
        <v>2.9684261953658737</v>
      </c>
      <c r="I200" s="9">
        <f t="shared" si="57"/>
        <v>3.0213408780370012</v>
      </c>
      <c r="J200" s="9">
        <f t="shared" si="58"/>
        <v>3.0107579415027748</v>
      </c>
      <c r="K200" s="11">
        <f t="shared" si="59"/>
        <v>0.34965034965034969</v>
      </c>
      <c r="L200" s="11">
        <f t="shared" si="60"/>
        <v>0.3436426116838488</v>
      </c>
      <c r="M200" s="11">
        <f t="shared" si="61"/>
        <v>0.34482758620689657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-0.27966807454898457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0.23492327082799885</v>
      </c>
      <c r="Q200" s="11">
        <f>2*'OddsRatio_working_3-way'!K200*'OddsRatio_working_3-way'!L200*'OddsRatio_working_3-way'!M200</f>
        <v>8.286535126208075E-2</v>
      </c>
      <c r="R200" s="11">
        <f t="shared" si="62"/>
        <v>0</v>
      </c>
      <c r="S200" s="11">
        <f t="shared" si="63"/>
        <v>-0.84000746673303772</v>
      </c>
      <c r="T200" s="11">
        <f t="shared" si="64"/>
        <v>-0.29629893006456365</v>
      </c>
      <c r="U200" s="11">
        <f>'OddsRatio_working_3-way'!S200-'OddsRatio_working_3-way'!R200^2/3</f>
        <v>-0.84000746673303772</v>
      </c>
      <c r="V200" s="11">
        <f>'OddsRatio_working_3-way'!S200*'OddsRatio_working_3-way'!R200/3-2*'OddsRatio_working_3-way'!R200^3/27-'OddsRatio_working_3-way'!T200</f>
        <v>0.29629893006456365</v>
      </c>
      <c r="W200" s="11">
        <f>'OddsRatio_working_3-way'!V200^2+4*'OddsRatio_working_3-way'!U200^3/27</f>
        <v>-1.7285630889637971E-5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0.14816404893587953</v>
      </c>
      <c r="Y200" s="11">
        <f>IF('OddsRatio_working_3-way'!W200&gt;=0,IF('OddsRatio_working_3-way'!V200+SQRT('OddsRatio_working_3-way'!W200)&gt;0,0,PI()),ACOS('OddsRatio_working_3-way'!V200/(2*'OddsRatio_working_3-way'!X200)))</f>
        <v>1.4030851684019519E-2</v>
      </c>
      <c r="Z200" s="11">
        <f>'OddsRatio_working_3-way'!X200^(1/3)*COS('OddsRatio_working_3-way'!Y200/3)</f>
        <v>0.52914682671125668</v>
      </c>
      <c r="AA200" s="11">
        <f>'OddsRatio_working_3-way'!X200^(1/3)*COS(('OddsRatio_working_3-way'!Y200+2*PI())/3)</f>
        <v>-0.26671666306458264</v>
      </c>
      <c r="AB200" s="11">
        <f>'OddsRatio_working_3-way'!X200^(1/3)*COS(('OddsRatio_working_3-way'!Y200+4*PI())/3)</f>
        <v>-0.2624301636466741</v>
      </c>
      <c r="AC200" s="11">
        <f>'OddsRatio_working_3-way'!X200^(1/3)*SIN('OddsRatio_working_3-way'!Y200/3)</f>
        <v>2.4748115928108954E-3</v>
      </c>
      <c r="AD200" s="11">
        <f>'OddsRatio_working_3-way'!X200^(1/3)*SIN(('OddsRatio_working_3-way'!Y200+2*PI())/3)</f>
        <v>0.45701718846746509</v>
      </c>
      <c r="AE200" s="11">
        <f>'OddsRatio_working_3-way'!X200^(1/3)*SIN(('OddsRatio_working_3-way'!Y200+4*PI())/3)</f>
        <v>-0.45949200006027574</v>
      </c>
      <c r="AF200" s="11">
        <f>-'OddsRatio_working_3-way'!U200/(3*'OddsRatio_working_3-way'!X200^(1/3))*COS(('OddsRatio_working_3-way'!Y200)/3)</f>
        <v>0.52914682671125657</v>
      </c>
      <c r="AG200" s="11">
        <f>-'OddsRatio_working_3-way'!U200/(3*'OddsRatio_working_3-way'!X200^(1/3))*COS(('OddsRatio_working_3-way'!Y200+2*PI())/3)</f>
        <v>-0.26671666306458258</v>
      </c>
      <c r="AH200" s="11">
        <f>-'OddsRatio_working_3-way'!U200/(3*'OddsRatio_working_3-way'!X200^(1/3))*COS(('OddsRatio_working_3-way'!Y200+4*PI())/3)</f>
        <v>-0.26243016364667404</v>
      </c>
      <c r="AI200" s="11">
        <f>'OddsRatio_working_3-way'!U200/(3*'OddsRatio_working_3-way'!X200^(1/3))*SIN(('OddsRatio_working_3-way'!Y200)/3)</f>
        <v>-2.4748115928108949E-3</v>
      </c>
      <c r="AJ200" s="11">
        <f>'OddsRatio_working_3-way'!U200/(3*'OddsRatio_working_3-way'!X200^(1/3))*SIN(('OddsRatio_working_3-way'!Y200+2*PI())/3)</f>
        <v>-0.45701718846746503</v>
      </c>
      <c r="AK200" s="11">
        <f>'OddsRatio_working_3-way'!U200/(3*'OddsRatio_working_3-way'!X200^(1/3))*SIN(('OddsRatio_working_3-way'!Y200+4*PI())/3)</f>
        <v>0.45949200006027568</v>
      </c>
      <c r="AL200" s="11">
        <f>'OddsRatio_working_3-way'!Z200+'OddsRatio_working_3-way'!AF200</f>
        <v>1.0582936534225134</v>
      </c>
      <c r="AM200" s="11">
        <f>'OddsRatio_working_3-way'!AA200+'OddsRatio_working_3-way'!AG200</f>
        <v>-0.53343332612916528</v>
      </c>
      <c r="AN200" s="11">
        <f>'OddsRatio_working_3-way'!AB200+'OddsRatio_working_3-way'!AH200</f>
        <v>-0.52486032729334808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1.0582936534225134</v>
      </c>
      <c r="AS200" s="11">
        <f>IF(('OddsRatio_working_3-way'!X200=0),IF(Q200&gt;0,-Q200^(1/3),(-Q200)^(1/3)),'OddsRatio_working_3-way'!AM200-'OddsRatio_working_3-way'!R200/3)</f>
        <v>-0.53343332612916528</v>
      </c>
      <c r="AT200" s="11">
        <f>IF(('OddsRatio_working_3-way'!X200=0),IF(Q200&gt;0,-Q200^(1/3),(-Q200)^(1/3)),'OddsRatio_working_3-way'!AN200-'OddsRatio_working_3-way'!R200/3)</f>
        <v>-0.52486032729334808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1.61</v>
      </c>
      <c r="B201" s="4">
        <f>IF('True_Odds_Calculator_3-way'!B202="","",'True_Odds_Calculator_3-way'!B202)</f>
        <v>4.17</v>
      </c>
      <c r="C201" s="4">
        <f>IF('True_Odds_Calculator_3-way'!C202="","",'True_Odds_Calculator_3-way'!C202)</f>
        <v>5.66</v>
      </c>
      <c r="D201" s="9">
        <f t="shared" si="52"/>
        <v>0.60515103819803417</v>
      </c>
      <c r="E201" s="9">
        <f t="shared" si="53"/>
        <v>0.2277511689265713</v>
      </c>
      <c r="F201" s="9">
        <f t="shared" si="54"/>
        <v>0.16709779287539459</v>
      </c>
      <c r="G201" s="9">
        <f t="shared" si="55"/>
        <v>1.069639377849662</v>
      </c>
      <c r="H201" s="9">
        <f t="shared" si="56"/>
        <v>1.6524800204882941</v>
      </c>
      <c r="I201" s="9">
        <f t="shared" si="57"/>
        <v>4.390756827783429</v>
      </c>
      <c r="J201" s="9">
        <f t="shared" si="58"/>
        <v>5.9845195007794239</v>
      </c>
      <c r="K201" s="11">
        <f t="shared" si="59"/>
        <v>0.6211180124223602</v>
      </c>
      <c r="L201" s="11">
        <f t="shared" si="60"/>
        <v>0.23980815347721823</v>
      </c>
      <c r="M201" s="11">
        <f t="shared" si="61"/>
        <v>0.17667844522968199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-0.23713554231785228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0.22210794014306806</v>
      </c>
      <c r="Q201" s="11">
        <f>2*'OddsRatio_working_3-way'!K201*'OddsRatio_working_3-way'!L201*'OddsRatio_working_3-way'!M201</f>
        <v>5.2632213304044564E-2</v>
      </c>
      <c r="R201" s="11">
        <f t="shared" si="62"/>
        <v>0</v>
      </c>
      <c r="S201" s="11">
        <f t="shared" si="63"/>
        <v>-0.93662863850817657</v>
      </c>
      <c r="T201" s="11">
        <f t="shared" si="64"/>
        <v>-0.22194991433843045</v>
      </c>
      <c r="U201" s="11">
        <f>'OddsRatio_working_3-way'!S201-'OddsRatio_working_3-way'!R201^2/3</f>
        <v>-0.93662863850817657</v>
      </c>
      <c r="V201" s="11">
        <f>'OddsRatio_working_3-way'!S201*'OddsRatio_working_3-way'!R201/3-2*'OddsRatio_working_3-way'!R201^3/27-'OddsRatio_working_3-way'!T201</f>
        <v>0.22194991433843045</v>
      </c>
      <c r="W201" s="11">
        <f>'OddsRatio_working_3-way'!V201^2+4*'OddsRatio_working_3-way'!U201^3/27</f>
        <v>-7.2468488707259068E-2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0.17444931440256198</v>
      </c>
      <c r="Y201" s="11">
        <f>IF('OddsRatio_working_3-way'!W201&gt;=0,IF('OddsRatio_working_3-way'!V201+SQRT('OddsRatio_working_3-way'!W201)&gt;0,0,PI()),ACOS('OddsRatio_working_3-way'!V201/(2*'OddsRatio_working_3-way'!X201)))</f>
        <v>0.88130548221968197</v>
      </c>
      <c r="Z201" s="11">
        <f>'OddsRatio_working_3-way'!X201^(1/3)*COS('OddsRatio_working_3-way'!Y201/3)</f>
        <v>0.534819688924831</v>
      </c>
      <c r="AA201" s="11">
        <f>'OddsRatio_working_3-way'!X201^(1/3)*COS(('OddsRatio_working_3-way'!Y201+2*PI())/3)</f>
        <v>-0.40752795492927973</v>
      </c>
      <c r="AB201" s="11">
        <f>'OddsRatio_working_3-way'!X201^(1/3)*COS(('OddsRatio_working_3-way'!Y201+4*PI())/3)</f>
        <v>-0.12729173399555141</v>
      </c>
      <c r="AC201" s="11">
        <f>'OddsRatio_working_3-way'!X201^(1/3)*SIN('OddsRatio_working_3-way'!Y201/3)</f>
        <v>0.16179445759277147</v>
      </c>
      <c r="AD201" s="11">
        <f>'OddsRatio_working_3-way'!X201^(1/3)*SIN(('OddsRatio_working_3-way'!Y201+2*PI())/3)</f>
        <v>0.38227020825660885</v>
      </c>
      <c r="AE201" s="11">
        <f>'OddsRatio_working_3-way'!X201^(1/3)*SIN(('OddsRatio_working_3-way'!Y201+4*PI())/3)</f>
        <v>-0.5440646658493804</v>
      </c>
      <c r="AF201" s="11">
        <f>-'OddsRatio_working_3-way'!U201/(3*'OddsRatio_working_3-way'!X201^(1/3))*COS(('OddsRatio_working_3-way'!Y201)/3)</f>
        <v>0.534819688924831</v>
      </c>
      <c r="AG201" s="11">
        <f>-'OddsRatio_working_3-way'!U201/(3*'OddsRatio_working_3-way'!X201^(1/3))*COS(('OddsRatio_working_3-way'!Y201+2*PI())/3)</f>
        <v>-0.40752795492927973</v>
      </c>
      <c r="AH201" s="11">
        <f>-'OddsRatio_working_3-way'!U201/(3*'OddsRatio_working_3-way'!X201^(1/3))*COS(('OddsRatio_working_3-way'!Y201+4*PI())/3)</f>
        <v>-0.12729173399555141</v>
      </c>
      <c r="AI201" s="11">
        <f>'OddsRatio_working_3-way'!U201/(3*'OddsRatio_working_3-way'!X201^(1/3))*SIN(('OddsRatio_working_3-way'!Y201)/3)</f>
        <v>-0.16179445759277147</v>
      </c>
      <c r="AJ201" s="11">
        <f>'OddsRatio_working_3-way'!U201/(3*'OddsRatio_working_3-way'!X201^(1/3))*SIN(('OddsRatio_working_3-way'!Y201+2*PI())/3)</f>
        <v>-0.38227020825660885</v>
      </c>
      <c r="AK201" s="11">
        <f>'OddsRatio_working_3-way'!U201/(3*'OddsRatio_working_3-way'!X201^(1/3))*SIN(('OddsRatio_working_3-way'!Y201+4*PI())/3)</f>
        <v>0.5440646658493804</v>
      </c>
      <c r="AL201" s="11">
        <f>'OddsRatio_working_3-way'!Z201+'OddsRatio_working_3-way'!AF201</f>
        <v>1.069639377849662</v>
      </c>
      <c r="AM201" s="11">
        <f>'OddsRatio_working_3-way'!AA201+'OddsRatio_working_3-way'!AG201</f>
        <v>-0.81505590985855947</v>
      </c>
      <c r="AN201" s="11">
        <f>'OddsRatio_working_3-way'!AB201+'OddsRatio_working_3-way'!AH201</f>
        <v>-0.25458346799110282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1.069639377849662</v>
      </c>
      <c r="AS201" s="11">
        <f>IF(('OddsRatio_working_3-way'!X201=0),IF(Q201&gt;0,-Q201^(1/3),(-Q201)^(1/3)),'OddsRatio_working_3-way'!AM201-'OddsRatio_working_3-way'!R201/3)</f>
        <v>-0.81505590985855947</v>
      </c>
      <c r="AT201" s="11">
        <f>IF(('OddsRatio_working_3-way'!X201=0),IF(Q201&gt;0,-Q201^(1/3),(-Q201)^(1/3)),'OddsRatio_working_3-way'!AN201-'OddsRatio_working_3-way'!R201/3)</f>
        <v>-0.25458346799110282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 t="shared" ref="C2:C65" si="0">IF(A2="","",((1/A2)+(1/B2))-1)</f>
        <v>3.7715971344289834E-2</v>
      </c>
      <c r="D2" s="4">
        <f>IF(A2="","",(2*A2)/(2-($C2*A2)))</f>
        <v>1.7349661853408882</v>
      </c>
      <c r="E2" s="4">
        <f>IF(B2="","",(2*B2)/(2-($C2*B2)))</f>
        <v>2.3606068142253167</v>
      </c>
      <c r="G2" s="4">
        <f t="shared" ref="G2:G65" si="1">IF(A2="","",C2+1)</f>
        <v>1.0377159713442898</v>
      </c>
    </row>
    <row r="3" spans="1:7" x14ac:dyDescent="0.2">
      <c r="A3" s="4">
        <f>IF('True_Odds_Calculator_2-way'!A4="","",'True_Odds_Calculator_2-way'!A4)</f>
        <v>1.43</v>
      </c>
      <c r="B3" s="4">
        <f>IF('True_Odds_Calculator_2-way'!B4="","",'True_Odds_Calculator_2-way'!B4)</f>
        <v>3.01</v>
      </c>
      <c r="C3" s="4">
        <f t="shared" si="0"/>
        <v>3.1526612921961794E-2</v>
      </c>
      <c r="D3" s="4">
        <f t="shared" ref="D3:D66" si="2">IF(A3="","",(2*A3)/(2-($C3*A3)))</f>
        <v>1.4629777543633056</v>
      </c>
      <c r="E3" s="4">
        <f t="shared" ref="E3:E66" si="3">IF(B3="","",(2*B3)/(2-($C3*B3)))</f>
        <v>3.1599309914473444</v>
      </c>
      <c r="G3" s="4">
        <f t="shared" si="1"/>
        <v>1.0315266129219618</v>
      </c>
    </row>
    <row r="4" spans="1:7" x14ac:dyDescent="0.2">
      <c r="A4" s="4">
        <f>IF('True_Odds_Calculator_2-way'!A5="","",'True_Odds_Calculator_2-way'!A5)</f>
        <v>1.78</v>
      </c>
      <c r="B4" s="4">
        <f>IF('True_Odds_Calculator_2-way'!B5="","",'True_Odds_Calculator_2-way'!B5)</f>
        <v>2.11</v>
      </c>
      <c r="C4" s="4">
        <f t="shared" si="0"/>
        <v>3.5731402098088338E-2</v>
      </c>
      <c r="D4" s="4">
        <f t="shared" si="2"/>
        <v>1.8384649273092173</v>
      </c>
      <c r="E4" s="4">
        <f t="shared" si="3"/>
        <v>2.1926557300484557</v>
      </c>
      <c r="G4" s="4">
        <f t="shared" si="1"/>
        <v>1.0357314020980883</v>
      </c>
    </row>
    <row r="5" spans="1:7" x14ac:dyDescent="0.2">
      <c r="A5" s="4">
        <f>IF('True_Odds_Calculator_2-way'!A6="","",'True_Odds_Calculator_2-way'!A6)</f>
        <v>1.85</v>
      </c>
      <c r="B5" s="4">
        <f>IF('True_Odds_Calculator_2-way'!B6="","",'True_Odds_Calculator_2-way'!B6)</f>
        <v>2.0499999999999998</v>
      </c>
      <c r="C5" s="4">
        <f t="shared" si="0"/>
        <v>2.8345418589321048E-2</v>
      </c>
      <c r="D5" s="4">
        <f t="shared" si="2"/>
        <v>1.8998121477770822</v>
      </c>
      <c r="E5" s="4">
        <f t="shared" si="3"/>
        <v>2.1113430758524703</v>
      </c>
      <c r="G5" s="4">
        <f t="shared" si="1"/>
        <v>1.028345418589321</v>
      </c>
    </row>
    <row r="6" spans="1:7" x14ac:dyDescent="0.2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1.83</v>
      </c>
      <c r="C6" s="4">
        <f t="shared" si="0"/>
        <v>2.9539874871307603E-2</v>
      </c>
      <c r="D6" s="4">
        <f t="shared" si="2"/>
        <v>2.1352836729517204</v>
      </c>
      <c r="E6" s="4">
        <f t="shared" si="3"/>
        <v>1.8808371192373576</v>
      </c>
      <c r="G6" s="4">
        <f t="shared" si="1"/>
        <v>1.0295398748713076</v>
      </c>
    </row>
    <row r="7" spans="1:7" x14ac:dyDescent="0.2">
      <c r="A7" s="4">
        <f>IF('True_Odds_Calculator_2-way'!A8="","",'True_Odds_Calculator_2-way'!A8)</f>
        <v>2.41</v>
      </c>
      <c r="B7" s="4">
        <f>IF('True_Odds_Calculator_2-way'!B8="","",'True_Odds_Calculator_2-way'!B8)</f>
        <v>1.6</v>
      </c>
      <c r="C7" s="4">
        <f t="shared" si="0"/>
        <v>3.9937759336099443E-2</v>
      </c>
      <c r="D7" s="4">
        <f t="shared" si="2"/>
        <v>2.5318450426789227</v>
      </c>
      <c r="E7" s="4">
        <f t="shared" si="3"/>
        <v>1.6528075439348477</v>
      </c>
      <c r="G7" s="4">
        <f t="shared" si="1"/>
        <v>1.0399377593360994</v>
      </c>
    </row>
    <row r="8" spans="1:7" x14ac:dyDescent="0.2">
      <c r="A8" s="4">
        <f>IF('True_Odds_Calculator_2-way'!A9="","",'True_Odds_Calculator_2-way'!A9)</f>
        <v>2.34</v>
      </c>
      <c r="B8" s="4">
        <f>IF('True_Odds_Calculator_2-way'!B9="","",'True_Odds_Calculator_2-way'!B9)</f>
        <v>1.64</v>
      </c>
      <c r="C8" s="4">
        <f t="shared" si="0"/>
        <v>3.7106524911402872E-2</v>
      </c>
      <c r="D8" s="4">
        <f t="shared" si="2"/>
        <v>2.4462009178990307</v>
      </c>
      <c r="E8" s="4">
        <f t="shared" si="3"/>
        <v>1.6914668547249645</v>
      </c>
      <c r="G8" s="4">
        <f t="shared" si="1"/>
        <v>1.0371065249114029</v>
      </c>
    </row>
    <row r="9" spans="1:7" x14ac:dyDescent="0.2">
      <c r="A9" s="4">
        <f>IF('True_Odds_Calculator_2-way'!A10="","",'True_Odds_Calculator_2-way'!A10)</f>
        <v>2.41</v>
      </c>
      <c r="B9" s="4">
        <f>IF('True_Odds_Calculator_2-way'!B10="","",'True_Odds_Calculator_2-way'!B10)</f>
        <v>1.6</v>
      </c>
      <c r="C9" s="4">
        <f t="shared" si="0"/>
        <v>3.9937759336099443E-2</v>
      </c>
      <c r="D9" s="4">
        <f t="shared" si="2"/>
        <v>2.5318450426789227</v>
      </c>
      <c r="E9" s="4">
        <f t="shared" si="3"/>
        <v>1.6528075439348477</v>
      </c>
      <c r="G9" s="4">
        <f t="shared" si="1"/>
        <v>1.0399377593360994</v>
      </c>
    </row>
    <row r="10" spans="1:7" x14ac:dyDescent="0.2">
      <c r="A10" s="4">
        <f>IF('True_Odds_Calculator_2-way'!A11="","",'True_Odds_Calculator_2-way'!A11)</f>
        <v>2.1</v>
      </c>
      <c r="B10" s="4">
        <f>IF('True_Odds_Calculator_2-way'!B11="","",'True_Odds_Calculator_2-way'!B11)</f>
        <v>1.78</v>
      </c>
      <c r="C10" s="4">
        <f t="shared" si="0"/>
        <v>3.7988228999465079E-2</v>
      </c>
      <c r="D10" s="4">
        <f t="shared" si="2"/>
        <v>2.1872440023405506</v>
      </c>
      <c r="E10" s="4">
        <f t="shared" si="3"/>
        <v>1.8422868408082802</v>
      </c>
      <c r="G10" s="4">
        <f t="shared" si="1"/>
        <v>1.0379882289994651</v>
      </c>
    </row>
    <row r="11" spans="1:7" x14ac:dyDescent="0.2">
      <c r="A11" s="4">
        <f>IF('True_Odds_Calculator_2-way'!A12="","",'True_Odds_Calculator_2-way'!A12)</f>
        <v>2.2999999999999998</v>
      </c>
      <c r="B11" s="4">
        <f>IF('True_Odds_Calculator_2-way'!B12="","",'True_Odds_Calculator_2-way'!B12)</f>
        <v>1.65</v>
      </c>
      <c r="C11" s="4">
        <f t="shared" si="0"/>
        <v>4.0843214756258295E-2</v>
      </c>
      <c r="D11" s="4">
        <f t="shared" si="2"/>
        <v>2.4133545310015898</v>
      </c>
      <c r="E11" s="4">
        <f t="shared" si="3"/>
        <v>1.7075365579302588</v>
      </c>
      <c r="G11" s="4">
        <f t="shared" si="1"/>
        <v>1.0408432147562583</v>
      </c>
    </row>
    <row r="12" spans="1:7" x14ac:dyDescent="0.2">
      <c r="A12" s="4">
        <f>IF('True_Odds_Calculator_2-way'!A13="","",'True_Odds_Calculator_2-way'!A13)</f>
        <v>2.3199999999999998</v>
      </c>
      <c r="B12" s="4">
        <f>IF('True_Odds_Calculator_2-way'!B13="","",'True_Odds_Calculator_2-way'!B13)</f>
        <v>1.65</v>
      </c>
      <c r="C12" s="4">
        <f t="shared" si="0"/>
        <v>3.709508881922674E-2</v>
      </c>
      <c r="D12" s="4">
        <f t="shared" si="2"/>
        <v>2.4243191893603542</v>
      </c>
      <c r="E12" s="4">
        <f t="shared" si="3"/>
        <v>1.702089817696754</v>
      </c>
      <c r="G12" s="4">
        <f t="shared" si="1"/>
        <v>1.0370950888192267</v>
      </c>
    </row>
    <row r="13" spans="1:7" x14ac:dyDescent="0.2">
      <c r="A13" s="4">
        <f>IF('True_Odds_Calculator_2-way'!A14="","",'True_Odds_Calculator_2-way'!A14)</f>
        <v>2.38</v>
      </c>
      <c r="B13" s="4">
        <f>IF('True_Odds_Calculator_2-way'!B14="","",'True_Odds_Calculator_2-way'!B14)</f>
        <v>1.62</v>
      </c>
      <c r="C13" s="4">
        <f t="shared" si="0"/>
        <v>3.7452017844174623E-2</v>
      </c>
      <c r="D13" s="4">
        <f t="shared" si="2"/>
        <v>2.4910195115648013</v>
      </c>
      <c r="E13" s="4">
        <f t="shared" si="3"/>
        <v>1.6706820348383742</v>
      </c>
      <c r="G13" s="4">
        <f t="shared" si="1"/>
        <v>1.0374520178441746</v>
      </c>
    </row>
    <row r="14" spans="1:7" x14ac:dyDescent="0.2">
      <c r="A14" s="4">
        <f>IF('True_Odds_Calculator_2-way'!A15="","",'True_Odds_Calculator_2-way'!A15)</f>
        <v>2.08</v>
      </c>
      <c r="B14" s="4">
        <f>IF('True_Odds_Calculator_2-way'!B15="","",'True_Odds_Calculator_2-way'!B15)</f>
        <v>1.81</v>
      </c>
      <c r="C14" s="4">
        <f t="shared" si="0"/>
        <v>3.3255418614534626E-2</v>
      </c>
      <c r="D14" s="4">
        <f t="shared" si="2"/>
        <v>2.1545152798443401</v>
      </c>
      <c r="E14" s="4">
        <f t="shared" si="3"/>
        <v>1.8661643699811639</v>
      </c>
      <c r="G14" s="4">
        <f t="shared" si="1"/>
        <v>1.0332554186145346</v>
      </c>
    </row>
    <row r="15" spans="1:7" x14ac:dyDescent="0.2">
      <c r="A15" s="4">
        <f>IF('True_Odds_Calculator_2-way'!A16="","",'True_Odds_Calculator_2-way'!A16)</f>
        <v>1.61</v>
      </c>
      <c r="B15" s="4">
        <f>IF('True_Odds_Calculator_2-way'!B16="","",'True_Odds_Calculator_2-way'!B16)</f>
        <v>2.42</v>
      </c>
      <c r="C15" s="4">
        <f t="shared" si="0"/>
        <v>3.4341152918228035E-2</v>
      </c>
      <c r="D15" s="4">
        <f t="shared" si="2"/>
        <v>1.655773235306617</v>
      </c>
      <c r="E15" s="4">
        <f t="shared" si="3"/>
        <v>2.5249173741170372</v>
      </c>
      <c r="G15" s="4">
        <f t="shared" si="1"/>
        <v>1.034341152918228</v>
      </c>
    </row>
    <row r="16" spans="1:7" x14ac:dyDescent="0.2">
      <c r="A16" s="4">
        <f>IF('True_Odds_Calculator_2-way'!A17="","",'True_Odds_Calculator_2-way'!A17)</f>
        <v>1.4</v>
      </c>
      <c r="B16" s="4">
        <f>IF('True_Odds_Calculator_2-way'!B17="","",'True_Odds_Calculator_2-way'!B17)</f>
        <v>3.05</v>
      </c>
      <c r="C16" s="4">
        <f t="shared" si="0"/>
        <v>4.2154566744730726E-2</v>
      </c>
      <c r="D16" s="4">
        <f t="shared" si="2"/>
        <v>1.4425675675675675</v>
      </c>
      <c r="E16" s="4">
        <f t="shared" si="3"/>
        <v>3.2595419847328246</v>
      </c>
      <c r="G16" s="4">
        <f t="shared" si="1"/>
        <v>1.0421545667447307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2.37</v>
      </c>
      <c r="B18" s="4">
        <f>IF('True_Odds_Calculator_2-way'!B19="","",'True_Odds_Calculator_2-way'!B19)</f>
        <v>1.65</v>
      </c>
      <c r="C18" s="4">
        <f t="shared" si="0"/>
        <v>2.8001534330648337E-2</v>
      </c>
      <c r="D18" s="4">
        <f t="shared" si="2"/>
        <v>2.4513399153737665</v>
      </c>
      <c r="E18" s="4">
        <f t="shared" si="3"/>
        <v>1.6890184645286688</v>
      </c>
      <c r="G18" s="4">
        <f t="shared" si="1"/>
        <v>1.0280015343306483</v>
      </c>
    </row>
    <row r="19" spans="1:7" x14ac:dyDescent="0.2">
      <c r="A19" s="4">
        <f>IF('True_Odds_Calculator_2-way'!A20="","",'True_Odds_Calculator_2-way'!A20)</f>
        <v>2.67</v>
      </c>
      <c r="B19" s="4">
        <f>IF('True_Odds_Calculator_2-way'!B20="","",'True_Odds_Calculator_2-way'!B20)</f>
        <v>1.52</v>
      </c>
      <c r="C19" s="4">
        <f t="shared" si="0"/>
        <v>3.2426572048097846E-2</v>
      </c>
      <c r="D19" s="4">
        <f t="shared" si="2"/>
        <v>2.7908128180442859</v>
      </c>
      <c r="E19" s="4">
        <f t="shared" si="3"/>
        <v>1.5584056524076493</v>
      </c>
      <c r="G19" s="4">
        <f t="shared" si="1"/>
        <v>1.0324265720480978</v>
      </c>
    </row>
    <row r="20" spans="1:7" x14ac:dyDescent="0.2">
      <c r="A20" s="4">
        <f>IF('True_Odds_Calculator_2-way'!A21="","",'True_Odds_Calculator_2-way'!A21)</f>
        <v>1.89</v>
      </c>
      <c r="B20" s="4">
        <f>IF('True_Odds_Calculator_2-way'!B21="","",'True_Odds_Calculator_2-way'!B21)</f>
        <v>1.99</v>
      </c>
      <c r="C20" s="4">
        <f t="shared" si="0"/>
        <v>3.16130919145996E-2</v>
      </c>
      <c r="D20" s="4">
        <f t="shared" si="2"/>
        <v>1.9482012897878844</v>
      </c>
      <c r="E20" s="4">
        <f t="shared" si="3"/>
        <v>2.0546283903744778</v>
      </c>
      <c r="G20" s="4">
        <f t="shared" si="1"/>
        <v>1.0316130919145996</v>
      </c>
    </row>
    <row r="21" spans="1:7" x14ac:dyDescent="0.2">
      <c r="A21" s="4">
        <f>IF('True_Odds_Calculator_2-way'!A22="","",'True_Odds_Calculator_2-way'!A22)</f>
        <v>1.71</v>
      </c>
      <c r="B21" s="4">
        <f>IF('True_Odds_Calculator_2-way'!B22="","",'True_Odds_Calculator_2-way'!B22)</f>
        <v>2.2000000000000002</v>
      </c>
      <c r="C21" s="4">
        <f t="shared" si="0"/>
        <v>3.9340776182881454E-2</v>
      </c>
      <c r="D21" s="4">
        <f t="shared" si="2"/>
        <v>1.7695202257761053</v>
      </c>
      <c r="E21" s="4">
        <f t="shared" si="3"/>
        <v>2.2995110024449881</v>
      </c>
      <c r="G21" s="4">
        <f t="shared" si="1"/>
        <v>1.0393407761828815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2.06</v>
      </c>
      <c r="C22" s="4">
        <f t="shared" si="0"/>
        <v>3.7923081049187513E-2</v>
      </c>
      <c r="D22" s="4">
        <f t="shared" si="2"/>
        <v>1.8743276529432467</v>
      </c>
      <c r="E22" s="4">
        <f t="shared" si="3"/>
        <v>2.1437359857413907</v>
      </c>
      <c r="G22" s="4">
        <f t="shared" si="1"/>
        <v>1.0379230810491875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2.29</v>
      </c>
      <c r="C23" s="4">
        <f t="shared" si="0"/>
        <v>3.9090861261640519E-2</v>
      </c>
      <c r="D23" s="4">
        <f t="shared" si="2"/>
        <v>1.7156654781784539</v>
      </c>
      <c r="E23" s="4">
        <f t="shared" si="3"/>
        <v>2.3973008765844739</v>
      </c>
      <c r="G23" s="4">
        <f t="shared" si="1"/>
        <v>1.0390908612616405</v>
      </c>
    </row>
    <row r="24" spans="1:7" x14ac:dyDescent="0.2">
      <c r="A24" s="4">
        <f>IF('True_Odds_Calculator_2-way'!A25="","",'True_Odds_Calculator_2-way'!A25)</f>
        <v>1.74</v>
      </c>
      <c r="B24" s="4">
        <f>IF('True_Odds_Calculator_2-way'!B25="","",'True_Odds_Calculator_2-way'!B25)</f>
        <v>2.16</v>
      </c>
      <c r="C24" s="4">
        <f t="shared" si="0"/>
        <v>3.7675606641123682E-2</v>
      </c>
      <c r="D24" s="4">
        <f t="shared" si="2"/>
        <v>1.7989661114302122</v>
      </c>
      <c r="E24" s="4">
        <f t="shared" si="3"/>
        <v>2.2516175413371671</v>
      </c>
      <c r="G24" s="4">
        <f t="shared" si="1"/>
        <v>1.0376756066411237</v>
      </c>
    </row>
    <row r="25" spans="1:7" x14ac:dyDescent="0.2">
      <c r="A25" s="4">
        <f>IF('True_Odds_Calculator_2-way'!A26="","",'True_Odds_Calculator_2-way'!A26)</f>
        <v>1.57</v>
      </c>
      <c r="B25" s="4">
        <f>IF('True_Odds_Calculator_2-way'!B26="","",'True_Odds_Calculator_2-way'!B26)</f>
        <v>2.5499999999999998</v>
      </c>
      <c r="C25" s="4">
        <f t="shared" si="0"/>
        <v>2.9099537904333728E-2</v>
      </c>
      <c r="D25" s="4">
        <f t="shared" si="2"/>
        <v>1.606702116986054</v>
      </c>
      <c r="E25" s="4">
        <f t="shared" si="3"/>
        <v>2.6482553332230858</v>
      </c>
      <c r="G25" s="4">
        <f t="shared" si="1"/>
        <v>1.0290995379043337</v>
      </c>
    </row>
    <row r="26" spans="1:7" x14ac:dyDescent="0.2">
      <c r="A26" s="4">
        <f>IF('True_Odds_Calculator_2-way'!A27="","",'True_Odds_Calculator_2-way'!A27)</f>
        <v>1.69</v>
      </c>
      <c r="B26" s="4">
        <f>IF('True_Odds_Calculator_2-way'!B27="","",'True_Odds_Calculator_2-way'!B27)</f>
        <v>2.29</v>
      </c>
      <c r="C26" s="4">
        <f t="shared" si="0"/>
        <v>2.8397199038784571E-2</v>
      </c>
      <c r="D26" s="4">
        <f t="shared" si="2"/>
        <v>1.7315496297621977</v>
      </c>
      <c r="E26" s="4">
        <f t="shared" si="3"/>
        <v>2.3669612550074923</v>
      </c>
      <c r="G26" s="4">
        <f t="shared" si="1"/>
        <v>1.0283971990387846</v>
      </c>
    </row>
    <row r="27" spans="1:7" x14ac:dyDescent="0.2">
      <c r="A27" s="4">
        <f>IF('True_Odds_Calculator_2-way'!A28="","",'True_Odds_Calculator_2-way'!A28)</f>
        <v>1.72</v>
      </c>
      <c r="B27" s="4">
        <f>IF('True_Odds_Calculator_2-way'!B28="","",'True_Odds_Calculator_2-way'!B28)</f>
        <v>2.23</v>
      </c>
      <c r="C27" s="4">
        <f t="shared" si="0"/>
        <v>2.982584211075201E-2</v>
      </c>
      <c r="D27" s="4">
        <f t="shared" si="2"/>
        <v>1.7652798232695142</v>
      </c>
      <c r="E27" s="4">
        <f t="shared" si="3"/>
        <v>2.3067115708443593</v>
      </c>
      <c r="G27" s="4">
        <f t="shared" si="1"/>
        <v>1.029825842110752</v>
      </c>
    </row>
    <row r="28" spans="1:7" x14ac:dyDescent="0.2">
      <c r="A28" s="4">
        <f>IF('True_Odds_Calculator_2-way'!A29="","",'True_Odds_Calculator_2-way'!A29)</f>
        <v>1.45</v>
      </c>
      <c r="B28" s="4">
        <f>IF('True_Odds_Calculator_2-way'!B29="","",'True_Odds_Calculator_2-way'!B29)</f>
        <v>2.9</v>
      </c>
      <c r="C28" s="4">
        <f t="shared" si="0"/>
        <v>3.4482758620689724E-2</v>
      </c>
      <c r="D28" s="4">
        <f t="shared" si="2"/>
        <v>1.4871794871794872</v>
      </c>
      <c r="E28" s="4">
        <f t="shared" si="3"/>
        <v>3.0526315789473686</v>
      </c>
      <c r="G28" s="4">
        <f t="shared" si="1"/>
        <v>1.0344827586206897</v>
      </c>
    </row>
    <row r="29" spans="1:7" x14ac:dyDescent="0.2">
      <c r="A29" s="4">
        <f>IF('True_Odds_Calculator_2-way'!A30="","",'True_Odds_Calculator_2-way'!A30)</f>
        <v>1.81</v>
      </c>
      <c r="B29" s="4">
        <f>IF('True_Odds_Calculator_2-way'!B30="","",'True_Odds_Calculator_2-way'!B30)</f>
        <v>2.09</v>
      </c>
      <c r="C29" s="4">
        <f t="shared" si="0"/>
        <v>3.0955087366835166E-2</v>
      </c>
      <c r="D29" s="4">
        <f t="shared" si="2"/>
        <v>1.8621674173619833</v>
      </c>
      <c r="E29" s="4">
        <f t="shared" si="3"/>
        <v>2.159867538325388</v>
      </c>
      <c r="G29" s="4">
        <f t="shared" si="1"/>
        <v>1.0309550873668352</v>
      </c>
    </row>
    <row r="30" spans="1:7" x14ac:dyDescent="0.2">
      <c r="A30" s="4">
        <f>IF('True_Odds_Calculator_2-way'!A31="","",'True_Odds_Calculator_2-way'!A31)</f>
        <v>1.65</v>
      </c>
      <c r="B30" s="4">
        <f>IF('True_Odds_Calculator_2-way'!B31="","",'True_Odds_Calculator_2-way'!B31)</f>
        <v>2.37</v>
      </c>
      <c r="C30" s="4">
        <f t="shared" si="0"/>
        <v>2.8001534330648337E-2</v>
      </c>
      <c r="D30" s="4">
        <f t="shared" si="2"/>
        <v>1.6890184645286688</v>
      </c>
      <c r="E30" s="4">
        <f t="shared" si="3"/>
        <v>2.4513399153737665</v>
      </c>
      <c r="G30" s="4">
        <f t="shared" si="1"/>
        <v>1.0280015343306483</v>
      </c>
    </row>
    <row r="31" spans="1:7" x14ac:dyDescent="0.2">
      <c r="A31" s="4">
        <f>IF('True_Odds_Calculator_2-way'!A32="","",'True_Odds_Calculator_2-way'!A32)</f>
        <v>1.6</v>
      </c>
      <c r="B31" s="4">
        <f>IF('True_Odds_Calculator_2-way'!B32="","",'True_Odds_Calculator_2-way'!B32)</f>
        <v>2.46</v>
      </c>
      <c r="C31" s="4">
        <f t="shared" si="0"/>
        <v>3.1504065040650397E-2</v>
      </c>
      <c r="D31" s="4">
        <f t="shared" si="2"/>
        <v>1.6413678065054211</v>
      </c>
      <c r="E31" s="4">
        <f t="shared" si="3"/>
        <v>2.5591677503250976</v>
      </c>
      <c r="G31" s="4">
        <f t="shared" si="1"/>
        <v>1.0315040650406504</v>
      </c>
    </row>
    <row r="32" spans="1:7" x14ac:dyDescent="0.2">
      <c r="A32" s="4">
        <f>IF('True_Odds_Calculator_2-way'!A33="","",'True_Odds_Calculator_2-way'!A33)</f>
        <v>1.28</v>
      </c>
      <c r="B32" s="4">
        <f>IF('True_Odds_Calculator_2-way'!B33="","",'True_Odds_Calculator_2-way'!B33)</f>
        <v>3.86</v>
      </c>
      <c r="C32" s="4">
        <f t="shared" si="0"/>
        <v>4.03173575129534E-2</v>
      </c>
      <c r="D32" s="4">
        <f t="shared" si="2"/>
        <v>1.3139027763003936</v>
      </c>
      <c r="E32" s="4">
        <f t="shared" si="3"/>
        <v>4.1856997627922743</v>
      </c>
      <c r="G32" s="4">
        <f t="shared" si="1"/>
        <v>1.0403173575129534</v>
      </c>
    </row>
    <row r="33" spans="1:7" x14ac:dyDescent="0.2">
      <c r="A33" s="4">
        <f>IF('True_Odds_Calculator_2-way'!A34="","",'True_Odds_Calculator_2-way'!A34)</f>
        <v>1.67</v>
      </c>
      <c r="B33" s="4">
        <f>IF('True_Odds_Calculator_2-way'!B34="","",'True_Odds_Calculator_2-way'!B34)</f>
        <v>2.2999999999999998</v>
      </c>
      <c r="C33" s="4">
        <f t="shared" si="0"/>
        <v>3.3585003905233002E-2</v>
      </c>
      <c r="D33" s="4">
        <f t="shared" si="2"/>
        <v>1.7181838514873629</v>
      </c>
      <c r="E33" s="4">
        <f t="shared" si="3"/>
        <v>2.3924011211460603</v>
      </c>
      <c r="G33" s="4">
        <f t="shared" si="1"/>
        <v>1.033585003905233</v>
      </c>
    </row>
    <row r="34" spans="1:7" x14ac:dyDescent="0.2">
      <c r="A34" s="4">
        <f>IF('True_Odds_Calculator_2-way'!A35="","",'True_Odds_Calculator_2-way'!A35)</f>
        <v>1.51</v>
      </c>
      <c r="B34" s="4">
        <f>IF('True_Odds_Calculator_2-way'!B35="","",'True_Odds_Calculator_2-way'!B35)</f>
        <v>2.67</v>
      </c>
      <c r="C34" s="4">
        <f t="shared" si="0"/>
        <v>3.678349083513166E-2</v>
      </c>
      <c r="D34" s="4">
        <f t="shared" si="2"/>
        <v>1.5531328851821176</v>
      </c>
      <c r="E34" s="4">
        <f t="shared" si="3"/>
        <v>2.8078838318765889</v>
      </c>
      <c r="G34" s="4">
        <f t="shared" si="1"/>
        <v>1.0367834908351317</v>
      </c>
    </row>
    <row r="35" spans="1:7" x14ac:dyDescent="0.2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2.9858299595141746E-2</v>
      </c>
      <c r="D35" s="4">
        <f t="shared" si="2"/>
        <v>1.6391538780588968</v>
      </c>
      <c r="E35" s="4">
        <f t="shared" si="3"/>
        <v>2.5645684620376383</v>
      </c>
      <c r="G35" s="4">
        <f t="shared" si="1"/>
        <v>1.0298582995951417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2.17</v>
      </c>
      <c r="C36" s="4">
        <f t="shared" si="0"/>
        <v>2.9011311269375728E-2</v>
      </c>
      <c r="D36" s="4">
        <f t="shared" si="2"/>
        <v>1.8061099025820484</v>
      </c>
      <c r="E36" s="4">
        <f t="shared" si="3"/>
        <v>2.2405256365129644</v>
      </c>
      <c r="G36" s="4">
        <f t="shared" si="1"/>
        <v>1.0290113112693757</v>
      </c>
    </row>
    <row r="37" spans="1:7" x14ac:dyDescent="0.2">
      <c r="A37" s="4">
        <f>IF('True_Odds_Calculator_2-way'!A38="","",'True_Odds_Calculator_2-way'!A38)</f>
        <v>1.81</v>
      </c>
      <c r="B37" s="4">
        <f>IF('True_Odds_Calculator_2-way'!B38="","",'True_Odds_Calculator_2-way'!B38)</f>
        <v>2.1</v>
      </c>
      <c r="C37" s="4">
        <f t="shared" si="0"/>
        <v>2.8676664035780064E-2</v>
      </c>
      <c r="D37" s="4">
        <f t="shared" si="2"/>
        <v>1.858225372769494</v>
      </c>
      <c r="E37" s="4">
        <f t="shared" si="3"/>
        <v>2.1651951011107946</v>
      </c>
      <c r="G37" s="4">
        <f t="shared" si="1"/>
        <v>1.0286766640357801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1.8</v>
      </c>
      <c r="C38" s="4">
        <f t="shared" si="0"/>
        <v>2.7253668763102645E-2</v>
      </c>
      <c r="D38" s="4">
        <f t="shared" si="2"/>
        <v>2.1830663615560639</v>
      </c>
      <c r="E38" s="4">
        <f t="shared" si="3"/>
        <v>1.8452611218568664</v>
      </c>
      <c r="G38" s="4">
        <f t="shared" si="1"/>
        <v>1.0272536687631026</v>
      </c>
    </row>
    <row r="39" spans="1:7" x14ac:dyDescent="0.2">
      <c r="A39" s="4">
        <f>IF('True_Odds_Calculator_2-way'!A40="","",'True_Odds_Calculator_2-way'!A40)</f>
        <v>2.16</v>
      </c>
      <c r="B39" s="4">
        <f>IF('True_Odds_Calculator_2-way'!B40="","",'True_Odds_Calculator_2-way'!B40)</f>
        <v>1.76</v>
      </c>
      <c r="C39" s="4">
        <f t="shared" si="0"/>
        <v>3.1144781144781142E-2</v>
      </c>
      <c r="D39" s="4">
        <f t="shared" si="2"/>
        <v>2.235183443085607</v>
      </c>
      <c r="E39" s="4">
        <f t="shared" si="3"/>
        <v>1.8095963442498098</v>
      </c>
      <c r="G39" s="4">
        <f t="shared" si="1"/>
        <v>1.0311447811447811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2.41</v>
      </c>
      <c r="C40" s="4">
        <f t="shared" si="0"/>
        <v>2.8434691851436877E-2</v>
      </c>
      <c r="D40" s="4">
        <f t="shared" si="2"/>
        <v>1.6686702206741284</v>
      </c>
      <c r="E40" s="4">
        <f t="shared" si="3"/>
        <v>2.4955055109106499</v>
      </c>
      <c r="G40" s="4">
        <f t="shared" si="1"/>
        <v>1.0284346918514369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1.81</v>
      </c>
      <c r="C41" s="4">
        <f t="shared" si="0"/>
        <v>2.8676664035780064E-2</v>
      </c>
      <c r="D41" s="4">
        <f t="shared" si="2"/>
        <v>2.1651951011107946</v>
      </c>
      <c r="E41" s="4">
        <f t="shared" si="3"/>
        <v>1.858225372769494</v>
      </c>
      <c r="G41" s="4">
        <f t="shared" si="1"/>
        <v>1.0286766640357801</v>
      </c>
    </row>
    <row r="42" spans="1:7" x14ac:dyDescent="0.2">
      <c r="A42" s="4">
        <f>IF('True_Odds_Calculator_2-way'!A43="","",'True_Odds_Calculator_2-way'!A43)</f>
        <v>1.52</v>
      </c>
      <c r="B42" s="4">
        <f>IF('True_Odds_Calculator_2-way'!B43="","",'True_Odds_Calculator_2-way'!B43)</f>
        <v>2.65</v>
      </c>
      <c r="C42" s="4">
        <f t="shared" si="0"/>
        <v>3.5253227408142962E-2</v>
      </c>
      <c r="D42" s="4">
        <f t="shared" si="2"/>
        <v>1.5618456766188444</v>
      </c>
      <c r="E42" s="4">
        <f t="shared" si="3"/>
        <v>2.7798481711525187</v>
      </c>
      <c r="G42" s="4">
        <f t="shared" si="1"/>
        <v>1.035253227408143</v>
      </c>
    </row>
    <row r="43" spans="1:7" x14ac:dyDescent="0.2">
      <c r="A43" s="4">
        <f>IF('True_Odds_Calculator_2-way'!A44="","",'True_Odds_Calculator_2-way'!A44)</f>
        <v>1.99</v>
      </c>
      <c r="B43" s="4">
        <f>IF('True_Odds_Calculator_2-way'!B44="","",'True_Odds_Calculator_2-way'!B44)</f>
        <v>1.89</v>
      </c>
      <c r="C43" s="4">
        <f t="shared" si="0"/>
        <v>3.16130919145996E-2</v>
      </c>
      <c r="D43" s="4">
        <f t="shared" si="2"/>
        <v>2.0546283903744778</v>
      </c>
      <c r="E43" s="4">
        <f t="shared" si="3"/>
        <v>1.9482012897878844</v>
      </c>
      <c r="G43" s="4">
        <f t="shared" si="1"/>
        <v>1.0316130919145996</v>
      </c>
    </row>
    <row r="44" spans="1:7" x14ac:dyDescent="0.2">
      <c r="A44" s="4">
        <f>IF('True_Odds_Calculator_2-way'!A45="","",'True_Odds_Calculator_2-way'!A45)</f>
        <v>2.35</v>
      </c>
      <c r="B44" s="4">
        <f>IF('True_Odds_Calculator_2-way'!B45="","",'True_Odds_Calculator_2-way'!B45)</f>
        <v>1.65</v>
      </c>
      <c r="C44" s="4">
        <f t="shared" si="0"/>
        <v>3.1592520954223158E-2</v>
      </c>
      <c r="D44" s="4">
        <f t="shared" si="2"/>
        <v>2.4405979543666407</v>
      </c>
      <c r="E44" s="4">
        <f t="shared" si="3"/>
        <v>1.6941561987984708</v>
      </c>
      <c r="G44" s="4">
        <f t="shared" si="1"/>
        <v>1.0315925209542232</v>
      </c>
    </row>
    <row r="45" spans="1:7" x14ac:dyDescent="0.2">
      <c r="A45" s="4">
        <f>IF('True_Odds_Calculator_2-way'!A46="","",'True_Odds_Calculator_2-way'!A46)</f>
        <v>2.48</v>
      </c>
      <c r="B45" s="4">
        <f>IF('True_Odds_Calculator_2-way'!B46="","",'True_Odds_Calculator_2-way'!B46)</f>
        <v>1.58</v>
      </c>
      <c r="C45" s="4">
        <f t="shared" si="0"/>
        <v>3.61371988566761E-2</v>
      </c>
      <c r="D45" s="4">
        <f t="shared" si="2"/>
        <v>2.5963424330771265</v>
      </c>
      <c r="E45" s="4">
        <f t="shared" si="3"/>
        <v>1.6264320106259338</v>
      </c>
      <c r="G45" s="4">
        <f t="shared" si="1"/>
        <v>1.0361371988566761</v>
      </c>
    </row>
    <row r="46" spans="1:7" x14ac:dyDescent="0.2">
      <c r="A46" s="4">
        <f>IF('True_Odds_Calculator_2-way'!A47="","",'True_Odds_Calculator_2-way'!A47)</f>
        <v>1.92</v>
      </c>
      <c r="B46" s="4">
        <f>IF('True_Odds_Calculator_2-way'!B47="","",'True_Odds_Calculator_2-way'!B47)</f>
        <v>1.97</v>
      </c>
      <c r="C46" s="4">
        <f t="shared" si="0"/>
        <v>2.844754653130277E-2</v>
      </c>
      <c r="D46" s="4">
        <f t="shared" si="2"/>
        <v>1.9739066903246005</v>
      </c>
      <c r="E46" s="4">
        <f t="shared" si="3"/>
        <v>2.0267924123888115</v>
      </c>
      <c r="G46" s="4">
        <f t="shared" si="1"/>
        <v>1.0284475465313028</v>
      </c>
    </row>
    <row r="47" spans="1:7" x14ac:dyDescent="0.2">
      <c r="A47" s="4">
        <f>IF('True_Odds_Calculator_2-way'!A48="","",'True_Odds_Calculator_2-way'!A48)</f>
        <v>2.2999999999999998</v>
      </c>
      <c r="B47" s="4">
        <f>IF('True_Odds_Calculator_2-way'!B48="","",'True_Odds_Calculator_2-way'!B48)</f>
        <v>1.67</v>
      </c>
      <c r="C47" s="4">
        <f t="shared" si="0"/>
        <v>3.3585003905233002E-2</v>
      </c>
      <c r="D47" s="4">
        <f t="shared" si="2"/>
        <v>2.3924011211460603</v>
      </c>
      <c r="E47" s="4">
        <f t="shared" si="3"/>
        <v>1.7181838514873629</v>
      </c>
      <c r="G47" s="4">
        <f t="shared" si="1"/>
        <v>1.033585003905233</v>
      </c>
    </row>
    <row r="48" spans="1:7" x14ac:dyDescent="0.2">
      <c r="A48" s="4">
        <f>IF('True_Odds_Calculator_2-way'!A49="","",'True_Odds_Calculator_2-way'!A49)</f>
        <v>2.25</v>
      </c>
      <c r="B48" s="4">
        <f>IF('True_Odds_Calculator_2-way'!B49="","",'True_Odds_Calculator_2-way'!B49)</f>
        <v>1.69</v>
      </c>
      <c r="C48" s="4">
        <f t="shared" si="0"/>
        <v>3.6160420775805502E-2</v>
      </c>
      <c r="D48" s="4">
        <f t="shared" si="2"/>
        <v>2.3454124903623752</v>
      </c>
      <c r="E48" s="4">
        <f t="shared" si="3"/>
        <v>1.7432664756446994</v>
      </c>
      <c r="G48" s="4">
        <f t="shared" si="1"/>
        <v>1.0361604207758055</v>
      </c>
    </row>
    <row r="49" spans="1:7" x14ac:dyDescent="0.2">
      <c r="A49" s="4">
        <f>IF('True_Odds_Calculator_2-way'!A50="","",'True_Odds_Calculator_2-way'!A50)</f>
        <v>2.0299999999999998</v>
      </c>
      <c r="B49" s="4">
        <f>IF('True_Odds_Calculator_2-way'!B50="","",'True_Odds_Calculator_2-way'!B50)</f>
        <v>1.87</v>
      </c>
      <c r="C49" s="4">
        <f t="shared" si="0"/>
        <v>2.737019572719368E-2</v>
      </c>
      <c r="D49" s="4">
        <f t="shared" si="2"/>
        <v>2.0880063804625832</v>
      </c>
      <c r="E49" s="4">
        <f t="shared" si="3"/>
        <v>1.9191122570208035</v>
      </c>
      <c r="G49" s="4">
        <f t="shared" si="1"/>
        <v>1.0273701957271937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1.87</v>
      </c>
      <c r="C50" s="4">
        <f t="shared" si="0"/>
        <v>3.475935828876997E-2</v>
      </c>
      <c r="D50" s="4">
        <f t="shared" si="2"/>
        <v>2.0720221606648197</v>
      </c>
      <c r="E50" s="4">
        <f t="shared" si="3"/>
        <v>1.9328165374677002</v>
      </c>
      <c r="G50" s="4">
        <f t="shared" si="1"/>
        <v>1.03475935828877</v>
      </c>
    </row>
    <row r="51" spans="1:7" x14ac:dyDescent="0.2">
      <c r="A51" s="4">
        <f>IF('True_Odds_Calculator_2-way'!A52="","",'True_Odds_Calculator_2-way'!A52)</f>
        <v>2.06</v>
      </c>
      <c r="B51" s="4">
        <f>IF('True_Odds_Calculator_2-way'!B52="","",'True_Odds_Calculator_2-way'!B52)</f>
        <v>1.83</v>
      </c>
      <c r="C51" s="4">
        <f t="shared" si="0"/>
        <v>3.1884980635577431E-2</v>
      </c>
      <c r="D51" s="4">
        <f t="shared" si="2"/>
        <v>2.1299508446804905</v>
      </c>
      <c r="E51" s="4">
        <f t="shared" si="3"/>
        <v>1.8849942497124856</v>
      </c>
      <c r="G51" s="4">
        <f t="shared" si="1"/>
        <v>1.0318849806355774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1.93</v>
      </c>
      <c r="C52" s="4">
        <f t="shared" si="0"/>
        <v>3.62694300518136E-2</v>
      </c>
      <c r="D52" s="4">
        <f t="shared" si="2"/>
        <v>2.0000000000000004</v>
      </c>
      <c r="E52" s="4">
        <f t="shared" si="3"/>
        <v>2.0000000000000004</v>
      </c>
      <c r="G52" s="4">
        <f t="shared" si="1"/>
        <v>1.0362694300518136</v>
      </c>
    </row>
    <row r="53" spans="1:7" x14ac:dyDescent="0.2">
      <c r="A53" s="4">
        <f>IF('True_Odds_Calculator_2-way'!A54="","",'True_Odds_Calculator_2-way'!A54)</f>
        <v>2.0299999999999998</v>
      </c>
      <c r="B53" s="4">
        <f>IF('True_Odds_Calculator_2-way'!B54="","",'True_Odds_Calculator_2-way'!B54)</f>
        <v>1.85</v>
      </c>
      <c r="C53" s="4">
        <f t="shared" si="0"/>
        <v>3.315137797896428E-2</v>
      </c>
      <c r="D53" s="4">
        <f t="shared" si="2"/>
        <v>2.1006852188505105</v>
      </c>
      <c r="E53" s="4">
        <f t="shared" si="3"/>
        <v>1.9085249650616189</v>
      </c>
      <c r="G53" s="4">
        <f t="shared" si="1"/>
        <v>1.0331513779789643</v>
      </c>
    </row>
    <row r="54" spans="1:7" x14ac:dyDescent="0.2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3.5577975284917462E-2</v>
      </c>
      <c r="D54" s="4">
        <f t="shared" si="2"/>
        <v>2.1491381535549374</v>
      </c>
      <c r="E54" s="4">
        <f t="shared" si="3"/>
        <v>1.8702173858786533</v>
      </c>
      <c r="G54" s="4">
        <f t="shared" si="1"/>
        <v>1.0355779752849175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1.75</v>
      </c>
      <c r="C55" s="4">
        <f t="shared" si="0"/>
        <v>3.6544850498338777E-2</v>
      </c>
      <c r="D55" s="4">
        <f t="shared" si="2"/>
        <v>2.2379182156133823</v>
      </c>
      <c r="E55" s="4">
        <f t="shared" si="3"/>
        <v>1.8078078078078077</v>
      </c>
      <c r="G55" s="4">
        <f t="shared" si="1"/>
        <v>1.0365448504983388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2.29</v>
      </c>
      <c r="B57" s="4">
        <f>IF('True_Odds_Calculator_2-way'!B58="","",'True_Odds_Calculator_2-way'!B58)</f>
        <v>1.66</v>
      </c>
      <c r="C57" s="4">
        <f t="shared" si="0"/>
        <v>3.9090861261640519E-2</v>
      </c>
      <c r="D57" s="4">
        <f t="shared" si="2"/>
        <v>2.3973008765844739</v>
      </c>
      <c r="E57" s="4">
        <f t="shared" si="3"/>
        <v>1.7156654781784539</v>
      </c>
      <c r="G57" s="4">
        <f t="shared" si="1"/>
        <v>1.0390908612616405</v>
      </c>
    </row>
    <row r="58" spans="1:7" x14ac:dyDescent="0.2">
      <c r="A58" s="4">
        <f>IF('True_Odds_Calculator_2-way'!A59="","",'True_Odds_Calculator_2-way'!A59)</f>
        <v>1.69</v>
      </c>
      <c r="B58" s="4">
        <f>IF('True_Odds_Calculator_2-way'!B59="","",'True_Odds_Calculator_2-way'!B59)</f>
        <v>2.23</v>
      </c>
      <c r="C58" s="4">
        <f t="shared" si="0"/>
        <v>4.0146469604903645E-2</v>
      </c>
      <c r="D58" s="4">
        <f t="shared" si="2"/>
        <v>1.7493443498038854</v>
      </c>
      <c r="E58" s="4">
        <f t="shared" si="3"/>
        <v>2.3344999535416733</v>
      </c>
      <c r="G58" s="4">
        <f t="shared" si="1"/>
        <v>1.0401464696049036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1.82</v>
      </c>
      <c r="C59" s="4">
        <f t="shared" si="0"/>
        <v>3.4887442654432999E-2</v>
      </c>
      <c r="D59" s="4">
        <f t="shared" si="2"/>
        <v>2.1367833124358828</v>
      </c>
      <c r="E59" s="4">
        <f t="shared" si="3"/>
        <v>1.8796751228316457</v>
      </c>
      <c r="G59" s="4">
        <f t="shared" si="1"/>
        <v>1.034887442654433</v>
      </c>
    </row>
    <row r="60" spans="1:7" x14ac:dyDescent="0.2">
      <c r="A60" s="4">
        <f>IF('True_Odds_Calculator_2-way'!A61="","",'True_Odds_Calculator_2-way'!A61)</f>
        <v>1.93</v>
      </c>
      <c r="B60" s="4">
        <f>IF('True_Odds_Calculator_2-way'!B61="","",'True_Odds_Calculator_2-way'!B61)</f>
        <v>1.93</v>
      </c>
      <c r="C60" s="4">
        <f t="shared" si="0"/>
        <v>3.62694300518136E-2</v>
      </c>
      <c r="D60" s="4">
        <f t="shared" si="2"/>
        <v>2.0000000000000004</v>
      </c>
      <c r="E60" s="4">
        <f t="shared" si="3"/>
        <v>2.0000000000000004</v>
      </c>
      <c r="G60" s="4">
        <f t="shared" si="1"/>
        <v>1.0362694300518136</v>
      </c>
    </row>
    <row r="61" spans="1:7" x14ac:dyDescent="0.2">
      <c r="A61" s="4">
        <f>IF('True_Odds_Calculator_2-way'!A62="","",'True_Odds_Calculator_2-way'!A62)</f>
        <v>1.96</v>
      </c>
      <c r="B61" s="4">
        <f>IF('True_Odds_Calculator_2-way'!B62="","",'True_Odds_Calculator_2-way'!B62)</f>
        <v>1.91</v>
      </c>
      <c r="C61" s="4">
        <f t="shared" si="0"/>
        <v>3.3764291056736839E-2</v>
      </c>
      <c r="D61" s="4">
        <f t="shared" si="2"/>
        <v>2.0270738574832143</v>
      </c>
      <c r="E61" s="4">
        <f t="shared" si="3"/>
        <v>1.9736398144242935</v>
      </c>
      <c r="G61" s="4">
        <f t="shared" si="1"/>
        <v>1.0337642910567368</v>
      </c>
    </row>
    <row r="62" spans="1:7" x14ac:dyDescent="0.2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3.9682539682539542E-2</v>
      </c>
      <c r="D62" s="4">
        <f t="shared" si="2"/>
        <v>2.3551401869158877</v>
      </c>
      <c r="E62" s="4">
        <f t="shared" si="3"/>
        <v>1.7379310344827583</v>
      </c>
      <c r="G62" s="4">
        <f t="shared" si="1"/>
        <v>1.0396825396825395</v>
      </c>
    </row>
    <row r="63" spans="1:7" x14ac:dyDescent="0.2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1.7</v>
      </c>
      <c r="C63" s="4">
        <f t="shared" si="0"/>
        <v>3.868574456809748E-2</v>
      </c>
      <c r="D63" s="4">
        <f t="shared" si="2"/>
        <v>2.3196066379840201</v>
      </c>
      <c r="E63" s="4">
        <f t="shared" si="3"/>
        <v>1.7578015836050302</v>
      </c>
      <c r="G63" s="4">
        <f t="shared" si="1"/>
        <v>1.0386857445680975</v>
      </c>
    </row>
    <row r="64" spans="1:7" x14ac:dyDescent="0.2">
      <c r="A64" s="4">
        <f>IF('True_Odds_Calculator_2-way'!A65="","",'True_Odds_Calculator_2-way'!A65)</f>
        <v>2.1</v>
      </c>
      <c r="B64" s="4">
        <f>IF('True_Odds_Calculator_2-way'!B65="","",'True_Odds_Calculator_2-way'!B65)</f>
        <v>1.78</v>
      </c>
      <c r="C64" s="4">
        <f t="shared" si="0"/>
        <v>3.7988228999465079E-2</v>
      </c>
      <c r="D64" s="4">
        <f t="shared" si="2"/>
        <v>2.1872440023405506</v>
      </c>
      <c r="E64" s="4">
        <f t="shared" si="3"/>
        <v>1.8422868408082802</v>
      </c>
      <c r="G64" s="4">
        <f t="shared" si="1"/>
        <v>1.0379882289994651</v>
      </c>
    </row>
    <row r="65" spans="1:7" x14ac:dyDescent="0.2">
      <c r="A65" s="4">
        <f>IF('True_Odds_Calculator_2-way'!A66="","",'True_Odds_Calculator_2-way'!A66)</f>
        <v>2.19</v>
      </c>
      <c r="B65" s="4">
        <f>IF('True_Odds_Calculator_2-way'!B66="","",'True_Odds_Calculator_2-way'!B66)</f>
        <v>1.72</v>
      </c>
      <c r="C65" s="4">
        <f t="shared" si="0"/>
        <v>3.8016353403419467E-2</v>
      </c>
      <c r="D65" s="4">
        <f t="shared" si="2"/>
        <v>2.2851249696675566</v>
      </c>
      <c r="E65" s="4">
        <f t="shared" si="3"/>
        <v>1.7781344410876134</v>
      </c>
      <c r="G65" s="4">
        <f t="shared" si="1"/>
        <v>1.0380163534034195</v>
      </c>
    </row>
    <row r="66" spans="1:7" x14ac:dyDescent="0.2">
      <c r="A66" s="4">
        <f>IF('True_Odds_Calculator_2-way'!A67="","",'True_Odds_Calculator_2-way'!A67)</f>
        <v>1.94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3.3598632551679941E-2</v>
      </c>
      <c r="D66" s="4">
        <f t="shared" si="2"/>
        <v>2.0053558995233249</v>
      </c>
      <c r="E66" s="4">
        <f t="shared" si="3"/>
        <v>1.9946726333173512</v>
      </c>
      <c r="G66" s="4">
        <f t="shared" ref="G66:G129" si="5">IF(A66="","",C66+1)</f>
        <v>1.0335986325516799</v>
      </c>
    </row>
    <row r="67" spans="1:7" x14ac:dyDescent="0.2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1.72</v>
      </c>
      <c r="C67" s="4">
        <f t="shared" si="4"/>
        <v>4.0110945167484591E-2</v>
      </c>
      <c r="D67" s="4">
        <f t="shared" ref="D67:D130" si="6">IF(A67="","",(2*A67)/(2-($C67*A67)))</f>
        <v>2.2796692607003894</v>
      </c>
      <c r="E67" s="4">
        <f t="shared" ref="E67:E130" si="7">IF(B67="","",(2*B67)/(2-($C67*B67)))</f>
        <v>1.7814519194222731</v>
      </c>
      <c r="G67" s="4">
        <f t="shared" si="5"/>
        <v>1.0401109451674846</v>
      </c>
    </row>
    <row r="68" spans="1:7" x14ac:dyDescent="0.2">
      <c r="A68" s="4">
        <f>IF('True_Odds_Calculator_2-way'!A69="","",'True_Odds_Calculator_2-way'!A69)</f>
        <v>2.1800000000000002</v>
      </c>
      <c r="B68" s="4">
        <f>IF('True_Odds_Calculator_2-way'!B69="","",'True_Odds_Calculator_2-way'!B69)</f>
        <v>1.72</v>
      </c>
      <c r="C68" s="4">
        <f t="shared" si="4"/>
        <v>4.0110945167484591E-2</v>
      </c>
      <c r="D68" s="4">
        <f t="shared" si="6"/>
        <v>2.2796692607003894</v>
      </c>
      <c r="E68" s="4">
        <f t="shared" si="7"/>
        <v>1.7814519194222731</v>
      </c>
      <c r="G68" s="4">
        <f t="shared" si="5"/>
        <v>1.0401109451674846</v>
      </c>
    </row>
    <row r="69" spans="1:7" x14ac:dyDescent="0.2">
      <c r="A69" s="4">
        <f>IF('True_Odds_Calculator_2-way'!A70="","",'True_Odds_Calculator_2-way'!A70)</f>
        <v>2.15</v>
      </c>
      <c r="B69" s="4">
        <f>IF('True_Odds_Calculator_2-way'!B70="","",'True_Odds_Calculator_2-way'!B70)</f>
        <v>1.75</v>
      </c>
      <c r="C69" s="4">
        <f t="shared" si="4"/>
        <v>3.6544850498338777E-2</v>
      </c>
      <c r="D69" s="4">
        <f t="shared" si="6"/>
        <v>2.2379182156133823</v>
      </c>
      <c r="E69" s="4">
        <f t="shared" si="7"/>
        <v>1.8078078078078077</v>
      </c>
      <c r="G69" s="4">
        <f t="shared" si="5"/>
        <v>1.0365448504983388</v>
      </c>
    </row>
    <row r="70" spans="1:7" x14ac:dyDescent="0.2">
      <c r="A70" s="4">
        <f>IF('True_Odds_Calculator_2-way'!A71="","",'True_Odds_Calculator_2-way'!A71)</f>
        <v>2.34</v>
      </c>
      <c r="B70" s="4">
        <f>IF('True_Odds_Calculator_2-way'!B71="","",'True_Odds_Calculator_2-way'!B71)</f>
        <v>1.64</v>
      </c>
      <c r="C70" s="4">
        <f t="shared" si="4"/>
        <v>3.7106524911402872E-2</v>
      </c>
      <c r="D70" s="4">
        <f t="shared" si="6"/>
        <v>2.4462009178990307</v>
      </c>
      <c r="E70" s="4">
        <f t="shared" si="7"/>
        <v>1.6914668547249645</v>
      </c>
      <c r="G70" s="4">
        <f t="shared" si="5"/>
        <v>1.0371065249114029</v>
      </c>
    </row>
    <row r="71" spans="1:7" x14ac:dyDescent="0.2">
      <c r="A71" s="4">
        <f>IF('True_Odds_Calculator_2-way'!A72="","",'True_Odds_Calculator_2-way'!A72)</f>
        <v>1.95</v>
      </c>
      <c r="B71" s="4">
        <f>IF('True_Odds_Calculator_2-way'!B72="","",'True_Odds_Calculator_2-way'!B72)</f>
        <v>1.92</v>
      </c>
      <c r="C71" s="4">
        <f t="shared" si="4"/>
        <v>3.3653846153846256E-2</v>
      </c>
      <c r="D71" s="4">
        <f t="shared" si="6"/>
        <v>2.0161550888529889</v>
      </c>
      <c r="E71" s="4">
        <f t="shared" si="7"/>
        <v>1.9841017488076311</v>
      </c>
      <c r="G71" s="4">
        <f t="shared" si="5"/>
        <v>1.0336538461538463</v>
      </c>
    </row>
    <row r="72" spans="1:7" x14ac:dyDescent="0.2">
      <c r="A72" s="4">
        <f>IF('True_Odds_Calculator_2-way'!A73="","",'True_Odds_Calculator_2-way'!A73)</f>
        <v>1.98</v>
      </c>
      <c r="B72" s="4">
        <f>IF('True_Odds_Calculator_2-way'!B73="","",'True_Odds_Calculator_2-way'!B73)</f>
        <v>1.88</v>
      </c>
      <c r="C72" s="4">
        <f t="shared" si="4"/>
        <v>3.6965398667526461E-2</v>
      </c>
      <c r="D72" s="4">
        <f t="shared" si="6"/>
        <v>2.0552120141342756</v>
      </c>
      <c r="E72" s="4">
        <f t="shared" si="7"/>
        <v>1.9476768522394308</v>
      </c>
      <c r="G72" s="4">
        <f t="shared" si="5"/>
        <v>1.0369653986675265</v>
      </c>
    </row>
    <row r="73" spans="1:7" x14ac:dyDescent="0.2">
      <c r="A73" s="4">
        <f>IF('True_Odds_Calculator_2-way'!A74="","",'True_Odds_Calculator_2-way'!A74)</f>
        <v>2.09</v>
      </c>
      <c r="B73" s="4">
        <f>IF('True_Odds_Calculator_2-way'!B74="","",'True_Odds_Calculator_2-way'!B74)</f>
        <v>1.79</v>
      </c>
      <c r="C73" s="4">
        <f t="shared" si="4"/>
        <v>3.7128117398625982E-2</v>
      </c>
      <c r="D73" s="4">
        <f t="shared" si="6"/>
        <v>2.1743628490889537</v>
      </c>
      <c r="E73" s="4">
        <f t="shared" si="7"/>
        <v>1.8515255747197545</v>
      </c>
      <c r="G73" s="4">
        <f t="shared" si="5"/>
        <v>1.037128117398626</v>
      </c>
    </row>
    <row r="74" spans="1:7" x14ac:dyDescent="0.2">
      <c r="A74" s="4">
        <f>IF('True_Odds_Calculator_2-way'!A75="","",'True_Odds_Calculator_2-way'!A75)</f>
        <v>1.65</v>
      </c>
      <c r="B74" s="4">
        <f>IF('True_Odds_Calculator_2-way'!B75="","",'True_Odds_Calculator_2-way'!B75)</f>
        <v>2.2599999999999998</v>
      </c>
      <c r="C74" s="4">
        <f t="shared" si="4"/>
        <v>4.85384821668009E-2</v>
      </c>
      <c r="D74" s="4">
        <f t="shared" si="6"/>
        <v>1.7188292233233464</v>
      </c>
      <c r="E74" s="4">
        <f t="shared" si="7"/>
        <v>2.3911510099390831</v>
      </c>
      <c r="G74" s="4">
        <f t="shared" si="5"/>
        <v>1.0485384821668009</v>
      </c>
    </row>
    <row r="75" spans="1:7" x14ac:dyDescent="0.2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4"/>
        <v>4.445050449959087E-2</v>
      </c>
      <c r="D75" s="4">
        <f t="shared" si="6"/>
        <v>2.0164971130052241</v>
      </c>
      <c r="E75" s="4">
        <f t="shared" si="7"/>
        <v>1.9837706248309437</v>
      </c>
      <c r="G75" s="4">
        <f t="shared" si="5"/>
        <v>1.0444505044995909</v>
      </c>
    </row>
    <row r="76" spans="1:7" x14ac:dyDescent="0.2">
      <c r="A76" s="4">
        <f>IF('True_Odds_Calculator_2-way'!A77="","",'True_Odds_Calculator_2-way'!A77)</f>
        <v>1.93</v>
      </c>
      <c r="B76" s="4">
        <f>IF('True_Odds_Calculator_2-way'!B77="","",'True_Odds_Calculator_2-way'!B77)</f>
        <v>1.91</v>
      </c>
      <c r="C76" s="4">
        <f t="shared" si="4"/>
        <v>4.1694924449990456E-2</v>
      </c>
      <c r="D76" s="4">
        <f t="shared" si="6"/>
        <v>2.0109101819272834</v>
      </c>
      <c r="E76" s="4">
        <f t="shared" si="7"/>
        <v>1.9892075654965866</v>
      </c>
      <c r="G76" s="4">
        <f t="shared" si="5"/>
        <v>1.0416949244499905</v>
      </c>
    </row>
    <row r="77" spans="1:7" x14ac:dyDescent="0.2">
      <c r="A77" s="4">
        <f>IF('True_Odds_Calculator_2-way'!A78="","",'True_Odds_Calculator_2-way'!A78)</f>
        <v>1.52</v>
      </c>
      <c r="B77" s="4">
        <f>IF('True_Odds_Calculator_2-way'!B78="","",'True_Odds_Calculator_2-way'!B78)</f>
        <v>2.5499999999999998</v>
      </c>
      <c r="C77" s="4">
        <f t="shared" si="4"/>
        <v>5.0051599587203288E-2</v>
      </c>
      <c r="D77" s="4">
        <f t="shared" si="6"/>
        <v>1.5801059926620467</v>
      </c>
      <c r="E77" s="4">
        <f t="shared" si="7"/>
        <v>2.7238229093464508</v>
      </c>
      <c r="G77" s="4">
        <f t="shared" si="5"/>
        <v>1.0500515995872033</v>
      </c>
    </row>
    <row r="78" spans="1:7" x14ac:dyDescent="0.2">
      <c r="A78" s="4">
        <f>IF('True_Odds_Calculator_2-way'!A79="","",'True_Odds_Calculator_2-way'!A79)</f>
        <v>1.7</v>
      </c>
      <c r="B78" s="4">
        <f>IF('True_Odds_Calculator_2-way'!B79="","",'True_Odds_Calculator_2-way'!B79)</f>
        <v>2.17</v>
      </c>
      <c r="C78" s="4">
        <f t="shared" si="4"/>
        <v>4.9064787205204574E-2</v>
      </c>
      <c r="D78" s="4">
        <f t="shared" si="6"/>
        <v>1.773984130800673</v>
      </c>
      <c r="E78" s="4">
        <f t="shared" si="7"/>
        <v>2.2920161540851192</v>
      </c>
      <c r="G78" s="4">
        <f t="shared" si="5"/>
        <v>1.0490647872052046</v>
      </c>
    </row>
    <row r="79" spans="1:7" x14ac:dyDescent="0.2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4"/>
        <v>4.9911600707194248E-2</v>
      </c>
      <c r="D79" s="4">
        <f t="shared" si="6"/>
        <v>2.2718986559555074</v>
      </c>
      <c r="E79" s="4">
        <f t="shared" si="7"/>
        <v>1.7862261630025504</v>
      </c>
      <c r="G79" s="4">
        <f t="shared" si="5"/>
        <v>1.0499116007071942</v>
      </c>
    </row>
    <row r="80" spans="1:7" x14ac:dyDescent="0.2">
      <c r="A80" s="4">
        <f>IF('True_Odds_Calculator_2-way'!A81="","",'True_Odds_Calculator_2-way'!A81)</f>
        <v>1.88</v>
      </c>
      <c r="B80" s="4">
        <f>IF('True_Odds_Calculator_2-way'!B81="","",'True_Odds_Calculator_2-way'!B81)</f>
        <v>1.96</v>
      </c>
      <c r="C80" s="4">
        <f t="shared" si="4"/>
        <v>4.2118975249674229E-2</v>
      </c>
      <c r="D80" s="4">
        <f t="shared" si="6"/>
        <v>1.9575010624734379</v>
      </c>
      <c r="E80" s="4">
        <f t="shared" si="7"/>
        <v>2.044385264092321</v>
      </c>
      <c r="G80" s="4">
        <f t="shared" si="5"/>
        <v>1.0421189752496742</v>
      </c>
    </row>
    <row r="81" spans="1:7" x14ac:dyDescent="0.2">
      <c r="A81" s="4">
        <f>IF('True_Odds_Calculator_2-way'!A82="","",'True_Odds_Calculator_2-way'!A82)</f>
        <v>1.94</v>
      </c>
      <c r="B81" s="4">
        <f>IF('True_Odds_Calculator_2-way'!B82="","",'True_Odds_Calculator_2-way'!B82)</f>
        <v>1.89</v>
      </c>
      <c r="C81" s="4">
        <f t="shared" si="4"/>
        <v>4.4564446626302434E-2</v>
      </c>
      <c r="D81" s="4">
        <f t="shared" si="6"/>
        <v>2.0276502792678208</v>
      </c>
      <c r="E81" s="4">
        <f t="shared" si="7"/>
        <v>1.9730936877791532</v>
      </c>
      <c r="G81" s="4">
        <f t="shared" si="5"/>
        <v>1.0445644466263024</v>
      </c>
    </row>
    <row r="82" spans="1:7" x14ac:dyDescent="0.2">
      <c r="A82" s="4">
        <f>IF('True_Odds_Calculator_2-way'!A83="","",'True_Odds_Calculator_2-way'!A83)</f>
        <v>1.72</v>
      </c>
      <c r="B82" s="4">
        <f>IF('True_Odds_Calculator_2-way'!B83="","",'True_Odds_Calculator_2-way'!B83)</f>
        <v>2.14</v>
      </c>
      <c r="C82" s="4">
        <f t="shared" si="4"/>
        <v>4.8685068463377501E-2</v>
      </c>
      <c r="D82" s="4">
        <f t="shared" si="6"/>
        <v>1.7951619196254389</v>
      </c>
      <c r="E82" s="4">
        <f t="shared" si="7"/>
        <v>2.2576054955839058</v>
      </c>
      <c r="G82" s="4">
        <f t="shared" si="5"/>
        <v>1.0486850684633775</v>
      </c>
    </row>
    <row r="83" spans="1:7" x14ac:dyDescent="0.2">
      <c r="A83" s="4">
        <f>IF('True_Odds_Calculator_2-way'!A84="","",'True_Odds_Calculator_2-way'!A84)</f>
        <v>2.09</v>
      </c>
      <c r="B83" s="4">
        <f>IF('True_Odds_Calculator_2-way'!B84="","",'True_Odds_Calculator_2-way'!B84)</f>
        <v>1.76</v>
      </c>
      <c r="C83" s="4">
        <f t="shared" si="4"/>
        <v>4.6650717703349276E-2</v>
      </c>
      <c r="D83" s="4">
        <f t="shared" si="6"/>
        <v>2.1971090670170828</v>
      </c>
      <c r="E83" s="4">
        <f t="shared" si="7"/>
        <v>1.8353457738748626</v>
      </c>
      <c r="G83" s="4">
        <f t="shared" si="5"/>
        <v>1.0466507177033493</v>
      </c>
    </row>
    <row r="84" spans="1:7" x14ac:dyDescent="0.2">
      <c r="A84" s="4">
        <f>IF('True_Odds_Calculator_2-way'!A85="","",'True_Odds_Calculator_2-way'!A85)</f>
        <v>2.23</v>
      </c>
      <c r="B84" s="4">
        <f>IF('True_Odds_Calculator_2-way'!B85="","",'True_Odds_Calculator_2-way'!B85)</f>
        <v>1.67</v>
      </c>
      <c r="C84" s="4">
        <f t="shared" si="4"/>
        <v>4.7232888483123459E-2</v>
      </c>
      <c r="D84" s="4">
        <f t="shared" si="6"/>
        <v>2.3539711134287793</v>
      </c>
      <c r="E84" s="4">
        <f t="shared" si="7"/>
        <v>1.7385681940197473</v>
      </c>
      <c r="G84" s="4">
        <f t="shared" si="5"/>
        <v>1.0472328884831235</v>
      </c>
    </row>
    <row r="85" spans="1:7" x14ac:dyDescent="0.2">
      <c r="A85" s="4">
        <f>IF('True_Odds_Calculator_2-way'!A86="","",'True_Odds_Calculator_2-way'!A86)</f>
        <v>1.75</v>
      </c>
      <c r="B85" s="4">
        <f>IF('True_Odds_Calculator_2-way'!B86="","",'True_Odds_Calculator_2-way'!B86)</f>
        <v>2.19</v>
      </c>
      <c r="C85" s="4">
        <f t="shared" si="4"/>
        <v>2.8049575994781417E-2</v>
      </c>
      <c r="D85" s="4">
        <f t="shared" si="6"/>
        <v>1.7940315974253949</v>
      </c>
      <c r="E85" s="4">
        <f t="shared" si="7"/>
        <v>2.2593957258658803</v>
      </c>
      <c r="G85" s="4">
        <f t="shared" si="5"/>
        <v>1.0280495759947814</v>
      </c>
    </row>
    <row r="86" spans="1:7" x14ac:dyDescent="0.2">
      <c r="A86" s="4">
        <f>IF('True_Odds_Calculator_2-way'!A87="","",'True_Odds_Calculator_2-way'!A87)</f>
        <v>1.47</v>
      </c>
      <c r="B86" s="4">
        <f>IF('True_Odds_Calculator_2-way'!B87="","",'True_Odds_Calculator_2-way'!B87)</f>
        <v>2.85</v>
      </c>
      <c r="C86" s="4">
        <f t="shared" si="4"/>
        <v>3.1149301825993625E-2</v>
      </c>
      <c r="D86" s="4">
        <f t="shared" si="6"/>
        <v>1.5044438459466738</v>
      </c>
      <c r="E86" s="4">
        <f t="shared" si="7"/>
        <v>2.9823812066203956</v>
      </c>
      <c r="G86" s="4">
        <f t="shared" si="5"/>
        <v>1.0311493018259936</v>
      </c>
    </row>
    <row r="87" spans="1:7" x14ac:dyDescent="0.2">
      <c r="A87" s="4">
        <f>IF('True_Odds_Calculator_2-way'!A88="","",'True_Odds_Calculator_2-way'!A88)</f>
        <v>1.42</v>
      </c>
      <c r="B87" s="4">
        <f>IF('True_Odds_Calculator_2-way'!B88="","",'True_Odds_Calculator_2-way'!B88)</f>
        <v>2.99</v>
      </c>
      <c r="C87" s="4">
        <f t="shared" si="4"/>
        <v>3.8673512647793284E-2</v>
      </c>
      <c r="D87" s="4">
        <f t="shared" si="6"/>
        <v>1.4600914749475566</v>
      </c>
      <c r="E87" s="4">
        <f t="shared" si="7"/>
        <v>3.1734808281635409</v>
      </c>
      <c r="G87" s="4">
        <f t="shared" si="5"/>
        <v>1.0386735126477933</v>
      </c>
    </row>
    <row r="88" spans="1:7" x14ac:dyDescent="0.2">
      <c r="A88" s="4">
        <f>IF('True_Odds_Calculator_2-way'!A89="","",'True_Odds_Calculator_2-way'!A89)</f>
        <v>2.2000000000000002</v>
      </c>
      <c r="B88" s="4">
        <f>IF('True_Odds_Calculator_2-way'!B89="","",'True_Odds_Calculator_2-way'!B89)</f>
        <v>1.71</v>
      </c>
      <c r="C88" s="4">
        <f t="shared" si="4"/>
        <v>3.9340776182881454E-2</v>
      </c>
      <c r="D88" s="4">
        <f t="shared" si="6"/>
        <v>2.2995110024449881</v>
      </c>
      <c r="E88" s="4">
        <f t="shared" si="7"/>
        <v>1.7695202257761053</v>
      </c>
      <c r="G88" s="4">
        <f t="shared" si="5"/>
        <v>1.0393407761828815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4"/>
        <v>4.7757023852641467E-2</v>
      </c>
      <c r="D89" s="4">
        <f t="shared" si="6"/>
        <v>2.6700283207846929</v>
      </c>
      <c r="E89" s="4">
        <f t="shared" si="7"/>
        <v>1.5987922405592092</v>
      </c>
      <c r="G89" s="4">
        <f t="shared" si="5"/>
        <v>1.0477570238526415</v>
      </c>
    </row>
    <row r="90" spans="1:7" x14ac:dyDescent="0.2">
      <c r="A90" s="4">
        <f>IF('True_Odds_Calculator_2-way'!A91="","",'True_Odds_Calculator_2-way'!A91)</f>
        <v>1.64</v>
      </c>
      <c r="B90" s="4">
        <f>IF('True_Odds_Calculator_2-way'!B91="","",'True_Odds_Calculator_2-way'!B91)</f>
        <v>2.2599999999999998</v>
      </c>
      <c r="C90" s="4">
        <f t="shared" si="4"/>
        <v>5.2233973667170197E-2</v>
      </c>
      <c r="D90" s="4">
        <f t="shared" si="6"/>
        <v>1.7133875739644968</v>
      </c>
      <c r="E90" s="4">
        <f t="shared" si="7"/>
        <v>2.4017625712804556</v>
      </c>
      <c r="G90" s="4">
        <f t="shared" si="5"/>
        <v>1.0522339736671702</v>
      </c>
    </row>
    <row r="91" spans="1:7" x14ac:dyDescent="0.2">
      <c r="A91" s="4">
        <f>IF('True_Odds_Calculator_2-way'!A92="","",'True_Odds_Calculator_2-way'!A92)</f>
        <v>1.98</v>
      </c>
      <c r="B91" s="4">
        <f>IF('True_Odds_Calculator_2-way'!B92="","",'True_Odds_Calculator_2-way'!B92)</f>
        <v>1.85</v>
      </c>
      <c r="C91" s="4">
        <f t="shared" si="4"/>
        <v>4.5591045591045543E-2</v>
      </c>
      <c r="D91" s="4">
        <f t="shared" si="6"/>
        <v>2.0735918482875744</v>
      </c>
      <c r="E91" s="4">
        <f t="shared" si="7"/>
        <v>1.931452675982072</v>
      </c>
      <c r="G91" s="4">
        <f t="shared" si="5"/>
        <v>1.0455910455910455</v>
      </c>
    </row>
    <row r="92" spans="1:7" x14ac:dyDescent="0.2">
      <c r="A92" s="4">
        <f>IF('True_Odds_Calculator_2-way'!A93="","",'True_Odds_Calculator_2-way'!A93)</f>
        <v>2.13</v>
      </c>
      <c r="B92" s="4">
        <f>IF('True_Odds_Calculator_2-way'!B93="","",'True_Odds_Calculator_2-way'!B93)</f>
        <v>1.79</v>
      </c>
      <c r="C92" s="4">
        <f t="shared" si="4"/>
        <v>2.8142785952212312E-2</v>
      </c>
      <c r="D92" s="4">
        <f t="shared" si="6"/>
        <v>2.1958130561234772</v>
      </c>
      <c r="E92" s="4">
        <f t="shared" si="7"/>
        <v>1.8362511137332338</v>
      </c>
      <c r="G92" s="4">
        <f t="shared" si="5"/>
        <v>1.0281427859522123</v>
      </c>
    </row>
    <row r="93" spans="1:7" x14ac:dyDescent="0.2">
      <c r="A93" s="4">
        <f>IF('True_Odds_Calculator_2-way'!A94="","",'True_Odds_Calculator_2-way'!A94)</f>
        <v>1.9</v>
      </c>
      <c r="B93" s="4">
        <f>IF('True_Odds_Calculator_2-way'!B94="","",'True_Odds_Calculator_2-way'!B94)</f>
        <v>2.0099999999999998</v>
      </c>
      <c r="C93" s="4">
        <f t="shared" si="4"/>
        <v>2.3828227284629522E-2</v>
      </c>
      <c r="D93" s="4">
        <f t="shared" si="6"/>
        <v>1.9440061084245355</v>
      </c>
      <c r="E93" s="4">
        <f t="shared" si="7"/>
        <v>2.05931517929361</v>
      </c>
      <c r="G93" s="4">
        <f t="shared" si="5"/>
        <v>1.0238282272846295</v>
      </c>
    </row>
    <row r="94" spans="1:7" x14ac:dyDescent="0.2">
      <c r="A94" s="4">
        <f>IF('True_Odds_Calculator_2-way'!A95="","",'True_Odds_Calculator_2-way'!A95)</f>
        <v>1.76</v>
      </c>
      <c r="B94" s="4">
        <f>IF('True_Odds_Calculator_2-way'!B95="","",'True_Odds_Calculator_2-way'!B95)</f>
        <v>2.16</v>
      </c>
      <c r="C94" s="4">
        <f t="shared" si="4"/>
        <v>3.1144781144781142E-2</v>
      </c>
      <c r="D94" s="4">
        <f t="shared" si="6"/>
        <v>1.8095963442498098</v>
      </c>
      <c r="E94" s="4">
        <f t="shared" si="7"/>
        <v>2.235183443085607</v>
      </c>
      <c r="G94" s="4">
        <f t="shared" si="5"/>
        <v>1.0311447811447811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1.98</v>
      </c>
      <c r="B96" s="4">
        <f>IF('True_Odds_Calculator_2-way'!B97="","",'True_Odds_Calculator_2-way'!B97)</f>
        <v>1.91</v>
      </c>
      <c r="C96" s="4">
        <f t="shared" si="4"/>
        <v>2.861071447458885E-2</v>
      </c>
      <c r="D96" s="4">
        <f t="shared" si="6"/>
        <v>2.0377175494369308</v>
      </c>
      <c r="E96" s="4">
        <f t="shared" si="7"/>
        <v>1.9636533568721115</v>
      </c>
      <c r="G96" s="4">
        <f t="shared" si="5"/>
        <v>1.0286107144745888</v>
      </c>
    </row>
    <row r="97" spans="1:7" x14ac:dyDescent="0.2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4"/>
        <v>3.4849694067571102E-2</v>
      </c>
      <c r="D97" s="4">
        <f t="shared" si="6"/>
        <v>2.1797622499275153</v>
      </c>
      <c r="E97" s="4">
        <f t="shared" si="7"/>
        <v>1.8476284099287292</v>
      </c>
      <c r="G97" s="4">
        <f t="shared" si="5"/>
        <v>1.0348496940675711</v>
      </c>
    </row>
    <row r="98" spans="1:7" x14ac:dyDescent="0.2">
      <c r="A98" s="4">
        <f>IF('True_Odds_Calculator_2-way'!A99="","",'True_Odds_Calculator_2-way'!A99)</f>
        <v>1.88</v>
      </c>
      <c r="B98" s="4">
        <f>IF('True_Odds_Calculator_2-way'!B99="","",'True_Odds_Calculator_2-way'!B99)</f>
        <v>2.0099999999999998</v>
      </c>
      <c r="C98" s="4">
        <f t="shared" si="4"/>
        <v>2.9427331427966497E-2</v>
      </c>
      <c r="D98" s="4">
        <f t="shared" si="6"/>
        <v>1.9334834220221038</v>
      </c>
      <c r="E98" s="4">
        <f t="shared" si="7"/>
        <v>2.0712563034422273</v>
      </c>
      <c r="G98" s="4">
        <f t="shared" si="5"/>
        <v>1.0294273314279665</v>
      </c>
    </row>
    <row r="99" spans="1:7" x14ac:dyDescent="0.2">
      <c r="A99" s="4">
        <f>IF('True_Odds_Calculator_2-way'!A100="","",'True_Odds_Calculator_2-way'!A100)</f>
        <v>2.19</v>
      </c>
      <c r="B99" s="4">
        <f>IF('True_Odds_Calculator_2-way'!B100="","",'True_Odds_Calculator_2-way'!B100)</f>
        <v>1.74</v>
      </c>
      <c r="C99" s="4">
        <f t="shared" si="4"/>
        <v>3.1333648244370904E-2</v>
      </c>
      <c r="D99" s="4">
        <f t="shared" si="6"/>
        <v>2.2678093197643276</v>
      </c>
      <c r="E99" s="4">
        <f t="shared" si="7"/>
        <v>1.7887621461765948</v>
      </c>
      <c r="G99" s="4">
        <f t="shared" si="5"/>
        <v>1.0313336482443709</v>
      </c>
    </row>
    <row r="100" spans="1:7" x14ac:dyDescent="0.2">
      <c r="A100" s="4">
        <f>IF('True_Odds_Calculator_2-way'!A101="","",'True_Odds_Calculator_2-way'!A101)</f>
        <v>1.94</v>
      </c>
      <c r="B100" s="4">
        <f>IF('True_Odds_Calculator_2-way'!B101="","",'True_Odds_Calculator_2-way'!B101)</f>
        <v>1.94</v>
      </c>
      <c r="C100" s="4">
        <f t="shared" si="4"/>
        <v>3.0927835051546504E-2</v>
      </c>
      <c r="D100" s="4">
        <f t="shared" si="6"/>
        <v>2.0000000000000004</v>
      </c>
      <c r="E100" s="4">
        <f t="shared" si="7"/>
        <v>2.0000000000000004</v>
      </c>
      <c r="G100" s="4">
        <f t="shared" si="5"/>
        <v>1.0309278350515465</v>
      </c>
    </row>
    <row r="101" spans="1:7" x14ac:dyDescent="0.2">
      <c r="A101" s="4">
        <f>IF('True_Odds_Calculator_2-way'!A102="","",'True_Odds_Calculator_2-way'!A102)</f>
        <v>2.12</v>
      </c>
      <c r="B101" s="4">
        <f>IF('True_Odds_Calculator_2-way'!B102="","",'True_Odds_Calculator_2-way'!B102)</f>
        <v>1.78</v>
      </c>
      <c r="C101" s="4">
        <f t="shared" si="4"/>
        <v>3.3495866016535869E-2</v>
      </c>
      <c r="D101" s="4">
        <f t="shared" si="6"/>
        <v>2.1980428704566637</v>
      </c>
      <c r="E101" s="4">
        <f t="shared" si="7"/>
        <v>1.8346946713341112</v>
      </c>
      <c r="G101" s="4">
        <f t="shared" si="5"/>
        <v>1.0334958660165359</v>
      </c>
    </row>
    <row r="102" spans="1:7" x14ac:dyDescent="0.2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4"/>
        <v>2.8828352287754377E-2</v>
      </c>
      <c r="D102" s="4">
        <f t="shared" si="6"/>
        <v>2.0487672717420748</v>
      </c>
      <c r="E102" s="4">
        <f t="shared" si="7"/>
        <v>1.9535003874967702</v>
      </c>
      <c r="G102" s="4">
        <f t="shared" si="5"/>
        <v>1.0288283522877544</v>
      </c>
    </row>
    <row r="103" spans="1:7" x14ac:dyDescent="0.2">
      <c r="A103" s="4">
        <f>IF('True_Odds_Calculator_2-way'!A104="","",'True_Odds_Calculator_2-way'!A104)</f>
        <v>1.19</v>
      </c>
      <c r="B103" s="4">
        <f>IF('True_Odds_Calculator_2-way'!B104="","",'True_Odds_Calculator_2-way'!B104)</f>
        <v>4.8600000000000003</v>
      </c>
      <c r="C103" s="4">
        <f t="shared" si="4"/>
        <v>4.6097451326209571E-2</v>
      </c>
      <c r="D103" s="4">
        <f t="shared" si="6"/>
        <v>1.2235597774345739</v>
      </c>
      <c r="E103" s="4">
        <f t="shared" si="7"/>
        <v>5.4730765590990833</v>
      </c>
      <c r="G103" s="4">
        <f t="shared" si="5"/>
        <v>1.0460974513262096</v>
      </c>
    </row>
    <row r="104" spans="1:7" x14ac:dyDescent="0.2">
      <c r="A104" s="4">
        <f>IF('True_Odds_Calculator_2-way'!A105="","",'True_Odds_Calculator_2-way'!A105)</f>
        <v>1.6</v>
      </c>
      <c r="B104" s="4">
        <f>IF('True_Odds_Calculator_2-way'!B105="","",'True_Odds_Calculator_2-way'!B105)</f>
        <v>2.4500000000000002</v>
      </c>
      <c r="C104" s="4">
        <f t="shared" si="4"/>
        <v>3.3163265306122458E-2</v>
      </c>
      <c r="D104" s="4">
        <f t="shared" si="6"/>
        <v>1.6436058700209644</v>
      </c>
      <c r="E104" s="4">
        <f t="shared" si="7"/>
        <v>2.5537459283387625</v>
      </c>
      <c r="G104" s="4">
        <f t="shared" si="5"/>
        <v>1.0331632653061225</v>
      </c>
    </row>
    <row r="105" spans="1:7" x14ac:dyDescent="0.2">
      <c r="A105" s="4">
        <f>IF('True_Odds_Calculator_2-way'!A106="","",'True_Odds_Calculator_2-way'!A106)</f>
        <v>1.64</v>
      </c>
      <c r="B105" s="4">
        <f>IF('True_Odds_Calculator_2-way'!B106="","",'True_Odds_Calculator_2-way'!B106)</f>
        <v>2.35</v>
      </c>
      <c r="C105" s="4">
        <f t="shared" si="4"/>
        <v>3.5288012454592677E-2</v>
      </c>
      <c r="D105" s="4">
        <f t="shared" si="6"/>
        <v>1.6888694127957931</v>
      </c>
      <c r="E105" s="4">
        <f t="shared" si="7"/>
        <v>2.4516539440203564</v>
      </c>
      <c r="G105" s="4">
        <f t="shared" si="5"/>
        <v>1.0352880124545927</v>
      </c>
    </row>
    <row r="106" spans="1:7" x14ac:dyDescent="0.2">
      <c r="A106" s="4">
        <f>IF('True_Odds_Calculator_2-way'!A107="","",'True_Odds_Calculator_2-way'!A107)</f>
        <v>1.57</v>
      </c>
      <c r="B106" s="4">
        <f>IF('True_Odds_Calculator_2-way'!B107="","",'True_Odds_Calculator_2-way'!B107)</f>
        <v>2.52</v>
      </c>
      <c r="C106" s="4">
        <f t="shared" si="4"/>
        <v>3.3768071984632497E-2</v>
      </c>
      <c r="D106" s="4">
        <f t="shared" si="6"/>
        <v>1.6127506929724442</v>
      </c>
      <c r="E106" s="4">
        <f t="shared" si="7"/>
        <v>2.6319850984566258</v>
      </c>
      <c r="G106" s="4">
        <f t="shared" si="5"/>
        <v>1.0337680719846325</v>
      </c>
    </row>
    <row r="107" spans="1:7" x14ac:dyDescent="0.2">
      <c r="A107" s="4">
        <f>IF('True_Odds_Calculator_2-way'!A108="","",'True_Odds_Calculator_2-way'!A108)</f>
        <v>1.68</v>
      </c>
      <c r="B107" s="4">
        <f>IF('True_Odds_Calculator_2-way'!B108="","",'True_Odds_Calculator_2-way'!B108)</f>
        <v>2.2799999999999998</v>
      </c>
      <c r="C107" s="4">
        <f t="shared" si="4"/>
        <v>3.383458646616555E-2</v>
      </c>
      <c r="D107" s="4">
        <f t="shared" si="6"/>
        <v>1.7291440953412784</v>
      </c>
      <c r="E107" s="4">
        <f t="shared" si="7"/>
        <v>2.3714710252600297</v>
      </c>
      <c r="G107" s="4">
        <f t="shared" si="5"/>
        <v>1.0338345864661656</v>
      </c>
    </row>
    <row r="108" spans="1:7" x14ac:dyDescent="0.2">
      <c r="A108" s="4">
        <f>IF('True_Odds_Calculator_2-way'!A109="","",'True_Odds_Calculator_2-way'!A109)</f>
        <v>1.75</v>
      </c>
      <c r="B108" s="4">
        <f>IF('True_Odds_Calculator_2-way'!B109="","",'True_Odds_Calculator_2-way'!B109)</f>
        <v>2.16</v>
      </c>
      <c r="C108" s="4">
        <f t="shared" si="4"/>
        <v>3.4391534391534417E-2</v>
      </c>
      <c r="D108" s="4">
        <f t="shared" si="6"/>
        <v>1.8042959427207637</v>
      </c>
      <c r="E108" s="4">
        <f t="shared" si="7"/>
        <v>2.2433234421364987</v>
      </c>
      <c r="G108" s="4">
        <f t="shared" si="5"/>
        <v>1.0343915343915344</v>
      </c>
    </row>
    <row r="109" spans="1:7" x14ac:dyDescent="0.2">
      <c r="A109" s="4">
        <f>IF('True_Odds_Calculator_2-way'!A110="","",'True_Odds_Calculator_2-way'!A110)</f>
        <v>1.75</v>
      </c>
      <c r="B109" s="4">
        <f>IF('True_Odds_Calculator_2-way'!B110="","",'True_Odds_Calculator_2-way'!B110)</f>
        <v>2.17</v>
      </c>
      <c r="C109" s="4">
        <f t="shared" si="4"/>
        <v>3.2258064516129004E-2</v>
      </c>
      <c r="D109" s="4">
        <f t="shared" si="6"/>
        <v>1.8008298755186722</v>
      </c>
      <c r="E109" s="4">
        <f t="shared" si="7"/>
        <v>2.2487046632124348</v>
      </c>
      <c r="G109" s="4">
        <f t="shared" si="5"/>
        <v>1.032258064516129</v>
      </c>
    </row>
    <row r="110" spans="1:7" x14ac:dyDescent="0.2">
      <c r="A110" s="4">
        <f>IF('True_Odds_Calculator_2-way'!A111="","",'True_Odds_Calculator_2-way'!A111)</f>
        <v>2.13</v>
      </c>
      <c r="B110" s="4">
        <f>IF('True_Odds_Calculator_2-way'!B111="","",'True_Odds_Calculator_2-way'!B111)</f>
        <v>1.78</v>
      </c>
      <c r="C110" s="4">
        <f t="shared" si="4"/>
        <v>3.128132088410629E-2</v>
      </c>
      <c r="D110" s="4">
        <f t="shared" si="6"/>
        <v>2.2034055907479515</v>
      </c>
      <c r="E110" s="4">
        <f t="shared" si="7"/>
        <v>1.8309750325976726</v>
      </c>
      <c r="G110" s="4">
        <f t="shared" si="5"/>
        <v>1.0312813208841063</v>
      </c>
    </row>
    <row r="111" spans="1:7" x14ac:dyDescent="0.2">
      <c r="A111" s="4">
        <f>IF('True_Odds_Calculator_2-way'!A112="","",'True_Odds_Calculator_2-way'!A112)</f>
        <v>2.06</v>
      </c>
      <c r="B111" s="4">
        <f>IF('True_Odds_Calculator_2-way'!B112="","",'True_Odds_Calculator_2-way'!B112)</f>
        <v>1.84</v>
      </c>
      <c r="C111" s="4">
        <f t="shared" si="4"/>
        <v>2.891515407344869E-2</v>
      </c>
      <c r="D111" s="4">
        <f t="shared" si="6"/>
        <v>2.1232354918216445</v>
      </c>
      <c r="E111" s="4">
        <f t="shared" si="7"/>
        <v>1.8902852583283463</v>
      </c>
      <c r="G111" s="4">
        <f t="shared" si="5"/>
        <v>1.0289151540734487</v>
      </c>
    </row>
    <row r="112" spans="1:7" x14ac:dyDescent="0.2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1.71</v>
      </c>
      <c r="C112" s="4">
        <f t="shared" si="4"/>
        <v>3.5245772087877381E-2</v>
      </c>
      <c r="D112" s="4">
        <f t="shared" si="6"/>
        <v>2.3103888990323171</v>
      </c>
      <c r="E112" s="4">
        <f t="shared" si="7"/>
        <v>1.7631322279503969</v>
      </c>
      <c r="G112" s="4">
        <f t="shared" si="5"/>
        <v>1.0352457720878774</v>
      </c>
    </row>
    <row r="113" spans="1:7" x14ac:dyDescent="0.2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1.76</v>
      </c>
      <c r="C113" s="4">
        <f t="shared" si="4"/>
        <v>3.3298097251585723E-2</v>
      </c>
      <c r="D113" s="4">
        <f t="shared" si="6"/>
        <v>2.2298173246906305</v>
      </c>
      <c r="E113" s="4">
        <f t="shared" si="7"/>
        <v>1.8131288931480596</v>
      </c>
      <c r="G113" s="4">
        <f t="shared" si="5"/>
        <v>1.0332980972515857</v>
      </c>
    </row>
    <row r="114" spans="1:7" x14ac:dyDescent="0.2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1.52</v>
      </c>
      <c r="C114" s="4">
        <f t="shared" si="4"/>
        <v>3.5253227408142962E-2</v>
      </c>
      <c r="D114" s="4">
        <f t="shared" si="6"/>
        <v>2.7798481711525187</v>
      </c>
      <c r="E114" s="4">
        <f t="shared" si="7"/>
        <v>1.5618456766188444</v>
      </c>
      <c r="G114" s="4">
        <f t="shared" si="5"/>
        <v>1.035253227408143</v>
      </c>
    </row>
    <row r="115" spans="1:7" x14ac:dyDescent="0.2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1.68</v>
      </c>
      <c r="C115" s="4">
        <f t="shared" si="4"/>
        <v>4.772678302090072E-2</v>
      </c>
      <c r="D115" s="4">
        <f t="shared" si="6"/>
        <v>2.3330400904863642</v>
      </c>
      <c r="E115" s="4">
        <f t="shared" si="7"/>
        <v>1.7501649853870085</v>
      </c>
      <c r="G115" s="4">
        <f t="shared" si="5"/>
        <v>1.0477267830209007</v>
      </c>
    </row>
    <row r="116" spans="1:7" x14ac:dyDescent="0.2">
      <c r="A116" s="4">
        <f>IF('True_Odds_Calculator_2-way'!A117="","",'True_Odds_Calculator_2-way'!A117)</f>
        <v>2.11</v>
      </c>
      <c r="B116" s="4">
        <f>IF('True_Odds_Calculator_2-way'!B117="","",'True_Odds_Calculator_2-way'!B117)</f>
        <v>1.75</v>
      </c>
      <c r="C116" s="4">
        <f t="shared" si="4"/>
        <v>4.5362220717670931E-2</v>
      </c>
      <c r="D116" s="4">
        <f t="shared" si="6"/>
        <v>2.2160540135033755</v>
      </c>
      <c r="E116" s="4">
        <f t="shared" si="7"/>
        <v>1.8223318938926589</v>
      </c>
      <c r="G116" s="4">
        <f t="shared" si="5"/>
        <v>1.0453622207176709</v>
      </c>
    </row>
    <row r="117" spans="1:7" x14ac:dyDescent="0.2">
      <c r="A117" s="4">
        <f>IF('True_Odds_Calculator_2-way'!A118="","",'True_Odds_Calculator_2-way'!A118)</f>
        <v>1.83</v>
      </c>
      <c r="B117" s="4">
        <f>IF('True_Odds_Calculator_2-way'!B118="","",'True_Odds_Calculator_2-way'!B118)</f>
        <v>2.02</v>
      </c>
      <c r="C117" s="4">
        <f t="shared" si="4"/>
        <v>4.1497592382188975E-2</v>
      </c>
      <c r="D117" s="4">
        <f t="shared" si="6"/>
        <v>1.9022281685792208</v>
      </c>
      <c r="E117" s="4">
        <f t="shared" si="7"/>
        <v>2.1083670792220381</v>
      </c>
      <c r="G117" s="4">
        <f t="shared" si="5"/>
        <v>1.041497592382189</v>
      </c>
    </row>
    <row r="118" spans="1:7" x14ac:dyDescent="0.2">
      <c r="A118" s="4">
        <f>IF('True_Odds_Calculator_2-way'!A119="","",'True_Odds_Calculator_2-way'!A119)</f>
        <v>2.13</v>
      </c>
      <c r="B118" s="4">
        <f>IF('True_Odds_Calculator_2-way'!B119="","",'True_Odds_Calculator_2-way'!B119)</f>
        <v>1.7</v>
      </c>
      <c r="C118" s="4">
        <f t="shared" si="4"/>
        <v>5.7718862192764453E-2</v>
      </c>
      <c r="D118" s="4">
        <f t="shared" si="6"/>
        <v>2.2695079912253213</v>
      </c>
      <c r="E118" s="4">
        <f t="shared" si="7"/>
        <v>1.7877067390767711</v>
      </c>
      <c r="G118" s="4">
        <f t="shared" si="5"/>
        <v>1.0577188621927645</v>
      </c>
    </row>
    <row r="119" spans="1:7" x14ac:dyDescent="0.2">
      <c r="A119" s="4">
        <f>IF('True_Odds_Calculator_2-way'!A120="","",'True_Odds_Calculator_2-way'!A120)</f>
        <v>2.14</v>
      </c>
      <c r="B119" s="4">
        <f>IF('True_Odds_Calculator_2-way'!B120="","",'True_Odds_Calculator_2-way'!B120)</f>
        <v>1.69</v>
      </c>
      <c r="C119" s="4">
        <f t="shared" si="4"/>
        <v>5.9005695957529136E-2</v>
      </c>
      <c r="D119" s="4">
        <f t="shared" si="6"/>
        <v>2.2842165098212592</v>
      </c>
      <c r="E119" s="4">
        <f t="shared" si="7"/>
        <v>1.7786848964737125</v>
      </c>
      <c r="G119" s="4">
        <f t="shared" si="5"/>
        <v>1.0590056959575291</v>
      </c>
    </row>
    <row r="120" spans="1:7" x14ac:dyDescent="0.2">
      <c r="A120" s="4">
        <f>IF('True_Odds_Calculator_2-way'!A121="","",'True_Odds_Calculator_2-way'!A121)</f>
        <v>1.64</v>
      </c>
      <c r="B120" s="4">
        <f>IF('True_Odds_Calculator_2-way'!B121="","",'True_Odds_Calculator_2-way'!B121)</f>
        <v>2.2400000000000002</v>
      </c>
      <c r="C120" s="4">
        <f t="shared" si="4"/>
        <v>5.6184668989546882E-2</v>
      </c>
      <c r="D120" s="4">
        <f t="shared" si="6"/>
        <v>1.7192062897791085</v>
      </c>
      <c r="E120" s="4">
        <f t="shared" si="7"/>
        <v>2.3904216553878186</v>
      </c>
      <c r="G120" s="4">
        <f t="shared" si="5"/>
        <v>1.0561846689895469</v>
      </c>
    </row>
    <row r="121" spans="1:7" x14ac:dyDescent="0.2">
      <c r="A121" s="4">
        <f>IF('True_Odds_Calculator_2-way'!A122="","",'True_Odds_Calculator_2-way'!A122)</f>
        <v>1.78</v>
      </c>
      <c r="B121" s="4">
        <f>IF('True_Odds_Calculator_2-way'!B122="","",'True_Odds_Calculator_2-way'!B122)</f>
        <v>2.02</v>
      </c>
      <c r="C121" s="4">
        <f t="shared" si="4"/>
        <v>5.6847257759483849E-2</v>
      </c>
      <c r="D121" s="4">
        <f t="shared" si="6"/>
        <v>1.8748566065283139</v>
      </c>
      <c r="E121" s="4">
        <f t="shared" si="7"/>
        <v>2.1430444629872452</v>
      </c>
      <c r="G121" s="4">
        <f t="shared" si="5"/>
        <v>1.0568472577594838</v>
      </c>
    </row>
    <row r="122" spans="1:7" x14ac:dyDescent="0.2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2.0099999999999998</v>
      </c>
      <c r="C122" s="4">
        <f t="shared" si="4"/>
        <v>5.6171655688040278E-2</v>
      </c>
      <c r="D122" s="4">
        <f t="shared" si="6"/>
        <v>1.8847533984651248</v>
      </c>
      <c r="E122" s="4">
        <f t="shared" si="7"/>
        <v>2.1302584445957544</v>
      </c>
      <c r="G122" s="4">
        <f t="shared" si="5"/>
        <v>1.0561716556880403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1.96</v>
      </c>
      <c r="C123" s="4">
        <f t="shared" si="4"/>
        <v>5.6652169064347113E-2</v>
      </c>
      <c r="D123" s="4">
        <f t="shared" si="6"/>
        <v>1.9300473525613433</v>
      </c>
      <c r="E123" s="4">
        <f t="shared" si="7"/>
        <v>2.0752140708169406</v>
      </c>
      <c r="G123" s="4">
        <f t="shared" si="5"/>
        <v>1.0566521690643471</v>
      </c>
    </row>
    <row r="124" spans="1:7" x14ac:dyDescent="0.2">
      <c r="A124" s="4">
        <f>IF('True_Odds_Calculator_2-way'!A125="","",'True_Odds_Calculator_2-way'!A125)</f>
        <v>1.79</v>
      </c>
      <c r="B124" s="4">
        <f>IF('True_Odds_Calculator_2-way'!B125="","",'True_Odds_Calculator_2-way'!B125)</f>
        <v>1.93</v>
      </c>
      <c r="C124" s="4">
        <f t="shared" si="4"/>
        <v>7.6793932903001849E-2</v>
      </c>
      <c r="D124" s="4">
        <f t="shared" si="6"/>
        <v>1.9221075472222997</v>
      </c>
      <c r="E124" s="4">
        <f t="shared" si="7"/>
        <v>2.0844721995957403</v>
      </c>
      <c r="G124" s="4">
        <f t="shared" si="5"/>
        <v>1.0767939329030018</v>
      </c>
    </row>
    <row r="125" spans="1:7" x14ac:dyDescent="0.2">
      <c r="A125" s="4">
        <f>IF('True_Odds_Calculator_2-way'!A126="","",'True_Odds_Calculator_2-way'!A126)</f>
        <v>1.86</v>
      </c>
      <c r="B125" s="4">
        <f>IF('True_Odds_Calculator_2-way'!B126="","",'True_Odds_Calculator_2-way'!B126)</f>
        <v>1.95</v>
      </c>
      <c r="C125" s="4">
        <f t="shared" si="4"/>
        <v>5.0454921422663279E-2</v>
      </c>
      <c r="D125" s="4">
        <f t="shared" si="6"/>
        <v>1.9515738498789346</v>
      </c>
      <c r="E125" s="4">
        <f t="shared" si="7"/>
        <v>2.0508905852417301</v>
      </c>
      <c r="G125" s="4">
        <f t="shared" si="5"/>
        <v>1.0504549214226633</v>
      </c>
    </row>
    <row r="126" spans="1:7" x14ac:dyDescent="0.2">
      <c r="A126" s="4">
        <f>IF('True_Odds_Calculator_2-way'!A127="","",'True_Odds_Calculator_2-way'!A127)</f>
        <v>1.84</v>
      </c>
      <c r="B126" s="4">
        <f>IF('True_Odds_Calculator_2-way'!B127="","",'True_Odds_Calculator_2-way'!B127)</f>
        <v>1.98</v>
      </c>
      <c r="C126" s="4">
        <f t="shared" si="4"/>
        <v>4.852876592007016E-2</v>
      </c>
      <c r="D126" s="4">
        <f t="shared" si="6"/>
        <v>1.925988581095369</v>
      </c>
      <c r="E126" s="4">
        <f t="shared" si="7"/>
        <v>2.0799269239552407</v>
      </c>
      <c r="G126" s="4">
        <f t="shared" si="5"/>
        <v>1.0485287659200702</v>
      </c>
    </row>
    <row r="127" spans="1:7" x14ac:dyDescent="0.2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2.14</v>
      </c>
      <c r="C127" s="4">
        <f t="shared" si="4"/>
        <v>5.5525013743815244E-2</v>
      </c>
      <c r="D127" s="4">
        <f t="shared" si="6"/>
        <v>1.7842079450711132</v>
      </c>
      <c r="E127" s="4">
        <f t="shared" si="7"/>
        <v>2.2751719824890557</v>
      </c>
      <c r="G127" s="4">
        <f t="shared" si="5"/>
        <v>1.0555250137438152</v>
      </c>
    </row>
    <row r="128" spans="1:7" x14ac:dyDescent="0.2">
      <c r="A128" s="4">
        <f>IF('True_Odds_Calculator_2-way'!A129="","",'True_Odds_Calculator_2-way'!A129)</f>
        <v>1.75</v>
      </c>
      <c r="B128" s="4">
        <f>IF('True_Odds_Calculator_2-way'!B129="","",'True_Odds_Calculator_2-way'!B129)</f>
        <v>2.06</v>
      </c>
      <c r="C128" s="4">
        <f t="shared" si="4"/>
        <v>5.6865464632454898E-2</v>
      </c>
      <c r="D128" s="4">
        <f t="shared" si="6"/>
        <v>1.8416347381864622</v>
      </c>
      <c r="E128" s="4">
        <f t="shared" si="7"/>
        <v>2.1881638846737479</v>
      </c>
      <c r="G128" s="4">
        <f t="shared" si="5"/>
        <v>1.0568654646324549</v>
      </c>
    </row>
    <row r="129" spans="1:7" x14ac:dyDescent="0.2">
      <c r="A129" s="4">
        <f>IF('True_Odds_Calculator_2-way'!A130="","",'True_Odds_Calculator_2-way'!A130)</f>
        <v>1.88</v>
      </c>
      <c r="B129" s="4">
        <f>IF('True_Odds_Calculator_2-way'!B130="","",'True_Odds_Calculator_2-way'!B130)</f>
        <v>1.94</v>
      </c>
      <c r="C129" s="4">
        <f t="shared" si="4"/>
        <v>4.7378811142794408E-2</v>
      </c>
      <c r="D129" s="4">
        <f t="shared" si="6"/>
        <v>1.9676305567544234</v>
      </c>
      <c r="E129" s="4">
        <f t="shared" si="7"/>
        <v>2.033452274754683</v>
      </c>
      <c r="G129" s="4">
        <f t="shared" si="5"/>
        <v>1.0473788111427944</v>
      </c>
    </row>
    <row r="130" spans="1:7" x14ac:dyDescent="0.2">
      <c r="A130" s="4">
        <f>IF('True_Odds_Calculator_2-way'!A131="","",'True_Odds_Calculator_2-way'!A131)</f>
        <v>2.4</v>
      </c>
      <c r="B130" s="4">
        <f>IF('True_Odds_Calculator_2-way'!B131="","",'True_Odds_Calculator_2-way'!B131)</f>
        <v>1.63</v>
      </c>
      <c r="C130" s="4">
        <f t="shared" ref="C130:C193" si="8">IF(A130="","",((1/A130)+(1/B130))-1)</f>
        <v>3.0163599182004175E-2</v>
      </c>
      <c r="D130" s="4">
        <f t="shared" si="6"/>
        <v>2.49013367281986</v>
      </c>
      <c r="E130" s="4">
        <f t="shared" si="7"/>
        <v>1.6710807347287484</v>
      </c>
      <c r="G130" s="4">
        <f t="shared" ref="G130:G193" si="9">IF(A130="","",C130+1)</f>
        <v>1.0301635991820042</v>
      </c>
    </row>
    <row r="131" spans="1:7" x14ac:dyDescent="0.2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2.74</v>
      </c>
      <c r="C131" s="4">
        <f t="shared" si="8"/>
        <v>3.1630170316301776E-2</v>
      </c>
      <c r="D131" s="4">
        <f t="shared" ref="D131:D194" si="10">IF(A131="","",(2*A131)/(2-($C131*A131)))</f>
        <v>1.5364485981308411</v>
      </c>
      <c r="E131" s="4">
        <f t="shared" ref="E131:E194" si="11">IF(B131="","",(2*B131)/(2-($C131*B131)))</f>
        <v>2.8641114982578402</v>
      </c>
      <c r="G131" s="4">
        <f t="shared" si="9"/>
        <v>1.0316301703163018</v>
      </c>
    </row>
    <row r="132" spans="1:7" x14ac:dyDescent="0.2">
      <c r="A132" s="4">
        <f>IF('True_Odds_Calculator_2-way'!A133="","",'True_Odds_Calculator_2-way'!A133)</f>
        <v>2.37</v>
      </c>
      <c r="B132" s="4">
        <f>IF('True_Odds_Calculator_2-way'!B133="","",'True_Odds_Calculator_2-way'!B133)</f>
        <v>1.65</v>
      </c>
      <c r="C132" s="4">
        <f t="shared" si="8"/>
        <v>2.8001534330648337E-2</v>
      </c>
      <c r="D132" s="4">
        <f t="shared" si="10"/>
        <v>2.4513399153737665</v>
      </c>
      <c r="E132" s="4">
        <f t="shared" si="11"/>
        <v>1.6890184645286688</v>
      </c>
      <c r="G132" s="4">
        <f t="shared" si="9"/>
        <v>1.0280015343306483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</v>
      </c>
      <c r="C133" s="4">
        <f t="shared" si="8"/>
        <v>2.8676664035780064E-2</v>
      </c>
      <c r="D133" s="4">
        <f t="shared" si="10"/>
        <v>1.858225372769494</v>
      </c>
      <c r="E133" s="4">
        <f t="shared" si="11"/>
        <v>2.1651951011107946</v>
      </c>
      <c r="G133" s="4">
        <f t="shared" si="9"/>
        <v>1.0286766640357801</v>
      </c>
    </row>
    <row r="134" spans="1:7" x14ac:dyDescent="0.2">
      <c r="A134" s="4">
        <f>IF('True_Odds_Calculator_2-way'!A135="","",'True_Odds_Calculator_2-way'!A135)</f>
        <v>2.1800000000000002</v>
      </c>
      <c r="B134" s="4">
        <f>IF('True_Odds_Calculator_2-way'!B135="","",'True_Odds_Calculator_2-way'!B135)</f>
        <v>1.74</v>
      </c>
      <c r="C134" s="4">
        <f t="shared" si="8"/>
        <v>3.3428240008436028E-2</v>
      </c>
      <c r="D134" s="4">
        <f t="shared" si="10"/>
        <v>2.2624358821424311</v>
      </c>
      <c r="E134" s="4">
        <f t="shared" si="11"/>
        <v>1.7921194368326561</v>
      </c>
      <c r="G134" s="4">
        <f t="shared" si="9"/>
        <v>1.033428240008436</v>
      </c>
    </row>
    <row r="135" spans="1:7" x14ac:dyDescent="0.2">
      <c r="A135" s="4">
        <f>IF('True_Odds_Calculator_2-way'!A136="","",'True_Odds_Calculator_2-way'!A136)</f>
        <v>1.93</v>
      </c>
      <c r="B135" s="4">
        <f>IF('True_Odds_Calculator_2-way'!B136="","",'True_Odds_Calculator_2-way'!B136)</f>
        <v>1.95</v>
      </c>
      <c r="C135" s="4">
        <f t="shared" si="8"/>
        <v>3.0955227846419575E-2</v>
      </c>
      <c r="D135" s="4">
        <f t="shared" si="10"/>
        <v>1.9894277785119598</v>
      </c>
      <c r="E135" s="4">
        <f t="shared" si="11"/>
        <v>2.0106851876586083</v>
      </c>
      <c r="G135" s="4">
        <f t="shared" si="9"/>
        <v>1.0309552278464196</v>
      </c>
    </row>
    <row r="136" spans="1:7" x14ac:dyDescent="0.2">
      <c r="A136" s="4">
        <f>IF('True_Odds_Calculator_2-way'!A137="","",'True_Odds_Calculator_2-way'!A137)</f>
        <v>2.17</v>
      </c>
      <c r="B136" s="4">
        <f>IF('True_Odds_Calculator_2-way'!B137="","",'True_Odds_Calculator_2-way'!B137)</f>
        <v>1.75</v>
      </c>
      <c r="C136" s="4">
        <f t="shared" si="8"/>
        <v>3.2258064516129004E-2</v>
      </c>
      <c r="D136" s="4">
        <f t="shared" si="10"/>
        <v>2.2487046632124348</v>
      </c>
      <c r="E136" s="4">
        <f t="shared" si="11"/>
        <v>1.8008298755186722</v>
      </c>
      <c r="G136" s="4">
        <f t="shared" si="9"/>
        <v>1.032258064516129</v>
      </c>
    </row>
    <row r="137" spans="1:7" x14ac:dyDescent="0.2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1.6</v>
      </c>
      <c r="C137" s="4">
        <f t="shared" si="8"/>
        <v>3.4836065573770503E-2</v>
      </c>
      <c r="D137" s="4">
        <f t="shared" si="10"/>
        <v>2.548302872062663</v>
      </c>
      <c r="E137" s="4">
        <f t="shared" si="11"/>
        <v>1.6458684654300169</v>
      </c>
      <c r="G137" s="4">
        <f t="shared" si="9"/>
        <v>1.0348360655737705</v>
      </c>
    </row>
    <row r="138" spans="1:7" x14ac:dyDescent="0.2">
      <c r="A138" s="4">
        <f>IF('True_Odds_Calculator_2-way'!A139="","",'True_Odds_Calculator_2-way'!A139)</f>
        <v>1.88</v>
      </c>
      <c r="B138" s="4">
        <f>IF('True_Odds_Calculator_2-way'!B139="","",'True_Odds_Calculator_2-way'!B139)</f>
        <v>2.0099999999999998</v>
      </c>
      <c r="C138" s="4">
        <f t="shared" si="8"/>
        <v>2.9427331427966497E-2</v>
      </c>
      <c r="D138" s="4">
        <f t="shared" si="10"/>
        <v>1.9334834220221038</v>
      </c>
      <c r="E138" s="4">
        <f t="shared" si="11"/>
        <v>2.0712563034422273</v>
      </c>
      <c r="G138" s="4">
        <f t="shared" si="9"/>
        <v>1.0294273314279665</v>
      </c>
    </row>
    <row r="139" spans="1:7" x14ac:dyDescent="0.2">
      <c r="A139" s="4">
        <f>IF('True_Odds_Calculator_2-way'!A140="","",'True_Odds_Calculator_2-way'!A140)</f>
        <v>1.85</v>
      </c>
      <c r="B139" s="4">
        <f>IF('True_Odds_Calculator_2-way'!B140="","",'True_Odds_Calculator_2-way'!B140)</f>
        <v>2.04</v>
      </c>
      <c r="C139" s="4">
        <f t="shared" si="8"/>
        <v>3.0736618971912932E-2</v>
      </c>
      <c r="D139" s="4">
        <f t="shared" si="10"/>
        <v>1.9041372351160444</v>
      </c>
      <c r="E139" s="4">
        <f t="shared" si="11"/>
        <v>2.1060267857142851</v>
      </c>
      <c r="G139" s="4">
        <f t="shared" si="9"/>
        <v>1.0307366189719129</v>
      </c>
    </row>
    <row r="140" spans="1:7" x14ac:dyDescent="0.2">
      <c r="A140" s="4">
        <f>IF('True_Odds_Calculator_2-way'!A141="","",'True_Odds_Calculator_2-way'!A141)</f>
        <v>1.53</v>
      </c>
      <c r="B140" s="4">
        <f>IF('True_Odds_Calculator_2-way'!B141="","",'True_Odds_Calculator_2-way'!B141)</f>
        <v>2.61</v>
      </c>
      <c r="C140" s="4">
        <f t="shared" si="8"/>
        <v>3.6736533693937368E-2</v>
      </c>
      <c r="D140" s="4">
        <f t="shared" si="10"/>
        <v>1.5742416178818521</v>
      </c>
      <c r="E140" s="4">
        <f t="shared" si="11"/>
        <v>2.7414272474513437</v>
      </c>
      <c r="G140" s="4">
        <f t="shared" si="9"/>
        <v>1.0367365336939374</v>
      </c>
    </row>
    <row r="141" spans="1:7" x14ac:dyDescent="0.2">
      <c r="A141" s="4">
        <f>IF('True_Odds_Calculator_2-way'!A142="","",'True_Odds_Calculator_2-way'!A142)</f>
        <v>2.11</v>
      </c>
      <c r="B141" s="4">
        <f>IF('True_Odds_Calculator_2-way'!B142="","",'True_Odds_Calculator_2-way'!B142)</f>
        <v>1.78</v>
      </c>
      <c r="C141" s="4">
        <f t="shared" si="8"/>
        <v>3.5731402098088338E-2</v>
      </c>
      <c r="D141" s="4">
        <f t="shared" si="10"/>
        <v>2.1926557300484557</v>
      </c>
      <c r="E141" s="4">
        <f t="shared" si="11"/>
        <v>1.8384649273092173</v>
      </c>
      <c r="G141" s="4">
        <f t="shared" si="9"/>
        <v>1.0357314020980883</v>
      </c>
    </row>
    <row r="142" spans="1:7" x14ac:dyDescent="0.2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2.79</v>
      </c>
      <c r="C142" s="4">
        <f t="shared" si="8"/>
        <v>4.335444591741533E-2</v>
      </c>
      <c r="D142" s="4">
        <f t="shared" si="10"/>
        <v>1.5077173631417253</v>
      </c>
      <c r="E142" s="4">
        <f t="shared" si="11"/>
        <v>2.9695997667128378</v>
      </c>
      <c r="G142" s="4">
        <f t="shared" si="9"/>
        <v>1.0433544459174153</v>
      </c>
    </row>
    <row r="143" spans="1:7" x14ac:dyDescent="0.2">
      <c r="A143" s="4">
        <f>IF('True_Odds_Calculator_2-way'!A144="","",'True_Odds_Calculator_2-way'!A144)</f>
        <v>1.75</v>
      </c>
      <c r="B143" s="4">
        <f>IF('True_Odds_Calculator_2-way'!B144="","",'True_Odds_Calculator_2-way'!B144)</f>
        <v>2.1</v>
      </c>
      <c r="C143" s="4">
        <f t="shared" si="8"/>
        <v>4.761904761904745E-2</v>
      </c>
      <c r="D143" s="4">
        <f t="shared" si="10"/>
        <v>1.8260869565217388</v>
      </c>
      <c r="E143" s="4">
        <f t="shared" si="11"/>
        <v>2.2105263157894735</v>
      </c>
      <c r="G143" s="4">
        <f t="shared" si="9"/>
        <v>1.0476190476190474</v>
      </c>
    </row>
    <row r="144" spans="1:7" x14ac:dyDescent="0.2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2.08</v>
      </c>
      <c r="C144" s="4">
        <f t="shared" si="8"/>
        <v>4.8951048951048959E-2</v>
      </c>
      <c r="D144" s="4">
        <f t="shared" si="10"/>
        <v>1.8392282958199357</v>
      </c>
      <c r="E144" s="4">
        <f t="shared" si="11"/>
        <v>2.1915708812260539</v>
      </c>
      <c r="G144" s="4">
        <f t="shared" si="9"/>
        <v>1.048951048951049</v>
      </c>
    </row>
    <row r="145" spans="1:7" x14ac:dyDescent="0.2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2.13</v>
      </c>
      <c r="C145" s="4">
        <f t="shared" si="8"/>
        <v>4.4196211753278369E-2</v>
      </c>
      <c r="D145" s="4">
        <f t="shared" si="10"/>
        <v>1.8095796103705875</v>
      </c>
      <c r="E145" s="4">
        <f t="shared" si="11"/>
        <v>2.2352089741270129</v>
      </c>
      <c r="G145" s="4">
        <f t="shared" si="9"/>
        <v>1.0441962117532784</v>
      </c>
    </row>
    <row r="146" spans="1:7" x14ac:dyDescent="0.2">
      <c r="A146" s="4">
        <f>IF('True_Odds_Calculator_2-way'!A147="","",'True_Odds_Calculator_2-way'!A147)</f>
        <v>1.91</v>
      </c>
      <c r="B146" s="4">
        <f>IF('True_Odds_Calculator_2-way'!B147="","",'True_Odds_Calculator_2-way'!B147)</f>
        <v>2</v>
      </c>
      <c r="C146" s="4">
        <f t="shared" si="8"/>
        <v>2.3560209424083656E-2</v>
      </c>
      <c r="D146" s="4">
        <f t="shared" si="10"/>
        <v>1.9539641943734012</v>
      </c>
      <c r="E146" s="4">
        <f t="shared" si="11"/>
        <v>2.0482573726541551</v>
      </c>
      <c r="G146" s="4">
        <f t="shared" si="9"/>
        <v>1.0235602094240837</v>
      </c>
    </row>
    <row r="147" spans="1:7" x14ac:dyDescent="0.2">
      <c r="A147" s="4">
        <f>IF('True_Odds_Calculator_2-way'!A148="","",'True_Odds_Calculator_2-way'!A148)</f>
        <v>1.71</v>
      </c>
      <c r="B147" s="4">
        <f>IF('True_Odds_Calculator_2-way'!B148="","",'True_Odds_Calculator_2-way'!B148)</f>
        <v>2.2400000000000002</v>
      </c>
      <c r="C147" s="4">
        <f t="shared" si="8"/>
        <v>3.1223893065998265E-2</v>
      </c>
      <c r="D147" s="4">
        <f t="shared" si="10"/>
        <v>1.7569030364186771</v>
      </c>
      <c r="E147" s="4">
        <f t="shared" si="11"/>
        <v>2.3211731911283482</v>
      </c>
      <c r="G147" s="4">
        <f t="shared" si="9"/>
        <v>1.0312238930659983</v>
      </c>
    </row>
    <row r="148" spans="1:7" x14ac:dyDescent="0.2">
      <c r="A148" s="4">
        <f>IF('True_Odds_Calculator_2-way'!A149="","",'True_Odds_Calculator_2-way'!A149)</f>
        <v>1.6</v>
      </c>
      <c r="B148" s="4">
        <f>IF('True_Odds_Calculator_2-way'!B149="","",'True_Odds_Calculator_2-way'!B149)</f>
        <v>2.4500000000000002</v>
      </c>
      <c r="C148" s="4">
        <f t="shared" si="8"/>
        <v>3.3163265306122458E-2</v>
      </c>
      <c r="D148" s="4">
        <f t="shared" si="10"/>
        <v>1.6436058700209644</v>
      </c>
      <c r="E148" s="4">
        <f t="shared" si="11"/>
        <v>2.5537459283387625</v>
      </c>
      <c r="G148" s="4">
        <f t="shared" si="9"/>
        <v>1.0331632653061225</v>
      </c>
    </row>
    <row r="149" spans="1:7" x14ac:dyDescent="0.2">
      <c r="A149" s="4">
        <f>IF('True_Odds_Calculator_2-way'!A150="","",'True_Odds_Calculator_2-way'!A150)</f>
        <v>1.89</v>
      </c>
      <c r="B149" s="4">
        <f>IF('True_Odds_Calculator_2-way'!B150="","",'True_Odds_Calculator_2-way'!B150)</f>
        <v>2</v>
      </c>
      <c r="C149" s="4">
        <f t="shared" si="8"/>
        <v>2.9100529100529293E-2</v>
      </c>
      <c r="D149" s="4">
        <f t="shared" si="10"/>
        <v>1.9434447300771212</v>
      </c>
      <c r="E149" s="4">
        <f t="shared" si="11"/>
        <v>2.0599455040871937</v>
      </c>
      <c r="G149" s="4">
        <f t="shared" si="9"/>
        <v>1.0291005291005293</v>
      </c>
    </row>
    <row r="150" spans="1:7" x14ac:dyDescent="0.2">
      <c r="A150" s="4">
        <f>IF('True_Odds_Calculator_2-way'!A151="","",'True_Odds_Calculator_2-way'!A151)</f>
        <v>1.94</v>
      </c>
      <c r="B150" s="4">
        <f>IF('True_Odds_Calculator_2-way'!B151="","",'True_Odds_Calculator_2-way'!B151)</f>
        <v>1.94</v>
      </c>
      <c r="C150" s="4">
        <f t="shared" si="8"/>
        <v>3.0927835051546504E-2</v>
      </c>
      <c r="D150" s="4">
        <f t="shared" si="10"/>
        <v>2.0000000000000004</v>
      </c>
      <c r="E150" s="4">
        <f t="shared" si="11"/>
        <v>2.0000000000000004</v>
      </c>
      <c r="G150" s="4">
        <f t="shared" si="9"/>
        <v>1.0309278350515465</v>
      </c>
    </row>
    <row r="151" spans="1:7" x14ac:dyDescent="0.2">
      <c r="A151" s="4">
        <f>IF('True_Odds_Calculator_2-way'!A152="","",'True_Odds_Calculator_2-way'!A152)</f>
        <v>2.04</v>
      </c>
      <c r="B151" s="4">
        <f>IF('True_Odds_Calculator_2-way'!B152="","",'True_Odds_Calculator_2-way'!B152)</f>
        <v>1.87</v>
      </c>
      <c r="C151" s="4">
        <f t="shared" si="8"/>
        <v>2.4955436720142554E-2</v>
      </c>
      <c r="D151" s="4">
        <f t="shared" si="10"/>
        <v>2.0932835820895521</v>
      </c>
      <c r="E151" s="4">
        <f t="shared" si="11"/>
        <v>1.9146757679180888</v>
      </c>
      <c r="G151" s="4">
        <f t="shared" si="9"/>
        <v>1.0249554367201426</v>
      </c>
    </row>
    <row r="152" spans="1:7" x14ac:dyDescent="0.2">
      <c r="A152" s="4">
        <f>IF('True_Odds_Calculator_2-way'!A153="","",'True_Odds_Calculator_2-way'!A153)</f>
        <v>1.73</v>
      </c>
      <c r="B152" s="4">
        <f>IF('True_Odds_Calculator_2-way'!B153="","",'True_Odds_Calculator_2-way'!B153)</f>
        <v>2.2200000000000002</v>
      </c>
      <c r="C152" s="4">
        <f t="shared" si="8"/>
        <v>2.8485132531375301E-2</v>
      </c>
      <c r="D152" s="4">
        <f t="shared" si="10"/>
        <v>1.7737034129219971</v>
      </c>
      <c r="E152" s="4">
        <f t="shared" si="11"/>
        <v>2.2924849280725841</v>
      </c>
      <c r="G152" s="4">
        <f t="shared" si="9"/>
        <v>1.0284851325313753</v>
      </c>
    </row>
    <row r="153" spans="1:7" x14ac:dyDescent="0.2">
      <c r="A153" s="4">
        <f>IF('True_Odds_Calculator_2-way'!A154="","",'True_Odds_Calculator_2-way'!A154)</f>
        <v>2.2599999999999998</v>
      </c>
      <c r="B153" s="4">
        <f>IF('True_Odds_Calculator_2-way'!B154="","",'True_Odds_Calculator_2-way'!B154)</f>
        <v>1.69</v>
      </c>
      <c r="C153" s="4">
        <f t="shared" si="8"/>
        <v>3.4193852437555794E-2</v>
      </c>
      <c r="D153" s="4">
        <f t="shared" si="10"/>
        <v>2.3508340001231001</v>
      </c>
      <c r="E153" s="4">
        <f t="shared" si="11"/>
        <v>1.740283410033262</v>
      </c>
      <c r="G153" s="4">
        <f t="shared" si="9"/>
        <v>1.0341938524375558</v>
      </c>
    </row>
    <row r="154" spans="1:7" x14ac:dyDescent="0.2">
      <c r="A154" s="4">
        <f>IF('True_Odds_Calculator_2-way'!A155="","",'True_Odds_Calculator_2-way'!A155)</f>
        <v>2.0699999999999998</v>
      </c>
      <c r="B154" s="4">
        <f>IF('True_Odds_Calculator_2-way'!B155="","",'True_Odds_Calculator_2-way'!B155)</f>
        <v>1.83</v>
      </c>
      <c r="C154" s="4">
        <f t="shared" si="8"/>
        <v>2.9539874871307603E-2</v>
      </c>
      <c r="D154" s="4">
        <f t="shared" si="10"/>
        <v>2.1352836729517204</v>
      </c>
      <c r="E154" s="4">
        <f t="shared" si="11"/>
        <v>1.8808371192373576</v>
      </c>
      <c r="G154" s="4">
        <f t="shared" si="9"/>
        <v>1.0295398748713076</v>
      </c>
    </row>
    <row r="155" spans="1:7" x14ac:dyDescent="0.2">
      <c r="A155" s="4">
        <f>IF('True_Odds_Calculator_2-way'!A156="","",'True_Odds_Calculator_2-way'!A156)</f>
        <v>1.98</v>
      </c>
      <c r="B155" s="4">
        <f>IF('True_Odds_Calculator_2-way'!B156="","",'True_Odds_Calculator_2-way'!B156)</f>
        <v>1.91</v>
      </c>
      <c r="C155" s="4">
        <f t="shared" si="8"/>
        <v>2.861071447458885E-2</v>
      </c>
      <c r="D155" s="4">
        <f t="shared" si="10"/>
        <v>2.0377175494369308</v>
      </c>
      <c r="E155" s="4">
        <f t="shared" si="11"/>
        <v>1.9636533568721115</v>
      </c>
      <c r="G155" s="4">
        <f t="shared" si="9"/>
        <v>1.0286107144745888</v>
      </c>
    </row>
    <row r="156" spans="1:7" x14ac:dyDescent="0.2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2.0299999999999998</v>
      </c>
      <c r="C156" s="4">
        <f t="shared" si="8"/>
        <v>4.5097025283727721E-2</v>
      </c>
      <c r="D156" s="4">
        <f t="shared" si="10"/>
        <v>1.8870143543127138</v>
      </c>
      <c r="E156" s="4">
        <f t="shared" si="11"/>
        <v>2.1273774715571898</v>
      </c>
      <c r="G156" s="4">
        <f t="shared" si="9"/>
        <v>1.0450970252837277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2.19</v>
      </c>
      <c r="C157" s="4">
        <f t="shared" si="8"/>
        <v>2.8049575994781417E-2</v>
      </c>
      <c r="D157" s="4">
        <f t="shared" si="10"/>
        <v>1.7940315974253949</v>
      </c>
      <c r="E157" s="4">
        <f t="shared" si="11"/>
        <v>2.2593957258658803</v>
      </c>
      <c r="G157" s="4">
        <f t="shared" si="9"/>
        <v>1.0280495759947814</v>
      </c>
    </row>
    <row r="158" spans="1:7" x14ac:dyDescent="0.2">
      <c r="A158" s="4">
        <f>IF('True_Odds_Calculator_2-way'!A159="","",'True_Odds_Calculator_2-way'!A159)</f>
        <v>2.31</v>
      </c>
      <c r="B158" s="4">
        <f>IF('True_Odds_Calculator_2-way'!B159="","",'True_Odds_Calculator_2-way'!B159)</f>
        <v>1.68</v>
      </c>
      <c r="C158" s="4">
        <f t="shared" si="8"/>
        <v>2.813852813852824E-2</v>
      </c>
      <c r="D158" s="4">
        <f t="shared" si="10"/>
        <v>2.3875968992248064</v>
      </c>
      <c r="E158" s="4">
        <f t="shared" si="11"/>
        <v>1.7206703910614525</v>
      </c>
      <c r="G158" s="4">
        <f t="shared" si="9"/>
        <v>1.0281385281385282</v>
      </c>
    </row>
    <row r="159" spans="1:7" x14ac:dyDescent="0.2">
      <c r="A159" s="4">
        <f>IF('True_Odds_Calculator_2-way'!A160="","",'True_Odds_Calculator_2-way'!A160)</f>
        <v>1.97</v>
      </c>
      <c r="B159" s="4">
        <f>IF('True_Odds_Calculator_2-way'!B160="","",'True_Odds_Calculator_2-way'!B160)</f>
        <v>1.93</v>
      </c>
      <c r="C159" s="4">
        <f t="shared" si="8"/>
        <v>2.5748928223876311E-2</v>
      </c>
      <c r="D159" s="4">
        <f t="shared" si="10"/>
        <v>2.0212647191728026</v>
      </c>
      <c r="E159" s="4">
        <f t="shared" si="11"/>
        <v>1.9791780536685666</v>
      </c>
      <c r="G159" s="4">
        <f t="shared" si="9"/>
        <v>1.0257489282238763</v>
      </c>
    </row>
    <row r="160" spans="1:7" x14ac:dyDescent="0.2">
      <c r="A160" s="4">
        <f>IF('True_Odds_Calculator_2-way'!A161="","",'True_Odds_Calculator_2-way'!A161)</f>
        <v>1.95</v>
      </c>
      <c r="B160" s="4">
        <f>IF('True_Odds_Calculator_2-way'!B161="","",'True_Odds_Calculator_2-way'!B161)</f>
        <v>1.95</v>
      </c>
      <c r="C160" s="4">
        <f t="shared" si="8"/>
        <v>2.5641025641025772E-2</v>
      </c>
      <c r="D160" s="4">
        <f t="shared" si="10"/>
        <v>2.0000000000000004</v>
      </c>
      <c r="E160" s="4">
        <f t="shared" si="11"/>
        <v>2.0000000000000004</v>
      </c>
      <c r="G160" s="4">
        <f t="shared" si="9"/>
        <v>1.0256410256410258</v>
      </c>
    </row>
    <row r="161" spans="1:7" x14ac:dyDescent="0.2">
      <c r="A161" s="4">
        <f>IF('True_Odds_Calculator_2-way'!A162="","",'True_Odds_Calculator_2-way'!A162)</f>
        <v>1.88</v>
      </c>
      <c r="B161" s="4">
        <f>IF('True_Odds_Calculator_2-way'!B162="","",'True_Odds_Calculator_2-way'!B162)</f>
        <v>2.0299999999999998</v>
      </c>
      <c r="C161" s="4">
        <f t="shared" si="8"/>
        <v>2.4525731055444977E-2</v>
      </c>
      <c r="D161" s="4">
        <f t="shared" si="10"/>
        <v>1.9243646631706333</v>
      </c>
      <c r="E161" s="4">
        <f t="shared" si="11"/>
        <v>2.0818241326641935</v>
      </c>
      <c r="G161" s="4">
        <f t="shared" si="9"/>
        <v>1.024525731055445</v>
      </c>
    </row>
    <row r="162" spans="1:7" x14ac:dyDescent="0.2">
      <c r="A162" s="4">
        <f>IF('True_Odds_Calculator_2-way'!A163="","",'True_Odds_Calculator_2-way'!A163)</f>
        <v>1.85</v>
      </c>
      <c r="B162" s="4">
        <f>IF('True_Odds_Calculator_2-way'!B163="","",'True_Odds_Calculator_2-way'!B163)</f>
        <v>2.0699999999999998</v>
      </c>
      <c r="C162" s="4">
        <f t="shared" si="8"/>
        <v>2.3632327980154022E-2</v>
      </c>
      <c r="D162" s="4">
        <f t="shared" si="10"/>
        <v>1.8913446104457341</v>
      </c>
      <c r="E162" s="4">
        <f t="shared" si="11"/>
        <v>2.1219005402410303</v>
      </c>
      <c r="G162" s="4">
        <f t="shared" si="9"/>
        <v>1.023632327980154</v>
      </c>
    </row>
    <row r="163" spans="1:7" x14ac:dyDescent="0.2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8"/>
        <v>3.0955087366835166E-2</v>
      </c>
      <c r="D163" s="4">
        <f t="shared" si="10"/>
        <v>1.8621674173619833</v>
      </c>
      <c r="E163" s="4">
        <f t="shared" si="11"/>
        <v>2.159867538325388</v>
      </c>
      <c r="G163" s="4">
        <f t="shared" si="9"/>
        <v>1.0309550873668352</v>
      </c>
    </row>
    <row r="164" spans="1:7" x14ac:dyDescent="0.2">
      <c r="A164" s="4">
        <f>IF('True_Odds_Calculator_2-way'!A165="","",'True_Odds_Calculator_2-way'!A165)</f>
        <v>2.15</v>
      </c>
      <c r="B164" s="4">
        <f>IF('True_Odds_Calculator_2-way'!B165="","",'True_Odds_Calculator_2-way'!B165)</f>
        <v>1.69</v>
      </c>
      <c r="C164" s="4">
        <f t="shared" si="8"/>
        <v>5.6832255401128462E-2</v>
      </c>
      <c r="D164" s="4">
        <f t="shared" si="10"/>
        <v>2.2899007405073264</v>
      </c>
      <c r="E164" s="4">
        <f t="shared" si="11"/>
        <v>1.7752534505924025</v>
      </c>
      <c r="G164" s="4">
        <f t="shared" si="9"/>
        <v>1.0568322554011285</v>
      </c>
    </row>
    <row r="165" spans="1:7" x14ac:dyDescent="0.2">
      <c r="A165" s="4">
        <f>IF('True_Odds_Calculator_2-way'!A166="","",'True_Odds_Calculator_2-way'!A166)</f>
        <v>1.84</v>
      </c>
      <c r="B165" s="4">
        <f>IF('True_Odds_Calculator_2-way'!B166="","",'True_Odds_Calculator_2-way'!B166)</f>
        <v>1.96</v>
      </c>
      <c r="C165" s="4">
        <f t="shared" si="8"/>
        <v>5.3682342502218372E-2</v>
      </c>
      <c r="D165" s="4">
        <f t="shared" si="10"/>
        <v>1.9355946758265352</v>
      </c>
      <c r="E165" s="4">
        <f t="shared" si="11"/>
        <v>2.0688389169343737</v>
      </c>
      <c r="G165" s="4">
        <f t="shared" si="9"/>
        <v>1.0536823425022184</v>
      </c>
    </row>
    <row r="166" spans="1:7" x14ac:dyDescent="0.2">
      <c r="A166" s="4">
        <f>IF('True_Odds_Calculator_2-way'!A167="","",'True_Odds_Calculator_2-way'!A167)</f>
        <v>1.71</v>
      </c>
      <c r="B166" s="4">
        <f>IF('True_Odds_Calculator_2-way'!B167="","",'True_Odds_Calculator_2-way'!B167)</f>
        <v>2.1</v>
      </c>
      <c r="C166" s="4">
        <f t="shared" si="8"/>
        <v>6.0985797827902921E-2</v>
      </c>
      <c r="D166" s="4">
        <f t="shared" si="10"/>
        <v>1.8040693293142425</v>
      </c>
      <c r="E166" s="4">
        <f t="shared" si="11"/>
        <v>2.2436738519212742</v>
      </c>
      <c r="G166" s="4">
        <f t="shared" si="9"/>
        <v>1.0609857978279029</v>
      </c>
    </row>
    <row r="167" spans="1:7" x14ac:dyDescent="0.2">
      <c r="A167" s="4">
        <f>IF('True_Odds_Calculator_2-way'!A168="","",'True_Odds_Calculator_2-way'!A168)</f>
        <v>2.31</v>
      </c>
      <c r="B167" s="4">
        <f>IF('True_Odds_Calculator_2-way'!B168="","",'True_Odds_Calculator_2-way'!B168)</f>
        <v>1.6</v>
      </c>
      <c r="C167" s="4">
        <f t="shared" si="8"/>
        <v>5.7900432900432897E-2</v>
      </c>
      <c r="D167" s="4">
        <f t="shared" si="10"/>
        <v>2.475552578700603</v>
      </c>
      <c r="E167" s="4">
        <f t="shared" si="11"/>
        <v>1.6777122106218794</v>
      </c>
      <c r="G167" s="4">
        <f t="shared" si="9"/>
        <v>1.0579004329004329</v>
      </c>
    </row>
    <row r="168" spans="1:7" x14ac:dyDescent="0.2">
      <c r="A168" s="4">
        <f>IF('True_Odds_Calculator_2-way'!A169="","",'True_Odds_Calculator_2-way'!A169)</f>
        <v>1.7</v>
      </c>
      <c r="B168" s="4">
        <f>IF('True_Odds_Calculator_2-way'!B169="","",'True_Odds_Calculator_2-way'!B169)</f>
        <v>2.2599999999999998</v>
      </c>
      <c r="C168" s="4">
        <f t="shared" si="8"/>
        <v>3.0713170223841679E-2</v>
      </c>
      <c r="D168" s="4">
        <f t="shared" si="10"/>
        <v>1.7455701953657428</v>
      </c>
      <c r="E168" s="4">
        <f t="shared" si="11"/>
        <v>2.3412553321145642</v>
      </c>
      <c r="G168" s="4">
        <f t="shared" si="9"/>
        <v>1.0307131702238417</v>
      </c>
    </row>
    <row r="169" spans="1:7" x14ac:dyDescent="0.2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1.98</v>
      </c>
      <c r="C169" s="4">
        <f t="shared" si="8"/>
        <v>2.3185220076411994E-2</v>
      </c>
      <c r="D169" s="4">
        <f t="shared" si="10"/>
        <v>1.974169551066798</v>
      </c>
      <c r="E169" s="4">
        <f t="shared" si="11"/>
        <v>2.0265153523890338</v>
      </c>
      <c r="G169" s="4">
        <f t="shared" si="9"/>
        <v>1.023185220076412</v>
      </c>
    </row>
    <row r="170" spans="1:7" x14ac:dyDescent="0.2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1.94</v>
      </c>
      <c r="C170" s="4">
        <f t="shared" si="8"/>
        <v>2.5667999158426325E-2</v>
      </c>
      <c r="D170" s="4">
        <f t="shared" si="10"/>
        <v>2.0105752961082914</v>
      </c>
      <c r="E170" s="4">
        <f t="shared" si="11"/>
        <v>1.9895353704478862</v>
      </c>
      <c r="G170" s="4">
        <f t="shared" si="9"/>
        <v>1.0256679991584263</v>
      </c>
    </row>
    <row r="171" spans="1:7" x14ac:dyDescent="0.2">
      <c r="A171" s="4">
        <f>IF('True_Odds_Calculator_2-way'!A172="","",'True_Odds_Calculator_2-way'!A172)</f>
        <v>1.87</v>
      </c>
      <c r="B171" s="4">
        <f>IF('True_Odds_Calculator_2-way'!B172="","",'True_Odds_Calculator_2-way'!B172)</f>
        <v>2.04</v>
      </c>
      <c r="C171" s="4">
        <f t="shared" si="8"/>
        <v>2.4955436720142554E-2</v>
      </c>
      <c r="D171" s="4">
        <f t="shared" si="10"/>
        <v>1.9146757679180888</v>
      </c>
      <c r="E171" s="4">
        <f t="shared" si="11"/>
        <v>2.0932835820895521</v>
      </c>
      <c r="G171" s="4">
        <f t="shared" si="9"/>
        <v>1.0249554367201426</v>
      </c>
    </row>
    <row r="172" spans="1:7" x14ac:dyDescent="0.2">
      <c r="A172" s="4">
        <f>IF('True_Odds_Calculator_2-way'!A173="","",'True_Odds_Calculator_2-way'!A173)</f>
        <v>2.37</v>
      </c>
      <c r="B172" s="4">
        <f>IF('True_Odds_Calculator_2-way'!B173="","",'True_Odds_Calculator_2-way'!B173)</f>
        <v>1.64</v>
      </c>
      <c r="C172" s="4">
        <f t="shared" si="8"/>
        <v>3.1697025831017633E-2</v>
      </c>
      <c r="D172" s="4">
        <f t="shared" si="10"/>
        <v>2.4624936644703492</v>
      </c>
      <c r="E172" s="4">
        <f t="shared" si="11"/>
        <v>1.6837636458152829</v>
      </c>
      <c r="G172" s="4">
        <f t="shared" si="9"/>
        <v>1.0316970258310176</v>
      </c>
    </row>
    <row r="173" spans="1:7" x14ac:dyDescent="0.2">
      <c r="A173" s="4">
        <f>IF('True_Odds_Calculator_2-way'!A174="","",'True_Odds_Calculator_2-way'!A174)</f>
        <v>1.59</v>
      </c>
      <c r="B173" s="4">
        <f>IF('True_Odds_Calculator_2-way'!B174="","",'True_Odds_Calculator_2-way'!B174)</f>
        <v>2.48</v>
      </c>
      <c r="C173" s="4">
        <f t="shared" si="8"/>
        <v>3.2156624061675743E-2</v>
      </c>
      <c r="D173" s="4">
        <f t="shared" si="10"/>
        <v>1.6317139783166432</v>
      </c>
      <c r="E173" s="4">
        <f t="shared" si="11"/>
        <v>2.5829948906065767</v>
      </c>
      <c r="G173" s="4">
        <f t="shared" si="9"/>
        <v>1.0321566240616757</v>
      </c>
    </row>
    <row r="174" spans="1:7" x14ac:dyDescent="0.2">
      <c r="A174" s="4">
        <f>IF('True_Odds_Calculator_2-way'!A175="","",'True_Odds_Calculator_2-way'!A175)</f>
        <v>1.75</v>
      </c>
      <c r="B174" s="4">
        <f>IF('True_Odds_Calculator_2-way'!B175="","",'True_Odds_Calculator_2-way'!B175)</f>
        <v>2.16</v>
      </c>
      <c r="C174" s="4">
        <f t="shared" si="8"/>
        <v>3.4391534391534417E-2</v>
      </c>
      <c r="D174" s="4">
        <f t="shared" si="10"/>
        <v>1.8042959427207637</v>
      </c>
      <c r="E174" s="4">
        <f t="shared" si="11"/>
        <v>2.2433234421364987</v>
      </c>
      <c r="G174" s="4">
        <f t="shared" si="9"/>
        <v>1.0343915343915344</v>
      </c>
    </row>
    <row r="175" spans="1:7" x14ac:dyDescent="0.2">
      <c r="A175" s="4">
        <f>IF('True_Odds_Calculator_2-way'!A176="","",'True_Odds_Calculator_2-way'!A176)</f>
        <v>1.88</v>
      </c>
      <c r="B175" s="4">
        <f>IF('True_Odds_Calculator_2-way'!B176="","",'True_Odds_Calculator_2-way'!B176)</f>
        <v>2.02</v>
      </c>
      <c r="C175" s="4">
        <f t="shared" si="8"/>
        <v>2.6964398567516312E-2</v>
      </c>
      <c r="D175" s="4">
        <f t="shared" si="10"/>
        <v>1.9288906948394962</v>
      </c>
      <c r="E175" s="4">
        <f t="shared" si="11"/>
        <v>2.0765529308836395</v>
      </c>
      <c r="G175" s="4">
        <f t="shared" si="9"/>
        <v>1.0269643985675163</v>
      </c>
    </row>
    <row r="176" spans="1:7" x14ac:dyDescent="0.2">
      <c r="A176" s="4">
        <f>IF('True_Odds_Calculator_2-way'!A177="","",'True_Odds_Calculator_2-way'!A177)</f>
        <v>1.79</v>
      </c>
      <c r="B176" s="4">
        <f>IF('True_Odds_Calculator_2-way'!B177="","",'True_Odds_Calculator_2-way'!B177)</f>
        <v>2.1</v>
      </c>
      <c r="C176" s="4">
        <f t="shared" si="8"/>
        <v>3.4849694067571102E-2</v>
      </c>
      <c r="D176" s="4">
        <f t="shared" si="10"/>
        <v>1.8476284099287292</v>
      </c>
      <c r="E176" s="4">
        <f t="shared" si="11"/>
        <v>2.1797622499275153</v>
      </c>
      <c r="G176" s="4">
        <f t="shared" si="9"/>
        <v>1.0348496940675711</v>
      </c>
    </row>
    <row r="177" spans="1:7" x14ac:dyDescent="0.2">
      <c r="A177" s="4">
        <f>IF('True_Odds_Calculator_2-way'!A178="","",'True_Odds_Calculator_2-way'!A178)</f>
        <v>2.41</v>
      </c>
      <c r="B177" s="4">
        <f>IF('True_Odds_Calculator_2-way'!B178="","",'True_Odds_Calculator_2-way'!B178)</f>
        <v>1.62</v>
      </c>
      <c r="C177" s="4">
        <f t="shared" si="8"/>
        <v>3.2221709953383471E-2</v>
      </c>
      <c r="D177" s="4">
        <f t="shared" si="10"/>
        <v>2.5073534133966988</v>
      </c>
      <c r="E177" s="4">
        <f t="shared" si="11"/>
        <v>1.6634144263133228</v>
      </c>
      <c r="G177" s="4">
        <f t="shared" si="9"/>
        <v>1.0322217099533835</v>
      </c>
    </row>
    <row r="178" spans="1:7" x14ac:dyDescent="0.2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1.68</v>
      </c>
      <c r="C178" s="4">
        <f t="shared" si="8"/>
        <v>3.1919317945518833E-2</v>
      </c>
      <c r="D178" s="4">
        <f t="shared" si="10"/>
        <v>2.3768688990485605</v>
      </c>
      <c r="E178" s="4">
        <f t="shared" si="11"/>
        <v>1.7262855604415328</v>
      </c>
      <c r="G178" s="4">
        <f t="shared" si="9"/>
        <v>1.0319193179455188</v>
      </c>
    </row>
    <row r="179" spans="1:7" x14ac:dyDescent="0.2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1.71</v>
      </c>
      <c r="C179" s="4">
        <f t="shared" si="8"/>
        <v>3.5245772087877381E-2</v>
      </c>
      <c r="D179" s="4">
        <f t="shared" si="10"/>
        <v>2.3103888990323171</v>
      </c>
      <c r="E179" s="4">
        <f t="shared" si="11"/>
        <v>1.7631322279503969</v>
      </c>
      <c r="G179" s="4">
        <f t="shared" si="9"/>
        <v>1.0352457720878774</v>
      </c>
    </row>
    <row r="180" spans="1:7" x14ac:dyDescent="0.2">
      <c r="A180" s="4">
        <f>IF('True_Odds_Calculator_2-way'!A181="","",'True_Odds_Calculator_2-way'!A181)</f>
        <v>2.4</v>
      </c>
      <c r="B180" s="4">
        <f>IF('True_Odds_Calculator_2-way'!B181="","",'True_Odds_Calculator_2-way'!B181)</f>
        <v>1.63</v>
      </c>
      <c r="C180" s="4">
        <f t="shared" si="8"/>
        <v>3.0163599182004175E-2</v>
      </c>
      <c r="D180" s="4">
        <f t="shared" si="10"/>
        <v>2.49013367281986</v>
      </c>
      <c r="E180" s="4">
        <f t="shared" si="11"/>
        <v>1.6710807347287484</v>
      </c>
      <c r="G180" s="4">
        <f t="shared" si="9"/>
        <v>1.0301635991820042</v>
      </c>
    </row>
    <row r="181" spans="1:7" x14ac:dyDescent="0.2">
      <c r="A181" s="4">
        <f>IF('True_Odds_Calculator_2-way'!A182="","",'True_Odds_Calculator_2-way'!A182)</f>
        <v>2.11</v>
      </c>
      <c r="B181" s="4">
        <f>IF('True_Odds_Calculator_2-way'!B182="","",'True_Odds_Calculator_2-way'!B182)</f>
        <v>1.8</v>
      </c>
      <c r="C181" s="4">
        <f t="shared" si="8"/>
        <v>2.9489204844655115E-2</v>
      </c>
      <c r="D181" s="4">
        <f t="shared" si="10"/>
        <v>2.1777522935779814</v>
      </c>
      <c r="E181" s="4">
        <f t="shared" si="11"/>
        <v>1.8490749756572542</v>
      </c>
      <c r="G181" s="4">
        <f t="shared" si="9"/>
        <v>1.0294892048446551</v>
      </c>
    </row>
    <row r="182" spans="1:7" x14ac:dyDescent="0.2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8"/>
        <v>2.925809822361547E-2</v>
      </c>
      <c r="D182" s="4">
        <f t="shared" si="10"/>
        <v>1.78544776119403</v>
      </c>
      <c r="E182" s="4">
        <f t="shared" si="11"/>
        <v>2.2731591448931119</v>
      </c>
      <c r="G182" s="4">
        <f t="shared" si="9"/>
        <v>1.0292580982236155</v>
      </c>
    </row>
    <row r="183" spans="1:7" x14ac:dyDescent="0.2">
      <c r="A183" s="4">
        <f>IF('True_Odds_Calculator_2-way'!A184="","",'True_Odds_Calculator_2-way'!A184)</f>
        <v>2.77</v>
      </c>
      <c r="B183" s="4">
        <f>IF('True_Odds_Calculator_2-way'!B184="","",'True_Odds_Calculator_2-way'!B184)</f>
        <v>1.5</v>
      </c>
      <c r="C183" s="4">
        <f t="shared" si="8"/>
        <v>2.7677496991576511E-2</v>
      </c>
      <c r="D183" s="4">
        <f t="shared" si="10"/>
        <v>2.880415944540728</v>
      </c>
      <c r="E183" s="4">
        <f t="shared" si="11"/>
        <v>1.5317972350230415</v>
      </c>
      <c r="G183" s="4">
        <f t="shared" si="9"/>
        <v>1.0276774969915765</v>
      </c>
    </row>
    <row r="184" spans="1:7" x14ac:dyDescent="0.2">
      <c r="A184" s="4">
        <f>IF('True_Odds_Calculator_2-way'!A185="","",'True_Odds_Calculator_2-way'!A185)</f>
        <v>2.25</v>
      </c>
      <c r="B184" s="4">
        <f>IF('True_Odds_Calculator_2-way'!B185="","",'True_Odds_Calculator_2-way'!B185)</f>
        <v>1.7</v>
      </c>
      <c r="C184" s="4">
        <f t="shared" si="8"/>
        <v>3.2679738562091387E-2</v>
      </c>
      <c r="D184" s="4">
        <f t="shared" si="10"/>
        <v>2.3358778625954195</v>
      </c>
      <c r="E184" s="4">
        <f t="shared" si="11"/>
        <v>1.7485714285714284</v>
      </c>
      <c r="G184" s="4">
        <f t="shared" si="9"/>
        <v>1.0326797385620914</v>
      </c>
    </row>
    <row r="185" spans="1:7" x14ac:dyDescent="0.2">
      <c r="A185" s="4">
        <f>IF('True_Odds_Calculator_2-way'!A186="","",'True_Odds_Calculator_2-way'!A186)</f>
        <v>2.31</v>
      </c>
      <c r="B185" s="4">
        <f>IF('True_Odds_Calculator_2-way'!B186="","",'True_Odds_Calculator_2-way'!B186)</f>
        <v>1.64</v>
      </c>
      <c r="C185" s="4">
        <f t="shared" si="8"/>
        <v>4.2656530461408604E-2</v>
      </c>
      <c r="D185" s="4">
        <f t="shared" si="10"/>
        <v>2.4297075423294001</v>
      </c>
      <c r="E185" s="4">
        <f t="shared" si="11"/>
        <v>1.6994437466355645</v>
      </c>
      <c r="G185" s="4">
        <f t="shared" si="9"/>
        <v>1.0426565304614086</v>
      </c>
    </row>
    <row r="186" spans="1:7" x14ac:dyDescent="0.2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1.68</v>
      </c>
      <c r="C186" s="4">
        <f t="shared" si="8"/>
        <v>4.5688545688545634E-2</v>
      </c>
      <c r="D186" s="4">
        <f t="shared" si="10"/>
        <v>2.3386004514672689</v>
      </c>
      <c r="E186" s="4">
        <f t="shared" si="11"/>
        <v>1.7470489038785832</v>
      </c>
      <c r="G186" s="4">
        <f t="shared" si="9"/>
        <v>1.0456885456885456</v>
      </c>
    </row>
    <row r="187" spans="1:7" x14ac:dyDescent="0.2">
      <c r="A187" s="4">
        <f>IF('True_Odds_Calculator_2-way'!A188="","",'True_Odds_Calculator_2-way'!A188)</f>
        <v>2.12</v>
      </c>
      <c r="B187" s="4">
        <f>IF('True_Odds_Calculator_2-way'!B188="","",'True_Odds_Calculator_2-way'!B188)</f>
        <v>1.75</v>
      </c>
      <c r="C187" s="4">
        <f t="shared" si="8"/>
        <v>4.3126684636118462E-2</v>
      </c>
      <c r="D187" s="4">
        <f t="shared" si="10"/>
        <v>2.2215568862275448</v>
      </c>
      <c r="E187" s="4">
        <f t="shared" si="11"/>
        <v>1.8186274509803919</v>
      </c>
      <c r="G187" s="4">
        <f t="shared" si="9"/>
        <v>1.0431266846361185</v>
      </c>
    </row>
    <row r="188" spans="1:7" x14ac:dyDescent="0.2">
      <c r="A188" s="4">
        <f>IF('True_Odds_Calculator_2-way'!A189="","",'True_Odds_Calculator_2-way'!A189)</f>
        <v>2.44</v>
      </c>
      <c r="B188" s="4">
        <f>IF('True_Odds_Calculator_2-way'!B189="","",'True_Odds_Calculator_2-way'!B189)</f>
        <v>1.58</v>
      </c>
      <c r="C188" s="4">
        <f t="shared" si="8"/>
        <v>4.2747457978833836E-2</v>
      </c>
      <c r="D188" s="4">
        <f t="shared" si="10"/>
        <v>2.5742521367521367</v>
      </c>
      <c r="E188" s="4">
        <f t="shared" si="11"/>
        <v>1.6352222599253479</v>
      </c>
      <c r="G188" s="4">
        <f t="shared" si="9"/>
        <v>1.0427474579788338</v>
      </c>
    </row>
    <row r="189" spans="1:7" x14ac:dyDescent="0.2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8"/>
        <v>3.3225814910969431E-2</v>
      </c>
      <c r="D189" s="4">
        <f t="shared" si="10"/>
        <v>1.7599981538319522</v>
      </c>
      <c r="E189" s="4">
        <f t="shared" si="11"/>
        <v>2.315792669966295</v>
      </c>
      <c r="G189" s="4">
        <f t="shared" si="9"/>
        <v>1.0332258149109694</v>
      </c>
    </row>
    <row r="190" spans="1:7" x14ac:dyDescent="0.2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8"/>
        <v>3.4024455077086735E-2</v>
      </c>
      <c r="D190" s="4">
        <f t="shared" si="10"/>
        <v>1.8568608094768018</v>
      </c>
      <c r="E190" s="4">
        <f t="shared" si="11"/>
        <v>2.1670506912442398</v>
      </c>
      <c r="G190" s="4">
        <f t="shared" si="9"/>
        <v>1.0340244550770867</v>
      </c>
    </row>
    <row r="191" spans="1:7" x14ac:dyDescent="0.2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2.1</v>
      </c>
      <c r="C191" s="4">
        <f t="shared" si="8"/>
        <v>3.1746031746031633E-2</v>
      </c>
      <c r="D191" s="4">
        <f t="shared" si="10"/>
        <v>1.8529411764705881</v>
      </c>
      <c r="E191" s="4">
        <f t="shared" si="11"/>
        <v>2.172413793103448</v>
      </c>
      <c r="G191" s="4">
        <f t="shared" si="9"/>
        <v>1.0317460317460316</v>
      </c>
    </row>
    <row r="192" spans="1:7" x14ac:dyDescent="0.2">
      <c r="A192" s="4">
        <f>IF('True_Odds_Calculator_2-way'!A193="","",'True_Odds_Calculator_2-way'!A193)</f>
        <v>1.94</v>
      </c>
      <c r="B192" s="4">
        <f>IF('True_Odds_Calculator_2-way'!B193="","",'True_Odds_Calculator_2-way'!B193)</f>
        <v>1.93</v>
      </c>
      <c r="C192" s="4">
        <f t="shared" si="8"/>
        <v>3.3598632551679941E-2</v>
      </c>
      <c r="D192" s="4">
        <f t="shared" si="10"/>
        <v>2.0053558995233249</v>
      </c>
      <c r="E192" s="4">
        <f t="shared" si="11"/>
        <v>1.9946726333173512</v>
      </c>
      <c r="G192" s="4">
        <f t="shared" si="9"/>
        <v>1.0335986325516799</v>
      </c>
    </row>
    <row r="193" spans="1:7" x14ac:dyDescent="0.2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1.71</v>
      </c>
      <c r="C193" s="4">
        <f t="shared" si="8"/>
        <v>4.7758284600389889E-2</v>
      </c>
      <c r="D193" s="4">
        <f t="shared" si="10"/>
        <v>2.2774694783573808</v>
      </c>
      <c r="E193" s="4">
        <f t="shared" si="11"/>
        <v>1.7827975673327543</v>
      </c>
      <c r="G193" s="4">
        <f t="shared" si="9"/>
        <v>1.0477582846003899</v>
      </c>
    </row>
    <row r="194" spans="1:7" x14ac:dyDescent="0.2">
      <c r="A194" s="4">
        <f>IF('True_Odds_Calculator_2-way'!A195="","",'True_Odds_Calculator_2-way'!A195)</f>
        <v>1.66</v>
      </c>
      <c r="B194" s="4">
        <f>IF('True_Odds_Calculator_2-way'!B195="","",'True_Odds_Calculator_2-way'!B195)</f>
        <v>2.35</v>
      </c>
      <c r="C194" s="4">
        <f t="shared" ref="C194:C257" si="12">IF(A194="","",((1/A194)+(1/B194))-1)</f>
        <v>2.7941553447834E-2</v>
      </c>
      <c r="D194" s="4">
        <f t="shared" si="10"/>
        <v>1.6994118928338053</v>
      </c>
      <c r="E194" s="4">
        <f t="shared" si="11"/>
        <v>2.4297726564933044</v>
      </c>
      <c r="G194" s="4">
        <f t="shared" ref="G194:G257" si="13">IF(A194="","",C194+1)</f>
        <v>1.027941553447834</v>
      </c>
    </row>
    <row r="195" spans="1:7" x14ac:dyDescent="0.2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si="12"/>
        <v>2.3185220076411994E-2</v>
      </c>
      <c r="D195" s="4">
        <f t="shared" ref="D195:D258" si="14">IF(A195="","",(2*A195)/(2-($C195*A195)))</f>
        <v>1.974169551066798</v>
      </c>
      <c r="E195" s="4">
        <f t="shared" ref="E195:E258" si="15">IF(B195="","",(2*B195)/(2-($C195*B195)))</f>
        <v>2.0265153523890338</v>
      </c>
      <c r="G195" s="4">
        <f t="shared" si="13"/>
        <v>1.023185220076412</v>
      </c>
    </row>
    <row r="196" spans="1:7" x14ac:dyDescent="0.2">
      <c r="A196" s="4">
        <f>IF('True_Odds_Calculator_2-way'!A197="","",'True_Odds_Calculator_2-way'!A197)</f>
        <v>1.9</v>
      </c>
      <c r="B196" s="4">
        <f>IF('True_Odds_Calculator_2-way'!B197="","",'True_Odds_Calculator_2-way'!B197)</f>
        <v>2.0099999999999998</v>
      </c>
      <c r="C196" s="4">
        <f t="shared" si="12"/>
        <v>2.3828227284629522E-2</v>
      </c>
      <c r="D196" s="4">
        <f t="shared" si="14"/>
        <v>1.9440061084245355</v>
      </c>
      <c r="E196" s="4">
        <f t="shared" si="15"/>
        <v>2.05931517929361</v>
      </c>
      <c r="G196" s="4">
        <f t="shared" si="13"/>
        <v>1.0238282272846295</v>
      </c>
    </row>
    <row r="197" spans="1:7" x14ac:dyDescent="0.2">
      <c r="A197" s="4">
        <f>IF('True_Odds_Calculator_2-way'!A198="","",'True_Odds_Calculator_2-way'!A198)</f>
        <v>2.2400000000000002</v>
      </c>
      <c r="B197" s="4">
        <f>IF('True_Odds_Calculator_2-way'!B198="","",'True_Odds_Calculator_2-way'!B198)</f>
        <v>1.69</v>
      </c>
      <c r="C197" s="4">
        <f t="shared" si="12"/>
        <v>3.8144547759932479E-2</v>
      </c>
      <c r="D197" s="4">
        <f t="shared" si="14"/>
        <v>2.3399678575843743</v>
      </c>
      <c r="E197" s="4">
        <f t="shared" si="15"/>
        <v>1.7462865578005351</v>
      </c>
      <c r="G197" s="4">
        <f t="shared" si="13"/>
        <v>1.0381445477599325</v>
      </c>
    </row>
    <row r="198" spans="1:7" x14ac:dyDescent="0.2">
      <c r="A198" s="4">
        <f>IF('True_Odds_Calculator_2-way'!A199="","",'True_Odds_Calculator_2-way'!A199)</f>
        <v>2.2599999999999998</v>
      </c>
      <c r="B198" s="4">
        <f>IF('True_Odds_Calculator_2-way'!B199="","",'True_Odds_Calculator_2-way'!B199)</f>
        <v>1.68</v>
      </c>
      <c r="C198" s="4">
        <f t="shared" si="12"/>
        <v>3.7715971344289834E-2</v>
      </c>
      <c r="D198" s="4">
        <f t="shared" si="14"/>
        <v>2.3606068142253167</v>
      </c>
      <c r="E198" s="4">
        <f t="shared" si="15"/>
        <v>1.7349661853408882</v>
      </c>
      <c r="G198" s="4">
        <f t="shared" si="13"/>
        <v>1.0377159713442898</v>
      </c>
    </row>
    <row r="199" spans="1:7" x14ac:dyDescent="0.2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1.79</v>
      </c>
      <c r="C199" s="4">
        <f t="shared" si="12"/>
        <v>2.8142785952212312E-2</v>
      </c>
      <c r="D199" s="4">
        <f t="shared" si="14"/>
        <v>2.1958130561234772</v>
      </c>
      <c r="E199" s="4">
        <f t="shared" si="15"/>
        <v>1.8362511137332338</v>
      </c>
      <c r="G199" s="4">
        <f t="shared" si="13"/>
        <v>1.0281427859522123</v>
      </c>
    </row>
    <row r="200" spans="1:7" x14ac:dyDescent="0.2">
      <c r="A200" s="4">
        <f>IF('True_Odds_Calculator_2-way'!A201="","",'True_Odds_Calculator_2-way'!A201)</f>
        <v>2.61</v>
      </c>
      <c r="B200" s="4">
        <f>IF('True_Odds_Calculator_2-way'!B201="","",'True_Odds_Calculator_2-way'!B201)</f>
        <v>1.52</v>
      </c>
      <c r="C200" s="4">
        <f t="shared" si="12"/>
        <v>4.1036499294212714E-2</v>
      </c>
      <c r="D200" s="4">
        <f t="shared" si="14"/>
        <v>2.7576810788266375</v>
      </c>
      <c r="E200" s="4">
        <f t="shared" si="15"/>
        <v>1.5689314245036781</v>
      </c>
      <c r="G200" s="4">
        <f t="shared" si="13"/>
        <v>1.0410364992942127</v>
      </c>
    </row>
    <row r="201" spans="1:7" x14ac:dyDescent="0.2">
      <c r="A201" s="4">
        <f>IF('True_Odds_Calculator_2-way'!A202="","",'True_Odds_Calculator_2-way'!A202)</f>
        <v>1.79</v>
      </c>
      <c r="B201" s="4">
        <f>IF('True_Odds_Calculator_2-way'!B202="","",'True_Odds_Calculator_2-way'!B202)</f>
        <v>2.08</v>
      </c>
      <c r="C201" s="4">
        <f t="shared" si="12"/>
        <v>3.9428448646325664E-2</v>
      </c>
      <c r="D201" s="4">
        <f t="shared" si="14"/>
        <v>1.8554769261437256</v>
      </c>
      <c r="E201" s="4">
        <f t="shared" si="15"/>
        <v>2.1689385995572641</v>
      </c>
      <c r="G201" s="4">
        <f t="shared" si="13"/>
        <v>1.0394284486463257</v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</v>
      </c>
      <c r="B2" s="4">
        <f>IF('True_Odds_Calculator_3-way'!B3="","",'True_Odds_Calculator_3-way'!B3)</f>
        <v>4.34</v>
      </c>
      <c r="C2" s="4">
        <f>IF('True_Odds_Calculator_3-way'!C3="","",'True_Odds_Calculator_3-way'!C3)</f>
        <v>5.56</v>
      </c>
      <c r="D2" s="4">
        <f>IF(A2="","",((1/A2)+(1/B2)+(1/C2))-1)</f>
        <v>3.5270861651692575E-2</v>
      </c>
      <c r="E2" s="4">
        <f>IF(A2="","",(3*A2)/(3-($D2*A2)))</f>
        <v>1.630674830042304</v>
      </c>
      <c r="F2" s="4">
        <f>IF(B2="","",(3*B2)/(3-($D2*B2)))</f>
        <v>4.5733563292458737</v>
      </c>
      <c r="G2" s="4">
        <f>IF(C2="","",(3*C2)/(3-($D2*C2)))</f>
        <v>5.9488696595419484</v>
      </c>
      <c r="I2" s="4">
        <f>IF(A2="","",D2+1)</f>
        <v>1.0352708616516926</v>
      </c>
    </row>
    <row r="3" spans="1:9" x14ac:dyDescent="0.2">
      <c r="A3" s="4">
        <f>IF('True_Odds_Calculator_3-way'!A4="","",'True_Odds_Calculator_3-way'!A4)</f>
        <v>1.69</v>
      </c>
      <c r="B3" s="4">
        <f>IF('True_Odds_Calculator_3-way'!B4="","",'True_Odds_Calculator_3-way'!B4)</f>
        <v>4.66</v>
      </c>
      <c r="C3" s="4">
        <f>IF('True_Odds_Calculator_3-way'!C4="","",'True_Odds_Calculator_3-way'!C4)</f>
        <v>4.59</v>
      </c>
      <c r="D3" s="4">
        <f t="shared" ref="D3:D66" si="0">IF(A3="","",((1/A3)+(1/B3)+(1/C3))-1)</f>
        <v>2.4173174756749294E-2</v>
      </c>
      <c r="E3" s="4">
        <f t="shared" ref="E3:E66" si="1">IF(A3="","",(3*A3)/(3-($D3*A3)))</f>
        <v>1.7133313845559701</v>
      </c>
      <c r="F3" s="4">
        <f t="shared" ref="F3:F66" si="2">IF(B3="","",(3*B3)/(3-($D3*B3)))</f>
        <v>4.8418049239990602</v>
      </c>
      <c r="G3" s="4">
        <f t="shared" ref="G3:G66" si="3">IF(C3="","",(3*C3)/(3-($D3*C3)))</f>
        <v>4.7662806881001405</v>
      </c>
      <c r="I3" s="4">
        <f t="shared" ref="I3:I66" si="4">IF(A3="","",D3+1)</f>
        <v>1.0241731747567493</v>
      </c>
    </row>
    <row r="4" spans="1:9" x14ac:dyDescent="0.2">
      <c r="A4" s="4">
        <f>IF('True_Odds_Calculator_3-way'!A5="","",'True_Odds_Calculator_3-way'!A5)</f>
        <v>2.9</v>
      </c>
      <c r="B4" s="4">
        <f>IF('True_Odds_Calculator_3-way'!B5="","",'True_Odds_Calculator_3-way'!B5)</f>
        <v>3.59</v>
      </c>
      <c r="C4" s="4">
        <f>IF('True_Odds_Calculator_3-way'!C5="","",'True_Odds_Calculator_3-way'!C5)</f>
        <v>2.4700000000000002</v>
      </c>
      <c r="D4" s="4">
        <f t="shared" si="0"/>
        <v>2.8237417835464518E-2</v>
      </c>
      <c r="E4" s="4">
        <f t="shared" si="1"/>
        <v>2.9813802642394793</v>
      </c>
      <c r="F4" s="4">
        <f t="shared" si="2"/>
        <v>3.7155513664536746</v>
      </c>
      <c r="G4" s="4">
        <f t="shared" si="3"/>
        <v>2.5287913837112757</v>
      </c>
      <c r="I4" s="4">
        <f t="shared" si="4"/>
        <v>1.0282374178354645</v>
      </c>
    </row>
    <row r="5" spans="1:9" x14ac:dyDescent="0.2">
      <c r="A5" s="4">
        <f>IF('True_Odds_Calculator_3-way'!A6="","",'True_Odds_Calculator_3-way'!A6)</f>
        <v>2.65</v>
      </c>
      <c r="B5" s="4">
        <f>IF('True_Odds_Calculator_3-way'!B6="","",'True_Odds_Calculator_3-way'!B6)</f>
        <v>3.51</v>
      </c>
      <c r="C5" s="4">
        <f>IF('True_Odds_Calculator_3-way'!C6="","",'True_Odds_Calculator_3-way'!C6)</f>
        <v>2.74</v>
      </c>
      <c r="D5" s="4">
        <f t="shared" si="0"/>
        <v>2.7222279115957759E-2</v>
      </c>
      <c r="E5" s="4">
        <f t="shared" si="1"/>
        <v>2.7152928734257369</v>
      </c>
      <c r="F5" s="4">
        <f t="shared" si="2"/>
        <v>3.6254715088900911</v>
      </c>
      <c r="G5" s="4">
        <f t="shared" si="3"/>
        <v>2.8098616316884053</v>
      </c>
      <c r="I5" s="4">
        <f t="shared" si="4"/>
        <v>1.0272222791159578</v>
      </c>
    </row>
    <row r="6" spans="1:9" x14ac:dyDescent="0.2">
      <c r="A6" s="4">
        <f>IF('True_Odds_Calculator_3-way'!A7="","",'True_Odds_Calculator_3-way'!A7)</f>
        <v>2.16</v>
      </c>
      <c r="B6" s="4">
        <f>IF('True_Odds_Calculator_3-way'!B7="","",'True_Odds_Calculator_3-way'!B7)</f>
        <v>3.34</v>
      </c>
      <c r="C6" s="4">
        <f>IF('True_Odds_Calculator_3-way'!C7="","",'True_Odds_Calculator_3-way'!C7)</f>
        <v>3.76</v>
      </c>
      <c r="D6" s="4">
        <f t="shared" si="0"/>
        <v>2.8321607376263991E-2</v>
      </c>
      <c r="E6" s="4">
        <f t="shared" si="1"/>
        <v>2.204962621668161</v>
      </c>
      <c r="F6" s="4">
        <f t="shared" si="2"/>
        <v>3.4487436804304901</v>
      </c>
      <c r="G6" s="4">
        <f t="shared" si="3"/>
        <v>3.8983784579254439</v>
      </c>
      <c r="I6" s="4">
        <f t="shared" si="4"/>
        <v>1.028321607376264</v>
      </c>
    </row>
    <row r="7" spans="1:9" x14ac:dyDescent="0.2">
      <c r="A7" s="4">
        <f>IF('True_Odds_Calculator_3-way'!A8="","",'True_Odds_Calculator_3-way'!A8)</f>
        <v>2.2000000000000002</v>
      </c>
      <c r="B7" s="4">
        <f>IF('True_Odds_Calculator_3-way'!B8="","",'True_Odds_Calculator_3-way'!B8)</f>
        <v>3.16</v>
      </c>
      <c r="C7" s="4">
        <f>IF('True_Odds_Calculator_3-way'!C8="","",'True_Odds_Calculator_3-way'!C8)</f>
        <v>3.81</v>
      </c>
      <c r="D7" s="4">
        <f t="shared" si="0"/>
        <v>3.3468342349036062E-2</v>
      </c>
      <c r="E7" s="4">
        <f t="shared" si="1"/>
        <v>2.2553541748031356</v>
      </c>
      <c r="F7" s="4">
        <f t="shared" si="2"/>
        <v>3.275471237683186</v>
      </c>
      <c r="G7" s="4">
        <f t="shared" si="3"/>
        <v>3.9791321974689424</v>
      </c>
      <c r="I7" s="4">
        <f t="shared" si="4"/>
        <v>1.0334683423490361</v>
      </c>
    </row>
    <row r="8" spans="1:9" x14ac:dyDescent="0.2">
      <c r="A8" s="4">
        <f>IF('True_Odds_Calculator_3-way'!A9="","",'True_Odds_Calculator_3-way'!A9)</f>
        <v>2.48</v>
      </c>
      <c r="B8" s="4">
        <f>IF('True_Odds_Calculator_3-way'!B9="","",'True_Odds_Calculator_3-way'!B9)</f>
        <v>3.05</v>
      </c>
      <c r="C8" s="4">
        <f>IF('True_Odds_Calculator_3-way'!C9="","",'True_Odds_Calculator_3-way'!C9)</f>
        <v>3.31</v>
      </c>
      <c r="D8" s="4">
        <f t="shared" si="0"/>
        <v>3.3209462536006873E-2</v>
      </c>
      <c r="E8" s="4">
        <f t="shared" si="1"/>
        <v>2.5500057036079391</v>
      </c>
      <c r="F8" s="4">
        <f t="shared" si="2"/>
        <v>3.1565753055061281</v>
      </c>
      <c r="G8" s="4">
        <f t="shared" si="3"/>
        <v>3.4358949961894805</v>
      </c>
      <c r="I8" s="4">
        <f t="shared" si="4"/>
        <v>1.0332094625360069</v>
      </c>
    </row>
    <row r="9" spans="1:9" x14ac:dyDescent="0.2">
      <c r="A9" s="4">
        <f>IF('True_Odds_Calculator_3-way'!A10="","",'True_Odds_Calculator_3-way'!A10)</f>
        <v>2.37</v>
      </c>
      <c r="B9" s="4">
        <f>IF('True_Odds_Calculator_3-way'!B10="","",'True_Odds_Calculator_3-way'!B10)</f>
        <v>3.17</v>
      </c>
      <c r="C9" s="4">
        <f>IF('True_Odds_Calculator_3-way'!C10="","",'True_Odds_Calculator_3-way'!C10)</f>
        <v>3.38</v>
      </c>
      <c r="D9" s="4">
        <f t="shared" si="0"/>
        <v>3.3256329684933972E-2</v>
      </c>
      <c r="E9" s="4">
        <f t="shared" si="1"/>
        <v>2.4339458432651311</v>
      </c>
      <c r="F9" s="4">
        <f t="shared" si="2"/>
        <v>3.2854536504505782</v>
      </c>
      <c r="G9" s="4">
        <f t="shared" si="3"/>
        <v>3.5115744750602023</v>
      </c>
      <c r="I9" s="4">
        <f t="shared" si="4"/>
        <v>1.033256329684934</v>
      </c>
    </row>
    <row r="10" spans="1:9" x14ac:dyDescent="0.2">
      <c r="A10" s="4">
        <f>IF('True_Odds_Calculator_3-way'!A11="","",'True_Odds_Calculator_3-way'!A11)</f>
        <v>1.71</v>
      </c>
      <c r="B10" s="4">
        <f>IF('True_Odds_Calculator_3-way'!B11="","",'True_Odds_Calculator_3-way'!B11)</f>
        <v>3.75</v>
      </c>
      <c r="C10" s="4">
        <f>IF('True_Odds_Calculator_3-way'!C11="","",'True_Odds_Calculator_3-way'!C11)</f>
        <v>5.35</v>
      </c>
      <c r="D10" s="4">
        <f t="shared" si="0"/>
        <v>3.8377876154560786E-2</v>
      </c>
      <c r="E10" s="4">
        <f t="shared" si="1"/>
        <v>1.7482435075068952</v>
      </c>
      <c r="F10" s="4">
        <f t="shared" si="2"/>
        <v>3.9389612067109661</v>
      </c>
      <c r="G10" s="4">
        <f t="shared" si="3"/>
        <v>5.7430580259055413</v>
      </c>
      <c r="I10" s="4">
        <f t="shared" si="4"/>
        <v>1.0383778761545608</v>
      </c>
    </row>
    <row r="11" spans="1:9" x14ac:dyDescent="0.2">
      <c r="A11" s="4">
        <f>IF('True_Odds_Calculator_3-way'!A12="","",'True_Odds_Calculator_3-way'!A12)</f>
        <v>2.37</v>
      </c>
      <c r="B11" s="4">
        <f>IF('True_Odds_Calculator_3-way'!B12="","",'True_Odds_Calculator_3-way'!B12)</f>
        <v>3.17</v>
      </c>
      <c r="C11" s="4">
        <f>IF('True_Odds_Calculator_3-way'!C12="","",'True_Odds_Calculator_3-way'!C12)</f>
        <v>3.39</v>
      </c>
      <c r="D11" s="4">
        <f t="shared" si="0"/>
        <v>3.2383592256716609E-2</v>
      </c>
      <c r="E11" s="4">
        <f t="shared" si="1"/>
        <v>2.4322236702966569</v>
      </c>
      <c r="F11" s="4">
        <f t="shared" si="2"/>
        <v>3.2823164797895497</v>
      </c>
      <c r="G11" s="4">
        <f t="shared" si="3"/>
        <v>3.5187637374365792</v>
      </c>
      <c r="I11" s="4">
        <f t="shared" si="4"/>
        <v>1.0323835922567166</v>
      </c>
    </row>
    <row r="12" spans="1:9" x14ac:dyDescent="0.2">
      <c r="A12" s="4">
        <f>IF('True_Odds_Calculator_3-way'!A13="","",'True_Odds_Calculator_3-way'!A13)</f>
        <v>1.98</v>
      </c>
      <c r="B12" s="4">
        <f>IF('True_Odds_Calculator_3-way'!B13="","",'True_Odds_Calculator_3-way'!B13)</f>
        <v>3.26</v>
      </c>
      <c r="C12" s="4">
        <f>IF('True_Odds_Calculator_3-way'!C13="","",'True_Odds_Calculator_3-way'!C13)</f>
        <v>4.47</v>
      </c>
      <c r="D12" s="4">
        <f t="shared" si="0"/>
        <v>3.5512617840612215E-2</v>
      </c>
      <c r="E12" s="4">
        <f t="shared" si="1"/>
        <v>2.0275217186113466</v>
      </c>
      <c r="F12" s="4">
        <f t="shared" si="2"/>
        <v>3.3908543513425462</v>
      </c>
      <c r="G12" s="4">
        <f t="shared" si="3"/>
        <v>4.7197393465867261</v>
      </c>
      <c r="I12" s="4">
        <f t="shared" si="4"/>
        <v>1.0355126178406122</v>
      </c>
    </row>
    <row r="13" spans="1:9" x14ac:dyDescent="0.2">
      <c r="A13" s="4">
        <f>IF('True_Odds_Calculator_3-way'!A14="","",'True_Odds_Calculator_3-way'!A14)</f>
        <v>2.2400000000000002</v>
      </c>
      <c r="B13" s="4">
        <f>IF('True_Odds_Calculator_3-way'!B14="","",'True_Odds_Calculator_3-way'!B14)</f>
        <v>3.22</v>
      </c>
      <c r="C13" s="4">
        <f>IF('True_Odds_Calculator_3-way'!C14="","",'True_Odds_Calculator_3-way'!C14)</f>
        <v>3.63</v>
      </c>
      <c r="D13" s="4">
        <f t="shared" si="0"/>
        <v>3.2469671303663183E-2</v>
      </c>
      <c r="E13" s="4">
        <f t="shared" si="1"/>
        <v>2.2956559311548066</v>
      </c>
      <c r="F13" s="4">
        <f t="shared" si="2"/>
        <v>3.3362716718321477</v>
      </c>
      <c r="G13" s="4">
        <f t="shared" si="3"/>
        <v>3.7784488401725116</v>
      </c>
      <c r="I13" s="4">
        <f t="shared" si="4"/>
        <v>1.0324696713036632</v>
      </c>
    </row>
    <row r="14" spans="1:9" x14ac:dyDescent="0.2">
      <c r="A14" s="4">
        <f>IF('True_Odds_Calculator_3-way'!A15="","",'True_Odds_Calculator_3-way'!A15)</f>
        <v>1.86</v>
      </c>
      <c r="B14" s="4">
        <f>IF('True_Odds_Calculator_3-way'!B15="","",'True_Odds_Calculator_3-way'!B15)</f>
        <v>3.57</v>
      </c>
      <c r="C14" s="4">
        <f>IF('True_Odds_Calculator_3-way'!C15="","",'True_Odds_Calculator_3-way'!C15)</f>
        <v>4.72</v>
      </c>
      <c r="D14" s="4">
        <f t="shared" si="0"/>
        <v>2.9610860199738687E-2</v>
      </c>
      <c r="E14" s="4">
        <f t="shared" si="1"/>
        <v>1.8947858684649244</v>
      </c>
      <c r="F14" s="4">
        <f t="shared" si="2"/>
        <v>3.7003903730031511</v>
      </c>
      <c r="G14" s="4">
        <f t="shared" si="3"/>
        <v>4.9506391560814604</v>
      </c>
      <c r="I14" s="4">
        <f t="shared" si="4"/>
        <v>1.0296108601997387</v>
      </c>
    </row>
    <row r="15" spans="1:9" x14ac:dyDescent="0.2">
      <c r="A15" s="4">
        <f>IF('True_Odds_Calculator_3-way'!A16="","",'True_Odds_Calculator_3-way'!A16)</f>
        <v>3.23</v>
      </c>
      <c r="B15" s="4">
        <f>IF('True_Odds_Calculator_3-way'!B16="","",'True_Odds_Calculator_3-way'!B16)</f>
        <v>3.88</v>
      </c>
      <c r="C15" s="4">
        <f>IF('True_Odds_Calculator_3-way'!C16="","",'True_Odds_Calculator_3-way'!C16)</f>
        <v>2.17</v>
      </c>
      <c r="D15" s="4">
        <f t="shared" si="0"/>
        <v>2.8158975070258441E-2</v>
      </c>
      <c r="E15" s="4">
        <f t="shared" si="1"/>
        <v>3.3309883375696443</v>
      </c>
      <c r="F15" s="4">
        <f t="shared" si="2"/>
        <v>4.0266461904020181</v>
      </c>
      <c r="G15" s="4">
        <f t="shared" si="3"/>
        <v>2.2151182490769834</v>
      </c>
      <c r="I15" s="4">
        <f t="shared" si="4"/>
        <v>1.0281589750702584</v>
      </c>
    </row>
    <row r="16" spans="1:9" x14ac:dyDescent="0.2">
      <c r="A16" s="4">
        <f>IF('True_Odds_Calculator_3-way'!A17="","",'True_Odds_Calculator_3-way'!A17)</f>
        <v>1.19</v>
      </c>
      <c r="B16" s="4">
        <f>IF('True_Odds_Calculator_3-way'!B17="","",'True_Odds_Calculator_3-way'!B17)</f>
        <v>7.5</v>
      </c>
      <c r="C16" s="4">
        <f>IF('True_Odds_Calculator_3-way'!C17="","",'True_Odds_Calculator_3-way'!C17)</f>
        <v>15.97</v>
      </c>
      <c r="D16" s="4">
        <f t="shared" si="0"/>
        <v>3.6286875426438492E-2</v>
      </c>
      <c r="E16" s="4">
        <f t="shared" si="1"/>
        <v>1.2073787610691933</v>
      </c>
      <c r="F16" s="4">
        <f t="shared" si="2"/>
        <v>8.2482588537803654</v>
      </c>
      <c r="G16" s="4">
        <f t="shared" si="3"/>
        <v>19.79344256224265</v>
      </c>
      <c r="I16" s="4">
        <f t="shared" si="4"/>
        <v>1.0362868754264385</v>
      </c>
    </row>
    <row r="17" spans="1:9" x14ac:dyDescent="0.2">
      <c r="A17" s="4">
        <f>IF('True_Odds_Calculator_3-way'!A18="","",'True_Odds_Calculator_3-way'!A18)</f>
        <v>7.23</v>
      </c>
      <c r="B17" s="4">
        <f>IF('True_Odds_Calculator_3-way'!B18="","",'True_Odds_Calculator_3-way'!B18)</f>
        <v>4.55</v>
      </c>
      <c r="C17" s="4">
        <f>IF('True_Odds_Calculator_3-way'!C18="","",'True_Odds_Calculator_3-way'!C18)</f>
        <v>1.48</v>
      </c>
      <c r="D17" s="4">
        <f t="shared" si="0"/>
        <v>3.3768481901261804E-2</v>
      </c>
      <c r="E17" s="4">
        <f t="shared" si="1"/>
        <v>7.8705188943588471</v>
      </c>
      <c r="F17" s="4">
        <f t="shared" si="2"/>
        <v>4.7956096965175936</v>
      </c>
      <c r="G17" s="4">
        <f t="shared" si="3"/>
        <v>1.5050731915014637</v>
      </c>
      <c r="I17" s="4">
        <f t="shared" si="4"/>
        <v>1.0337684819012618</v>
      </c>
    </row>
    <row r="18" spans="1:9" x14ac:dyDescent="0.2">
      <c r="A18" s="4">
        <f>IF('True_Odds_Calculator_3-way'!A19="","",'True_Odds_Calculator_3-way'!A19)</f>
        <v>1.67</v>
      </c>
      <c r="B18" s="4">
        <f>IF('True_Odds_Calculator_3-way'!B19="","",'True_Odds_Calculator_3-way'!B19)</f>
        <v>3.74</v>
      </c>
      <c r="C18" s="4">
        <f>IF('True_Odds_Calculator_3-way'!C19="","",'True_Odds_Calculator_3-way'!C19)</f>
        <v>6.33</v>
      </c>
      <c r="D18" s="4">
        <f t="shared" si="0"/>
        <v>2.4159957450332392E-2</v>
      </c>
      <c r="E18" s="4">
        <f t="shared" si="1"/>
        <v>1.6927660838175074</v>
      </c>
      <c r="F18" s="4">
        <f t="shared" si="2"/>
        <v>3.8561448208430473</v>
      </c>
      <c r="G18" s="4">
        <f t="shared" si="3"/>
        <v>6.6700210671179656</v>
      </c>
      <c r="I18" s="4">
        <f t="shared" si="4"/>
        <v>1.0241599574503324</v>
      </c>
    </row>
    <row r="19" spans="1:9" x14ac:dyDescent="0.2">
      <c r="A19" s="4">
        <f>IF('True_Odds_Calculator_3-way'!A20="","",'True_Odds_Calculator_3-way'!A20)</f>
        <v>2.59</v>
      </c>
      <c r="B19" s="4">
        <f>IF('True_Odds_Calculator_3-way'!B20="","",'True_Odds_Calculator_3-way'!B20)</f>
        <v>3.03</v>
      </c>
      <c r="C19" s="4">
        <f>IF('True_Odds_Calculator_3-way'!C20="","",'True_Odds_Calculator_3-way'!C20)</f>
        <v>3.22</v>
      </c>
      <c r="D19" s="4">
        <f t="shared" si="0"/>
        <v>2.6692395611896291E-2</v>
      </c>
      <c r="E19" s="4">
        <f t="shared" si="1"/>
        <v>2.651092938579334</v>
      </c>
      <c r="F19" s="4">
        <f t="shared" si="2"/>
        <v>3.1139499724254294</v>
      </c>
      <c r="G19" s="4">
        <f t="shared" si="3"/>
        <v>3.3149734522375973</v>
      </c>
      <c r="I19" s="4">
        <f t="shared" si="4"/>
        <v>1.0266923956118963</v>
      </c>
    </row>
    <row r="20" spans="1:9" x14ac:dyDescent="0.2">
      <c r="A20" s="4">
        <f>IF('True_Odds_Calculator_3-way'!A21="","",'True_Odds_Calculator_3-way'!A21)</f>
        <v>4.0199999999999996</v>
      </c>
      <c r="B20" s="4">
        <f>IF('True_Odds_Calculator_3-way'!B21="","",'True_Odds_Calculator_3-way'!B21)</f>
        <v>3.73</v>
      </c>
      <c r="C20" s="4">
        <f>IF('True_Odds_Calculator_3-way'!C21="","",'True_Odds_Calculator_3-way'!C21)</f>
        <v>1.95</v>
      </c>
      <c r="D20" s="4">
        <f t="shared" si="0"/>
        <v>2.9673246471293879E-2</v>
      </c>
      <c r="E20" s="4">
        <f t="shared" si="1"/>
        <v>4.186462761426001</v>
      </c>
      <c r="F20" s="4">
        <f t="shared" si="2"/>
        <v>3.8728852060785801</v>
      </c>
      <c r="G20" s="4">
        <f t="shared" si="3"/>
        <v>1.9883505299757436</v>
      </c>
      <c r="I20" s="4">
        <f t="shared" si="4"/>
        <v>1.0296732464712939</v>
      </c>
    </row>
    <row r="21" spans="1:9" x14ac:dyDescent="0.2">
      <c r="A21" s="4">
        <f>IF('True_Odds_Calculator_3-way'!A22="","",'True_Odds_Calculator_3-way'!A22)</f>
        <v>1.66</v>
      </c>
      <c r="B21" s="4">
        <f>IF('True_Odds_Calculator_3-way'!B22="","",'True_Odds_Calculator_3-way'!B22)</f>
        <v>4.18</v>
      </c>
      <c r="C21" s="4">
        <f>IF('True_Odds_Calculator_3-way'!C22="","",'True_Odds_Calculator_3-way'!C22)</f>
        <v>5.1100000000000003</v>
      </c>
      <c r="D21" s="4">
        <f t="shared" si="0"/>
        <v>3.7338804557643934E-2</v>
      </c>
      <c r="E21" s="4">
        <f t="shared" si="1"/>
        <v>1.6950204880951569</v>
      </c>
      <c r="F21" s="4">
        <f t="shared" si="2"/>
        <v>4.4094008473268058</v>
      </c>
      <c r="G21" s="4">
        <f t="shared" si="3"/>
        <v>5.4570721367863744</v>
      </c>
      <c r="I21" s="4">
        <f t="shared" si="4"/>
        <v>1.0373388045576439</v>
      </c>
    </row>
    <row r="22" spans="1:9" x14ac:dyDescent="0.2">
      <c r="A22" s="4">
        <f>IF('True_Odds_Calculator_3-way'!A23="","",'True_Odds_Calculator_3-way'!A23)</f>
        <v>2.27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3.24</v>
      </c>
      <c r="D22" s="4">
        <f t="shared" si="0"/>
        <v>3.3261518760784536E-2</v>
      </c>
      <c r="E22" s="4">
        <f t="shared" si="1"/>
        <v>2.3286060843881815</v>
      </c>
      <c r="F22" s="4">
        <f t="shared" si="2"/>
        <v>3.6629535332619985</v>
      </c>
      <c r="G22" s="4">
        <f t="shared" si="3"/>
        <v>3.3607254595567242</v>
      </c>
      <c r="I22" s="4">
        <f t="shared" si="4"/>
        <v>1.0332615187607845</v>
      </c>
    </row>
    <row r="23" spans="1:9" x14ac:dyDescent="0.2">
      <c r="A23" s="4">
        <f>IF('True_Odds_Calculator_3-way'!A24="","",'True_Odds_Calculator_3-way'!A24)</f>
        <v>1.56</v>
      </c>
      <c r="B23" s="4">
        <f>IF('True_Odds_Calculator_3-way'!B24="","",'True_Odds_Calculator_3-way'!B24)</f>
        <v>4.45</v>
      </c>
      <c r="C23" s="4">
        <f>IF('True_Odds_Calculator_3-way'!C24="","",'True_Odds_Calculator_3-way'!C24)</f>
        <v>5.83</v>
      </c>
      <c r="D23" s="4">
        <f t="shared" si="0"/>
        <v>3.7271328770162704E-2</v>
      </c>
      <c r="E23" s="4">
        <f t="shared" si="1"/>
        <v>1.5908320608746669</v>
      </c>
      <c r="F23" s="4">
        <f t="shared" si="2"/>
        <v>4.7104193209486667</v>
      </c>
      <c r="G23" s="4">
        <f t="shared" si="3"/>
        <v>6.2852440991512388</v>
      </c>
      <c r="I23" s="4">
        <f t="shared" si="4"/>
        <v>1.0372713287701627</v>
      </c>
    </row>
    <row r="24" spans="1:9" x14ac:dyDescent="0.2">
      <c r="A24" s="4">
        <f>IF('True_Odds_Calculator_3-way'!A25="","",'True_Odds_Calculator_3-way'!A25)</f>
        <v>1.99</v>
      </c>
      <c r="B24" s="4">
        <f>IF('True_Odds_Calculator_3-way'!B25="","",'True_Odds_Calculator_3-way'!B25)</f>
        <v>3.82</v>
      </c>
      <c r="C24" s="4">
        <f>IF('True_Odds_Calculator_3-way'!C25="","",'True_Odds_Calculator_3-way'!C25)</f>
        <v>3.7</v>
      </c>
      <c r="D24" s="4">
        <f t="shared" si="0"/>
        <v>3.4562937796382309E-2</v>
      </c>
      <c r="E24" s="4">
        <f t="shared" si="1"/>
        <v>2.0366947896999892</v>
      </c>
      <c r="F24" s="4">
        <f t="shared" si="2"/>
        <v>3.9958582857489211</v>
      </c>
      <c r="G24" s="4">
        <f t="shared" si="3"/>
        <v>3.8647448892194745</v>
      </c>
      <c r="I24" s="4">
        <f t="shared" si="4"/>
        <v>1.0345629377963823</v>
      </c>
    </row>
    <row r="25" spans="1:9" x14ac:dyDescent="0.2">
      <c r="A25" s="4">
        <f>IF('True_Odds_Calculator_3-way'!A26="","",'True_Odds_Calculator_3-way'!A26)</f>
        <v>1.92</v>
      </c>
      <c r="B25" s="4">
        <f>IF('True_Odds_Calculator_3-way'!B26="","",'True_Odds_Calculator_3-way'!B26)</f>
        <v>4.01</v>
      </c>
      <c r="C25" s="4">
        <f>IF('True_Odds_Calculator_3-way'!C26="","",'True_Odds_Calculator_3-way'!C26)</f>
        <v>3.97</v>
      </c>
      <c r="D25" s="4">
        <f t="shared" si="0"/>
        <v>2.209906070256773E-2</v>
      </c>
      <c r="E25" s="4">
        <f t="shared" si="1"/>
        <v>1.9475449043599533</v>
      </c>
      <c r="F25" s="4">
        <f t="shared" si="2"/>
        <v>4.1320571578846241</v>
      </c>
      <c r="G25" s="4">
        <f t="shared" si="3"/>
        <v>4.0895979346113691</v>
      </c>
      <c r="I25" s="4">
        <f t="shared" si="4"/>
        <v>1.0220990607025677</v>
      </c>
    </row>
    <row r="26" spans="1:9" x14ac:dyDescent="0.2">
      <c r="A26" s="4">
        <f>IF('True_Odds_Calculator_3-way'!A27="","",'True_Odds_Calculator_3-way'!A27)</f>
        <v>2.99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2.39</v>
      </c>
      <c r="D26" s="4">
        <f t="shared" si="0"/>
        <v>2.2399981351862497E-2</v>
      </c>
      <c r="E26" s="4">
        <f t="shared" si="1"/>
        <v>3.0582769965321805</v>
      </c>
      <c r="F26" s="4">
        <f t="shared" si="2"/>
        <v>3.8156998864588818</v>
      </c>
      <c r="G26" s="4">
        <f t="shared" si="3"/>
        <v>2.4334252485503138</v>
      </c>
      <c r="I26" s="4">
        <f t="shared" si="4"/>
        <v>1.0223999813518625</v>
      </c>
    </row>
    <row r="27" spans="1:9" x14ac:dyDescent="0.2">
      <c r="A27" s="4">
        <f>IF('True_Odds_Calculator_3-way'!A28="","",'True_Odds_Calculator_3-way'!A28)</f>
        <v>1.79</v>
      </c>
      <c r="B27" s="4">
        <f>IF('True_Odds_Calculator_3-way'!B28="","",'True_Odds_Calculator_3-way'!B28)</f>
        <v>4.18</v>
      </c>
      <c r="C27" s="4">
        <f>IF('True_Odds_Calculator_3-way'!C28="","",'True_Odds_Calculator_3-way'!C28)</f>
        <v>4.4000000000000004</v>
      </c>
      <c r="D27" s="4">
        <f t="shared" si="0"/>
        <v>2.5166394910587808E-2</v>
      </c>
      <c r="E27" s="4">
        <f t="shared" si="1"/>
        <v>1.8172883084919487</v>
      </c>
      <c r="F27" s="4">
        <f t="shared" si="2"/>
        <v>4.3318987976918768</v>
      </c>
      <c r="G27" s="4">
        <f t="shared" si="3"/>
        <v>4.5686314418301723</v>
      </c>
      <c r="I27" s="4">
        <f t="shared" si="4"/>
        <v>1.0251663949105878</v>
      </c>
    </row>
    <row r="28" spans="1:9" x14ac:dyDescent="0.2">
      <c r="A28" s="4">
        <f>IF('True_Odds_Calculator_3-way'!A29="","",'True_Odds_Calculator_3-way'!A29)</f>
        <v>7.55</v>
      </c>
      <c r="B28" s="4">
        <f>IF('True_Odds_Calculator_3-way'!B29="","",'True_Odds_Calculator_3-way'!B29)</f>
        <v>5.74</v>
      </c>
      <c r="C28" s="4">
        <f>IF('True_Odds_Calculator_3-way'!C29="","",'True_Odds_Calculator_3-way'!C29)</f>
        <v>1.39</v>
      </c>
      <c r="D28" s="4">
        <f t="shared" si="0"/>
        <v>2.6090819432047052E-2</v>
      </c>
      <c r="E28" s="4">
        <f t="shared" si="1"/>
        <v>8.0805866358315761</v>
      </c>
      <c r="F28" s="4">
        <f t="shared" si="2"/>
        <v>6.0415992602258051</v>
      </c>
      <c r="G28" s="4">
        <f t="shared" si="3"/>
        <v>1.407008974587457</v>
      </c>
      <c r="I28" s="4">
        <f t="shared" si="4"/>
        <v>1.0260908194320471</v>
      </c>
    </row>
    <row r="29" spans="1:9" x14ac:dyDescent="0.2">
      <c r="A29" s="4">
        <f>IF('True_Odds_Calculator_3-way'!A30="","",'True_Odds_Calculator_3-way'!A30)</f>
        <v>2.16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3.57</v>
      </c>
      <c r="D29" s="4">
        <f t="shared" si="0"/>
        <v>2.2404616719437609E-2</v>
      </c>
      <c r="E29" s="4">
        <f t="shared" si="1"/>
        <v>2.1954149499555924</v>
      </c>
      <c r="F29" s="4">
        <f t="shared" si="2"/>
        <v>3.6783448758113222</v>
      </c>
      <c r="G29" s="4">
        <f t="shared" si="3"/>
        <v>3.6677887267505569</v>
      </c>
      <c r="I29" s="4">
        <f t="shared" si="4"/>
        <v>1.0224046167194376</v>
      </c>
    </row>
    <row r="30" spans="1:9" x14ac:dyDescent="0.2">
      <c r="A30" s="4">
        <f>IF('True_Odds_Calculator_3-way'!A31="","",'True_Odds_Calculator_3-way'!A31)</f>
        <v>3.68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2.06</v>
      </c>
      <c r="D30" s="4">
        <f t="shared" si="0"/>
        <v>2.1726288188930631E-2</v>
      </c>
      <c r="E30" s="4">
        <f t="shared" si="1"/>
        <v>3.7807607271478574</v>
      </c>
      <c r="F30" s="4">
        <f t="shared" si="2"/>
        <v>3.8863904161262766</v>
      </c>
      <c r="G30" s="4">
        <f t="shared" si="3"/>
        <v>2.0911979929077651</v>
      </c>
      <c r="I30" s="4">
        <f t="shared" si="4"/>
        <v>1.0217262881889306</v>
      </c>
    </row>
    <row r="31" spans="1: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2.97</v>
      </c>
      <c r="D31" s="4">
        <f t="shared" si="0"/>
        <v>2.8183043946120145E-2</v>
      </c>
      <c r="E31" s="4">
        <f t="shared" si="1"/>
        <v>2.4239687050657208</v>
      </c>
      <c r="F31" s="4">
        <f t="shared" si="2"/>
        <v>3.8439741502740898</v>
      </c>
      <c r="G31" s="4">
        <f t="shared" si="3"/>
        <v>3.0552450442960661</v>
      </c>
      <c r="I31" s="4">
        <f t="shared" si="4"/>
        <v>1.0281830439461201</v>
      </c>
    </row>
    <row r="32" spans="1: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5.22</v>
      </c>
      <c r="C32" s="4">
        <f>IF('True_Odds_Calculator_3-way'!C33="","",'True_Odds_Calculator_3-way'!C33)</f>
        <v>5.91</v>
      </c>
      <c r="D32" s="4">
        <f t="shared" si="0"/>
        <v>3.1916558556025487E-2</v>
      </c>
      <c r="E32" s="4">
        <f t="shared" si="1"/>
        <v>1.5139997587707927</v>
      </c>
      <c r="F32" s="4">
        <f t="shared" si="2"/>
        <v>5.5269374305176964</v>
      </c>
      <c r="G32" s="4">
        <f t="shared" si="3"/>
        <v>6.3065267838204697</v>
      </c>
      <c r="I32" s="4">
        <f t="shared" si="4"/>
        <v>1.0319165585560255</v>
      </c>
    </row>
    <row r="33" spans="1:9" x14ac:dyDescent="0.2">
      <c r="A33" s="4">
        <f>IF('True_Odds_Calculator_3-way'!A34="","",'True_Odds_Calculator_3-way'!A34)</f>
        <v>2.39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</v>
      </c>
      <c r="D33" s="4">
        <f t="shared" si="0"/>
        <v>2.7225468838249389E-2</v>
      </c>
      <c r="E33" s="4">
        <f t="shared" si="1"/>
        <v>2.442987478646117</v>
      </c>
      <c r="F33" s="4">
        <f t="shared" si="2"/>
        <v>3.7536560039228131</v>
      </c>
      <c r="G33" s="4">
        <f t="shared" si="3"/>
        <v>3.0839623200426565</v>
      </c>
      <c r="I33" s="4">
        <f t="shared" si="4"/>
        <v>1.0272254688382494</v>
      </c>
    </row>
    <row r="34" spans="1:9" x14ac:dyDescent="0.2">
      <c r="A34" s="4">
        <f>IF('True_Odds_Calculator_3-way'!A35="","",'True_Odds_Calculator_3-way'!A35)</f>
        <v>1.7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4.87</v>
      </c>
      <c r="D34" s="4">
        <f t="shared" si="0"/>
        <v>3.110379436395605E-2</v>
      </c>
      <c r="E34" s="4">
        <f t="shared" si="1"/>
        <v>1.7305009152821584</v>
      </c>
      <c r="F34" s="4">
        <f t="shared" si="2"/>
        <v>4.4021493805595862</v>
      </c>
      <c r="G34" s="4">
        <f t="shared" si="3"/>
        <v>5.1289711182039044</v>
      </c>
      <c r="I34" s="4">
        <f t="shared" si="4"/>
        <v>1.031103794363956</v>
      </c>
    </row>
    <row r="35" spans="1:9" x14ac:dyDescent="0.2">
      <c r="A35" s="4">
        <f>IF('True_Odds_Calculator_3-way'!A36="","",'True_Odds_Calculator_3-way'!A36)</f>
        <v>8.08</v>
      </c>
      <c r="B35" s="4">
        <f>IF('True_Odds_Calculator_3-way'!B36="","",'True_Odds_Calculator_3-way'!B36)</f>
        <v>5.21</v>
      </c>
      <c r="C35" s="4">
        <f>IF('True_Odds_Calculator_3-way'!C36="","",'True_Odds_Calculator_3-way'!C36)</f>
        <v>1.41</v>
      </c>
      <c r="D35" s="4">
        <f t="shared" si="0"/>
        <v>2.4920814048162709E-2</v>
      </c>
      <c r="E35" s="4">
        <f t="shared" si="1"/>
        <v>8.6613503478364429</v>
      </c>
      <c r="F35" s="4">
        <f t="shared" si="2"/>
        <v>5.4456845839719321</v>
      </c>
      <c r="G35" s="4">
        <f t="shared" si="3"/>
        <v>1.4267107528853902</v>
      </c>
      <c r="I35" s="4">
        <f t="shared" si="4"/>
        <v>1.0249208140481627</v>
      </c>
    </row>
    <row r="36" spans="1: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3.59</v>
      </c>
      <c r="C36" s="4">
        <f>IF('True_Odds_Calculator_3-way'!C37="","",'True_Odds_Calculator_3-way'!C37)</f>
        <v>3.44</v>
      </c>
      <c r="D36" s="4">
        <f t="shared" si="0"/>
        <v>2.1737894234836297E-2</v>
      </c>
      <c r="E36" s="4">
        <f t="shared" si="1"/>
        <v>2.245965960267851</v>
      </c>
      <c r="F36" s="4">
        <f t="shared" si="2"/>
        <v>3.6858808685510467</v>
      </c>
      <c r="G36" s="4">
        <f t="shared" si="3"/>
        <v>3.5279377963580107</v>
      </c>
      <c r="I36" s="4">
        <f t="shared" si="4"/>
        <v>1.0217378942348363</v>
      </c>
    </row>
    <row r="37" spans="1:9" x14ac:dyDescent="0.2">
      <c r="A37" s="4">
        <f>IF('True_Odds_Calculator_3-way'!A38="","",'True_Odds_Calculator_3-way'!A38)</f>
        <v>1.58</v>
      </c>
      <c r="B37" s="4">
        <f>IF('True_Odds_Calculator_3-way'!B38="","",'True_Odds_Calculator_3-way'!B38)</f>
        <v>4.37</v>
      </c>
      <c r="C37" s="4">
        <f>IF('True_Odds_Calculator_3-way'!C38="","",'True_Odds_Calculator_3-way'!C38)</f>
        <v>6.17</v>
      </c>
      <c r="D37" s="4">
        <f t="shared" si="0"/>
        <v>2.3818898645119102E-2</v>
      </c>
      <c r="E37" s="4">
        <f t="shared" si="1"/>
        <v>1.6000722988870144</v>
      </c>
      <c r="F37" s="4">
        <f t="shared" si="2"/>
        <v>4.5270721823556039</v>
      </c>
      <c r="G37" s="4">
        <f t="shared" si="3"/>
        <v>6.4878224274613396</v>
      </c>
      <c r="I37" s="4">
        <f t="shared" si="4"/>
        <v>1.0238188986451191</v>
      </c>
    </row>
    <row r="38" spans="1:9" x14ac:dyDescent="0.2">
      <c r="A38" s="4">
        <f>IF('True_Odds_Calculator_3-way'!A39="","",'True_Odds_Calculator_3-way'!A39)</f>
        <v>2.1</v>
      </c>
      <c r="B38" s="4">
        <f>IF('True_Odds_Calculator_3-way'!B39="","",'True_Odds_Calculator_3-way'!B39)</f>
        <v>3.44</v>
      </c>
      <c r="C38" s="4">
        <f>IF('True_Odds_Calculator_3-way'!C39="","",'True_Odds_Calculator_3-way'!C39)</f>
        <v>3.89</v>
      </c>
      <c r="D38" s="4">
        <f t="shared" si="0"/>
        <v>2.3957559349440771E-2</v>
      </c>
      <c r="E38" s="4">
        <f t="shared" si="1"/>
        <v>2.1358182955018754</v>
      </c>
      <c r="F38" s="4">
        <f t="shared" si="2"/>
        <v>3.5371708030961129</v>
      </c>
      <c r="G38" s="4">
        <f t="shared" si="3"/>
        <v>4.0147170594835124</v>
      </c>
      <c r="I38" s="4">
        <f t="shared" si="4"/>
        <v>1.0239575593494408</v>
      </c>
    </row>
    <row r="39" spans="1:9" x14ac:dyDescent="0.2">
      <c r="A39" s="4">
        <f>IF('True_Odds_Calculator_3-way'!A40="","",'True_Odds_Calculator_3-way'!A40)</f>
        <v>2.0499999999999998</v>
      </c>
      <c r="B39" s="4">
        <f>IF('True_Odds_Calculator_3-way'!B40="","",'True_Odds_Calculator_3-way'!B40)</f>
        <v>3.51</v>
      </c>
      <c r="C39" s="4">
        <f>IF('True_Odds_Calculator_3-way'!C40="","",'True_Odds_Calculator_3-way'!C40)</f>
        <v>4</v>
      </c>
      <c r="D39" s="4">
        <f t="shared" si="0"/>
        <v>2.2705162949065549E-2</v>
      </c>
      <c r="E39" s="4">
        <f t="shared" si="1"/>
        <v>2.0823074047725272</v>
      </c>
      <c r="F39" s="4">
        <f t="shared" si="2"/>
        <v>3.6057879021986512</v>
      </c>
      <c r="G39" s="4">
        <f t="shared" si="3"/>
        <v>4.124874599914012</v>
      </c>
      <c r="I39" s="4">
        <f t="shared" si="4"/>
        <v>1.0227051629490655</v>
      </c>
    </row>
    <row r="40" spans="1:9" x14ac:dyDescent="0.2">
      <c r="A40" s="4">
        <f>IF('True_Odds_Calculator_3-way'!A41="","",'True_Odds_Calculator_3-way'!A41)</f>
        <v>1.52</v>
      </c>
      <c r="B40" s="4">
        <f>IF('True_Odds_Calculator_3-way'!B41="","",'True_Odds_Calculator_3-way'!B41)</f>
        <v>4.63</v>
      </c>
      <c r="C40" s="4">
        <f>IF('True_Odds_Calculator_3-way'!C41="","",'True_Odds_Calculator_3-way'!C41)</f>
        <v>6.51</v>
      </c>
      <c r="D40" s="4">
        <f t="shared" si="0"/>
        <v>2.748728925358046E-2</v>
      </c>
      <c r="E40" s="4">
        <f t="shared" si="1"/>
        <v>1.5414678582669423</v>
      </c>
      <c r="F40" s="4">
        <f t="shared" si="2"/>
        <v>4.8351155107338011</v>
      </c>
      <c r="G40" s="4">
        <f t="shared" si="3"/>
        <v>6.9229352079202648</v>
      </c>
      <c r="I40" s="4">
        <f t="shared" si="4"/>
        <v>1.0274872892535805</v>
      </c>
    </row>
    <row r="41" spans="1:9" x14ac:dyDescent="0.2">
      <c r="A41" s="4">
        <f>IF('True_Odds_Calculator_3-way'!A42="","",'True_Odds_Calculator_3-way'!A42)</f>
        <v>2.2999999999999998</v>
      </c>
      <c r="B41" s="4">
        <f>IF('True_Odds_Calculator_3-way'!B42="","",'True_Odds_Calculator_3-way'!B42)</f>
        <v>3.41</v>
      </c>
      <c r="C41" s="4">
        <f>IF('True_Odds_Calculator_3-way'!C42="","",'True_Odds_Calculator_3-way'!C42)</f>
        <v>3.41</v>
      </c>
      <c r="D41" s="4">
        <f t="shared" si="0"/>
        <v>2.129287262527102E-2</v>
      </c>
      <c r="E41" s="4">
        <f t="shared" si="1"/>
        <v>2.338169531948723</v>
      </c>
      <c r="F41" s="4">
        <f t="shared" si="2"/>
        <v>3.4945789395514635</v>
      </c>
      <c r="G41" s="4">
        <f t="shared" si="3"/>
        <v>3.4945789395514635</v>
      </c>
      <c r="I41" s="4">
        <f t="shared" si="4"/>
        <v>1.021292872625271</v>
      </c>
    </row>
    <row r="42" spans="1:9" x14ac:dyDescent="0.2">
      <c r="A42" s="4">
        <f>IF('True_Odds_Calculator_3-way'!A43="","",'True_Odds_Calculator_3-way'!A43)</f>
        <v>9.25</v>
      </c>
      <c r="B42" s="4">
        <f>IF('True_Odds_Calculator_3-way'!B43="","",'True_Odds_Calculator_3-way'!B43)</f>
        <v>5.98</v>
      </c>
      <c r="C42" s="4">
        <f>IF('True_Odds_Calculator_3-way'!C43="","",'True_Odds_Calculator_3-way'!C43)</f>
        <v>1.33</v>
      </c>
      <c r="D42" s="4">
        <f t="shared" si="0"/>
        <v>2.721188762378679E-2</v>
      </c>
      <c r="E42" s="4">
        <f t="shared" si="1"/>
        <v>10.097187560760807</v>
      </c>
      <c r="F42" s="4">
        <f t="shared" si="2"/>
        <v>6.322972994265954</v>
      </c>
      <c r="G42" s="4">
        <f t="shared" si="3"/>
        <v>1.3462409659939838</v>
      </c>
      <c r="I42" s="4">
        <f t="shared" si="4"/>
        <v>1.0272118876237868</v>
      </c>
    </row>
    <row r="43" spans="1:9" x14ac:dyDescent="0.2">
      <c r="A43" s="4">
        <f>IF('True_Odds_Calculator_3-way'!A44="","",'True_Odds_Calculator_3-way'!A44)</f>
        <v>2.16</v>
      </c>
      <c r="B43" s="4">
        <f>IF('True_Odds_Calculator_3-way'!B44="","",'True_Odds_Calculator_3-way'!B44)</f>
        <v>3.54</v>
      </c>
      <c r="C43" s="4">
        <f>IF('True_Odds_Calculator_3-way'!C44="","",'True_Odds_Calculator_3-way'!C44)</f>
        <v>3.55</v>
      </c>
      <c r="D43" s="4">
        <f t="shared" si="0"/>
        <v>2.7138979514248041E-2</v>
      </c>
      <c r="E43" s="4">
        <f t="shared" si="1"/>
        <v>2.2030476957238765</v>
      </c>
      <c r="F43" s="4">
        <f t="shared" si="2"/>
        <v>3.657115449905961</v>
      </c>
      <c r="G43" s="4">
        <f t="shared" si="3"/>
        <v>3.6677890617821753</v>
      </c>
      <c r="I43" s="4">
        <f t="shared" si="4"/>
        <v>1.027138979514248</v>
      </c>
    </row>
    <row r="44" spans="1:9" x14ac:dyDescent="0.2">
      <c r="A44" s="4">
        <f>IF('True_Odds_Calculator_3-way'!A45="","",'True_Odds_Calculator_3-way'!A45)</f>
        <v>2.15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3.94</v>
      </c>
      <c r="D44" s="4">
        <f t="shared" si="0"/>
        <v>2.756536097739426E-2</v>
      </c>
      <c r="E44" s="4">
        <f t="shared" si="1"/>
        <v>2.1933296111053098</v>
      </c>
      <c r="F44" s="4">
        <f t="shared" si="2"/>
        <v>3.3394163958787244</v>
      </c>
      <c r="G44" s="4">
        <f t="shared" si="3"/>
        <v>4.0879956944488578</v>
      </c>
      <c r="I44" s="4">
        <f t="shared" si="4"/>
        <v>1.0275653609773943</v>
      </c>
    </row>
    <row r="45" spans="1:9" x14ac:dyDescent="0.2">
      <c r="A45" s="4">
        <f>IF('True_Odds_Calculator_3-way'!A46="","",'True_Odds_Calculator_3-way'!A46)</f>
        <v>2.15</v>
      </c>
      <c r="B45" s="4">
        <f>IF('True_Odds_Calculator_3-way'!B46="","",'True_Odds_Calculator_3-way'!B46)</f>
        <v>3.22</v>
      </c>
      <c r="C45" s="4">
        <f>IF('True_Odds_Calculator_3-way'!C46="","",'True_Odds_Calculator_3-way'!C46)</f>
        <v>3.97</v>
      </c>
      <c r="D45" s="4">
        <f t="shared" si="0"/>
        <v>2.7564454046690612E-2</v>
      </c>
      <c r="E45" s="4">
        <f t="shared" si="1"/>
        <v>2.1933281567840059</v>
      </c>
      <c r="F45" s="4">
        <f t="shared" si="2"/>
        <v>3.3181708976369588</v>
      </c>
      <c r="G45" s="4">
        <f t="shared" si="3"/>
        <v>4.1202958712054771</v>
      </c>
      <c r="I45" s="4">
        <f t="shared" si="4"/>
        <v>1.0275644540466906</v>
      </c>
    </row>
    <row r="46" spans="1:9" x14ac:dyDescent="0.2">
      <c r="A46" s="4">
        <f>IF('True_Odds_Calculator_3-way'!A47="","",'True_Odds_Calculator_3-way'!A47)</f>
        <v>1.78</v>
      </c>
      <c r="B46" s="4">
        <f>IF('True_Odds_Calculator_3-way'!B47="","",'True_Odds_Calculator_3-way'!B47)</f>
        <v>3.8</v>
      </c>
      <c r="C46" s="4">
        <f>IF('True_Odds_Calculator_3-way'!C47="","",'True_Odds_Calculator_3-way'!C47)</f>
        <v>4.87</v>
      </c>
      <c r="D46" s="4">
        <f t="shared" si="0"/>
        <v>3.0294456580738371E-2</v>
      </c>
      <c r="E46" s="4">
        <f t="shared" si="1"/>
        <v>1.8125806125009352</v>
      </c>
      <c r="F46" s="4">
        <f t="shared" si="2"/>
        <v>3.9516360443188301</v>
      </c>
      <c r="G46" s="4">
        <f t="shared" si="3"/>
        <v>5.1218840183102783</v>
      </c>
      <c r="I46" s="4">
        <f t="shared" si="4"/>
        <v>1.0302944565807384</v>
      </c>
    </row>
    <row r="47" spans="1:9" x14ac:dyDescent="0.2">
      <c r="A47" s="4">
        <f>IF('True_Odds_Calculator_3-way'!A48="","",'True_Odds_Calculator_3-way'!A48)</f>
        <v>1.68</v>
      </c>
      <c r="B47" s="4">
        <f>IF('True_Odds_Calculator_3-way'!B48="","",'True_Odds_Calculator_3-way'!B48)</f>
        <v>3.7</v>
      </c>
      <c r="C47" s="4">
        <f>IF('True_Odds_Calculator_3-way'!C48="","",'True_Odds_Calculator_3-way'!C48)</f>
        <v>6.1</v>
      </c>
      <c r="D47" s="4">
        <f t="shared" si="0"/>
        <v>2.9442791737873675E-2</v>
      </c>
      <c r="E47" s="4">
        <f t="shared" si="1"/>
        <v>1.7081641479061049</v>
      </c>
      <c r="F47" s="4">
        <f t="shared" si="2"/>
        <v>3.8394200002700192</v>
      </c>
      <c r="G47" s="4">
        <f t="shared" si="3"/>
        <v>6.4884437244746618</v>
      </c>
      <c r="I47" s="4">
        <f t="shared" si="4"/>
        <v>1.0294427917378737</v>
      </c>
    </row>
    <row r="48" spans="1:9" x14ac:dyDescent="0.2">
      <c r="A48" s="4">
        <f>IF('True_Odds_Calculator_3-way'!A49="","",'True_Odds_Calculator_3-way'!A49)</f>
        <v>3.55</v>
      </c>
      <c r="B48" s="4">
        <f>IF('True_Odds_Calculator_3-way'!B49="","",'True_Odds_Calculator_3-way'!B49)</f>
        <v>3.3</v>
      </c>
      <c r="C48" s="4">
        <f>IF('True_Odds_Calculator_3-way'!C49="","",'True_Odds_Calculator_3-way'!C49)</f>
        <v>2.2599999999999998</v>
      </c>
      <c r="D48" s="4">
        <f t="shared" si="0"/>
        <v>2.7198319981568186E-2</v>
      </c>
      <c r="E48" s="4">
        <f t="shared" si="1"/>
        <v>3.6680551771274454</v>
      </c>
      <c r="F48" s="4">
        <f t="shared" si="2"/>
        <v>3.4017748159442198</v>
      </c>
      <c r="G48" s="4">
        <f t="shared" si="3"/>
        <v>2.3072746761791607</v>
      </c>
      <c r="I48" s="4">
        <f t="shared" si="4"/>
        <v>1.0271983199815682</v>
      </c>
    </row>
    <row r="49" spans="1:9" x14ac:dyDescent="0.2">
      <c r="A49" s="4">
        <f>IF('True_Odds_Calculator_3-way'!A50="","",'True_Odds_Calculator_3-way'!A50)</f>
        <v>2.5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2.97</v>
      </c>
      <c r="D49" s="4">
        <f t="shared" si="0"/>
        <v>2.6555409164104926E-2</v>
      </c>
      <c r="E49" s="4">
        <f t="shared" si="1"/>
        <v>2.5565757628683357</v>
      </c>
      <c r="F49" s="4">
        <f t="shared" si="2"/>
        <v>3.5586774563261914</v>
      </c>
      <c r="G49" s="4">
        <f t="shared" si="3"/>
        <v>3.0501890274759624</v>
      </c>
      <c r="I49" s="4">
        <f t="shared" si="4"/>
        <v>1.0265554091641049</v>
      </c>
    </row>
    <row r="50" spans="1:9" x14ac:dyDescent="0.2">
      <c r="A50" s="4">
        <f>IF('True_Odds_Calculator_3-way'!A51="","",'True_Odds_Calculator_3-way'!A51)</f>
        <v>4.45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1.84</v>
      </c>
      <c r="D50" s="4">
        <f t="shared" si="0"/>
        <v>3.5577041137545784E-2</v>
      </c>
      <c r="E50" s="4">
        <f t="shared" si="1"/>
        <v>4.6979215886009547</v>
      </c>
      <c r="F50" s="4">
        <f t="shared" si="2"/>
        <v>3.9135777856160643</v>
      </c>
      <c r="G50" s="4">
        <f t="shared" si="3"/>
        <v>1.8810455139608253</v>
      </c>
      <c r="I50" s="4">
        <f t="shared" si="4"/>
        <v>1.0355770411375458</v>
      </c>
    </row>
    <row r="51" spans="1:9" x14ac:dyDescent="0.2">
      <c r="A51" s="4">
        <f>IF('True_Odds_Calculator_3-way'!A52="","",'True_Odds_Calculator_3-way'!A52)</f>
        <v>2.2400000000000002</v>
      </c>
      <c r="B51" s="4">
        <f>IF('True_Odds_Calculator_3-way'!B52="","",'True_Odds_Calculator_3-way'!B52)</f>
        <v>3.39</v>
      </c>
      <c r="C51" s="4">
        <f>IF('True_Odds_Calculator_3-way'!C52="","",'True_Odds_Calculator_3-way'!C52)</f>
        <v>3.42</v>
      </c>
      <c r="D51" s="4">
        <f t="shared" si="0"/>
        <v>3.3811482984747787E-2</v>
      </c>
      <c r="E51" s="4">
        <f t="shared" si="1"/>
        <v>2.2980154859206672</v>
      </c>
      <c r="F51" s="4">
        <f t="shared" si="2"/>
        <v>3.524666861379806</v>
      </c>
      <c r="G51" s="4">
        <f t="shared" si="3"/>
        <v>3.5571090922439184</v>
      </c>
      <c r="I51" s="4">
        <f t="shared" si="4"/>
        <v>1.0338114829847478</v>
      </c>
    </row>
    <row r="52" spans="1:9" x14ac:dyDescent="0.2">
      <c r="A52" s="4">
        <f>IF('True_Odds_Calculator_3-way'!A53="","",'True_Odds_Calculator_3-way'!A53)</f>
        <v>1.99</v>
      </c>
      <c r="B52" s="4">
        <f>IF('True_Odds_Calculator_3-way'!B53="","",'True_Odds_Calculator_3-way'!B53)</f>
        <v>3.65</v>
      </c>
      <c r="C52" s="4">
        <f>IF('True_Odds_Calculator_3-way'!C53="","",'True_Odds_Calculator_3-way'!C53)</f>
        <v>3.89</v>
      </c>
      <c r="D52" s="4">
        <f t="shared" si="0"/>
        <v>3.3554574294156314E-2</v>
      </c>
      <c r="E52" s="4">
        <f t="shared" si="1"/>
        <v>2.0353014706915182</v>
      </c>
      <c r="F52" s="4">
        <f t="shared" si="2"/>
        <v>3.8053524960365142</v>
      </c>
      <c r="G52" s="4">
        <f t="shared" si="3"/>
        <v>4.0669492954631217</v>
      </c>
      <c r="I52" s="4">
        <f t="shared" si="4"/>
        <v>1.0335545742941563</v>
      </c>
    </row>
    <row r="53" spans="1:9" x14ac:dyDescent="0.2">
      <c r="A53" s="4">
        <f>IF('True_Odds_Calculator_3-way'!A54="","",'True_Odds_Calculator_3-way'!A54)</f>
        <v>2.5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2.95</v>
      </c>
      <c r="D53" s="4">
        <f t="shared" si="0"/>
        <v>3.3100697906281118E-2</v>
      </c>
      <c r="E53" s="4">
        <f t="shared" si="1"/>
        <v>2.5709159261790839</v>
      </c>
      <c r="F53" s="4">
        <f t="shared" si="2"/>
        <v>3.5325193707443061</v>
      </c>
      <c r="G53" s="4">
        <f t="shared" si="3"/>
        <v>3.0492501013376576</v>
      </c>
      <c r="I53" s="4">
        <f t="shared" si="4"/>
        <v>1.0331006979062811</v>
      </c>
    </row>
    <row r="54" spans="1:9" x14ac:dyDescent="0.2">
      <c r="A54" s="4">
        <f>IF('True_Odds_Calculator_3-way'!A55="","",'True_Odds_Calculator_3-way'!A55)</f>
        <v>1.88</v>
      </c>
      <c r="B54" s="4">
        <f>IF('True_Odds_Calculator_3-way'!B55="","",'True_Odds_Calculator_3-way'!B55)</f>
        <v>3.41</v>
      </c>
      <c r="C54" s="4">
        <f>IF('True_Odds_Calculator_3-way'!C55="","",'True_Odds_Calculator_3-way'!C55)</f>
        <v>4.7300000000000004</v>
      </c>
      <c r="D54" s="4">
        <f t="shared" si="0"/>
        <v>3.6586516068088493E-2</v>
      </c>
      <c r="E54" s="4">
        <f t="shared" si="1"/>
        <v>1.9241152487038287</v>
      </c>
      <c r="F54" s="4">
        <f t="shared" si="2"/>
        <v>3.5579638814220269</v>
      </c>
      <c r="G54" s="4">
        <f t="shared" si="3"/>
        <v>5.0195515263932249</v>
      </c>
      <c r="I54" s="4">
        <f t="shared" si="4"/>
        <v>1.0365865160680885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3.35</v>
      </c>
      <c r="C55" s="4">
        <f>IF('True_Odds_Calculator_3-way'!C56="","",'True_Odds_Calculator_3-way'!C56)</f>
        <v>3.36</v>
      </c>
      <c r="D55" s="4">
        <f t="shared" si="0"/>
        <v>3.4723001533685016E-2</v>
      </c>
      <c r="E55" s="4">
        <f t="shared" si="1"/>
        <v>2.3417988568258301</v>
      </c>
      <c r="F55" s="4">
        <f t="shared" si="2"/>
        <v>3.4851325953045733</v>
      </c>
      <c r="G55" s="4">
        <f t="shared" si="3"/>
        <v>3.4959569320633821</v>
      </c>
      <c r="I55" s="4">
        <f t="shared" si="4"/>
        <v>1.034723001533685</v>
      </c>
    </row>
    <row r="56" spans="1:9" x14ac:dyDescent="0.2">
      <c r="A56" s="4">
        <f>IF('True_Odds_Calculator_3-way'!A57="","",'True_Odds_Calculator_3-way'!A57)</f>
        <v>2.87</v>
      </c>
      <c r="B56" s="4">
        <f>IF('True_Odds_Calculator_3-way'!B57="","",'True_Odds_Calculator_3-way'!B57)</f>
        <v>3.38</v>
      </c>
      <c r="C56" s="4">
        <f>IF('True_Odds_Calculator_3-way'!C57="","",'True_Odds_Calculator_3-way'!C57)</f>
        <v>2.58</v>
      </c>
      <c r="D56" s="4">
        <f t="shared" si="0"/>
        <v>3.1886943139615598E-2</v>
      </c>
      <c r="E56" s="4">
        <f t="shared" si="1"/>
        <v>2.9603046120300207</v>
      </c>
      <c r="F56" s="4">
        <f t="shared" si="2"/>
        <v>3.505954776830583</v>
      </c>
      <c r="G56" s="4">
        <f t="shared" si="3"/>
        <v>2.652745636372964</v>
      </c>
      <c r="I56" s="4">
        <f t="shared" si="4"/>
        <v>1.0318869431396156</v>
      </c>
    </row>
    <row r="57" spans="1: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3.1</v>
      </c>
      <c r="C57" s="4">
        <f>IF('True_Odds_Calculator_3-way'!C58="","",'True_Odds_Calculator_3-way'!C58)</f>
        <v>2.82</v>
      </c>
      <c r="D57" s="4">
        <f t="shared" si="0"/>
        <v>3.3062460360300916E-2</v>
      </c>
      <c r="E57" s="4">
        <f t="shared" si="1"/>
        <v>2.8998025483772212</v>
      </c>
      <c r="F57" s="4">
        <f t="shared" si="2"/>
        <v>3.2096564435667991</v>
      </c>
      <c r="G57" s="4">
        <f t="shared" si="3"/>
        <v>2.910453136983715</v>
      </c>
      <c r="I57" s="4">
        <f t="shared" si="4"/>
        <v>1.0330624603603009</v>
      </c>
    </row>
    <row r="58" spans="1:9" x14ac:dyDescent="0.2">
      <c r="A58" s="4">
        <f>IF('True_Odds_Calculator_3-way'!A59="","",'True_Odds_Calculator_3-way'!A59)</f>
        <v>1.61</v>
      </c>
      <c r="B58" s="4">
        <f>IF('True_Odds_Calculator_3-way'!B59="","",'True_Odds_Calculator_3-way'!B59)</f>
        <v>4.28</v>
      </c>
      <c r="C58" s="4">
        <f>IF('True_Odds_Calculator_3-way'!C59="","",'True_Odds_Calculator_3-way'!C59)</f>
        <v>5.5</v>
      </c>
      <c r="D58" s="4">
        <f t="shared" si="0"/>
        <v>3.6581054053626216E-2</v>
      </c>
      <c r="E58" s="4">
        <f t="shared" si="1"/>
        <v>1.6422401839569225</v>
      </c>
      <c r="F58" s="4">
        <f t="shared" si="2"/>
        <v>4.5156680673270158</v>
      </c>
      <c r="G58" s="4">
        <f t="shared" si="3"/>
        <v>5.8953748833350623</v>
      </c>
      <c r="I58" s="4">
        <f t="shared" si="4"/>
        <v>1.0365810540536262</v>
      </c>
    </row>
    <row r="59" spans="1:9" x14ac:dyDescent="0.2">
      <c r="A59" s="4">
        <f>IF('True_Odds_Calculator_3-way'!A60="","",'True_Odds_Calculator_3-way'!A60)</f>
        <v>1.92</v>
      </c>
      <c r="B59" s="4">
        <f>IF('True_Odds_Calculator_3-way'!B60="","",'True_Odds_Calculator_3-way'!B60)</f>
        <v>3.64</v>
      </c>
      <c r="C59" s="4">
        <f>IF('True_Odds_Calculator_3-way'!C60="","",'True_Odds_Calculator_3-way'!C60)</f>
        <v>4.2</v>
      </c>
      <c r="D59" s="4">
        <f t="shared" si="0"/>
        <v>3.3653846153846256E-2</v>
      </c>
      <c r="E59" s="4">
        <f t="shared" si="1"/>
        <v>1.9622641509433962</v>
      </c>
      <c r="F59" s="4">
        <f t="shared" si="2"/>
        <v>3.7949609035621203</v>
      </c>
      <c r="G59" s="4">
        <f t="shared" si="3"/>
        <v>4.4076690211907179</v>
      </c>
      <c r="I59" s="4">
        <f t="shared" si="4"/>
        <v>1.0336538461538463</v>
      </c>
    </row>
    <row r="60" spans="1:9" x14ac:dyDescent="0.2">
      <c r="A60" s="4">
        <f>IF('True_Odds_Calculator_3-way'!A61="","",'True_Odds_Calculator_3-way'!A61)</f>
        <v>2.1800000000000002</v>
      </c>
      <c r="B60" s="4">
        <f>IF('True_Odds_Calculator_3-way'!B61="","",'True_Odds_Calculator_3-way'!B61)</f>
        <v>3.44</v>
      </c>
      <c r="C60" s="4">
        <f>IF('True_Odds_Calculator_3-way'!C61="","",'True_Odds_Calculator_3-way'!C61)</f>
        <v>3.51</v>
      </c>
      <c r="D60" s="4">
        <f t="shared" si="0"/>
        <v>3.4313555649164718E-2</v>
      </c>
      <c r="E60" s="4">
        <f t="shared" si="1"/>
        <v>2.2357472787649555</v>
      </c>
      <c r="F60" s="4">
        <f t="shared" si="2"/>
        <v>3.5808946339665462</v>
      </c>
      <c r="G60" s="4">
        <f t="shared" si="3"/>
        <v>3.6568094160743212</v>
      </c>
      <c r="I60" s="4">
        <f t="shared" si="4"/>
        <v>1.0343135556491647</v>
      </c>
    </row>
    <row r="61" spans="1:9" x14ac:dyDescent="0.2">
      <c r="A61" s="4">
        <f>IF('True_Odds_Calculator_3-way'!A62="","",'True_Odds_Calculator_3-way'!A62)</f>
        <v>1.61</v>
      </c>
      <c r="B61" s="4">
        <f>IF('True_Odds_Calculator_3-way'!B62="","",'True_Odds_Calculator_3-way'!B62)</f>
        <v>4.01</v>
      </c>
      <c r="C61" s="4">
        <f>IF('True_Odds_Calculator_3-way'!C62="","",'True_Odds_Calculator_3-way'!C62)</f>
        <v>5.99</v>
      </c>
      <c r="D61" s="4">
        <f t="shared" si="0"/>
        <v>3.7439479206152093E-2</v>
      </c>
      <c r="E61" s="4">
        <f t="shared" si="1"/>
        <v>1.6430122574771067</v>
      </c>
      <c r="F61" s="4">
        <f t="shared" si="2"/>
        <v>4.2212486035884584</v>
      </c>
      <c r="G61" s="4">
        <f t="shared" si="3"/>
        <v>6.4739550744264696</v>
      </c>
      <c r="I61" s="4">
        <f t="shared" si="4"/>
        <v>1.0374394792061521</v>
      </c>
    </row>
    <row r="62" spans="1:9" x14ac:dyDescent="0.2">
      <c r="A62" s="4">
        <f>IF('True_Odds_Calculator_3-way'!A63="","",'True_Odds_Calculator_3-way'!A63)</f>
        <v>2.0299999999999998</v>
      </c>
      <c r="B62" s="4">
        <f>IF('True_Odds_Calculator_3-way'!B63="","",'True_Odds_Calculator_3-way'!B63)</f>
        <v>3.44</v>
      </c>
      <c r="C62" s="4">
        <f>IF('True_Odds_Calculator_3-way'!C63="","",'True_Odds_Calculator_3-way'!C63)</f>
        <v>3.99</v>
      </c>
      <c r="D62" s="4">
        <f t="shared" si="0"/>
        <v>3.393507827306852E-2</v>
      </c>
      <c r="E62" s="4">
        <f t="shared" si="1"/>
        <v>2.0777099046443182</v>
      </c>
      <c r="F62" s="4">
        <f t="shared" si="2"/>
        <v>3.5792776504215551</v>
      </c>
      <c r="G62" s="4">
        <f t="shared" si="3"/>
        <v>4.1785952737213261</v>
      </c>
      <c r="I62" s="4">
        <f t="shared" si="4"/>
        <v>1.0339350782730685</v>
      </c>
    </row>
    <row r="63" spans="1:9" x14ac:dyDescent="0.2">
      <c r="A63" s="4">
        <f>IF('True_Odds_Calculator_3-way'!A64="","",'True_Odds_Calculator_3-way'!A64)</f>
        <v>2.19</v>
      </c>
      <c r="B63" s="4">
        <f>IF('True_Odds_Calculator_3-way'!B64="","",'True_Odds_Calculator_3-way'!B64)</f>
        <v>3.34</v>
      </c>
      <c r="C63" s="4">
        <f>IF('True_Odds_Calculator_3-way'!C64="","",'True_Odds_Calculator_3-way'!C64)</f>
        <v>3.6</v>
      </c>
      <c r="D63" s="4">
        <f t="shared" si="0"/>
        <v>3.3799979948778258E-2</v>
      </c>
      <c r="E63" s="4">
        <f t="shared" si="1"/>
        <v>2.2454030417861883</v>
      </c>
      <c r="F63" s="4">
        <f t="shared" si="2"/>
        <v>3.4706009500060624</v>
      </c>
      <c r="G63" s="4">
        <f t="shared" si="3"/>
        <v>3.752188682686608</v>
      </c>
      <c r="I63" s="4">
        <f t="shared" si="4"/>
        <v>1.0337999799487783</v>
      </c>
    </row>
    <row r="64" spans="1:9" x14ac:dyDescent="0.2">
      <c r="A64" s="4">
        <f>IF('True_Odds_Calculator_3-way'!A65="","",'True_Odds_Calculator_3-way'!A65)</f>
        <v>2.09</v>
      </c>
      <c r="B64" s="4">
        <f>IF('True_Odds_Calculator_3-way'!B65="","",'True_Odds_Calculator_3-way'!B65)</f>
        <v>3.45</v>
      </c>
      <c r="C64" s="4">
        <f>IF('True_Odds_Calculator_3-way'!C65="","",'True_Odds_Calculator_3-way'!C65)</f>
        <v>3.76</v>
      </c>
      <c r="D64" s="4">
        <f t="shared" si="0"/>
        <v>3.4281418793809859E-2</v>
      </c>
      <c r="E64" s="4">
        <f t="shared" si="1"/>
        <v>2.141136159138306</v>
      </c>
      <c r="F64" s="4">
        <f t="shared" si="2"/>
        <v>3.5915936655747784</v>
      </c>
      <c r="G64" s="4">
        <f t="shared" si="3"/>
        <v>3.9288052215043123</v>
      </c>
      <c r="I64" s="4">
        <f t="shared" si="4"/>
        <v>1.0342814187938099</v>
      </c>
    </row>
    <row r="65" spans="1:9" x14ac:dyDescent="0.2">
      <c r="A65" s="4">
        <f>IF('True_Odds_Calculator_3-way'!A66="","",'True_Odds_Calculator_3-way'!A66)</f>
        <v>3.14</v>
      </c>
      <c r="B65" s="4">
        <f>IF('True_Odds_Calculator_3-way'!B66="","",'True_Odds_Calculator_3-way'!B66)</f>
        <v>3.29</v>
      </c>
      <c r="C65" s="4">
        <f>IF('True_Odds_Calculator_3-way'!C66="","",'True_Odds_Calculator_3-way'!C66)</f>
        <v>2.4300000000000002</v>
      </c>
      <c r="D65" s="4">
        <f t="shared" si="0"/>
        <v>3.3945339105628802E-2</v>
      </c>
      <c r="E65" s="4">
        <f t="shared" si="1"/>
        <v>3.2556722608609268</v>
      </c>
      <c r="F65" s="4">
        <f t="shared" si="2"/>
        <v>3.4172115853114589</v>
      </c>
      <c r="G65" s="4">
        <f t="shared" si="3"/>
        <v>2.4987036681039978</v>
      </c>
      <c r="I65" s="4">
        <f t="shared" si="4"/>
        <v>1.0339453391056288</v>
      </c>
    </row>
    <row r="66" spans="1: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3.44</v>
      </c>
      <c r="C66" s="4">
        <f>IF('True_Odds_Calculator_3-way'!C67="","",'True_Odds_Calculator_3-way'!C67)</f>
        <v>2.2999999999999998</v>
      </c>
      <c r="D66" s="4">
        <f t="shared" si="0"/>
        <v>3.3172590806564539E-2</v>
      </c>
      <c r="E66" s="4">
        <f t="shared" si="1"/>
        <v>3.3711488878206533</v>
      </c>
      <c r="F66" s="4">
        <f t="shared" si="2"/>
        <v>3.576024476172817</v>
      </c>
      <c r="G66" s="4">
        <f t="shared" si="3"/>
        <v>2.3600208033774894</v>
      </c>
      <c r="I66" s="4">
        <f t="shared" si="4"/>
        <v>1.0331725908065645</v>
      </c>
    </row>
    <row r="67" spans="1: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3.39</v>
      </c>
      <c r="C67" s="4">
        <f>IF('True_Odds_Calculator_3-way'!C68="","",'True_Odds_Calculator_3-way'!C68)</f>
        <v>2.81</v>
      </c>
      <c r="D67" s="4">
        <f t="shared" ref="D67:D130" si="5">IF(A67="","",((1/A67)+(1/B67)+(1/C67))-1)</f>
        <v>3.3998899310566877E-2</v>
      </c>
      <c r="E67" s="4">
        <f t="shared" ref="E67:E130" si="6">IF(A67="","",(3*A67)/(3-($D67*A67)))</f>
        <v>2.6895544449652551</v>
      </c>
      <c r="F67" s="4">
        <f t="shared" ref="F67:F130" si="7">IF(B67="","",(3*B67)/(3-($D67*B67)))</f>
        <v>3.5254431405890791</v>
      </c>
      <c r="G67" s="4">
        <f t="shared" ref="G67:G130" si="8">IF(C67="","",(3*C67)/(3-($D67*C67)))</f>
        <v>2.9024297194545077</v>
      </c>
      <c r="I67" s="4">
        <f t="shared" ref="I67:I130" si="9">IF(A67="","",D67+1)</f>
        <v>1.0339988993105669</v>
      </c>
    </row>
    <row r="68" spans="1:9" x14ac:dyDescent="0.2">
      <c r="A68" s="4">
        <f>IF('True_Odds_Calculator_3-way'!A69="","",'True_Odds_Calculator_3-way'!A69)</f>
        <v>1.84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4.76</v>
      </c>
      <c r="D68" s="4">
        <f t="shared" si="5"/>
        <v>3.5252435328080978E-2</v>
      </c>
      <c r="E68" s="4">
        <f t="shared" si="6"/>
        <v>1.8806627374696359</v>
      </c>
      <c r="F68" s="4">
        <f t="shared" si="7"/>
        <v>3.7045361394679395</v>
      </c>
      <c r="G68" s="4">
        <f t="shared" si="8"/>
        <v>5.0420196411660152</v>
      </c>
      <c r="I68" s="4">
        <f t="shared" si="9"/>
        <v>1.035252435328081</v>
      </c>
    </row>
    <row r="69" spans="1:9" x14ac:dyDescent="0.2">
      <c r="A69" s="4">
        <f>IF('True_Odds_Calculator_3-way'!A70="","",'True_Odds_Calculator_3-way'!A70)</f>
        <v>2.16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3.67</v>
      </c>
      <c r="D69" s="4">
        <f t="shared" si="5"/>
        <v>3.394998968222751E-2</v>
      </c>
      <c r="E69" s="4">
        <f t="shared" si="6"/>
        <v>2.2141219812617003</v>
      </c>
      <c r="F69" s="4">
        <f t="shared" si="7"/>
        <v>3.4820056975474669</v>
      </c>
      <c r="G69" s="4">
        <f t="shared" si="8"/>
        <v>3.8290277712359928</v>
      </c>
      <c r="I69" s="4">
        <f t="shared" si="9"/>
        <v>1.0339499896822275</v>
      </c>
    </row>
    <row r="70" spans="1:9" x14ac:dyDescent="0.2">
      <c r="A70" s="4">
        <f>IF('True_Odds_Calculator_3-way'!A71="","",'True_Odds_Calculator_3-way'!A71)</f>
        <v>2.16</v>
      </c>
      <c r="B70" s="4">
        <f>IF('True_Odds_Calculator_3-way'!B71="","",'True_Odds_Calculator_3-way'!B71)</f>
        <v>3.26</v>
      </c>
      <c r="C70" s="4">
        <f>IF('True_Odds_Calculator_3-way'!C71="","",'True_Odds_Calculator_3-way'!C71)</f>
        <v>3.8</v>
      </c>
      <c r="D70" s="4">
        <f t="shared" si="5"/>
        <v>3.2869323957473773E-2</v>
      </c>
      <c r="E70" s="4">
        <f t="shared" si="6"/>
        <v>2.2123574597183149</v>
      </c>
      <c r="F70" s="4">
        <f t="shared" si="7"/>
        <v>3.3807537583472027</v>
      </c>
      <c r="G70" s="4">
        <f t="shared" si="8"/>
        <v>3.9650842072818944</v>
      </c>
      <c r="I70" s="4">
        <f t="shared" si="9"/>
        <v>1.0328693239574738</v>
      </c>
    </row>
    <row r="71" spans="1:9" x14ac:dyDescent="0.2">
      <c r="A71" s="4">
        <f>IF('True_Odds_Calculator_3-way'!A72="","",'True_Odds_Calculator_3-way'!A72)</f>
        <v>1.73</v>
      </c>
      <c r="B71" s="4">
        <f>IF('True_Odds_Calculator_3-way'!B72="","",'True_Odds_Calculator_3-way'!B72)</f>
        <v>3.86</v>
      </c>
      <c r="C71" s="4">
        <f>IF('True_Odds_Calculator_3-way'!C72="","",'True_Odds_Calculator_3-way'!C72)</f>
        <v>5.0199999999999996</v>
      </c>
      <c r="D71" s="4">
        <f t="shared" si="5"/>
        <v>3.630522684487425E-2</v>
      </c>
      <c r="E71" s="4">
        <f t="shared" si="6"/>
        <v>1.7669938073486857</v>
      </c>
      <c r="F71" s="4">
        <f t="shared" si="7"/>
        <v>4.0491466759990722</v>
      </c>
      <c r="G71" s="4">
        <f t="shared" si="8"/>
        <v>5.3446941586351784</v>
      </c>
      <c r="I71" s="4">
        <f t="shared" si="9"/>
        <v>1.0363052268448742</v>
      </c>
    </row>
    <row r="72" spans="1:9" x14ac:dyDescent="0.2">
      <c r="A72" s="4">
        <f>IF('True_Odds_Calculator_3-way'!A73="","",'True_Odds_Calculator_3-way'!A73)</f>
        <v>1.78</v>
      </c>
      <c r="B72" s="4">
        <f>IF('True_Odds_Calculator_3-way'!B73="","",'True_Odds_Calculator_3-way'!B73)</f>
        <v>3.81</v>
      </c>
      <c r="C72" s="4">
        <f>IF('True_Odds_Calculator_3-way'!C73="","",'True_Odds_Calculator_3-way'!C73)</f>
        <v>4.75</v>
      </c>
      <c r="D72" s="4">
        <f t="shared" si="5"/>
        <v>3.4791260199512397E-2</v>
      </c>
      <c r="E72" s="4">
        <f t="shared" si="6"/>
        <v>1.8175187011900118</v>
      </c>
      <c r="F72" s="4">
        <f t="shared" si="7"/>
        <v>3.9861266073398851</v>
      </c>
      <c r="G72" s="4">
        <f t="shared" si="8"/>
        <v>5.0269133638323726</v>
      </c>
      <c r="I72" s="4">
        <f t="shared" si="9"/>
        <v>1.0347912601995124</v>
      </c>
    </row>
    <row r="73" spans="1:9" x14ac:dyDescent="0.2">
      <c r="A73" s="4">
        <f>IF('True_Odds_Calculator_3-way'!A74="","",'True_Odds_Calculator_3-way'!A74)</f>
        <v>1.89</v>
      </c>
      <c r="B73" s="4">
        <f>IF('True_Odds_Calculator_3-way'!B74="","",'True_Odds_Calculator_3-way'!B74)</f>
        <v>3.59</v>
      </c>
      <c r="C73" s="4">
        <f>IF('True_Odds_Calculator_3-way'!C74="","",'True_Odds_Calculator_3-way'!C74)</f>
        <v>4.37</v>
      </c>
      <c r="D73" s="4">
        <f t="shared" si="5"/>
        <v>3.6485013079035511E-2</v>
      </c>
      <c r="E73" s="4">
        <f t="shared" si="6"/>
        <v>1.9344647522250955</v>
      </c>
      <c r="F73" s="4">
        <f t="shared" si="7"/>
        <v>3.7538966243667158</v>
      </c>
      <c r="G73" s="4">
        <f t="shared" si="8"/>
        <v>4.6152863257178121</v>
      </c>
      <c r="I73" s="4">
        <f t="shared" si="9"/>
        <v>1.0364850130790355</v>
      </c>
    </row>
    <row r="74" spans="1:9" x14ac:dyDescent="0.2">
      <c r="A74" s="4">
        <f>IF('True_Odds_Calculator_3-way'!A75="","",'True_Odds_Calculator_3-way'!A75)</f>
        <v>2.78</v>
      </c>
      <c r="B74" s="4">
        <f>IF('True_Odds_Calculator_3-way'!B75="","",'True_Odds_Calculator_3-way'!B75)</f>
        <v>3.99</v>
      </c>
      <c r="C74" s="4">
        <f>IF('True_Odds_Calculator_3-way'!C75="","",'True_Odds_Calculator_3-way'!C75)</f>
        <v>2.2999999999999998</v>
      </c>
      <c r="D74" s="4">
        <f t="shared" si="5"/>
        <v>4.5121405327519515E-2</v>
      </c>
      <c r="E74" s="4">
        <f t="shared" si="6"/>
        <v>2.9013110759496068</v>
      </c>
      <c r="F74" s="4">
        <f t="shared" si="7"/>
        <v>4.2447326417042781</v>
      </c>
      <c r="G74" s="4">
        <f t="shared" si="8"/>
        <v>2.3824150689204133</v>
      </c>
      <c r="I74" s="4">
        <f t="shared" si="9"/>
        <v>1.0451214053275195</v>
      </c>
    </row>
    <row r="75" spans="1: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3.69</v>
      </c>
      <c r="C75" s="4">
        <f>IF('True_Odds_Calculator_3-way'!C76="","",'True_Odds_Calculator_3-way'!C76)</f>
        <v>4.3499999999999996</v>
      </c>
      <c r="D75" s="4">
        <f t="shared" si="5"/>
        <v>4.7335854930058652E-2</v>
      </c>
      <c r="E75" s="4">
        <f t="shared" si="6"/>
        <v>1.8844121589567371</v>
      </c>
      <c r="F75" s="4">
        <f t="shared" si="7"/>
        <v>3.9181254139147383</v>
      </c>
      <c r="G75" s="4">
        <f t="shared" si="8"/>
        <v>4.6705741495560256</v>
      </c>
      <c r="I75" s="4">
        <f t="shared" si="9"/>
        <v>1.0473358549300587</v>
      </c>
    </row>
    <row r="76" spans="1:9" x14ac:dyDescent="0.2">
      <c r="A76" s="4">
        <f>IF('True_Odds_Calculator_3-way'!A77="","",'True_Odds_Calculator_3-way'!A77)</f>
        <v>3.04</v>
      </c>
      <c r="B76" s="4">
        <f>IF('True_Odds_Calculator_3-way'!B77="","",'True_Odds_Calculator_3-way'!B77)</f>
        <v>3.55</v>
      </c>
      <c r="C76" s="4">
        <f>IF('True_Odds_Calculator_3-way'!C77="","",'True_Odds_Calculator_3-way'!C77)</f>
        <v>2.2999999999999998</v>
      </c>
      <c r="D76" s="4">
        <f t="shared" si="5"/>
        <v>4.5420117961775475E-2</v>
      </c>
      <c r="E76" s="4">
        <f t="shared" si="6"/>
        <v>3.1866687207928943</v>
      </c>
      <c r="F76" s="4">
        <f t="shared" si="7"/>
        <v>3.7516399141501169</v>
      </c>
      <c r="G76" s="4">
        <f t="shared" si="8"/>
        <v>2.382980357520017</v>
      </c>
      <c r="I76" s="4">
        <f t="shared" si="9"/>
        <v>1.0454201179617755</v>
      </c>
    </row>
    <row r="77" spans="1:9" x14ac:dyDescent="0.2">
      <c r="A77" s="4">
        <f>IF('True_Odds_Calculator_3-way'!A78="","",'True_Odds_Calculator_3-way'!A78)</f>
        <v>5.51</v>
      </c>
      <c r="B77" s="4">
        <f>IF('True_Odds_Calculator_3-way'!B78="","",'True_Odds_Calculator_3-way'!B78)</f>
        <v>4.4800000000000004</v>
      </c>
      <c r="C77" s="4">
        <f>IF('True_Odds_Calculator_3-way'!C78="","",'True_Odds_Calculator_3-way'!C78)</f>
        <v>1.55</v>
      </c>
      <c r="D77" s="4">
        <f t="shared" si="5"/>
        <v>4.9863779303654043E-2</v>
      </c>
      <c r="E77" s="4">
        <f t="shared" si="6"/>
        <v>6.0654972960462148</v>
      </c>
      <c r="F77" s="4">
        <f t="shared" si="7"/>
        <v>4.8404344503838299</v>
      </c>
      <c r="G77" s="4">
        <f t="shared" si="8"/>
        <v>1.5909885629996949</v>
      </c>
      <c r="I77" s="4">
        <f t="shared" si="9"/>
        <v>1.049863779303654</v>
      </c>
    </row>
    <row r="78" spans="1:9" x14ac:dyDescent="0.2">
      <c r="A78" s="4">
        <f>IF('True_Odds_Calculator_3-way'!A79="","",'True_Odds_Calculator_3-way'!A79)</f>
        <v>2.15</v>
      </c>
      <c r="B78" s="4">
        <f>IF('True_Odds_Calculator_3-way'!B79="","",'True_Odds_Calculator_3-way'!B79)</f>
        <v>3.75</v>
      </c>
      <c r="C78" s="4">
        <f>IF('True_Odds_Calculator_3-way'!C79="","",'True_Odds_Calculator_3-way'!C79)</f>
        <v>3.19</v>
      </c>
      <c r="D78" s="4">
        <f t="shared" si="5"/>
        <v>4.5262569560885479E-2</v>
      </c>
      <c r="E78" s="4">
        <f t="shared" si="6"/>
        <v>2.2220802269364657</v>
      </c>
      <c r="F78" s="4">
        <f t="shared" si="7"/>
        <v>3.9748922989741842</v>
      </c>
      <c r="G78" s="4">
        <f t="shared" si="8"/>
        <v>3.3512951511235864</v>
      </c>
      <c r="I78" s="4">
        <f t="shared" si="9"/>
        <v>1.0452625695608855</v>
      </c>
    </row>
    <row r="79" spans="1:9" x14ac:dyDescent="0.2">
      <c r="A79" s="4">
        <f>IF('True_Odds_Calculator_3-way'!A80="","",'True_Odds_Calculator_3-way'!A80)</f>
        <v>2.81</v>
      </c>
      <c r="B79" s="4">
        <f>IF('True_Odds_Calculator_3-way'!B80="","",'True_Odds_Calculator_3-way'!B80)</f>
        <v>3.41</v>
      </c>
      <c r="C79" s="4">
        <f>IF('True_Odds_Calculator_3-way'!C80="","",'True_Odds_Calculator_3-way'!C80)</f>
        <v>2.54</v>
      </c>
      <c r="D79" s="4">
        <f t="shared" si="5"/>
        <v>4.2827805487380521E-2</v>
      </c>
      <c r="E79" s="4">
        <f t="shared" si="6"/>
        <v>2.927435167758714</v>
      </c>
      <c r="F79" s="4">
        <f t="shared" si="7"/>
        <v>3.5844966630557709</v>
      </c>
      <c r="G79" s="4">
        <f t="shared" si="8"/>
        <v>2.6355680027248112</v>
      </c>
      <c r="I79" s="4">
        <f t="shared" si="9"/>
        <v>1.0428278054873805</v>
      </c>
    </row>
    <row r="80" spans="1:9" x14ac:dyDescent="0.2">
      <c r="A80" s="4">
        <f>IF('True_Odds_Calculator_3-way'!A81="","",'True_Odds_Calculator_3-way'!A81)</f>
        <v>3.43</v>
      </c>
      <c r="B80" s="4">
        <f>IF('True_Odds_Calculator_3-way'!B81="","",'True_Odds_Calculator_3-way'!B81)</f>
        <v>3.71</v>
      </c>
      <c r="C80" s="4">
        <f>IF('True_Odds_Calculator_3-way'!C81="","",'True_Odds_Calculator_3-way'!C81)</f>
        <v>2.06</v>
      </c>
      <c r="D80" s="4">
        <f t="shared" si="5"/>
        <v>4.6523861683997803E-2</v>
      </c>
      <c r="E80" s="4">
        <f t="shared" si="6"/>
        <v>3.6226996614830385</v>
      </c>
      <c r="F80" s="4">
        <f t="shared" si="7"/>
        <v>3.9364836540206731</v>
      </c>
      <c r="G80" s="4">
        <f t="shared" si="8"/>
        <v>2.1279813102593175</v>
      </c>
      <c r="I80" s="4">
        <f t="shared" si="9"/>
        <v>1.0465238616839978</v>
      </c>
    </row>
    <row r="81" spans="1:9" x14ac:dyDescent="0.2">
      <c r="A81" s="4">
        <f>IF('True_Odds_Calculator_3-way'!A82="","",'True_Odds_Calculator_3-way'!A82)</f>
        <v>3.2</v>
      </c>
      <c r="B81" s="4">
        <f>IF('True_Odds_Calculator_3-way'!B82="","",'True_Odds_Calculator_3-way'!B82)</f>
        <v>3.46</v>
      </c>
      <c r="C81" s="4">
        <f>IF('True_Odds_Calculator_3-way'!C82="","",'True_Odds_Calculator_3-way'!C82)</f>
        <v>2.2599999999999998</v>
      </c>
      <c r="D81" s="4">
        <f t="shared" si="5"/>
        <v>4.3995217146657106E-2</v>
      </c>
      <c r="E81" s="4">
        <f t="shared" si="6"/>
        <v>3.3575645677236525</v>
      </c>
      <c r="F81" s="4">
        <f t="shared" si="7"/>
        <v>3.6449489005162383</v>
      </c>
      <c r="G81" s="4">
        <f t="shared" si="8"/>
        <v>2.3374709482636216</v>
      </c>
      <c r="I81" s="4">
        <f t="shared" si="9"/>
        <v>1.0439952171466571</v>
      </c>
    </row>
    <row r="82" spans="1:9" x14ac:dyDescent="0.2">
      <c r="A82" s="4">
        <f>IF('True_Odds_Calculator_3-way'!A83="","",'True_Odds_Calculator_3-way'!A83)</f>
        <v>1.57</v>
      </c>
      <c r="B82" s="4">
        <f>IF('True_Odds_Calculator_3-way'!B83="","",'True_Odds_Calculator_3-way'!B83)</f>
        <v>4.33</v>
      </c>
      <c r="C82" s="4">
        <f>IF('True_Odds_Calculator_3-way'!C83="","",'True_Odds_Calculator_3-way'!C83)</f>
        <v>5.44</v>
      </c>
      <c r="D82" s="4">
        <f t="shared" si="5"/>
        <v>5.171308678809039E-2</v>
      </c>
      <c r="E82" s="4">
        <f t="shared" si="6"/>
        <v>1.6136710741050404</v>
      </c>
      <c r="F82" s="4">
        <f t="shared" si="7"/>
        <v>4.6792560292373286</v>
      </c>
      <c r="G82" s="4">
        <f t="shared" si="8"/>
        <v>6.0029113946515347</v>
      </c>
      <c r="I82" s="4">
        <f t="shared" si="9"/>
        <v>1.0517130867880904</v>
      </c>
    </row>
    <row r="83" spans="1:9" x14ac:dyDescent="0.2">
      <c r="A83" s="4">
        <f>IF('True_Odds_Calculator_3-way'!A84="","",'True_Odds_Calculator_3-way'!A84)</f>
        <v>1.99</v>
      </c>
      <c r="B83" s="4">
        <f>IF('True_Odds_Calculator_3-way'!B84="","",'True_Odds_Calculator_3-way'!B84)</f>
        <v>3.36</v>
      </c>
      <c r="C83" s="4">
        <f>IF('True_Odds_Calculator_3-way'!C84="","",'True_Odds_Calculator_3-way'!C84)</f>
        <v>4.08</v>
      </c>
      <c r="D83" s="4">
        <f t="shared" si="5"/>
        <v>4.5229649648804271E-2</v>
      </c>
      <c r="E83" s="4">
        <f t="shared" si="6"/>
        <v>2.0515513287305649</v>
      </c>
      <c r="F83" s="4">
        <f t="shared" si="7"/>
        <v>3.5392905775681691</v>
      </c>
      <c r="G83" s="4">
        <f t="shared" si="8"/>
        <v>4.3474198993355335</v>
      </c>
      <c r="I83" s="4">
        <f t="shared" si="9"/>
        <v>1.0452296496488043</v>
      </c>
    </row>
    <row r="84" spans="1:9" x14ac:dyDescent="0.2">
      <c r="A84" s="4">
        <f>IF('True_Odds_Calculator_3-way'!A85="","",'True_Odds_Calculator_3-way'!A85)</f>
        <v>2.5099999999999998</v>
      </c>
      <c r="B84" s="4">
        <f>IF('True_Odds_Calculator_3-way'!B85="","",'True_Odds_Calculator_3-way'!B85)</f>
        <v>3.21</v>
      </c>
      <c r="C84" s="4">
        <f>IF('True_Odds_Calculator_3-way'!C85="","",'True_Odds_Calculator_3-way'!C85)</f>
        <v>2.99</v>
      </c>
      <c r="D84" s="4">
        <f t="shared" si="5"/>
        <v>4.4381014787887807E-2</v>
      </c>
      <c r="E84" s="4">
        <f t="shared" si="6"/>
        <v>2.606795844935724</v>
      </c>
      <c r="F84" s="4">
        <f t="shared" si="7"/>
        <v>3.370035171433635</v>
      </c>
      <c r="G84" s="4">
        <f t="shared" si="8"/>
        <v>3.1283777785155644</v>
      </c>
      <c r="I84" s="4">
        <f t="shared" si="9"/>
        <v>1.0443810147878878</v>
      </c>
    </row>
    <row r="85" spans="1:9" x14ac:dyDescent="0.2">
      <c r="A85" s="4">
        <f>IF('True_Odds_Calculator_3-way'!A86="","",'True_Odds_Calculator_3-way'!A86)</f>
        <v>4.88</v>
      </c>
      <c r="B85" s="4">
        <f>IF('True_Odds_Calculator_3-way'!B86="","",'True_Odds_Calculator_3-way'!B86)</f>
        <v>4.1399999999999997</v>
      </c>
      <c r="C85" s="4">
        <f>IF('True_Odds_Calculator_3-way'!C86="","",'True_Odds_Calculator_3-way'!C86)</f>
        <v>1.73</v>
      </c>
      <c r="D85" s="4">
        <f t="shared" si="5"/>
        <v>2.4498608587616877E-2</v>
      </c>
      <c r="E85" s="4">
        <f t="shared" si="6"/>
        <v>5.0825448504571131</v>
      </c>
      <c r="F85" s="4">
        <f t="shared" si="7"/>
        <v>4.2848629901201978</v>
      </c>
      <c r="G85" s="4">
        <f t="shared" si="8"/>
        <v>1.7547908622206463</v>
      </c>
      <c r="I85" s="4">
        <f t="shared" si="9"/>
        <v>1.0244986085876169</v>
      </c>
    </row>
    <row r="86" spans="1:9" x14ac:dyDescent="0.2">
      <c r="A86" s="4">
        <f>IF('True_Odds_Calculator_3-way'!A87="","",'True_Odds_Calculator_3-way'!A87)</f>
        <v>1.32</v>
      </c>
      <c r="B86" s="4">
        <f>IF('True_Odds_Calculator_3-way'!B87="","",'True_Odds_Calculator_3-way'!B87)</f>
        <v>6.23</v>
      </c>
      <c r="C86" s="4">
        <f>IF('True_Odds_Calculator_3-way'!C87="","",'True_Odds_Calculator_3-way'!C87)</f>
        <v>9.49</v>
      </c>
      <c r="D86" s="4">
        <f t="shared" si="5"/>
        <v>2.3463479212286309E-2</v>
      </c>
      <c r="E86" s="4">
        <f t="shared" si="6"/>
        <v>1.3337697466386624</v>
      </c>
      <c r="F86" s="4">
        <f t="shared" si="7"/>
        <v>6.5491108292467226</v>
      </c>
      <c r="G86" s="4">
        <f t="shared" si="8"/>
        <v>10.250846597393025</v>
      </c>
      <c r="I86" s="4">
        <f t="shared" si="9"/>
        <v>1.0234634792122863</v>
      </c>
    </row>
    <row r="87" spans="1:9" x14ac:dyDescent="0.2">
      <c r="A87" s="4">
        <f>IF('True_Odds_Calculator_3-way'!A88="","",'True_Odds_Calculator_3-way'!A88)</f>
        <v>9.1999999999999993</v>
      </c>
      <c r="B87" s="4">
        <f>IF('True_Odds_Calculator_3-way'!B88="","",'True_Odds_Calculator_3-way'!B88)</f>
        <v>6.2</v>
      </c>
      <c r="C87" s="4">
        <f>IF('True_Odds_Calculator_3-way'!C88="","",'True_Odds_Calculator_3-way'!C88)</f>
        <v>1.31</v>
      </c>
      <c r="D87" s="4">
        <f t="shared" si="5"/>
        <v>3.3344753380512238E-2</v>
      </c>
      <c r="E87" s="4">
        <f t="shared" si="6"/>
        <v>10.247924514500964</v>
      </c>
      <c r="F87" s="4">
        <f t="shared" si="7"/>
        <v>6.6588800038022349</v>
      </c>
      <c r="G87" s="4">
        <f t="shared" si="8"/>
        <v>1.3293561464142458</v>
      </c>
      <c r="I87" s="4">
        <f t="shared" si="9"/>
        <v>1.0333447533805122</v>
      </c>
    </row>
    <row r="88" spans="1:9" x14ac:dyDescent="0.2">
      <c r="A88" s="4">
        <f>IF('True_Odds_Calculator_3-way'!A89="","",'True_Odds_Calculator_3-way'!A89)</f>
        <v>2.17</v>
      </c>
      <c r="B88" s="4">
        <f>IF('True_Odds_Calculator_3-way'!B89="","",'True_Odds_Calculator_3-way'!B89)</f>
        <v>3.32</v>
      </c>
      <c r="C88" s="4">
        <f>IF('True_Odds_Calculator_3-way'!C89="","",'True_Odds_Calculator_3-way'!C89)</f>
        <v>3.67</v>
      </c>
      <c r="D88" s="4">
        <f t="shared" si="5"/>
        <v>3.4513876397363585E-2</v>
      </c>
      <c r="E88" s="4">
        <f t="shared" si="6"/>
        <v>2.2255612187522518</v>
      </c>
      <c r="F88" s="4">
        <f t="shared" si="7"/>
        <v>3.4518444286968335</v>
      </c>
      <c r="G88" s="4">
        <f t="shared" si="8"/>
        <v>3.8317855556985463</v>
      </c>
      <c r="I88" s="4">
        <f t="shared" si="9"/>
        <v>1.0345138763973636</v>
      </c>
    </row>
    <row r="89" spans="1:9" x14ac:dyDescent="0.2">
      <c r="A89" s="4">
        <f>IF('True_Odds_Calculator_3-way'!A90="","",'True_Odds_Calculator_3-way'!A90)</f>
        <v>3.14</v>
      </c>
      <c r="B89" s="4">
        <f>IF('True_Odds_Calculator_3-way'!B90="","",'True_Odds_Calculator_3-way'!B90)</f>
        <v>3.07</v>
      </c>
      <c r="C89" s="4">
        <f>IF('True_Odds_Calculator_3-way'!C90="","",'True_Odds_Calculator_3-way'!C90)</f>
        <v>2.5</v>
      </c>
      <c r="D89" s="4">
        <f t="shared" si="5"/>
        <v>4.4204236602419122E-2</v>
      </c>
      <c r="E89" s="4">
        <f t="shared" si="6"/>
        <v>3.2923263979016109</v>
      </c>
      <c r="F89" s="4">
        <f t="shared" si="7"/>
        <v>3.2154531748255479</v>
      </c>
      <c r="G89" s="4">
        <f t="shared" si="8"/>
        <v>2.5956142901763117</v>
      </c>
      <c r="I89" s="4">
        <f t="shared" si="9"/>
        <v>1.0442042366024191</v>
      </c>
    </row>
    <row r="90" spans="1:9" x14ac:dyDescent="0.2">
      <c r="A90" s="4">
        <f>IF('True_Odds_Calculator_3-way'!A91="","",'True_Odds_Calculator_3-way'!A91)</f>
        <v>1.2</v>
      </c>
      <c r="B90" s="4">
        <f>IF('True_Odds_Calculator_3-way'!B91="","",'True_Odds_Calculator_3-way'!B91)</f>
        <v>6.78</v>
      </c>
      <c r="C90" s="4">
        <f>IF('True_Odds_Calculator_3-way'!C91="","",'True_Odds_Calculator_3-way'!C91)</f>
        <v>14.19</v>
      </c>
      <c r="D90" s="4">
        <f t="shared" si="5"/>
        <v>5.1298122197484197E-2</v>
      </c>
      <c r="E90" s="4">
        <f t="shared" si="6"/>
        <v>1.2251389306289189</v>
      </c>
      <c r="F90" s="4">
        <f t="shared" si="7"/>
        <v>7.6691085620451327</v>
      </c>
      <c r="G90" s="4">
        <f t="shared" si="8"/>
        <v>18.736138970573911</v>
      </c>
      <c r="I90" s="4">
        <f t="shared" si="9"/>
        <v>1.0512981221974842</v>
      </c>
    </row>
    <row r="91" spans="1:9" x14ac:dyDescent="0.2">
      <c r="A91" s="4">
        <f>IF('True_Odds_Calculator_3-way'!A92="","",'True_Odds_Calculator_3-way'!A92)</f>
        <v>1.1299999999999999</v>
      </c>
      <c r="B91" s="4">
        <f>IF('True_Odds_Calculator_3-way'!B92="","",'True_Odds_Calculator_3-way'!B92)</f>
        <v>7.9</v>
      </c>
      <c r="C91" s="4">
        <f>IF('True_Odds_Calculator_3-way'!C92="","",'True_Odds_Calculator_3-way'!C92)</f>
        <v>27.21</v>
      </c>
      <c r="D91" s="4">
        <f t="shared" si="5"/>
        <v>4.8289225107220446E-2</v>
      </c>
      <c r="E91" s="4">
        <f t="shared" si="6"/>
        <v>1.1509342761701749</v>
      </c>
      <c r="F91" s="4">
        <f t="shared" si="7"/>
        <v>9.0509311189462185</v>
      </c>
      <c r="G91" s="4">
        <f t="shared" si="8"/>
        <v>48.414929006462501</v>
      </c>
      <c r="I91" s="4">
        <f t="shared" si="9"/>
        <v>1.0482892251072204</v>
      </c>
    </row>
    <row r="92" spans="1:9" x14ac:dyDescent="0.2">
      <c r="A92" s="4">
        <f>IF('True_Odds_Calculator_3-way'!A93="","",'True_Odds_Calculator_3-way'!A93)</f>
        <v>3.17</v>
      </c>
      <c r="B92" s="4">
        <f>IF('True_Odds_Calculator_3-way'!B93="","",'True_Odds_Calculator_3-way'!B93)</f>
        <v>3.27</v>
      </c>
      <c r="C92" s="4">
        <f>IF('True_Odds_Calculator_3-way'!C93="","",'True_Odds_Calculator_3-way'!C93)</f>
        <v>2.4900000000000002</v>
      </c>
      <c r="D92" s="4">
        <f t="shared" si="5"/>
        <v>2.2874236505539214E-2</v>
      </c>
      <c r="E92" s="4">
        <f t="shared" si="6"/>
        <v>3.2485181229065967</v>
      </c>
      <c r="F92" s="4">
        <f t="shared" si="7"/>
        <v>3.3536154175074704</v>
      </c>
      <c r="G92" s="4">
        <f t="shared" si="8"/>
        <v>2.5381890840455155</v>
      </c>
      <c r="I92" s="4">
        <f t="shared" si="9"/>
        <v>1.0228742365055392</v>
      </c>
    </row>
    <row r="93" spans="1:9" x14ac:dyDescent="0.2">
      <c r="A93" s="4">
        <f>IF('True_Odds_Calculator_3-way'!A94="","",'True_Odds_Calculator_3-way'!A94)</f>
        <v>2.91</v>
      </c>
      <c r="B93" s="4">
        <f>IF('True_Odds_Calculator_3-way'!B94="","",'True_Odds_Calculator_3-way'!B94)</f>
        <v>3.3</v>
      </c>
      <c r="C93" s="4">
        <f>IF('True_Odds_Calculator_3-way'!C94="","",'True_Odds_Calculator_3-way'!C94)</f>
        <v>2.67</v>
      </c>
      <c r="D93" s="4">
        <f t="shared" si="5"/>
        <v>2.1204749920144428E-2</v>
      </c>
      <c r="E93" s="4">
        <f t="shared" si="6"/>
        <v>2.9711116286992589</v>
      </c>
      <c r="F93" s="4">
        <f t="shared" si="7"/>
        <v>3.3788115390849538</v>
      </c>
      <c r="G93" s="4">
        <f t="shared" si="8"/>
        <v>2.7213580887667606</v>
      </c>
      <c r="I93" s="4">
        <f t="shared" si="9"/>
        <v>1.0212047499201444</v>
      </c>
    </row>
    <row r="94" spans="1:9" x14ac:dyDescent="0.2">
      <c r="A94" s="4">
        <f>IF('True_Odds_Calculator_3-way'!A95="","",'True_Odds_Calculator_3-way'!A95)</f>
        <v>3.04</v>
      </c>
      <c r="B94" s="4">
        <f>IF('True_Odds_Calculator_3-way'!B95="","",'True_Odds_Calculator_3-way'!B95)</f>
        <v>3.58</v>
      </c>
      <c r="C94" s="4">
        <f>IF('True_Odds_Calculator_3-way'!C95="","",'True_Odds_Calculator_3-way'!C95)</f>
        <v>2.42</v>
      </c>
      <c r="D94" s="4">
        <f t="shared" si="5"/>
        <v>2.1500117855467904E-2</v>
      </c>
      <c r="E94" s="4">
        <f t="shared" si="6"/>
        <v>3.1077069464844684</v>
      </c>
      <c r="F94" s="4">
        <f t="shared" si="7"/>
        <v>3.6742700383702793</v>
      </c>
      <c r="G94" s="4">
        <f t="shared" si="8"/>
        <v>2.4627118669425481</v>
      </c>
      <c r="I94" s="4">
        <f t="shared" si="9"/>
        <v>1.0215001178554679</v>
      </c>
    </row>
    <row r="95" spans="1: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3.24</v>
      </c>
      <c r="C95" s="4">
        <f>IF('True_Odds_Calculator_3-way'!C96="","",'True_Odds_Calculator_3-way'!C96)</f>
        <v>3.33</v>
      </c>
      <c r="D95" s="4">
        <f t="shared" si="5"/>
        <v>2.7352317449946373E-2</v>
      </c>
      <c r="E95" s="4">
        <f t="shared" si="6"/>
        <v>2.4432398568290452</v>
      </c>
      <c r="F95" s="4">
        <f t="shared" si="7"/>
        <v>3.3386246510045323</v>
      </c>
      <c r="G95" s="4">
        <f t="shared" si="8"/>
        <v>3.4342680611403398</v>
      </c>
      <c r="I95" s="4">
        <f t="shared" si="9"/>
        <v>1.0273523174499464</v>
      </c>
    </row>
    <row r="96" spans="1:9" x14ac:dyDescent="0.2">
      <c r="A96" s="4">
        <f>IF('True_Odds_Calculator_3-way'!A97="","",'True_Odds_Calculator_3-way'!A97)</f>
        <v>2.16</v>
      </c>
      <c r="B96" s="4">
        <f>IF('True_Odds_Calculator_3-way'!B97="","",'True_Odds_Calculator_3-way'!B97)</f>
        <v>3.38</v>
      </c>
      <c r="C96" s="4">
        <f>IF('True_Odds_Calculator_3-way'!C97="","",'True_Odds_Calculator_3-way'!C97)</f>
        <v>3.71</v>
      </c>
      <c r="D96" s="4">
        <f t="shared" si="5"/>
        <v>2.8362730104384726E-2</v>
      </c>
      <c r="E96" s="4">
        <f t="shared" si="6"/>
        <v>2.2050292680004064</v>
      </c>
      <c r="F96" s="4">
        <f t="shared" si="7"/>
        <v>3.4915744579626971</v>
      </c>
      <c r="G96" s="4">
        <f t="shared" si="8"/>
        <v>3.8448593765318795</v>
      </c>
      <c r="I96" s="4">
        <f t="shared" si="9"/>
        <v>1.0283627301043847</v>
      </c>
    </row>
    <row r="97" spans="1:9" x14ac:dyDescent="0.2">
      <c r="A97" s="4">
        <f>IF('True_Odds_Calculator_3-way'!A98="","",'True_Odds_Calculator_3-way'!A98)</f>
        <v>1.96</v>
      </c>
      <c r="B97" s="4">
        <f>IF('True_Odds_Calculator_3-way'!B98="","",'True_Odds_Calculator_3-way'!B98)</f>
        <v>3.4</v>
      </c>
      <c r="C97" s="4">
        <f>IF('True_Odds_Calculator_3-way'!C98="","",'True_Odds_Calculator_3-way'!C98)</f>
        <v>4.45</v>
      </c>
      <c r="D97" s="4">
        <f t="shared" si="5"/>
        <v>2.9040829815071945E-2</v>
      </c>
      <c r="E97" s="4">
        <f t="shared" si="6"/>
        <v>1.9979069725660692</v>
      </c>
      <c r="F97" s="4">
        <f t="shared" si="7"/>
        <v>3.5157124340046151</v>
      </c>
      <c r="G97" s="4">
        <f t="shared" si="8"/>
        <v>4.6503230392874313</v>
      </c>
      <c r="I97" s="4">
        <f t="shared" si="9"/>
        <v>1.0290408298150719</v>
      </c>
    </row>
    <row r="98" spans="1:9" x14ac:dyDescent="0.2">
      <c r="A98" s="4">
        <f>IF('True_Odds_Calculator_3-way'!A99="","",'True_Odds_Calculator_3-way'!A99)</f>
        <v>1.8</v>
      </c>
      <c r="B98" s="4">
        <f>IF('True_Odds_Calculator_3-way'!B99="","",'True_Odds_Calculator_3-way'!B99)</f>
        <v>3.69</v>
      </c>
      <c r="C98" s="4">
        <f>IF('True_Odds_Calculator_3-way'!C99="","",'True_Odds_Calculator_3-way'!C99)</f>
        <v>4.92</v>
      </c>
      <c r="D98" s="4">
        <f t="shared" si="5"/>
        <v>2.9810298102981081E-2</v>
      </c>
      <c r="E98" s="4">
        <f t="shared" si="6"/>
        <v>1.8327814569536425</v>
      </c>
      <c r="F98" s="4">
        <f t="shared" si="7"/>
        <v>3.8304498269896201</v>
      </c>
      <c r="G98" s="4">
        <f t="shared" si="8"/>
        <v>5.1728971962616823</v>
      </c>
      <c r="I98" s="4">
        <f t="shared" si="9"/>
        <v>1.0298102981029811</v>
      </c>
    </row>
    <row r="99" spans="1:9" x14ac:dyDescent="0.2">
      <c r="A99" s="4">
        <f>IF('True_Odds_Calculator_3-way'!A100="","",'True_Odds_Calculator_3-way'!A100)</f>
        <v>2.2400000000000002</v>
      </c>
      <c r="B99" s="4">
        <f>IF('True_Odds_Calculator_3-way'!B100="","",'True_Odds_Calculator_3-way'!B100)</f>
        <v>3.29</v>
      </c>
      <c r="C99" s="4">
        <f>IF('True_Odds_Calculator_3-way'!C100="","",'True_Odds_Calculator_3-way'!C100)</f>
        <v>3.6</v>
      </c>
      <c r="D99" s="4">
        <f t="shared" si="5"/>
        <v>2.8157716987504244E-2</v>
      </c>
      <c r="E99" s="4">
        <f t="shared" si="6"/>
        <v>2.2881061240260161</v>
      </c>
      <c r="F99" s="4">
        <f t="shared" si="7"/>
        <v>3.3948311278842027</v>
      </c>
      <c r="G99" s="4">
        <f t="shared" si="8"/>
        <v>3.7258952445865883</v>
      </c>
      <c r="I99" s="4">
        <f t="shared" si="9"/>
        <v>1.0281577169875042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3.81</v>
      </c>
      <c r="C100" s="4">
        <f>IF('True_Odds_Calculator_3-way'!C101="","",'True_Odds_Calculator_3-way'!C101)</f>
        <v>4.67</v>
      </c>
      <c r="D100" s="4">
        <f t="shared" si="5"/>
        <v>2.9086141758987605E-2</v>
      </c>
      <c r="E100" s="4">
        <f t="shared" si="6"/>
        <v>1.8423303906893234</v>
      </c>
      <c r="F100" s="4">
        <f t="shared" si="7"/>
        <v>3.9561373397833628</v>
      </c>
      <c r="G100" s="4">
        <f t="shared" si="8"/>
        <v>4.8914733281938307</v>
      </c>
      <c r="I100" s="4">
        <f t="shared" si="9"/>
        <v>1.0290861417589876</v>
      </c>
    </row>
    <row r="101" spans="1:9" x14ac:dyDescent="0.2">
      <c r="A101" s="4">
        <f>IF('True_Odds_Calculator_3-way'!A102="","",'True_Odds_Calculator_3-way'!A102)</f>
        <v>2.57</v>
      </c>
      <c r="B101" s="4">
        <f>IF('True_Odds_Calculator_3-way'!B102="","",'True_Odds_Calculator_3-way'!B102)</f>
        <v>3.15</v>
      </c>
      <c r="C101" s="4">
        <f>IF('True_Odds_Calculator_3-way'!C102="","",'True_Odds_Calculator_3-way'!C102)</f>
        <v>3.12</v>
      </c>
      <c r="D101" s="4">
        <f t="shared" si="5"/>
        <v>2.7078196338896632E-2</v>
      </c>
      <c r="E101" s="4">
        <f t="shared" si="6"/>
        <v>2.6310320186832938</v>
      </c>
      <c r="F101" s="4">
        <f t="shared" si="7"/>
        <v>3.2421820646383628</v>
      </c>
      <c r="G101" s="4">
        <f t="shared" si="8"/>
        <v>3.2104093793215647</v>
      </c>
      <c r="I101" s="4">
        <f t="shared" si="9"/>
        <v>1.0270781963388966</v>
      </c>
    </row>
    <row r="102" spans="1:9" x14ac:dyDescent="0.2">
      <c r="A102" s="4">
        <f>IF('True_Odds_Calculator_3-way'!A103="","",'True_Odds_Calculator_3-way'!A103)</f>
        <v>1.74</v>
      </c>
      <c r="B102" s="4">
        <f>IF('True_Odds_Calculator_3-way'!B103="","",'True_Odds_Calculator_3-way'!B103)</f>
        <v>3.7</v>
      </c>
      <c r="C102" s="4">
        <f>IF('True_Odds_Calculator_3-way'!C103="","",'True_Odds_Calculator_3-way'!C103)</f>
        <v>5.39</v>
      </c>
      <c r="D102" s="4">
        <f t="shared" si="5"/>
        <v>3.0511670905759569E-2</v>
      </c>
      <c r="E102" s="4">
        <f t="shared" si="6"/>
        <v>1.7713471210419154</v>
      </c>
      <c r="F102" s="4">
        <f t="shared" si="7"/>
        <v>3.8446793627954636</v>
      </c>
      <c r="G102" s="4">
        <f t="shared" si="8"/>
        <v>5.7026132799276033</v>
      </c>
      <c r="I102" s="4">
        <f t="shared" si="9"/>
        <v>1.0305116709057596</v>
      </c>
    </row>
    <row r="103" spans="1:9" x14ac:dyDescent="0.2">
      <c r="A103" s="4">
        <f>IF('True_Odds_Calculator_3-way'!A104="","",'True_Odds_Calculator_3-way'!A104)</f>
        <v>1.1200000000000001</v>
      </c>
      <c r="B103" s="4">
        <f>IF('True_Odds_Calculator_3-way'!B104="","",'True_Odds_Calculator_3-way'!B104)</f>
        <v>11.27</v>
      </c>
      <c r="C103" s="4">
        <f>IF('True_Odds_Calculator_3-way'!C104="","",'True_Odds_Calculator_3-way'!C104)</f>
        <v>17.850000000000001</v>
      </c>
      <c r="D103" s="4">
        <f t="shared" si="5"/>
        <v>3.7610696452494041E-2</v>
      </c>
      <c r="E103" s="4">
        <f t="shared" si="6"/>
        <v>1.1359502485267912</v>
      </c>
      <c r="F103" s="4">
        <f t="shared" si="7"/>
        <v>13.124350655528705</v>
      </c>
      <c r="G103" s="4">
        <f t="shared" si="8"/>
        <v>22.99616577201347</v>
      </c>
      <c r="I103" s="4">
        <f t="shared" si="9"/>
        <v>1.037610696452494</v>
      </c>
    </row>
    <row r="104" spans="1:9" x14ac:dyDescent="0.2">
      <c r="A104" s="4">
        <f>IF('True_Odds_Calculator_3-way'!A105="","",'True_Odds_Calculator_3-way'!A105)</f>
        <v>3.96</v>
      </c>
      <c r="B104" s="4">
        <f>IF('True_Odds_Calculator_3-way'!B105="","",'True_Odds_Calculator_3-way'!B105)</f>
        <v>3.91</v>
      </c>
      <c r="C104" s="4">
        <f>IF('True_Odds_Calculator_3-way'!C105="","",'True_Odds_Calculator_3-way'!C105)</f>
        <v>1.92</v>
      </c>
      <c r="D104" s="4">
        <f t="shared" si="5"/>
        <v>2.9113061561910847E-2</v>
      </c>
      <c r="E104" s="4">
        <f t="shared" si="6"/>
        <v>4.118261671347101</v>
      </c>
      <c r="F104" s="4">
        <f t="shared" si="7"/>
        <v>4.0642125778432057</v>
      </c>
      <c r="G104" s="4">
        <f t="shared" si="8"/>
        <v>1.9564533418132581</v>
      </c>
      <c r="I104" s="4">
        <f t="shared" si="9"/>
        <v>1.0291130615619108</v>
      </c>
    </row>
    <row r="105" spans="1:9" x14ac:dyDescent="0.2">
      <c r="A105" s="4">
        <f>IF('True_Odds_Calculator_3-way'!A106="","",'True_Odds_Calculator_3-way'!A106)</f>
        <v>1.62</v>
      </c>
      <c r="B105" s="4">
        <f>IF('True_Odds_Calculator_3-way'!B106="","",'True_Odds_Calculator_3-way'!B106)</f>
        <v>4.55</v>
      </c>
      <c r="C105" s="4">
        <f>IF('True_Odds_Calculator_3-way'!C106="","",'True_Odds_Calculator_3-way'!C106)</f>
        <v>5.14</v>
      </c>
      <c r="D105" s="4">
        <f t="shared" si="5"/>
        <v>3.1616699580383045E-2</v>
      </c>
      <c r="E105" s="4">
        <f t="shared" si="6"/>
        <v>1.6481387013410351</v>
      </c>
      <c r="F105" s="4">
        <f t="shared" si="7"/>
        <v>4.7791707698168482</v>
      </c>
      <c r="G105" s="4">
        <f t="shared" si="8"/>
        <v>5.4343800710872587</v>
      </c>
      <c r="I105" s="4">
        <f t="shared" si="9"/>
        <v>1.031616699580383</v>
      </c>
    </row>
    <row r="106" spans="1:9" x14ac:dyDescent="0.2">
      <c r="A106" s="4">
        <f>IF('True_Odds_Calculator_3-way'!A107="","",'True_Odds_Calculator_3-way'!A107)</f>
        <v>7.52</v>
      </c>
      <c r="B106" s="4">
        <f>IF('True_Odds_Calculator_3-way'!B107="","",'True_Odds_Calculator_3-way'!B107)</f>
        <v>5.38</v>
      </c>
      <c r="C106" s="4">
        <f>IF('True_Odds_Calculator_3-way'!C107="","",'True_Odds_Calculator_3-way'!C107)</f>
        <v>1.4</v>
      </c>
      <c r="D106" s="4">
        <f t="shared" si="5"/>
        <v>3.3138043637924941E-2</v>
      </c>
      <c r="E106" s="4">
        <f t="shared" si="6"/>
        <v>8.2012448453210176</v>
      </c>
      <c r="F106" s="4">
        <f t="shared" si="7"/>
        <v>5.7199209345663515</v>
      </c>
      <c r="G106" s="4">
        <f t="shared" si="8"/>
        <v>1.4219902550582511</v>
      </c>
      <c r="I106" s="4">
        <f t="shared" si="9"/>
        <v>1.0331380436379249</v>
      </c>
    </row>
    <row r="107" spans="1:9" x14ac:dyDescent="0.2">
      <c r="A107" s="4">
        <f>IF('True_Odds_Calculator_3-way'!A108="","",'True_Odds_Calculator_3-way'!A108)</f>
        <v>1.39</v>
      </c>
      <c r="B107" s="4">
        <f>IF('True_Odds_Calculator_3-way'!B108="","",'True_Odds_Calculator_3-way'!B108)</f>
        <v>5.0999999999999996</v>
      </c>
      <c r="C107" s="4">
        <f>IF('True_Odds_Calculator_3-way'!C108="","",'True_Odds_Calculator_3-way'!C108)</f>
        <v>8.52</v>
      </c>
      <c r="D107" s="4">
        <f t="shared" si="5"/>
        <v>3.2873783822983116E-2</v>
      </c>
      <c r="E107" s="4">
        <f t="shared" si="6"/>
        <v>1.4114992792735526</v>
      </c>
      <c r="F107" s="4">
        <f t="shared" si="7"/>
        <v>5.4018867789527913</v>
      </c>
      <c r="G107" s="4">
        <f t="shared" si="8"/>
        <v>9.397351240672398</v>
      </c>
      <c r="I107" s="4">
        <f t="shared" si="9"/>
        <v>1.0328737838229831</v>
      </c>
    </row>
    <row r="108" spans="1:9" x14ac:dyDescent="0.2">
      <c r="A108" s="4">
        <f>IF('True_Odds_Calculator_3-way'!A109="","",'True_Odds_Calculator_3-way'!A109)</f>
        <v>8.1</v>
      </c>
      <c r="B108" s="4">
        <f>IF('True_Odds_Calculator_3-way'!B109="","",'True_Odds_Calculator_3-way'!B109)</f>
        <v>4.6500000000000004</v>
      </c>
      <c r="C108" s="4">
        <f>IF('True_Odds_Calculator_3-way'!C109="","",'True_Odds_Calculator_3-way'!C109)</f>
        <v>1.44</v>
      </c>
      <c r="D108" s="4">
        <f t="shared" si="5"/>
        <v>3.2954998008761338E-2</v>
      </c>
      <c r="E108" s="4">
        <f t="shared" si="6"/>
        <v>8.8911183239893745</v>
      </c>
      <c r="F108" s="4">
        <f t="shared" si="7"/>
        <v>4.9003089933322483</v>
      </c>
      <c r="G108" s="4">
        <f t="shared" si="8"/>
        <v>1.4631446052248227</v>
      </c>
      <c r="I108" s="4">
        <f t="shared" si="9"/>
        <v>1.0329549980087613</v>
      </c>
    </row>
    <row r="109" spans="1:9" x14ac:dyDescent="0.2">
      <c r="A109" s="4">
        <f>IF('True_Odds_Calculator_3-way'!A110="","",'True_Odds_Calculator_3-way'!A110)</f>
        <v>1.87</v>
      </c>
      <c r="B109" s="4">
        <f>IF('True_Odds_Calculator_3-way'!B110="","",'True_Odds_Calculator_3-way'!B110)</f>
        <v>3.84</v>
      </c>
      <c r="C109" s="4">
        <f>IF('True_Odds_Calculator_3-way'!C110="","",'True_Odds_Calculator_3-way'!C110)</f>
        <v>4.26</v>
      </c>
      <c r="D109" s="4">
        <f t="shared" si="5"/>
        <v>2.9917808992995454E-2</v>
      </c>
      <c r="E109" s="4">
        <f t="shared" si="6"/>
        <v>1.9055358960903828</v>
      </c>
      <c r="F109" s="4">
        <f t="shared" si="7"/>
        <v>3.9929075792415119</v>
      </c>
      <c r="G109" s="4">
        <f t="shared" si="8"/>
        <v>4.4490085134158726</v>
      </c>
      <c r="I109" s="4">
        <f t="shared" si="9"/>
        <v>1.0299178089929955</v>
      </c>
    </row>
    <row r="110" spans="1: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3.79</v>
      </c>
      <c r="C110" s="4">
        <f>IF('True_Odds_Calculator_3-way'!C111="","",'True_Odds_Calculator_3-way'!C111)</f>
        <v>5.37</v>
      </c>
      <c r="D110" s="4">
        <f t="shared" si="5"/>
        <v>3.1467330873637733E-2</v>
      </c>
      <c r="E110" s="4">
        <f t="shared" si="6"/>
        <v>1.7516011079977578</v>
      </c>
      <c r="F110" s="4">
        <f t="shared" si="7"/>
        <v>3.9469041542028367</v>
      </c>
      <c r="G110" s="4">
        <f t="shared" si="8"/>
        <v>5.6905276313182833</v>
      </c>
      <c r="I110" s="4">
        <f t="shared" si="9"/>
        <v>1.0314673308736377</v>
      </c>
    </row>
    <row r="111" spans="1:9" x14ac:dyDescent="0.2">
      <c r="A111" s="4">
        <f>IF('True_Odds_Calculator_3-way'!A112="","",'True_Odds_Calculator_3-way'!A112)</f>
        <v>3.38</v>
      </c>
      <c r="B111" s="4">
        <f>IF('True_Odds_Calculator_3-way'!B112="","",'True_Odds_Calculator_3-way'!B112)</f>
        <v>3.47</v>
      </c>
      <c r="C111" s="4">
        <f>IF('True_Odds_Calculator_3-way'!C112="","",'True_Odds_Calculator_3-way'!C112)</f>
        <v>2.2599999999999998</v>
      </c>
      <c r="D111" s="4">
        <f t="shared" si="5"/>
        <v>2.6520302312221133E-2</v>
      </c>
      <c r="E111" s="4">
        <f t="shared" si="6"/>
        <v>3.484103409290265</v>
      </c>
      <c r="F111" s="4">
        <f t="shared" si="7"/>
        <v>3.5798112457703533</v>
      </c>
      <c r="G111" s="4">
        <f t="shared" si="8"/>
        <v>2.3060721571740794</v>
      </c>
      <c r="I111" s="4">
        <f t="shared" si="9"/>
        <v>1.0265203023122211</v>
      </c>
    </row>
    <row r="112" spans="1:9" x14ac:dyDescent="0.2">
      <c r="A112" s="4">
        <f>IF('True_Odds_Calculator_3-way'!A113="","",'True_Odds_Calculator_3-way'!A113)</f>
        <v>2.0299999999999998</v>
      </c>
      <c r="B112" s="4">
        <f>IF('True_Odds_Calculator_3-way'!B113="","",'True_Odds_Calculator_3-way'!B113)</f>
        <v>3.42</v>
      </c>
      <c r="C112" s="4">
        <f>IF('True_Odds_Calculator_3-way'!C113="","",'True_Odds_Calculator_3-way'!C113)</f>
        <v>4.09</v>
      </c>
      <c r="D112" s="4">
        <f t="shared" si="5"/>
        <v>2.9507275763249741E-2</v>
      </c>
      <c r="E112" s="4">
        <f t="shared" si="6"/>
        <v>2.0713579548900203</v>
      </c>
      <c r="F112" s="4">
        <f t="shared" si="7"/>
        <v>3.5390475223464808</v>
      </c>
      <c r="G112" s="4">
        <f t="shared" si="8"/>
        <v>4.2614298776574255</v>
      </c>
      <c r="I112" s="4">
        <f t="shared" si="9"/>
        <v>1.0295072757632497</v>
      </c>
    </row>
    <row r="113" spans="1:9" x14ac:dyDescent="0.2">
      <c r="A113" s="4">
        <f>IF('True_Odds_Calculator_3-way'!A114="","",'True_Odds_Calculator_3-way'!A114)</f>
        <v>3.94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2.04</v>
      </c>
      <c r="D113" s="4">
        <f t="shared" si="5"/>
        <v>2.9717470744643038E-2</v>
      </c>
      <c r="E113" s="4">
        <f t="shared" si="6"/>
        <v>4.1000194325689856</v>
      </c>
      <c r="F113" s="4">
        <f t="shared" si="7"/>
        <v>3.6257045642012646</v>
      </c>
      <c r="G113" s="4">
        <f t="shared" si="8"/>
        <v>2.0820743079883552</v>
      </c>
      <c r="I113" s="4">
        <f t="shared" si="9"/>
        <v>1.029717470744643</v>
      </c>
    </row>
    <row r="114" spans="1:9" x14ac:dyDescent="0.2">
      <c r="A114" s="4">
        <f>IF('True_Odds_Calculator_3-way'!A115="","",'True_Odds_Calculator_3-way'!A115)</f>
        <v>2.57</v>
      </c>
      <c r="B114" s="4">
        <f>IF('True_Odds_Calculator_3-way'!B115="","",'True_Odds_Calculator_3-way'!B115)</f>
        <v>3.08</v>
      </c>
      <c r="C114" s="4">
        <f>IF('True_Odds_Calculator_3-way'!C115="","",'True_Odds_Calculator_3-way'!C115)</f>
        <v>3.19</v>
      </c>
      <c r="D114" s="4">
        <f t="shared" si="5"/>
        <v>2.7260006865534869E-2</v>
      </c>
      <c r="E114" s="4">
        <f t="shared" si="6"/>
        <v>2.6314516030422341</v>
      </c>
      <c r="F114" s="4">
        <f t="shared" si="7"/>
        <v>3.1686817059950569</v>
      </c>
      <c r="G114" s="4">
        <f t="shared" si="8"/>
        <v>3.2852271512968079</v>
      </c>
      <c r="I114" s="4">
        <f t="shared" si="9"/>
        <v>1.0272600068655349</v>
      </c>
    </row>
    <row r="115" spans="1:9" x14ac:dyDescent="0.2">
      <c r="A115" s="4">
        <f>IF('True_Odds_Calculator_3-way'!A116="","",'True_Odds_Calculator_3-way'!A116)</f>
        <v>2.75</v>
      </c>
      <c r="B115" s="4">
        <f>IF('True_Odds_Calculator_3-way'!B116="","",'True_Odds_Calculator_3-way'!B116)</f>
        <v>3.35</v>
      </c>
      <c r="C115" s="4">
        <f>IF('True_Odds_Calculator_3-way'!C116="","",'True_Odds_Calculator_3-way'!C116)</f>
        <v>2.62</v>
      </c>
      <c r="D115" s="4">
        <f t="shared" si="5"/>
        <v>4.3823215635907964E-2</v>
      </c>
      <c r="E115" s="4">
        <f t="shared" si="6"/>
        <v>2.8650945169299562</v>
      </c>
      <c r="F115" s="4">
        <f t="shared" si="7"/>
        <v>3.5223704532464222</v>
      </c>
      <c r="G115" s="4">
        <f t="shared" si="8"/>
        <v>2.7242637722326211</v>
      </c>
      <c r="I115" s="4">
        <f t="shared" si="9"/>
        <v>1.043823215635908</v>
      </c>
    </row>
    <row r="116" spans="1:9" x14ac:dyDescent="0.2">
      <c r="A116" s="4">
        <f>IF('True_Odds_Calculator_3-way'!A117="","",'True_Odds_Calculator_3-way'!A117)</f>
        <v>2.46</v>
      </c>
      <c r="B116" s="4">
        <f>IF('True_Odds_Calculator_3-way'!B117="","",'True_Odds_Calculator_3-way'!B117)</f>
        <v>3.23</v>
      </c>
      <c r="C116" s="4">
        <f>IF('True_Odds_Calculator_3-way'!C117="","",'True_Odds_Calculator_3-way'!C117)</f>
        <v>3.05</v>
      </c>
      <c r="D116" s="4">
        <f t="shared" si="5"/>
        <v>4.3970440719481196E-2</v>
      </c>
      <c r="E116" s="4">
        <f t="shared" si="6"/>
        <v>2.5520148380649443</v>
      </c>
      <c r="F116" s="4">
        <f t="shared" si="7"/>
        <v>3.3905119479709138</v>
      </c>
      <c r="G116" s="4">
        <f t="shared" si="8"/>
        <v>3.1927252973964717</v>
      </c>
      <c r="I116" s="4">
        <f t="shared" si="9"/>
        <v>1.0439704407194812</v>
      </c>
    </row>
    <row r="117" spans="1:9" x14ac:dyDescent="0.2">
      <c r="A117" s="4">
        <f>IF('True_Odds_Calculator_3-way'!A118="","",'True_Odds_Calculator_3-way'!A118)</f>
        <v>1.65</v>
      </c>
      <c r="B117" s="4">
        <f>IF('True_Odds_Calculator_3-way'!B118="","",'True_Odds_Calculator_3-way'!B118)</f>
        <v>3.97</v>
      </c>
      <c r="C117" s="4">
        <f>IF('True_Odds_Calculator_3-way'!C118="","",'True_Odds_Calculator_3-way'!C118)</f>
        <v>5.19</v>
      </c>
      <c r="D117" s="4">
        <f t="shared" si="5"/>
        <v>5.0628002186657417E-2</v>
      </c>
      <c r="E117" s="4">
        <f t="shared" si="6"/>
        <v>1.6972609110127446</v>
      </c>
      <c r="F117" s="4">
        <f t="shared" si="7"/>
        <v>4.2550807188947362</v>
      </c>
      <c r="G117" s="4">
        <f t="shared" si="8"/>
        <v>5.6882100935874176</v>
      </c>
      <c r="I117" s="4">
        <f t="shared" si="9"/>
        <v>1.0506280021866574</v>
      </c>
    </row>
    <row r="118" spans="1:9" x14ac:dyDescent="0.2">
      <c r="A118" s="4">
        <f>IF('True_Odds_Calculator_3-way'!A119="","",'True_Odds_Calculator_3-way'!A119)</f>
        <v>3.03</v>
      </c>
      <c r="B118" s="4">
        <f>IF('True_Odds_Calculator_3-way'!B119="","",'True_Odds_Calculator_3-way'!B119)</f>
        <v>3.17</v>
      </c>
      <c r="C118" s="4">
        <f>IF('True_Odds_Calculator_3-way'!C119="","",'True_Odds_Calculator_3-way'!C119)</f>
        <v>2.44</v>
      </c>
      <c r="D118" s="4">
        <f t="shared" si="5"/>
        <v>5.5326482123311926E-2</v>
      </c>
      <c r="E118" s="4">
        <f t="shared" si="6"/>
        <v>3.2093369358341963</v>
      </c>
      <c r="F118" s="4">
        <f t="shared" si="7"/>
        <v>3.366830462218354</v>
      </c>
      <c r="G118" s="4">
        <f t="shared" si="8"/>
        <v>2.5549708045207464</v>
      </c>
      <c r="I118" s="4">
        <f t="shared" si="9"/>
        <v>1.0553264821233119</v>
      </c>
    </row>
    <row r="119" spans="1:9" x14ac:dyDescent="0.2">
      <c r="A119" s="4">
        <f>IF('True_Odds_Calculator_3-way'!A120="","",'True_Odds_Calculator_3-way'!A120)</f>
        <v>2.48</v>
      </c>
      <c r="B119" s="4">
        <f>IF('True_Odds_Calculator_3-way'!B120="","",'True_Odds_Calculator_3-way'!B120)</f>
        <v>3.12</v>
      </c>
      <c r="C119" s="4">
        <f>IF('True_Odds_Calculator_3-way'!C120="","",'True_Odds_Calculator_3-way'!C120)</f>
        <v>3.02</v>
      </c>
      <c r="D119" s="4">
        <f t="shared" si="5"/>
        <v>5.4864454779003147E-2</v>
      </c>
      <c r="E119" s="4">
        <f t="shared" si="6"/>
        <v>2.5978232770376839</v>
      </c>
      <c r="F119" s="4">
        <f t="shared" si="7"/>
        <v>3.3087967424171487</v>
      </c>
      <c r="G119" s="4">
        <f t="shared" si="8"/>
        <v>3.1965459278368575</v>
      </c>
      <c r="I119" s="4">
        <f t="shared" si="9"/>
        <v>1.0548644547790031</v>
      </c>
    </row>
    <row r="120" spans="1:9" x14ac:dyDescent="0.2">
      <c r="A120" s="4">
        <f>IF('True_Odds_Calculator_3-way'!A121="","",'True_Odds_Calculator_3-way'!A121)</f>
        <v>1.42</v>
      </c>
      <c r="B120" s="4">
        <f>IF('True_Odds_Calculator_3-way'!B121="","",'True_Odds_Calculator_3-way'!B121)</f>
        <v>4.5599999999999996</v>
      </c>
      <c r="C120" s="4">
        <f>IF('True_Odds_Calculator_3-way'!C121="","",'True_Odds_Calculator_3-way'!C121)</f>
        <v>7.13</v>
      </c>
      <c r="D120" s="4">
        <f t="shared" si="5"/>
        <v>6.3776052144663531E-2</v>
      </c>
      <c r="E120" s="4">
        <f t="shared" si="6"/>
        <v>1.4642002996047021</v>
      </c>
      <c r="F120" s="4">
        <f t="shared" si="7"/>
        <v>5.0494961314468112</v>
      </c>
      <c r="G120" s="4">
        <f t="shared" si="8"/>
        <v>8.4038012821415187</v>
      </c>
      <c r="I120" s="4">
        <f t="shared" si="9"/>
        <v>1.0637760521446635</v>
      </c>
    </row>
    <row r="121" spans="1:9" x14ac:dyDescent="0.2">
      <c r="A121" s="4">
        <f>IF('True_Odds_Calculator_3-way'!A122="","",'True_Odds_Calculator_3-way'!A122)</f>
        <v>2.52</v>
      </c>
      <c r="B121" s="4">
        <f>IF('True_Odds_Calculator_3-way'!B122="","",'True_Odds_Calculator_3-way'!B122)</f>
        <v>3.48</v>
      </c>
      <c r="C121" s="4">
        <f>IF('True_Odds_Calculator_3-way'!C122="","",'True_Odds_Calculator_3-way'!C122)</f>
        <v>2.63</v>
      </c>
      <c r="D121" s="4">
        <f t="shared" si="5"/>
        <v>6.4409855546606387E-2</v>
      </c>
      <c r="E121" s="4">
        <f t="shared" si="6"/>
        <v>2.6641414514781654</v>
      </c>
      <c r="F121" s="4">
        <f t="shared" si="7"/>
        <v>3.7610051242446687</v>
      </c>
      <c r="G121" s="4">
        <f t="shared" si="8"/>
        <v>2.7873928504440668</v>
      </c>
      <c r="I121" s="4">
        <f t="shared" si="9"/>
        <v>1.0644098555466064</v>
      </c>
    </row>
    <row r="122" spans="1:9" x14ac:dyDescent="0.2">
      <c r="A122" s="4">
        <f>IF('True_Odds_Calculator_3-way'!A123="","",'True_Odds_Calculator_3-way'!A123)</f>
        <v>3.21</v>
      </c>
      <c r="B122" s="4">
        <f>IF('True_Odds_Calculator_3-way'!B123="","",'True_Odds_Calculator_3-way'!B123)</f>
        <v>3.66</v>
      </c>
      <c r="C122" s="4">
        <f>IF('True_Odds_Calculator_3-way'!C123="","",'True_Odds_Calculator_3-way'!C123)</f>
        <v>2.08</v>
      </c>
      <c r="D122" s="4">
        <f t="shared" si="5"/>
        <v>6.5519754235856542E-2</v>
      </c>
      <c r="E122" s="4">
        <f t="shared" si="6"/>
        <v>3.4520068664134511</v>
      </c>
      <c r="F122" s="4">
        <f t="shared" si="7"/>
        <v>3.9779759261453833</v>
      </c>
      <c r="G122" s="4">
        <f t="shared" si="8"/>
        <v>2.178984807349083</v>
      </c>
      <c r="I122" s="4">
        <f t="shared" si="9"/>
        <v>1.0655197542358565</v>
      </c>
    </row>
    <row r="123" spans="1:9" x14ac:dyDescent="0.2">
      <c r="A123" s="4">
        <f>IF('True_Odds_Calculator_3-way'!A124="","",'True_Odds_Calculator_3-way'!A124)</f>
        <v>3.81</v>
      </c>
      <c r="B123" s="4">
        <f>IF('True_Odds_Calculator_3-way'!B124="","",'True_Odds_Calculator_3-way'!B124)</f>
        <v>3.64</v>
      </c>
      <c r="C123" s="4">
        <f>IF('True_Odds_Calculator_3-way'!C124="","",'True_Odds_Calculator_3-way'!C124)</f>
        <v>1.85</v>
      </c>
      <c r="D123" s="4">
        <f t="shared" si="5"/>
        <v>7.7733006866865129E-2</v>
      </c>
      <c r="E123" s="4">
        <f t="shared" si="6"/>
        <v>4.2273254523925123</v>
      </c>
      <c r="F123" s="4">
        <f t="shared" si="7"/>
        <v>4.0190620506142194</v>
      </c>
      <c r="G123" s="4">
        <f t="shared" si="8"/>
        <v>1.9431453612193028</v>
      </c>
      <c r="I123" s="4">
        <f t="shared" si="9"/>
        <v>1.0777330068668651</v>
      </c>
    </row>
    <row r="124" spans="1:9" x14ac:dyDescent="0.2">
      <c r="A124" s="4">
        <f>IF('True_Odds_Calculator_3-way'!A125="","",'True_Odds_Calculator_3-way'!A125)</f>
        <v>2.86</v>
      </c>
      <c r="B124" s="4">
        <f>IF('True_Odds_Calculator_3-way'!B125="","",'True_Odds_Calculator_3-way'!B125)</f>
        <v>3.7</v>
      </c>
      <c r="C124" s="4">
        <f>IF('True_Odds_Calculator_3-way'!C125="","",'True_Odds_Calculator_3-way'!C125)</f>
        <v>2.1800000000000002</v>
      </c>
      <c r="D124" s="4">
        <f t="shared" si="5"/>
        <v>7.8636216250895119E-2</v>
      </c>
      <c r="E124" s="4">
        <f t="shared" si="6"/>
        <v>3.0917800067548367</v>
      </c>
      <c r="F124" s="4">
        <f t="shared" si="7"/>
        <v>4.097383359502107</v>
      </c>
      <c r="G124" s="4">
        <f t="shared" si="8"/>
        <v>2.3121198879057707</v>
      </c>
      <c r="I124" s="4">
        <f t="shared" si="9"/>
        <v>1.0786362162508951</v>
      </c>
    </row>
    <row r="125" spans="1:9" x14ac:dyDescent="0.2">
      <c r="A125" s="4">
        <f>IF('True_Odds_Calculator_3-way'!A126="","",'True_Odds_Calculator_3-way'!A126)</f>
        <v>2.61</v>
      </c>
      <c r="B125" s="4">
        <f>IF('True_Odds_Calculator_3-way'!B126="","",'True_Odds_Calculator_3-way'!B126)</f>
        <v>3.48</v>
      </c>
      <c r="C125" s="4">
        <f>IF('True_Odds_Calculator_3-way'!C126="","",'True_Odds_Calculator_3-way'!C126)</f>
        <v>2.54</v>
      </c>
      <c r="D125" s="4">
        <f t="shared" si="5"/>
        <v>6.4198871692762616E-2</v>
      </c>
      <c r="E125" s="4">
        <f t="shared" si="6"/>
        <v>2.7644000889580784</v>
      </c>
      <c r="F125" s="4">
        <f t="shared" si="7"/>
        <v>3.7600105872121605</v>
      </c>
      <c r="G125" s="4">
        <f t="shared" si="8"/>
        <v>2.6859975149910866</v>
      </c>
      <c r="I125" s="4">
        <f t="shared" si="9"/>
        <v>1.0641988716927626</v>
      </c>
    </row>
    <row r="126" spans="1:9" x14ac:dyDescent="0.2">
      <c r="A126" s="4">
        <f>IF('True_Odds_Calculator_3-way'!A127="","",'True_Odds_Calculator_3-way'!A127)</f>
        <v>2.74</v>
      </c>
      <c r="B126" s="4">
        <f>IF('True_Odds_Calculator_3-way'!B127="","",'True_Odds_Calculator_3-way'!B127)</f>
        <v>3.47</v>
      </c>
      <c r="C126" s="4">
        <f>IF('True_Odds_Calculator_3-way'!C127="","",'True_Odds_Calculator_3-way'!C127)</f>
        <v>2.4300000000000002</v>
      </c>
      <c r="D126" s="4">
        <f t="shared" si="5"/>
        <v>6.4670575434836675E-2</v>
      </c>
      <c r="E126" s="4">
        <f t="shared" si="6"/>
        <v>2.91199956104813</v>
      </c>
      <c r="F126" s="4">
        <f t="shared" si="7"/>
        <v>3.7505497429879151</v>
      </c>
      <c r="G126" s="4">
        <f t="shared" si="8"/>
        <v>2.5643275985345362</v>
      </c>
      <c r="I126" s="4">
        <f t="shared" si="9"/>
        <v>1.0646705754348367</v>
      </c>
    </row>
    <row r="127" spans="1:9" x14ac:dyDescent="0.2">
      <c r="A127" s="4">
        <f>IF('True_Odds_Calculator_3-way'!A128="","",'True_Odds_Calculator_3-way'!A128)</f>
        <v>3.16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2.12</v>
      </c>
      <c r="D127" s="4">
        <f t="shared" si="5"/>
        <v>6.3635903073990585E-2</v>
      </c>
      <c r="E127" s="4">
        <f t="shared" si="6"/>
        <v>3.3870321481259182</v>
      </c>
      <c r="F127" s="4">
        <f t="shared" si="7"/>
        <v>3.9328253611194244</v>
      </c>
      <c r="G127" s="4">
        <f t="shared" si="8"/>
        <v>2.2198240943771741</v>
      </c>
      <c r="I127" s="4">
        <f t="shared" si="9"/>
        <v>1.0636359030739906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3.38</v>
      </c>
      <c r="D128" s="4">
        <f t="shared" si="5"/>
        <v>6.4446125174870028E-2</v>
      </c>
      <c r="E128" s="4">
        <f t="shared" si="6"/>
        <v>2.1992114599225232</v>
      </c>
      <c r="F128" s="4">
        <f t="shared" si="7"/>
        <v>3.6911862200677557</v>
      </c>
      <c r="G128" s="4">
        <f t="shared" si="8"/>
        <v>3.6446343528733491</v>
      </c>
      <c r="I128" s="4">
        <f t="shared" si="9"/>
        <v>1.06444612517487</v>
      </c>
    </row>
    <row r="129" spans="1:9" x14ac:dyDescent="0.2">
      <c r="A129" s="4">
        <f>IF('True_Odds_Calculator_3-way'!A130="","",'True_Odds_Calculator_3-way'!A130)</f>
        <v>1.79</v>
      </c>
      <c r="B129" s="4">
        <f>IF('True_Odds_Calculator_3-way'!B130="","",'True_Odds_Calculator_3-way'!B130)</f>
        <v>3.86</v>
      </c>
      <c r="C129" s="4">
        <f>IF('True_Odds_Calculator_3-way'!C130="","",'True_Odds_Calculator_3-way'!C130)</f>
        <v>4.04</v>
      </c>
      <c r="D129" s="4">
        <f t="shared" si="5"/>
        <v>6.525132786529575E-2</v>
      </c>
      <c r="E129" s="4">
        <f t="shared" si="6"/>
        <v>1.8625137939391008</v>
      </c>
      <c r="F129" s="4">
        <f t="shared" si="7"/>
        <v>4.2137746500644875</v>
      </c>
      <c r="G129" s="4">
        <f t="shared" si="8"/>
        <v>4.4292018903698862</v>
      </c>
      <c r="I129" s="4">
        <f t="shared" si="9"/>
        <v>1.0652513278652957</v>
      </c>
    </row>
    <row r="130" spans="1:9" x14ac:dyDescent="0.2">
      <c r="A130" s="4">
        <f>IF('True_Odds_Calculator_3-way'!A131="","",'True_Odds_Calculator_3-way'!A131)</f>
        <v>2.19</v>
      </c>
      <c r="B130" s="4">
        <f>IF('True_Odds_Calculator_3-way'!B131="","",'True_Odds_Calculator_3-way'!B131)</f>
        <v>3.17</v>
      </c>
      <c r="C130" s="4">
        <f>IF('True_Odds_Calculator_3-way'!C131="","",'True_Odds_Calculator_3-way'!C131)</f>
        <v>4</v>
      </c>
      <c r="D130" s="4">
        <f t="shared" si="5"/>
        <v>2.2078417815421414E-2</v>
      </c>
      <c r="E130" s="4">
        <f t="shared" si="6"/>
        <v>2.2258749722792968</v>
      </c>
      <c r="F130" s="4">
        <f t="shared" si="7"/>
        <v>3.2457211427948054</v>
      </c>
      <c r="G130" s="4">
        <f t="shared" si="8"/>
        <v>4.1213230565257399</v>
      </c>
      <c r="I130" s="4">
        <f t="shared" si="9"/>
        <v>1.0220784178154214</v>
      </c>
    </row>
    <row r="131" spans="1:9" x14ac:dyDescent="0.2">
      <c r="A131" s="4">
        <f>IF('True_Odds_Calculator_3-way'!A132="","",'True_Odds_Calculator_3-way'!A132)</f>
        <v>1.46</v>
      </c>
      <c r="B131" s="4">
        <f>IF('True_Odds_Calculator_3-way'!B132="","",'True_Odds_Calculator_3-way'!B132)</f>
        <v>5.19</v>
      </c>
      <c r="C131" s="4">
        <f>IF('True_Odds_Calculator_3-way'!C132="","",'True_Odds_Calculator_3-way'!C132)</f>
        <v>6.72</v>
      </c>
      <c r="D131" s="4">
        <f t="shared" ref="D131:D194" si="10">IF(A131="","",((1/A131)+(1/B131)+(1/C131))-1)</f>
        <v>2.6419258019147129E-2</v>
      </c>
      <c r="E131" s="4">
        <f t="shared" ref="E131:E194" si="11">IF(A131="","",(3*A131)/(3-($D131*A131)))</f>
        <v>1.4790162626317314</v>
      </c>
      <c r="F131" s="4">
        <f t="shared" ref="F131:F194" si="12">IF(B131="","",(3*B131)/(3-($D131*B131)))</f>
        <v>5.4385716373007318</v>
      </c>
      <c r="G131" s="4">
        <f t="shared" ref="G131:G194" si="13">IF(C131="","",(3*C131)/(3-($D131*C131)))</f>
        <v>7.1426987550526189</v>
      </c>
      <c r="I131" s="4">
        <f t="shared" ref="I131:I194" si="14">IF(A131="","",D131+1)</f>
        <v>1.0264192580191471</v>
      </c>
    </row>
    <row r="132" spans="1:9" x14ac:dyDescent="0.2">
      <c r="A132" s="4">
        <f>IF('True_Odds_Calculator_3-way'!A133="","",'True_Odds_Calculator_3-way'!A133)</f>
        <v>3.04</v>
      </c>
      <c r="B132" s="4">
        <f>IF('True_Odds_Calculator_3-way'!B133="","",'True_Odds_Calculator_3-way'!B133)</f>
        <v>3.22</v>
      </c>
      <c r="C132" s="4">
        <f>IF('True_Odds_Calculator_3-way'!C133="","",'True_Odds_Calculator_3-way'!C133)</f>
        <v>2.62</v>
      </c>
      <c r="D132" s="4">
        <f t="shared" si="10"/>
        <v>2.1185763945209768E-2</v>
      </c>
      <c r="E132" s="4">
        <f t="shared" si="11"/>
        <v>3.1066952824081673</v>
      </c>
      <c r="F132" s="4">
        <f t="shared" si="12"/>
        <v>3.2949245635829061</v>
      </c>
      <c r="G132" s="4">
        <f t="shared" si="13"/>
        <v>2.6693896719348564</v>
      </c>
      <c r="I132" s="4">
        <f t="shared" si="14"/>
        <v>1.0211857639452098</v>
      </c>
    </row>
    <row r="133" spans="1:9" x14ac:dyDescent="0.2">
      <c r="A133" s="4">
        <f>IF('True_Odds_Calculator_3-way'!A134="","",'True_Odds_Calculator_3-way'!A134)</f>
        <v>4.67</v>
      </c>
      <c r="B133" s="4">
        <f>IF('True_Odds_Calculator_3-way'!B134="","",'True_Odds_Calculator_3-way'!B134)</f>
        <v>3.77</v>
      </c>
      <c r="C133" s="4">
        <f>IF('True_Odds_Calculator_3-way'!C134="","",'True_Odds_Calculator_3-way'!C134)</f>
        <v>1.83</v>
      </c>
      <c r="D133" s="4">
        <f t="shared" si="10"/>
        <v>2.5832839134248164E-2</v>
      </c>
      <c r="E133" s="4">
        <f t="shared" si="11"/>
        <v>4.8656635085321174</v>
      </c>
      <c r="F133" s="4">
        <f t="shared" si="12"/>
        <v>3.89649289242436</v>
      </c>
      <c r="G133" s="4">
        <f t="shared" si="13"/>
        <v>1.8592988911866923</v>
      </c>
      <c r="I133" s="4">
        <f t="shared" si="14"/>
        <v>1.0258328391342482</v>
      </c>
    </row>
    <row r="134" spans="1: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3.25</v>
      </c>
      <c r="C134" s="4">
        <f>IF('True_Odds_Calculator_3-way'!C135="","",'True_Odds_Calculator_3-way'!C135)</f>
        <v>3.64</v>
      </c>
      <c r="D134" s="4">
        <f t="shared" si="10"/>
        <v>2.8846153846153744E-2</v>
      </c>
      <c r="E134" s="4">
        <f t="shared" si="11"/>
        <v>2.2893081761006289</v>
      </c>
      <c r="F134" s="4">
        <f t="shared" si="12"/>
        <v>3.354838709677419</v>
      </c>
      <c r="G134" s="4">
        <f t="shared" si="13"/>
        <v>3.7720207253886002</v>
      </c>
      <c r="I134" s="4">
        <f t="shared" si="14"/>
        <v>1.0288461538461537</v>
      </c>
    </row>
    <row r="135" spans="1:9" x14ac:dyDescent="0.2">
      <c r="A135" s="4">
        <f>IF('True_Odds_Calculator_3-way'!A136="","",'True_Odds_Calculator_3-way'!A136)</f>
        <v>2.19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3.51</v>
      </c>
      <c r="D135" s="4">
        <f t="shared" si="10"/>
        <v>2.723557518078068E-2</v>
      </c>
      <c r="E135" s="4">
        <f t="shared" si="11"/>
        <v>2.2344247658991345</v>
      </c>
      <c r="F135" s="4">
        <f t="shared" si="12"/>
        <v>3.6148616420226669</v>
      </c>
      <c r="G135" s="4">
        <f t="shared" si="13"/>
        <v>3.6255297645116733</v>
      </c>
      <c r="I135" s="4">
        <f t="shared" si="14"/>
        <v>1.0272355751807807</v>
      </c>
    </row>
    <row r="136" spans="1:9" x14ac:dyDescent="0.2">
      <c r="A136" s="4">
        <f>IF('True_Odds_Calculator_3-way'!A137="","",'True_Odds_Calculator_3-way'!A137)</f>
        <v>2.81</v>
      </c>
      <c r="B136" s="4">
        <f>IF('True_Odds_Calculator_3-way'!B137="","",'True_Odds_Calculator_3-way'!B137)</f>
        <v>3.26</v>
      </c>
      <c r="C136" s="4">
        <f>IF('True_Odds_Calculator_3-way'!C137="","",'True_Odds_Calculator_3-way'!C137)</f>
        <v>2.74</v>
      </c>
      <c r="D136" s="4">
        <f t="shared" si="10"/>
        <v>2.7583856028300158E-2</v>
      </c>
      <c r="E136" s="4">
        <f t="shared" si="11"/>
        <v>2.8845271781742881</v>
      </c>
      <c r="F136" s="4">
        <f t="shared" si="12"/>
        <v>3.3607362436335801</v>
      </c>
      <c r="G136" s="4">
        <f t="shared" si="13"/>
        <v>2.8108135428267942</v>
      </c>
      <c r="I136" s="4">
        <f t="shared" si="14"/>
        <v>1.0275838560283002</v>
      </c>
    </row>
    <row r="137" spans="1:9" x14ac:dyDescent="0.2">
      <c r="A137" s="4">
        <f>IF('True_Odds_Calculator_3-way'!A138="","",'True_Odds_Calculator_3-way'!A138)</f>
        <v>1.78</v>
      </c>
      <c r="B137" s="4">
        <f>IF('True_Odds_Calculator_3-way'!B138="","",'True_Odds_Calculator_3-way'!B138)</f>
        <v>3.54</v>
      </c>
      <c r="C137" s="4">
        <f>IF('True_Odds_Calculator_3-way'!C138="","",'True_Odds_Calculator_3-way'!C138)</f>
        <v>5.38</v>
      </c>
      <c r="D137" s="4">
        <f t="shared" si="10"/>
        <v>3.0157234463158877E-2</v>
      </c>
      <c r="E137" s="4">
        <f t="shared" si="11"/>
        <v>1.8124303462269236</v>
      </c>
      <c r="F137" s="4">
        <f t="shared" si="12"/>
        <v>3.6706210188554058</v>
      </c>
      <c r="G137" s="4">
        <f t="shared" si="13"/>
        <v>5.6875964417712055</v>
      </c>
      <c r="I137" s="4">
        <f t="shared" si="14"/>
        <v>1.0301572344631589</v>
      </c>
    </row>
    <row r="138" spans="1:9" x14ac:dyDescent="0.2">
      <c r="A138" s="4">
        <f>IF('True_Odds_Calculator_3-way'!A139="","",'True_Odds_Calculator_3-way'!A139)</f>
        <v>1.98</v>
      </c>
      <c r="B138" s="4">
        <f>IF('True_Odds_Calculator_3-way'!B139="","",'True_Odds_Calculator_3-way'!B139)</f>
        <v>3.74</v>
      </c>
      <c r="C138" s="4">
        <f>IF('True_Odds_Calculator_3-way'!C139="","",'True_Odds_Calculator_3-way'!C139)</f>
        <v>3.89</v>
      </c>
      <c r="D138" s="4">
        <f t="shared" si="10"/>
        <v>2.9499592935249952E-2</v>
      </c>
      <c r="E138" s="4">
        <f t="shared" si="11"/>
        <v>2.0193155308712294</v>
      </c>
      <c r="F138" s="4">
        <f t="shared" si="12"/>
        <v>3.882794259810967</v>
      </c>
      <c r="G138" s="4">
        <f t="shared" si="13"/>
        <v>4.0447149532421589</v>
      </c>
      <c r="I138" s="4">
        <f t="shared" si="14"/>
        <v>1.02949959293525</v>
      </c>
    </row>
    <row r="139" spans="1:9" x14ac:dyDescent="0.2">
      <c r="A139" s="4">
        <f>IF('True_Odds_Calculator_3-way'!A140="","",'True_Odds_Calculator_3-way'!A140)</f>
        <v>2.2999999999999998</v>
      </c>
      <c r="B139" s="4">
        <f>IF('True_Odds_Calculator_3-way'!B140="","",'True_Odds_Calculator_3-way'!B140)</f>
        <v>3.42</v>
      </c>
      <c r="C139" s="4">
        <f>IF('True_Odds_Calculator_3-way'!C140="","",'True_Odds_Calculator_3-way'!C140)</f>
        <v>3.32</v>
      </c>
      <c r="D139" s="4">
        <f t="shared" si="10"/>
        <v>2.8385088791474056E-2</v>
      </c>
      <c r="E139" s="4">
        <f t="shared" si="11"/>
        <v>2.3511658391833361</v>
      </c>
      <c r="F139" s="4">
        <f t="shared" si="12"/>
        <v>3.5343686391130484</v>
      </c>
      <c r="G139" s="4">
        <f t="shared" si="13"/>
        <v>3.4276729119488705</v>
      </c>
      <c r="I139" s="4">
        <f t="shared" si="14"/>
        <v>1.0283850887914741</v>
      </c>
    </row>
    <row r="140" spans="1: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5.31</v>
      </c>
      <c r="C140" s="4">
        <f>IF('True_Odds_Calculator_3-way'!C141="","",'True_Odds_Calculator_3-way'!C141)</f>
        <v>7.01</v>
      </c>
      <c r="D140" s="4">
        <f t="shared" si="10"/>
        <v>3.02779687919561E-2</v>
      </c>
      <c r="E140" s="4">
        <f t="shared" si="11"/>
        <v>1.4509406994061012</v>
      </c>
      <c r="F140" s="4">
        <f t="shared" si="12"/>
        <v>5.610688019032767</v>
      </c>
      <c r="G140" s="4">
        <f t="shared" si="13"/>
        <v>7.5437141588530325</v>
      </c>
      <c r="I140" s="4">
        <f t="shared" si="14"/>
        <v>1.0302779687919561</v>
      </c>
    </row>
    <row r="141" spans="1:9" x14ac:dyDescent="0.2">
      <c r="A141" s="4">
        <f>IF('True_Odds_Calculator_3-way'!A142="","",'True_Odds_Calculator_3-way'!A142)</f>
        <v>2.69</v>
      </c>
      <c r="B141" s="4">
        <f>IF('True_Odds_Calculator_3-way'!B142="","",'True_Odds_Calculator_3-way'!B142)</f>
        <v>3.32</v>
      </c>
      <c r="C141" s="4">
        <f>IF('True_Odds_Calculator_3-way'!C142="","",'True_Odds_Calculator_3-way'!C142)</f>
        <v>2.82</v>
      </c>
      <c r="D141" s="4">
        <f t="shared" si="10"/>
        <v>2.7561960251033524E-2</v>
      </c>
      <c r="E141" s="4">
        <f t="shared" si="11"/>
        <v>2.7581649889665472</v>
      </c>
      <c r="F141" s="4">
        <f t="shared" si="12"/>
        <v>3.4244523111185403</v>
      </c>
      <c r="G141" s="4">
        <f t="shared" si="13"/>
        <v>2.8950044784601703</v>
      </c>
      <c r="I141" s="4">
        <f t="shared" si="14"/>
        <v>1.0275619602510335</v>
      </c>
    </row>
    <row r="142" spans="1: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5.41</v>
      </c>
      <c r="C142" s="4">
        <f>IF('True_Odds_Calculator_3-way'!C143="","",'True_Odds_Calculator_3-way'!C143)</f>
        <v>7.85</v>
      </c>
      <c r="D142" s="4">
        <f t="shared" si="10"/>
        <v>3.6869099740250988E-2</v>
      </c>
      <c r="E142" s="4">
        <f t="shared" si="11"/>
        <v>1.4038082879814584</v>
      </c>
      <c r="F142" s="4">
        <f t="shared" si="12"/>
        <v>5.7953146904087705</v>
      </c>
      <c r="G142" s="4">
        <f t="shared" si="13"/>
        <v>8.6881852363758227</v>
      </c>
      <c r="I142" s="4">
        <f t="shared" si="14"/>
        <v>1.036869099740251</v>
      </c>
    </row>
    <row r="143" spans="1:9" x14ac:dyDescent="0.2">
      <c r="A143" s="4">
        <f>IF('True_Odds_Calculator_3-way'!A144="","",'True_Odds_Calculator_3-way'!A144)</f>
        <v>1.91</v>
      </c>
      <c r="B143" s="4">
        <f>IF('True_Odds_Calculator_3-way'!B144="","",'True_Odds_Calculator_3-way'!B144)</f>
        <v>3.81</v>
      </c>
      <c r="C143" s="4">
        <f>IF('True_Odds_Calculator_3-way'!C144="","",'True_Odds_Calculator_3-way'!C144)</f>
        <v>3.84</v>
      </c>
      <c r="D143" s="4">
        <f t="shared" si="10"/>
        <v>4.6444067691800317E-2</v>
      </c>
      <c r="E143" s="4">
        <f t="shared" si="11"/>
        <v>1.9681984264027608</v>
      </c>
      <c r="F143" s="4">
        <f t="shared" si="12"/>
        <v>4.0488151765890228</v>
      </c>
      <c r="G143" s="4">
        <f t="shared" si="13"/>
        <v>4.0827106424907162</v>
      </c>
      <c r="I143" s="4">
        <f t="shared" si="14"/>
        <v>1.0464440676918003</v>
      </c>
    </row>
    <row r="144" spans="1:9" x14ac:dyDescent="0.2">
      <c r="A144" s="4">
        <f>IF('True_Odds_Calculator_3-way'!A145="","",'True_Odds_Calculator_3-way'!A145)</f>
        <v>3.31</v>
      </c>
      <c r="B144" s="4">
        <f>IF('True_Odds_Calculator_3-way'!B145="","",'True_Odds_Calculator_3-way'!B145)</f>
        <v>3.72</v>
      </c>
      <c r="C144" s="4">
        <f>IF('True_Odds_Calculator_3-way'!C145="","",'True_Odds_Calculator_3-way'!C145)</f>
        <v>2.11</v>
      </c>
      <c r="D144" s="4">
        <f t="shared" si="10"/>
        <v>4.4865657215552357E-2</v>
      </c>
      <c r="E144" s="4">
        <f t="shared" si="11"/>
        <v>3.4823841995550699</v>
      </c>
      <c r="F144" s="4">
        <f t="shared" si="12"/>
        <v>3.9391482702581517</v>
      </c>
      <c r="G144" s="4">
        <f t="shared" si="13"/>
        <v>2.1787516235276438</v>
      </c>
      <c r="I144" s="4">
        <f t="shared" si="14"/>
        <v>1.0448656572155524</v>
      </c>
    </row>
    <row r="145" spans="1:9" x14ac:dyDescent="0.2">
      <c r="A145" s="4">
        <f>IF('True_Odds_Calculator_3-way'!A146="","",'True_Odds_Calculator_3-way'!A146)</f>
        <v>4.71</v>
      </c>
      <c r="B145" s="4">
        <f>IF('True_Odds_Calculator_3-way'!B146="","",'True_Odds_Calculator_3-way'!B146)</f>
        <v>4.12</v>
      </c>
      <c r="C145" s="4">
        <f>IF('True_Odds_Calculator_3-way'!C146="","",'True_Odds_Calculator_3-way'!C146)</f>
        <v>1.68</v>
      </c>
      <c r="D145" s="4">
        <f t="shared" si="10"/>
        <v>5.0270766893115493E-2</v>
      </c>
      <c r="E145" s="4">
        <f t="shared" si="11"/>
        <v>5.1135906760327963</v>
      </c>
      <c r="F145" s="4">
        <f t="shared" si="12"/>
        <v>4.4255321921691024</v>
      </c>
      <c r="G145" s="4">
        <f t="shared" si="13"/>
        <v>1.7286647289090697</v>
      </c>
      <c r="I145" s="4">
        <f t="shared" si="14"/>
        <v>1.0502707668931155</v>
      </c>
    </row>
    <row r="146" spans="1:9" x14ac:dyDescent="0.2">
      <c r="A146" s="4">
        <f>IF('True_Odds_Calculator_3-way'!A147="","",'True_Odds_Calculator_3-way'!A147)</f>
        <v>2.59</v>
      </c>
      <c r="B146" s="4">
        <f>IF('True_Odds_Calculator_3-way'!B147="","",'True_Odds_Calculator_3-way'!B147)</f>
        <v>3.4</v>
      </c>
      <c r="C146" s="4">
        <f>IF('True_Odds_Calculator_3-way'!C147="","",'True_Odds_Calculator_3-way'!C147)</f>
        <v>2.94</v>
      </c>
      <c r="D146" s="4">
        <f t="shared" si="10"/>
        <v>2.0354087580978231E-2</v>
      </c>
      <c r="E146" s="4">
        <f t="shared" si="11"/>
        <v>2.6363264840616618</v>
      </c>
      <c r="F146" s="4">
        <f t="shared" si="12"/>
        <v>3.4802830508261917</v>
      </c>
      <c r="G146" s="4">
        <f t="shared" si="13"/>
        <v>2.9998377817190809</v>
      </c>
      <c r="I146" s="4">
        <f t="shared" si="14"/>
        <v>1.0203540875809782</v>
      </c>
    </row>
    <row r="147" spans="1:9" x14ac:dyDescent="0.2">
      <c r="A147" s="4">
        <f>IF('True_Odds_Calculator_3-way'!A148="","",'True_Odds_Calculator_3-way'!A148)</f>
        <v>2.29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3.16</v>
      </c>
      <c r="D147" s="4">
        <f t="shared" si="10"/>
        <v>2.1233433655263534E-2</v>
      </c>
      <c r="E147" s="4">
        <f t="shared" si="11"/>
        <v>2.3277282564726547</v>
      </c>
      <c r="F147" s="4">
        <f t="shared" si="12"/>
        <v>3.8311430808903371</v>
      </c>
      <c r="G147" s="4">
        <f t="shared" si="13"/>
        <v>3.2322930905399385</v>
      </c>
      <c r="I147" s="4">
        <f t="shared" si="14"/>
        <v>1.0212334336552635</v>
      </c>
    </row>
    <row r="148" spans="1:9" x14ac:dyDescent="0.2">
      <c r="A148" s="4">
        <f>IF('True_Odds_Calculator_3-way'!A149="","",'True_Odds_Calculator_3-way'!A149)</f>
        <v>1.68</v>
      </c>
      <c r="B148" s="4">
        <f>IF('True_Odds_Calculator_3-way'!B149="","",'True_Odds_Calculator_3-way'!B149)</f>
        <v>4.28</v>
      </c>
      <c r="C148" s="4">
        <f>IF('True_Odds_Calculator_3-way'!C149="","",'True_Odds_Calculator_3-way'!C149)</f>
        <v>4.96</v>
      </c>
      <c r="D148" s="4">
        <f t="shared" si="10"/>
        <v>3.0495858276985865E-2</v>
      </c>
      <c r="E148" s="4">
        <f t="shared" si="11"/>
        <v>1.7091889836070939</v>
      </c>
      <c r="F148" s="4">
        <f t="shared" si="12"/>
        <v>4.4746818841239175</v>
      </c>
      <c r="G148" s="4">
        <f t="shared" si="13"/>
        <v>5.2233609118404285</v>
      </c>
      <c r="I148" s="4">
        <f t="shared" si="14"/>
        <v>1.0304958582769859</v>
      </c>
    </row>
    <row r="149" spans="1:9" x14ac:dyDescent="0.2">
      <c r="A149" s="4">
        <f>IF('True_Odds_Calculator_3-way'!A150="","",'True_Odds_Calculator_3-way'!A150)</f>
        <v>2.64</v>
      </c>
      <c r="B149" s="4">
        <f>IF('True_Odds_Calculator_3-way'!B150="","",'True_Odds_Calculator_3-way'!B150)</f>
        <v>3.57</v>
      </c>
      <c r="C149" s="4">
        <f>IF('True_Odds_Calculator_3-way'!C150="","",'True_Odds_Calculator_3-way'!C150)</f>
        <v>2.72</v>
      </c>
      <c r="D149" s="4">
        <f t="shared" si="10"/>
        <v>2.6546982429335397E-2</v>
      </c>
      <c r="E149" s="4">
        <f t="shared" si="11"/>
        <v>2.7031491997934949</v>
      </c>
      <c r="F149" s="4">
        <f t="shared" si="12"/>
        <v>3.6864585777986383</v>
      </c>
      <c r="G149" s="4">
        <f t="shared" si="13"/>
        <v>2.7870830376153304</v>
      </c>
      <c r="I149" s="4">
        <f t="shared" si="14"/>
        <v>1.0265469824293354</v>
      </c>
    </row>
    <row r="150" spans="1:9" x14ac:dyDescent="0.2">
      <c r="A150" s="4">
        <f>IF('True_Odds_Calculator_3-way'!A151="","",'True_Odds_Calculator_3-way'!A151)</f>
        <v>2.66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2.77</v>
      </c>
      <c r="D150" s="4">
        <f t="shared" si="10"/>
        <v>2.6805752412738082E-2</v>
      </c>
      <c r="E150" s="4">
        <f t="shared" si="11"/>
        <v>2.7247614967652316</v>
      </c>
      <c r="F150" s="4">
        <f t="shared" si="12"/>
        <v>3.5597345680078467</v>
      </c>
      <c r="G150" s="4">
        <f t="shared" si="13"/>
        <v>2.8402992373440341</v>
      </c>
      <c r="I150" s="4">
        <f t="shared" si="14"/>
        <v>1.0268057524127381</v>
      </c>
    </row>
    <row r="151" spans="1:9" x14ac:dyDescent="0.2">
      <c r="A151" s="4">
        <f>IF('True_Odds_Calculator_3-way'!A152="","",'True_Odds_Calculator_3-way'!A152)</f>
        <v>1.85</v>
      </c>
      <c r="B151" s="4">
        <f>IF('True_Odds_Calculator_3-way'!B152="","",'True_Odds_Calculator_3-way'!B152)</f>
        <v>3.63</v>
      </c>
      <c r="C151" s="4">
        <f>IF('True_Odds_Calculator_3-way'!C152="","",'True_Odds_Calculator_3-way'!C152)</f>
        <v>4.8499999999999996</v>
      </c>
      <c r="D151" s="4">
        <f t="shared" si="10"/>
        <v>2.2208201214761525E-2</v>
      </c>
      <c r="E151" s="4">
        <f t="shared" si="11"/>
        <v>1.8756876500616444</v>
      </c>
      <c r="F151" s="4">
        <f t="shared" si="12"/>
        <v>3.730238688563392</v>
      </c>
      <c r="G151" s="4">
        <f t="shared" si="13"/>
        <v>5.030615488971292</v>
      </c>
      <c r="I151" s="4">
        <f t="shared" si="14"/>
        <v>1.0222082012147615</v>
      </c>
    </row>
    <row r="152" spans="1:9" x14ac:dyDescent="0.2">
      <c r="A152" s="4">
        <f>IF('True_Odds_Calculator_3-way'!A153="","",'True_Odds_Calculator_3-way'!A153)</f>
        <v>2.7</v>
      </c>
      <c r="B152" s="4">
        <f>IF('True_Odds_Calculator_3-way'!B153="","",'True_Odds_Calculator_3-way'!B153)</f>
        <v>3.58</v>
      </c>
      <c r="C152" s="4">
        <f>IF('True_Odds_Calculator_3-way'!C153="","",'True_Odds_Calculator_3-way'!C153)</f>
        <v>2.68</v>
      </c>
      <c r="D152" s="4">
        <f t="shared" si="10"/>
        <v>2.2834307667126685E-2</v>
      </c>
      <c r="E152" s="4">
        <f t="shared" si="11"/>
        <v>2.7566516078502596</v>
      </c>
      <c r="F152" s="4">
        <f t="shared" si="12"/>
        <v>3.6802838351846519</v>
      </c>
      <c r="G152" s="4">
        <f t="shared" si="13"/>
        <v>2.7358067595844329</v>
      </c>
      <c r="I152" s="4">
        <f t="shared" si="14"/>
        <v>1.0228343076671267</v>
      </c>
    </row>
    <row r="153" spans="1:9" x14ac:dyDescent="0.2">
      <c r="A153" s="4">
        <f>IF('True_Odds_Calculator_3-way'!A154="","",'True_Odds_Calculator_3-way'!A154)</f>
        <v>3.13</v>
      </c>
      <c r="B153" s="4">
        <f>IF('True_Odds_Calculator_3-way'!B154="","",'True_Odds_Calculator_3-way'!B154)</f>
        <v>3.25</v>
      </c>
      <c r="C153" s="4">
        <f>IF('True_Odds_Calculator_3-way'!C154="","",'True_Odds_Calculator_3-way'!C154)</f>
        <v>2.5</v>
      </c>
      <c r="D153" s="4">
        <f t="shared" si="10"/>
        <v>2.7181125583681354E-2</v>
      </c>
      <c r="E153" s="4">
        <f t="shared" si="11"/>
        <v>3.2213543041114687</v>
      </c>
      <c r="F153" s="4">
        <f t="shared" si="12"/>
        <v>3.3486037197564045</v>
      </c>
      <c r="G153" s="4">
        <f t="shared" si="13"/>
        <v>2.5579397342944548</v>
      </c>
      <c r="I153" s="4">
        <f t="shared" si="14"/>
        <v>1.0271811255836814</v>
      </c>
    </row>
    <row r="154" spans="1:9" x14ac:dyDescent="0.2">
      <c r="A154" s="4">
        <f>IF('True_Odds_Calculator_3-way'!A155="","",'True_Odds_Calculator_3-way'!A155)</f>
        <v>2.5299999999999998</v>
      </c>
      <c r="B154" s="4">
        <f>IF('True_Odds_Calculator_3-way'!B155="","",'True_Odds_Calculator_3-way'!B155)</f>
        <v>3.47</v>
      </c>
      <c r="C154" s="4">
        <f>IF('True_Odds_Calculator_3-way'!C155="","",'True_Odds_Calculator_3-way'!C155)</f>
        <v>2.91</v>
      </c>
      <c r="D154" s="4">
        <f t="shared" si="10"/>
        <v>2.708396672024227E-2</v>
      </c>
      <c r="E154" s="4">
        <f t="shared" si="11"/>
        <v>2.5891380144596261</v>
      </c>
      <c r="F154" s="4">
        <f t="shared" si="12"/>
        <v>3.5822206619393597</v>
      </c>
      <c r="G154" s="4">
        <f t="shared" si="13"/>
        <v>2.9885125512465587</v>
      </c>
      <c r="I154" s="4">
        <f t="shared" si="14"/>
        <v>1.0270839667202423</v>
      </c>
    </row>
    <row r="155" spans="1:9" x14ac:dyDescent="0.2">
      <c r="A155" s="4">
        <f>IF('True_Odds_Calculator_3-way'!A156="","",'True_Odds_Calculator_3-way'!A156)</f>
        <v>4.18</v>
      </c>
      <c r="B155" s="4">
        <f>IF('True_Odds_Calculator_3-way'!B156="","",'True_Odds_Calculator_3-way'!B156)</f>
        <v>3.73</v>
      </c>
      <c r="C155" s="4">
        <f>IF('True_Odds_Calculator_3-way'!C156="","",'True_Odds_Calculator_3-way'!C156)</f>
        <v>1.92</v>
      </c>
      <c r="D155" s="4">
        <f t="shared" si="10"/>
        <v>2.8164297839407215E-2</v>
      </c>
      <c r="E155" s="4">
        <f t="shared" si="11"/>
        <v>4.3507325563684525</v>
      </c>
      <c r="F155" s="4">
        <f t="shared" si="12"/>
        <v>3.8653555130808335</v>
      </c>
      <c r="G155" s="4">
        <f t="shared" si="13"/>
        <v>1.9552435596561528</v>
      </c>
      <c r="I155" s="4">
        <f t="shared" si="14"/>
        <v>1.0281642978394072</v>
      </c>
    </row>
    <row r="156" spans="1:9" x14ac:dyDescent="0.2">
      <c r="A156" s="4">
        <f>IF('True_Odds_Calculator_3-way'!A157="","",'True_Odds_Calculator_3-way'!A157)</f>
        <v>3.05</v>
      </c>
      <c r="B156" s="4">
        <f>IF('True_Odds_Calculator_3-way'!B157="","",'True_Odds_Calculator_3-way'!B157)</f>
        <v>3.64</v>
      </c>
      <c r="C156" s="4">
        <f>IF('True_Odds_Calculator_3-way'!C157="","",'True_Odds_Calculator_3-way'!C157)</f>
        <v>2.2000000000000002</v>
      </c>
      <c r="D156" s="4">
        <f t="shared" si="10"/>
        <v>5.7139581729745759E-2</v>
      </c>
      <c r="E156" s="4">
        <f t="shared" si="11"/>
        <v>3.2381078644535184</v>
      </c>
      <c r="F156" s="4">
        <f t="shared" si="12"/>
        <v>3.9111580835254935</v>
      </c>
      <c r="G156" s="4">
        <f t="shared" si="13"/>
        <v>2.2962169073405541</v>
      </c>
      <c r="I156" s="4">
        <f t="shared" si="14"/>
        <v>1.0571395817297458</v>
      </c>
    </row>
    <row r="157" spans="1:9" x14ac:dyDescent="0.2">
      <c r="A157" s="4">
        <f>IF('True_Odds_Calculator_3-way'!A158="","",'True_Odds_Calculator_3-way'!A158)</f>
        <v>3.4</v>
      </c>
      <c r="B157" s="4">
        <f>IF('True_Odds_Calculator_3-way'!B158="","",'True_Odds_Calculator_3-way'!B158)</f>
        <v>3.78</v>
      </c>
      <c r="C157" s="4">
        <f>IF('True_Odds_Calculator_3-way'!C158="","",'True_Odds_Calculator_3-way'!C158)</f>
        <v>2.16</v>
      </c>
      <c r="D157" s="4">
        <f t="shared" si="10"/>
        <v>2.163087457205104E-2</v>
      </c>
      <c r="E157" s="4">
        <f t="shared" si="11"/>
        <v>3.4854456698607845</v>
      </c>
      <c r="F157" s="4">
        <f t="shared" si="12"/>
        <v>3.8859100987704087</v>
      </c>
      <c r="G157" s="4">
        <f t="shared" si="13"/>
        <v>2.1941725472342366</v>
      </c>
      <c r="I157" s="4">
        <f t="shared" si="14"/>
        <v>1.021630874572051</v>
      </c>
    </row>
    <row r="158" spans="1: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3.25</v>
      </c>
      <c r="C158" s="4">
        <f>IF('True_Odds_Calculator_3-way'!C159="","",'True_Odds_Calculator_3-way'!C159)</f>
        <v>3.14</v>
      </c>
      <c r="D158" s="4">
        <f t="shared" si="10"/>
        <v>2.1420562267973065E-2</v>
      </c>
      <c r="E158" s="4">
        <f t="shared" si="11"/>
        <v>2.5765444357401965</v>
      </c>
      <c r="F158" s="4">
        <f t="shared" si="12"/>
        <v>3.3272099331816984</v>
      </c>
      <c r="G158" s="4">
        <f t="shared" si="13"/>
        <v>3.2120139584357101</v>
      </c>
      <c r="I158" s="4">
        <f t="shared" si="14"/>
        <v>1.0214205622679731</v>
      </c>
    </row>
    <row r="159" spans="1:9" x14ac:dyDescent="0.2">
      <c r="A159" s="4">
        <f>IF('True_Odds_Calculator_3-way'!A160="","",'True_Odds_Calculator_3-way'!A160)</f>
        <v>2.87</v>
      </c>
      <c r="B159" s="4">
        <f>IF('True_Odds_Calculator_3-way'!B160="","",'True_Odds_Calculator_3-way'!B160)</f>
        <v>3.43</v>
      </c>
      <c r="C159" s="4">
        <f>IF('True_Odds_Calculator_3-way'!C160="","",'True_Odds_Calculator_3-way'!C160)</f>
        <v>2.62</v>
      </c>
      <c r="D159" s="4">
        <f t="shared" si="10"/>
        <v>2.1656634566479038E-2</v>
      </c>
      <c r="E159" s="4">
        <f t="shared" si="11"/>
        <v>2.9307191684391207</v>
      </c>
      <c r="F159" s="4">
        <f t="shared" si="12"/>
        <v>3.5170856871216354</v>
      </c>
      <c r="G159" s="4">
        <f t="shared" si="13"/>
        <v>2.6705085590946447</v>
      </c>
      <c r="I159" s="4">
        <f t="shared" si="14"/>
        <v>1.021656634566479</v>
      </c>
    </row>
    <row r="160" spans="1:9" x14ac:dyDescent="0.2">
      <c r="A160" s="4">
        <f>IF('True_Odds_Calculator_3-way'!A161="","",'True_Odds_Calculator_3-way'!A161)</f>
        <v>3.12</v>
      </c>
      <c r="B160" s="4">
        <f>IF('True_Odds_Calculator_3-way'!B161="","",'True_Odds_Calculator_3-way'!B161)</f>
        <v>3.3</v>
      </c>
      <c r="C160" s="4">
        <f>IF('True_Odds_Calculator_3-way'!C161="","",'True_Odds_Calculator_3-way'!C161)</f>
        <v>2.5099999999999998</v>
      </c>
      <c r="D160" s="4">
        <f t="shared" si="10"/>
        <v>2.194949804511559E-2</v>
      </c>
      <c r="E160" s="4">
        <f t="shared" si="11"/>
        <v>3.1928855239488403</v>
      </c>
      <c r="F160" s="4">
        <f t="shared" si="12"/>
        <v>3.3816480243702007</v>
      </c>
      <c r="G160" s="4">
        <f t="shared" si="13"/>
        <v>2.5569570155893189</v>
      </c>
      <c r="I160" s="4">
        <f t="shared" si="14"/>
        <v>1.0219494980451156</v>
      </c>
    </row>
    <row r="161" spans="1:9" x14ac:dyDescent="0.2">
      <c r="A161" s="4">
        <f>IF('True_Odds_Calculator_3-way'!A162="","",'True_Odds_Calculator_3-way'!A162)</f>
        <v>3.23</v>
      </c>
      <c r="B161" s="4">
        <f>IF('True_Odds_Calculator_3-way'!B162="","",'True_Odds_Calculator_3-way'!B162)</f>
        <v>3.58</v>
      </c>
      <c r="C161" s="4">
        <f>IF('True_Odds_Calculator_3-way'!C162="","",'True_Odds_Calculator_3-way'!C162)</f>
        <v>2.31</v>
      </c>
      <c r="D161" s="4">
        <f t="shared" si="10"/>
        <v>2.1827565058794685E-2</v>
      </c>
      <c r="E161" s="4">
        <f t="shared" si="11"/>
        <v>3.3077351218429323</v>
      </c>
      <c r="F161" s="4">
        <f t="shared" si="12"/>
        <v>3.6757441703889215</v>
      </c>
      <c r="G161" s="4">
        <f t="shared" si="13"/>
        <v>2.3494883800624349</v>
      </c>
      <c r="I161" s="4">
        <f t="shared" si="14"/>
        <v>1.0218275650587947</v>
      </c>
    </row>
    <row r="162" spans="1:9" x14ac:dyDescent="0.2">
      <c r="A162" s="4">
        <f>IF('True_Odds_Calculator_3-way'!A163="","",'True_Odds_Calculator_3-way'!A163)</f>
        <v>4.24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1.88</v>
      </c>
      <c r="D162" s="4">
        <f t="shared" si="10"/>
        <v>2.2865991037121391E-2</v>
      </c>
      <c r="E162" s="4">
        <f t="shared" si="11"/>
        <v>4.3816013832466805</v>
      </c>
      <c r="F162" s="4">
        <f t="shared" si="12"/>
        <v>4.0407298488769223</v>
      </c>
      <c r="G162" s="4">
        <f t="shared" si="13"/>
        <v>1.9073308192349363</v>
      </c>
      <c r="I162" s="4">
        <f t="shared" si="14"/>
        <v>1.0228659910371214</v>
      </c>
    </row>
    <row r="163" spans="1:9" x14ac:dyDescent="0.2">
      <c r="A163" s="4">
        <f>IF('True_Odds_Calculator_3-way'!A164="","",'True_Odds_Calculator_3-way'!A164)</f>
        <v>2.82</v>
      </c>
      <c r="B163" s="4">
        <f>IF('True_Odds_Calculator_3-way'!B164="","",'True_Odds_Calculator_3-way'!B164)</f>
        <v>3.73</v>
      </c>
      <c r="C163" s="4">
        <f>IF('True_Odds_Calculator_3-way'!C164="","",'True_Odds_Calculator_3-way'!C164)</f>
        <v>2.5099999999999998</v>
      </c>
      <c r="D163" s="4">
        <f t="shared" si="10"/>
        <v>2.1112818325314642E-2</v>
      </c>
      <c r="E163" s="4">
        <f t="shared" si="11"/>
        <v>2.8770990493611102</v>
      </c>
      <c r="F163" s="4">
        <f t="shared" si="12"/>
        <v>3.8305530549466451</v>
      </c>
      <c r="G163" s="4">
        <f t="shared" si="13"/>
        <v>2.555134902830102</v>
      </c>
      <c r="I163" s="4">
        <f t="shared" si="14"/>
        <v>1.0211128183253146</v>
      </c>
    </row>
    <row r="164" spans="1:9" x14ac:dyDescent="0.2">
      <c r="A164" s="4">
        <f>IF('True_Odds_Calculator_3-way'!A165="","",'True_Odds_Calculator_3-way'!A165)</f>
        <v>1.98</v>
      </c>
      <c r="B164" s="4">
        <f>IF('True_Odds_Calculator_3-way'!B165="","",'True_Odds_Calculator_3-way'!B165)</f>
        <v>3.19</v>
      </c>
      <c r="C164" s="4">
        <f>IF('True_Odds_Calculator_3-way'!C165="","",'True_Odds_Calculator_3-way'!C165)</f>
        <v>4.17</v>
      </c>
      <c r="D164" s="4">
        <f t="shared" si="10"/>
        <v>5.8338282352174753E-2</v>
      </c>
      <c r="E164" s="4">
        <f t="shared" si="11"/>
        <v>2.0592893669941121</v>
      </c>
      <c r="F164" s="4">
        <f t="shared" si="12"/>
        <v>3.4009726747703963</v>
      </c>
      <c r="G164" s="4">
        <f t="shared" si="13"/>
        <v>4.5379862708902703</v>
      </c>
      <c r="I164" s="4">
        <f t="shared" si="14"/>
        <v>1.0583382823521748</v>
      </c>
    </row>
    <row r="165" spans="1:9" x14ac:dyDescent="0.2">
      <c r="A165" s="4">
        <f>IF('True_Odds_Calculator_3-way'!A166="","",'True_Odds_Calculator_3-way'!A166)</f>
        <v>1.81</v>
      </c>
      <c r="B165" s="4">
        <f>IF('True_Odds_Calculator_3-way'!B166="","",'True_Odds_Calculator_3-way'!B166)</f>
        <v>3.69</v>
      </c>
      <c r="C165" s="4">
        <f>IF('True_Odds_Calculator_3-way'!C166="","",'True_Odds_Calculator_3-way'!C166)</f>
        <v>4.2699999999999996</v>
      </c>
      <c r="D165" s="4">
        <f t="shared" si="10"/>
        <v>5.7680935343130235E-2</v>
      </c>
      <c r="E165" s="4">
        <f t="shared" si="11"/>
        <v>1.8752606281843094</v>
      </c>
      <c r="F165" s="4">
        <f t="shared" si="12"/>
        <v>3.9717886776735627</v>
      </c>
      <c r="G165" s="4">
        <f t="shared" si="13"/>
        <v>4.6519188027340377</v>
      </c>
      <c r="I165" s="4">
        <f t="shared" si="14"/>
        <v>1.0576809353431302</v>
      </c>
    </row>
    <row r="166" spans="1:9" x14ac:dyDescent="0.2">
      <c r="A166" s="4">
        <f>IF('True_Odds_Calculator_3-way'!A167="","",'True_Odds_Calculator_3-way'!A167)</f>
        <v>1.24</v>
      </c>
      <c r="B166" s="4">
        <f>IF('True_Odds_Calculator_3-way'!B167="","",'True_Odds_Calculator_3-way'!B167)</f>
        <v>5.67</v>
      </c>
      <c r="C166" s="4">
        <f>IF('True_Odds_Calculator_3-way'!C167="","",'True_Odds_Calculator_3-way'!C167)</f>
        <v>11.92</v>
      </c>
      <c r="D166" s="4">
        <f t="shared" si="10"/>
        <v>6.6711073386400033E-2</v>
      </c>
      <c r="E166" s="4">
        <f t="shared" si="11"/>
        <v>1.2751611800385636</v>
      </c>
      <c r="F166" s="4">
        <f t="shared" si="12"/>
        <v>6.4880372225761587</v>
      </c>
      <c r="G166" s="4">
        <f t="shared" si="13"/>
        <v>16.219128736661975</v>
      </c>
      <c r="I166" s="4">
        <f t="shared" si="14"/>
        <v>1.0667110733864</v>
      </c>
    </row>
    <row r="167" spans="1:9" x14ac:dyDescent="0.2">
      <c r="A167" s="4">
        <f>IF('True_Odds_Calculator_3-way'!A168="","",'True_Odds_Calculator_3-way'!A168)</f>
        <v>2.54</v>
      </c>
      <c r="B167" s="4">
        <f>IF('True_Odds_Calculator_3-way'!B168="","",'True_Odds_Calculator_3-way'!B168)</f>
        <v>2.99</v>
      </c>
      <c r="C167" s="4">
        <f>IF('True_Odds_Calculator_3-way'!C168="","",'True_Odds_Calculator_3-way'!C168)</f>
        <v>3.06</v>
      </c>
      <c r="D167" s="4">
        <f t="shared" si="10"/>
        <v>5.4946333557606808E-2</v>
      </c>
      <c r="E167" s="4">
        <f t="shared" si="11"/>
        <v>2.6639292635177587</v>
      </c>
      <c r="F167" s="4">
        <f t="shared" si="12"/>
        <v>3.1632284459595694</v>
      </c>
      <c r="G167" s="4">
        <f t="shared" si="13"/>
        <v>3.2416808466278408</v>
      </c>
      <c r="I167" s="4">
        <f t="shared" si="14"/>
        <v>1.0549463335576068</v>
      </c>
    </row>
    <row r="168" spans="1:9" x14ac:dyDescent="0.2">
      <c r="A168" s="4">
        <f>IF('True_Odds_Calculator_3-way'!A169="","",'True_Odds_Calculator_3-way'!A169)</f>
        <v>3.1</v>
      </c>
      <c r="B168" s="4">
        <f>IF('True_Odds_Calculator_3-way'!B169="","",'True_Odds_Calculator_3-way'!B169)</f>
        <v>3.64</v>
      </c>
      <c r="C168" s="4">
        <f>IF('True_Odds_Calculator_3-way'!C169="","",'True_Odds_Calculator_3-way'!C169)</f>
        <v>2.35</v>
      </c>
      <c r="D168" s="4">
        <f t="shared" si="10"/>
        <v>2.2837834780182087E-2</v>
      </c>
      <c r="E168" s="4">
        <f t="shared" si="11"/>
        <v>3.1749253683689598</v>
      </c>
      <c r="F168" s="4">
        <f t="shared" si="12"/>
        <v>3.7437386467382607</v>
      </c>
      <c r="G168" s="4">
        <f t="shared" si="13"/>
        <v>2.3928064391934165</v>
      </c>
      <c r="I168" s="4">
        <f t="shared" si="14"/>
        <v>1.0228378347801821</v>
      </c>
    </row>
    <row r="169" spans="1:9" x14ac:dyDescent="0.2">
      <c r="A169" s="4">
        <f>IF('True_Odds_Calculator_3-way'!A170="","",'True_Odds_Calculator_3-way'!A170)</f>
        <v>3.18</v>
      </c>
      <c r="B169" s="4">
        <f>IF('True_Odds_Calculator_3-way'!B170="","",'True_Odds_Calculator_3-way'!B170)</f>
        <v>3.24</v>
      </c>
      <c r="C169" s="4">
        <f>IF('True_Odds_Calculator_3-way'!C170="","",'True_Odds_Calculator_3-way'!C170)</f>
        <v>2.5</v>
      </c>
      <c r="D169" s="4">
        <f t="shared" si="10"/>
        <v>2.3107384113673302E-2</v>
      </c>
      <c r="E169" s="4">
        <f t="shared" si="11"/>
        <v>3.2598461071175455</v>
      </c>
      <c r="F169" s="4">
        <f t="shared" si="12"/>
        <v>3.3229268796119511</v>
      </c>
      <c r="G169" s="4">
        <f t="shared" si="13"/>
        <v>2.5490855830892247</v>
      </c>
      <c r="I169" s="4">
        <f t="shared" si="14"/>
        <v>1.0231073841136733</v>
      </c>
    </row>
    <row r="170" spans="1:9" x14ac:dyDescent="0.2">
      <c r="A170" s="4">
        <f>IF('True_Odds_Calculator_3-way'!A171="","",'True_Odds_Calculator_3-way'!A171)</f>
        <v>2.1</v>
      </c>
      <c r="B170" s="4">
        <f>IF('True_Odds_Calculator_3-way'!B171="","",'True_Odds_Calculator_3-way'!B171)</f>
        <v>3.55</v>
      </c>
      <c r="C170" s="4">
        <f>IF('True_Odds_Calculator_3-way'!C171="","",'True_Odds_Calculator_3-way'!C171)</f>
        <v>3.79</v>
      </c>
      <c r="D170" s="4">
        <f t="shared" si="10"/>
        <v>2.1732859779609814E-2</v>
      </c>
      <c r="E170" s="4">
        <f t="shared" si="11"/>
        <v>2.1324408262252685</v>
      </c>
      <c r="F170" s="4">
        <f t="shared" si="12"/>
        <v>3.6437059788203978</v>
      </c>
      <c r="G170" s="4">
        <f t="shared" si="13"/>
        <v>3.8969953036534037</v>
      </c>
      <c r="I170" s="4">
        <f t="shared" si="14"/>
        <v>1.0217328597796098</v>
      </c>
    </row>
    <row r="171" spans="1:9" x14ac:dyDescent="0.2">
      <c r="A171" s="4">
        <f>IF('True_Odds_Calculator_3-way'!A172="","",'True_Odds_Calculator_3-way'!A172)</f>
        <v>4.1100000000000003</v>
      </c>
      <c r="B171" s="4">
        <f>IF('True_Odds_Calculator_3-way'!B172="","",'True_Odds_Calculator_3-way'!B172)</f>
        <v>3.71</v>
      </c>
      <c r="C171" s="4">
        <f>IF('True_Odds_Calculator_3-way'!C172="","",'True_Odds_Calculator_3-way'!C172)</f>
        <v>1.96</v>
      </c>
      <c r="D171" s="4">
        <f t="shared" si="10"/>
        <v>2.3054863041484186E-2</v>
      </c>
      <c r="E171" s="4">
        <f t="shared" si="11"/>
        <v>4.2440489759997453</v>
      </c>
      <c r="F171" s="4">
        <f t="shared" si="12"/>
        <v>3.8188808002938601</v>
      </c>
      <c r="G171" s="4">
        <f t="shared" si="13"/>
        <v>1.989974004376313</v>
      </c>
      <c r="I171" s="4">
        <f t="shared" si="14"/>
        <v>1.0230548630414842</v>
      </c>
    </row>
    <row r="172" spans="1:9" x14ac:dyDescent="0.2">
      <c r="A172" s="4">
        <f>IF('True_Odds_Calculator_3-way'!A173="","",'True_Odds_Calculator_3-way'!A173)</f>
        <v>3.03</v>
      </c>
      <c r="B172" s="4">
        <f>IF('True_Odds_Calculator_3-way'!B173="","",'True_Odds_Calculator_3-way'!B173)</f>
        <v>3.16</v>
      </c>
      <c r="C172" s="4">
        <f>IF('True_Odds_Calculator_3-way'!C173="","",'True_Odds_Calculator_3-way'!C173)</f>
        <v>2.63</v>
      </c>
      <c r="D172" s="4">
        <f t="shared" si="10"/>
        <v>2.6716836384991005E-2</v>
      </c>
      <c r="E172" s="4">
        <f t="shared" si="11"/>
        <v>3.1140289725842409</v>
      </c>
      <c r="F172" s="4">
        <f t="shared" si="12"/>
        <v>3.2515029316614794</v>
      </c>
      <c r="G172" s="4">
        <f t="shared" si="13"/>
        <v>2.6930765933551655</v>
      </c>
      <c r="I172" s="4">
        <f t="shared" si="14"/>
        <v>1.026716836384991</v>
      </c>
    </row>
    <row r="173" spans="1:9" x14ac:dyDescent="0.2">
      <c r="A173" s="4">
        <f>IF('True_Odds_Calculator_3-way'!A174="","",'True_Odds_Calculator_3-way'!A174)</f>
        <v>1.71</v>
      </c>
      <c r="B173" s="4">
        <f>IF('True_Odds_Calculator_3-way'!B174="","",'True_Odds_Calculator_3-way'!B174)</f>
        <v>4.26</v>
      </c>
      <c r="C173" s="4">
        <f>IF('True_Odds_Calculator_3-way'!C174="","",'True_Odds_Calculator_3-way'!C174)</f>
        <v>4.7300000000000004</v>
      </c>
      <c r="D173" s="4">
        <f t="shared" si="10"/>
        <v>3.0953596161243491E-2</v>
      </c>
      <c r="E173" s="4">
        <f t="shared" si="11"/>
        <v>1.7407123449666231</v>
      </c>
      <c r="F173" s="4">
        <f t="shared" si="12"/>
        <v>4.4558530392538982</v>
      </c>
      <c r="G173" s="4">
        <f t="shared" si="13"/>
        <v>4.9726844204271679</v>
      </c>
      <c r="I173" s="4">
        <f t="shared" si="14"/>
        <v>1.0309535961612435</v>
      </c>
    </row>
    <row r="174" spans="1:9" x14ac:dyDescent="0.2">
      <c r="A174" s="4">
        <f>IF('True_Odds_Calculator_3-way'!A175="","",'True_Odds_Calculator_3-way'!A175)</f>
        <v>3.98</v>
      </c>
      <c r="B174" s="4">
        <f>IF('True_Odds_Calculator_3-way'!B175="","",'True_Odds_Calculator_3-way'!B175)</f>
        <v>3.77</v>
      </c>
      <c r="C174" s="4">
        <f>IF('True_Odds_Calculator_3-way'!C175="","",'True_Odds_Calculator_3-way'!C175)</f>
        <v>1.95</v>
      </c>
      <c r="D174" s="4">
        <f t="shared" si="10"/>
        <v>2.932878361746849E-2</v>
      </c>
      <c r="E174" s="4">
        <f t="shared" si="11"/>
        <v>4.1411293537525529</v>
      </c>
      <c r="F174" s="4">
        <f t="shared" si="12"/>
        <v>3.9142661696589549</v>
      </c>
      <c r="G174" s="4">
        <f t="shared" si="13"/>
        <v>1.9878966846160413</v>
      </c>
      <c r="I174" s="4">
        <f t="shared" si="14"/>
        <v>1.0293287836174685</v>
      </c>
    </row>
    <row r="175" spans="1: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3.73</v>
      </c>
      <c r="C175" s="4">
        <f>IF('True_Odds_Calculator_3-way'!C176="","",'True_Odds_Calculator_3-way'!C176)</f>
        <v>3.97</v>
      </c>
      <c r="D175" s="4">
        <f t="shared" si="10"/>
        <v>3.0189765143704417E-2</v>
      </c>
      <c r="E175" s="4">
        <f t="shared" si="11"/>
        <v>1.9994368522733357</v>
      </c>
      <c r="F175" s="4">
        <f t="shared" si="12"/>
        <v>3.8754693917082257</v>
      </c>
      <c r="G175" s="4">
        <f t="shared" si="13"/>
        <v>4.1352061266965094</v>
      </c>
      <c r="I175" s="4">
        <f t="shared" si="14"/>
        <v>1.0301897651437044</v>
      </c>
    </row>
    <row r="176" spans="1:9" x14ac:dyDescent="0.2">
      <c r="A176" s="4">
        <f>IF('True_Odds_Calculator_3-way'!A177="","",'True_Odds_Calculator_3-way'!A177)</f>
        <v>2.4500000000000002</v>
      </c>
      <c r="B176" s="4">
        <f>IF('True_Odds_Calculator_3-way'!B177="","",'True_Odds_Calculator_3-way'!B177)</f>
        <v>3.59</v>
      </c>
      <c r="C176" s="4">
        <f>IF('True_Odds_Calculator_3-way'!C177="","",'True_Odds_Calculator_3-way'!C177)</f>
        <v>2.94</v>
      </c>
      <c r="D176" s="4">
        <f t="shared" si="10"/>
        <v>2.6850851761317296E-2</v>
      </c>
      <c r="E176" s="4">
        <f t="shared" si="11"/>
        <v>2.5049285635175544</v>
      </c>
      <c r="F176" s="4">
        <f t="shared" si="12"/>
        <v>3.7091816414029002</v>
      </c>
      <c r="G176" s="4">
        <f t="shared" si="13"/>
        <v>3.0194533976694067</v>
      </c>
      <c r="I176" s="4">
        <f t="shared" si="14"/>
        <v>1.0268508517613173</v>
      </c>
    </row>
    <row r="177" spans="1:9" x14ac:dyDescent="0.2">
      <c r="A177" s="4">
        <f>IF('True_Odds_Calculator_3-way'!A178="","",'True_Odds_Calculator_3-way'!A178)</f>
        <v>2.15</v>
      </c>
      <c r="B177" s="4">
        <f>IF('True_Odds_Calculator_3-way'!B178="","",'True_Odds_Calculator_3-way'!B178)</f>
        <v>3.04</v>
      </c>
      <c r="C177" s="4">
        <f>IF('True_Odds_Calculator_3-way'!C178="","",'True_Odds_Calculator_3-way'!C178)</f>
        <v>4.28</v>
      </c>
      <c r="D177" s="4">
        <f t="shared" si="10"/>
        <v>2.7708507303904062E-2</v>
      </c>
      <c r="E177" s="4">
        <f t="shared" si="11"/>
        <v>2.1935591795596685</v>
      </c>
      <c r="F177" s="4">
        <f t="shared" si="12"/>
        <v>3.1278228667863299</v>
      </c>
      <c r="G177" s="4">
        <f t="shared" si="13"/>
        <v>4.4561554048026633</v>
      </c>
      <c r="I177" s="4">
        <f t="shared" si="14"/>
        <v>1.0277085073039041</v>
      </c>
    </row>
    <row r="178" spans="1:9" x14ac:dyDescent="0.2">
      <c r="A178" s="4">
        <f>IF('True_Odds_Calculator_3-way'!A179="","",'True_Odds_Calculator_3-way'!A179)</f>
        <v>2.0499999999999998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4.3600000000000003</v>
      </c>
      <c r="D178" s="4">
        <f t="shared" si="10"/>
        <v>2.86891559646969E-2</v>
      </c>
      <c r="E178" s="4">
        <f t="shared" si="11"/>
        <v>2.0909923505381443</v>
      </c>
      <c r="F178" s="4">
        <f t="shared" si="12"/>
        <v>3.3116593205001137</v>
      </c>
      <c r="G178" s="4">
        <f t="shared" si="13"/>
        <v>4.5496992871482655</v>
      </c>
      <c r="I178" s="4">
        <f t="shared" si="14"/>
        <v>1.0286891559646969</v>
      </c>
    </row>
    <row r="179" spans="1:9" x14ac:dyDescent="0.2">
      <c r="A179" s="4">
        <f>IF('True_Odds_Calculator_3-way'!A180="","",'True_Odds_Calculator_3-way'!A180)</f>
        <v>2.42</v>
      </c>
      <c r="B179" s="4">
        <f>IF('True_Odds_Calculator_3-way'!B180="","",'True_Odds_Calculator_3-way'!B180)</f>
        <v>3.1</v>
      </c>
      <c r="C179" s="4">
        <f>IF('True_Odds_Calculator_3-way'!C180="","",'True_Odds_Calculator_3-way'!C180)</f>
        <v>3.43</v>
      </c>
      <c r="D179" s="4">
        <f t="shared" si="10"/>
        <v>2.734897516153123E-2</v>
      </c>
      <c r="E179" s="4">
        <f t="shared" si="11"/>
        <v>2.4745932555138186</v>
      </c>
      <c r="F179" s="4">
        <f t="shared" si="12"/>
        <v>3.1901557397576501</v>
      </c>
      <c r="G179" s="4">
        <f t="shared" si="13"/>
        <v>3.540714586469476</v>
      </c>
      <c r="I179" s="4">
        <f t="shared" si="14"/>
        <v>1.0273489751615312</v>
      </c>
    </row>
    <row r="180" spans="1:9" x14ac:dyDescent="0.2">
      <c r="A180" s="4">
        <f>IF('True_Odds_Calculator_3-way'!A181="","",'True_Odds_Calculator_3-way'!A181)</f>
        <v>2.0699999999999998</v>
      </c>
      <c r="B180" s="4">
        <f>IF('True_Odds_Calculator_3-way'!B181="","",'True_Odds_Calculator_3-way'!B181)</f>
        <v>3.09</v>
      </c>
      <c r="C180" s="4">
        <f>IF('True_Odds_Calculator_3-way'!C181="","",'True_Odds_Calculator_3-way'!C181)</f>
        <v>4.6100000000000003</v>
      </c>
      <c r="D180" s="4">
        <f t="shared" si="10"/>
        <v>2.3636122605181553E-2</v>
      </c>
      <c r="E180" s="4">
        <f t="shared" si="11"/>
        <v>2.1043191828828673</v>
      </c>
      <c r="F180" s="4">
        <f t="shared" si="12"/>
        <v>3.167103795215255</v>
      </c>
      <c r="G180" s="4">
        <f t="shared" si="13"/>
        <v>4.7837498201243651</v>
      </c>
      <c r="I180" s="4">
        <f t="shared" si="14"/>
        <v>1.0236361226051816</v>
      </c>
    </row>
    <row r="181" spans="1:9" x14ac:dyDescent="0.2">
      <c r="A181" s="4">
        <f>IF('True_Odds_Calculator_3-way'!A182="","",'True_Odds_Calculator_3-way'!A182)</f>
        <v>1.58</v>
      </c>
      <c r="B181" s="4">
        <f>IF('True_Odds_Calculator_3-way'!B182="","",'True_Odds_Calculator_3-way'!B182)</f>
        <v>4.07</v>
      </c>
      <c r="C181" s="4">
        <f>IF('True_Odds_Calculator_3-way'!C182="","",'True_Odds_Calculator_3-way'!C182)</f>
        <v>6.75</v>
      </c>
      <c r="D181" s="4">
        <f t="shared" si="10"/>
        <v>2.6759786253456985E-2</v>
      </c>
      <c r="E181" s="4">
        <f t="shared" si="11"/>
        <v>1.6025860260079416</v>
      </c>
      <c r="F181" s="4">
        <f t="shared" si="12"/>
        <v>4.2233240198550588</v>
      </c>
      <c r="G181" s="4">
        <f t="shared" si="13"/>
        <v>7.1824519794266468</v>
      </c>
      <c r="I181" s="4">
        <f t="shared" si="14"/>
        <v>1.026759786253457</v>
      </c>
    </row>
    <row r="182" spans="1:9" x14ac:dyDescent="0.2">
      <c r="A182" s="4">
        <f>IF('True_Odds_Calculator_3-way'!A183="","",'True_Odds_Calculator_3-way'!A183)</f>
        <v>1.37</v>
      </c>
      <c r="B182" s="4">
        <f>IF('True_Odds_Calculator_3-way'!B183="","",'True_Odds_Calculator_3-way'!B183)</f>
        <v>5.17</v>
      </c>
      <c r="C182" s="4">
        <f>IF('True_Odds_Calculator_3-way'!C183="","",'True_Odds_Calculator_3-way'!C183)</f>
        <v>9.9</v>
      </c>
      <c r="D182" s="4">
        <f t="shared" si="10"/>
        <v>2.4360705988287989E-2</v>
      </c>
      <c r="E182" s="4">
        <f t="shared" si="11"/>
        <v>1.3854123275554182</v>
      </c>
      <c r="F182" s="4">
        <f t="shared" si="12"/>
        <v>5.3965561516038285</v>
      </c>
      <c r="G182" s="4">
        <f t="shared" si="13"/>
        <v>10.765437033117358</v>
      </c>
      <c r="I182" s="4">
        <f t="shared" si="14"/>
        <v>1.024360705988288</v>
      </c>
    </row>
    <row r="183" spans="1:9" x14ac:dyDescent="0.2">
      <c r="A183" s="4">
        <f>IF('True_Odds_Calculator_3-way'!A184="","",'True_Odds_Calculator_3-way'!A184)</f>
        <v>2.0099999999999998</v>
      </c>
      <c r="B183" s="4">
        <f>IF('True_Odds_Calculator_3-way'!B184="","",'True_Odds_Calculator_3-way'!B184)</f>
        <v>3.12</v>
      </c>
      <c r="C183" s="4">
        <f>IF('True_Odds_Calculator_3-way'!C184="","",'True_Odds_Calculator_3-way'!C184)</f>
        <v>4.8499999999999996</v>
      </c>
      <c r="D183" s="4">
        <f t="shared" si="10"/>
        <v>2.4210825334075148E-2</v>
      </c>
      <c r="E183" s="4">
        <f t="shared" si="11"/>
        <v>2.0431423285733286</v>
      </c>
      <c r="F183" s="4">
        <f t="shared" si="12"/>
        <v>3.2005884432770988</v>
      </c>
      <c r="G183" s="4">
        <f t="shared" si="13"/>
        <v>5.0475659421083554</v>
      </c>
      <c r="I183" s="4">
        <f t="shared" si="14"/>
        <v>1.0242108253340751</v>
      </c>
    </row>
    <row r="184" spans="1:9" x14ac:dyDescent="0.2">
      <c r="A184" s="4">
        <f>IF('True_Odds_Calculator_3-way'!A185="","",'True_Odds_Calculator_3-way'!A185)</f>
        <v>3.64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2.23</v>
      </c>
      <c r="D184" s="4">
        <f t="shared" si="10"/>
        <v>2.8966165552334111E-2</v>
      </c>
      <c r="E184" s="4">
        <f t="shared" si="11"/>
        <v>3.7725899924216306</v>
      </c>
      <c r="F184" s="4">
        <f t="shared" si="12"/>
        <v>3.3766101179743968</v>
      </c>
      <c r="G184" s="4">
        <f t="shared" si="13"/>
        <v>2.2790718734051021</v>
      </c>
      <c r="I184" s="4">
        <f t="shared" si="14"/>
        <v>1.0289661655523341</v>
      </c>
    </row>
    <row r="185" spans="1:9" x14ac:dyDescent="0.2">
      <c r="A185" s="4">
        <f>IF('True_Odds_Calculator_3-way'!A186="","",'True_Odds_Calculator_3-way'!A186)</f>
        <v>2.0499999999999998</v>
      </c>
      <c r="B185" s="4">
        <f>IF('True_Odds_Calculator_3-way'!B186="","",'True_Odds_Calculator_3-way'!B186)</f>
        <v>3.24</v>
      </c>
      <c r="C185" s="4">
        <f>IF('True_Odds_Calculator_3-way'!C186="","",'True_Odds_Calculator_3-way'!C186)</f>
        <v>4.12</v>
      </c>
      <c r="D185" s="4">
        <f t="shared" si="10"/>
        <v>3.916529995936413E-2</v>
      </c>
      <c r="E185" s="4">
        <f t="shared" si="11"/>
        <v>2.106372759312209</v>
      </c>
      <c r="F185" s="4">
        <f t="shared" si="12"/>
        <v>3.3831001424200866</v>
      </c>
      <c r="G185" s="4">
        <f t="shared" si="13"/>
        <v>4.3541993737217721</v>
      </c>
      <c r="I185" s="4">
        <f t="shared" si="14"/>
        <v>1.0391652999593641</v>
      </c>
    </row>
    <row r="186" spans="1:9" x14ac:dyDescent="0.2">
      <c r="A186" s="4">
        <f>IF('True_Odds_Calculator_3-way'!A187="","",'True_Odds_Calculator_3-way'!A187)</f>
        <v>2.63</v>
      </c>
      <c r="B186" s="4">
        <f>IF('True_Odds_Calculator_3-way'!B187="","",'True_Odds_Calculator_3-way'!B187)</f>
        <v>3.17</v>
      </c>
      <c r="C186" s="4">
        <f>IF('True_Odds_Calculator_3-way'!C187="","",'True_Odds_Calculator_3-way'!C187)</f>
        <v>2.91</v>
      </c>
      <c r="D186" s="4">
        <f t="shared" si="10"/>
        <v>3.93281618151895E-2</v>
      </c>
      <c r="E186" s="4">
        <f t="shared" si="11"/>
        <v>2.7239142676892381</v>
      </c>
      <c r="F186" s="4">
        <f t="shared" si="12"/>
        <v>3.3074467635997689</v>
      </c>
      <c r="G186" s="4">
        <f t="shared" si="13"/>
        <v>3.0254144701446699</v>
      </c>
      <c r="I186" s="4">
        <f t="shared" si="14"/>
        <v>1.0393281618151895</v>
      </c>
    </row>
    <row r="187" spans="1:9" x14ac:dyDescent="0.2">
      <c r="A187" s="4">
        <f>IF('True_Odds_Calculator_3-way'!A188="","",'True_Odds_Calculator_3-way'!A188)</f>
        <v>1.98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4.04</v>
      </c>
      <c r="D187" s="4">
        <f t="shared" si="10"/>
        <v>3.9931579364833159E-2</v>
      </c>
      <c r="E187" s="4">
        <f t="shared" si="11"/>
        <v>2.0335950777401925</v>
      </c>
      <c r="F187" s="4">
        <f t="shared" si="12"/>
        <v>3.6490251514287158</v>
      </c>
      <c r="G187" s="4">
        <f t="shared" si="13"/>
        <v>4.2695954767210171</v>
      </c>
      <c r="I187" s="4">
        <f t="shared" si="14"/>
        <v>1.0399315793648332</v>
      </c>
    </row>
    <row r="188" spans="1:9" x14ac:dyDescent="0.2">
      <c r="A188" s="4">
        <f>IF('True_Odds_Calculator_3-way'!A189="","",'True_Odds_Calculator_3-way'!A189)</f>
        <v>1.78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5.42</v>
      </c>
      <c r="D188" s="4">
        <f t="shared" si="10"/>
        <v>4.0417244886262527E-2</v>
      </c>
      <c r="E188" s="4">
        <f t="shared" si="11"/>
        <v>1.8237347993559463</v>
      </c>
      <c r="F188" s="4">
        <f t="shared" si="12"/>
        <v>3.5632174918094046</v>
      </c>
      <c r="G188" s="4">
        <f t="shared" si="13"/>
        <v>5.8469469241080336</v>
      </c>
      <c r="I188" s="4">
        <f t="shared" si="14"/>
        <v>1.0404172448862625</v>
      </c>
    </row>
    <row r="189" spans="1:9" x14ac:dyDescent="0.2">
      <c r="A189" s="4">
        <f>IF('True_Odds_Calculator_3-way'!A190="","",'True_Odds_Calculator_3-way'!A190)</f>
        <v>3.16</v>
      </c>
      <c r="B189" s="4">
        <f>IF('True_Odds_Calculator_3-way'!B190="","",'True_Odds_Calculator_3-way'!B190)</f>
        <v>3.56</v>
      </c>
      <c r="C189" s="4">
        <f>IF('True_Odds_Calculator_3-way'!C190="","",'True_Odds_Calculator_3-way'!C190)</f>
        <v>2.3199999999999998</v>
      </c>
      <c r="D189" s="4">
        <f t="shared" si="10"/>
        <v>2.8389055365646731E-2</v>
      </c>
      <c r="E189" s="4">
        <f t="shared" si="11"/>
        <v>3.2574066825890045</v>
      </c>
      <c r="F189" s="4">
        <f t="shared" si="12"/>
        <v>3.6841116260581259</v>
      </c>
      <c r="G189" s="4">
        <f t="shared" si="13"/>
        <v>2.3720770608902018</v>
      </c>
      <c r="I189" s="4">
        <f t="shared" si="14"/>
        <v>1.0283890553656467</v>
      </c>
    </row>
    <row r="190" spans="1:9" x14ac:dyDescent="0.2">
      <c r="A190" s="4">
        <f>IF('True_Odds_Calculator_3-way'!A191="","",'True_Odds_Calculator_3-way'!A191)</f>
        <v>4.42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1.88</v>
      </c>
      <c r="D190" s="4">
        <f t="shared" si="10"/>
        <v>3.0638801541121641E-2</v>
      </c>
      <c r="E190" s="4">
        <f t="shared" si="11"/>
        <v>4.6289565012543754</v>
      </c>
      <c r="F190" s="4">
        <f t="shared" si="12"/>
        <v>3.8129135959542619</v>
      </c>
      <c r="G190" s="4">
        <f t="shared" si="13"/>
        <v>1.9168032269629611</v>
      </c>
      <c r="I190" s="4">
        <f t="shared" si="14"/>
        <v>1.0306388015411216</v>
      </c>
    </row>
    <row r="191" spans="1:9" x14ac:dyDescent="0.2">
      <c r="A191" s="4">
        <f>IF('True_Odds_Calculator_3-way'!A192="","",'True_Odds_Calculator_3-way'!A192)</f>
        <v>1.78</v>
      </c>
      <c r="B191" s="4">
        <f>IF('True_Odds_Calculator_3-way'!B192="","",'True_Odds_Calculator_3-way'!B192)</f>
        <v>3.76</v>
      </c>
      <c r="C191" s="4">
        <f>IF('True_Odds_Calculator_3-way'!C192="","",'True_Odds_Calculator_3-way'!C192)</f>
        <v>4.97</v>
      </c>
      <c r="D191" s="4">
        <f t="shared" si="10"/>
        <v>2.8962443078264011E-2</v>
      </c>
      <c r="E191" s="4">
        <f t="shared" si="11"/>
        <v>1.8111230316422586</v>
      </c>
      <c r="F191" s="4">
        <f t="shared" si="12"/>
        <v>3.901627499333761</v>
      </c>
      <c r="G191" s="4">
        <f t="shared" si="13"/>
        <v>5.2204846702717909</v>
      </c>
      <c r="I191" s="4">
        <f t="shared" si="14"/>
        <v>1.028962443078264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4.9000000000000004</v>
      </c>
      <c r="D192" s="4">
        <f t="shared" si="10"/>
        <v>3.6606809825757924E-2</v>
      </c>
      <c r="E192" s="4">
        <f t="shared" si="11"/>
        <v>1.7881848499285373</v>
      </c>
      <c r="F192" s="4">
        <f t="shared" si="12"/>
        <v>4.0177692143010058</v>
      </c>
      <c r="G192" s="4">
        <f t="shared" si="13"/>
        <v>5.2116078866981397</v>
      </c>
      <c r="I192" s="4">
        <f t="shared" si="14"/>
        <v>1.0366068098257579</v>
      </c>
    </row>
    <row r="193" spans="1:9" x14ac:dyDescent="0.2">
      <c r="A193" s="4">
        <f>IF('True_Odds_Calculator_3-way'!A194="","",'True_Odds_Calculator_3-way'!A194)</f>
        <v>3.14</v>
      </c>
      <c r="B193" s="4">
        <f>IF('True_Odds_Calculator_3-way'!B194="","",'True_Odds_Calculator_3-way'!B194)</f>
        <v>3.3</v>
      </c>
      <c r="C193" s="4">
        <f>IF('True_Odds_Calculator_3-way'!C194="","",'True_Odds_Calculator_3-way'!C194)</f>
        <v>2.37</v>
      </c>
      <c r="D193" s="4">
        <f t="shared" si="10"/>
        <v>4.3442568879962895E-2</v>
      </c>
      <c r="E193" s="4">
        <f t="shared" si="11"/>
        <v>3.2895766859824946</v>
      </c>
      <c r="F193" s="4">
        <f t="shared" si="12"/>
        <v>3.4656105264049168</v>
      </c>
      <c r="G193" s="4">
        <f t="shared" si="13"/>
        <v>2.4542282024068642</v>
      </c>
      <c r="I193" s="4">
        <f t="shared" si="14"/>
        <v>1.0434425688799629</v>
      </c>
    </row>
    <row r="194" spans="1:9" x14ac:dyDescent="0.2">
      <c r="A194" s="4">
        <f>IF('True_Odds_Calculator_3-way'!A195="","",'True_Odds_Calculator_3-way'!A195)</f>
        <v>5.51</v>
      </c>
      <c r="B194" s="4">
        <f>IF('True_Odds_Calculator_3-way'!B195="","",'True_Odds_Calculator_3-way'!B195)</f>
        <v>4.3899999999999997</v>
      </c>
      <c r="C194" s="4">
        <f>IF('True_Odds_Calculator_3-way'!C195="","",'True_Odds_Calculator_3-way'!C195)</f>
        <v>1.63</v>
      </c>
      <c r="D194" s="4">
        <f t="shared" si="10"/>
        <v>2.277556858394747E-2</v>
      </c>
      <c r="E194" s="4">
        <f t="shared" si="11"/>
        <v>5.7505520779292958</v>
      </c>
      <c r="F194" s="4">
        <f t="shared" si="12"/>
        <v>4.5413554229461077</v>
      </c>
      <c r="G194" s="4">
        <f t="shared" si="13"/>
        <v>1.6504235384070762</v>
      </c>
      <c r="I194" s="4">
        <f t="shared" si="14"/>
        <v>1.0227755685839475</v>
      </c>
    </row>
    <row r="195" spans="1:9" x14ac:dyDescent="0.2">
      <c r="A195" s="4">
        <f>IF('True_Odds_Calculator_3-way'!A196="","",'True_Odds_Calculator_3-way'!A196)</f>
        <v>2.2799999999999998</v>
      </c>
      <c r="B195" s="4">
        <f>IF('True_Odds_Calculator_3-way'!B196="","",'True_Odds_Calculator_3-way'!B196)</f>
        <v>3.47</v>
      </c>
      <c r="C195" s="4">
        <f>IF('True_Odds_Calculator_3-way'!C196="","",'True_Odds_Calculator_3-way'!C196)</f>
        <v>3.39</v>
      </c>
      <c r="D195" s="4">
        <f t="shared" ref="D195:D258" si="15">IF(A195="","",((1/A195)+(1/B195)+(1/C195))-1)</f>
        <v>2.1766180005879043E-2</v>
      </c>
      <c r="E195" s="4">
        <f t="shared" ref="E195:E258" si="16">IF(A195="","",(3*A195)/(3-($D195*A195)))</f>
        <v>2.3183508478215544</v>
      </c>
      <c r="F195" s="4">
        <f t="shared" ref="F195:F258" si="17">IF(B195="","",(3*B195)/(3-($D195*B195)))</f>
        <v>3.5596177000847291</v>
      </c>
      <c r="G195" s="4">
        <f t="shared" ref="G195:G258" si="18">IF(C195="","",(3*C195)/(3-($D195*C195)))</f>
        <v>3.4754822076120688</v>
      </c>
      <c r="I195" s="4">
        <f t="shared" ref="I195:I258" si="19">IF(A195="","",D195+1)</f>
        <v>1.021766180005879</v>
      </c>
    </row>
    <row r="196" spans="1:9" x14ac:dyDescent="0.2">
      <c r="A196" s="4">
        <f>IF('True_Odds_Calculator_3-way'!A197="","",'True_Odds_Calculator_3-way'!A197)</f>
        <v>1.77</v>
      </c>
      <c r="B196" s="4">
        <f>IF('True_Odds_Calculator_3-way'!B197="","",'True_Odds_Calculator_3-way'!B197)</f>
        <v>3.61</v>
      </c>
      <c r="C196" s="4">
        <f>IF('True_Odds_Calculator_3-way'!C197="","",'True_Odds_Calculator_3-way'!C197)</f>
        <v>5.51</v>
      </c>
      <c r="D196" s="4">
        <f t="shared" si="15"/>
        <v>2.3468264928524496E-2</v>
      </c>
      <c r="E196" s="4">
        <f t="shared" si="16"/>
        <v>1.7948520169584721</v>
      </c>
      <c r="F196" s="4">
        <f t="shared" si="17"/>
        <v>3.714909587126014</v>
      </c>
      <c r="G196" s="4">
        <f t="shared" si="18"/>
        <v>5.7581977868539163</v>
      </c>
      <c r="I196" s="4">
        <f t="shared" si="19"/>
        <v>1.0234682649285245</v>
      </c>
    </row>
    <row r="197" spans="1:9" x14ac:dyDescent="0.2">
      <c r="A197" s="4">
        <f>IF('True_Odds_Calculator_3-way'!A198="","",'True_Odds_Calculator_3-way'!A198)</f>
        <v>2.0499999999999998</v>
      </c>
      <c r="B197" s="4">
        <f>IF('True_Odds_Calculator_3-way'!B198="","",'True_Odds_Calculator_3-way'!B198)</f>
        <v>3.28</v>
      </c>
      <c r="C197" s="4">
        <f>IF('True_Odds_Calculator_3-way'!C198="","",'True_Odds_Calculator_3-way'!C198)</f>
        <v>4.17</v>
      </c>
      <c r="D197" s="4">
        <f t="shared" si="15"/>
        <v>3.2491080306486619E-2</v>
      </c>
      <c r="E197" s="4">
        <f t="shared" si="16"/>
        <v>2.0965480594330561</v>
      </c>
      <c r="F197" s="4">
        <f t="shared" si="17"/>
        <v>3.4008089112849755</v>
      </c>
      <c r="G197" s="4">
        <f t="shared" si="18"/>
        <v>4.3672357273617441</v>
      </c>
      <c r="I197" s="4">
        <f t="shared" si="19"/>
        <v>1.0324910803064866</v>
      </c>
    </row>
    <row r="198" spans="1:9" x14ac:dyDescent="0.2">
      <c r="A198" s="4">
        <f>IF('True_Odds_Calculator_3-way'!A199="","",'True_Odds_Calculator_3-way'!A199)</f>
        <v>2.54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3.09</v>
      </c>
      <c r="D198" s="4">
        <f t="shared" si="15"/>
        <v>3.2782796120041979E-2</v>
      </c>
      <c r="E198" s="4">
        <f t="shared" si="16"/>
        <v>2.6125131789130958</v>
      </c>
      <c r="F198" s="4">
        <f t="shared" si="17"/>
        <v>3.2837507273375359</v>
      </c>
      <c r="G198" s="4">
        <f t="shared" si="18"/>
        <v>3.1979840240016162</v>
      </c>
      <c r="I198" s="4">
        <f t="shared" si="19"/>
        <v>1.032782796120042</v>
      </c>
    </row>
    <row r="199" spans="1:9" x14ac:dyDescent="0.2">
      <c r="A199" s="4">
        <f>IF('True_Odds_Calculator_3-way'!A200="","",'True_Odds_Calculator_3-way'!A200)</f>
        <v>2.38</v>
      </c>
      <c r="B199" s="4">
        <f>IF('True_Odds_Calculator_3-way'!B200="","",'True_Odds_Calculator_3-way'!B200)</f>
        <v>3.32</v>
      </c>
      <c r="C199" s="4">
        <f>IF('True_Odds_Calculator_3-way'!C200="","",'True_Odds_Calculator_3-way'!C200)</f>
        <v>3.31</v>
      </c>
      <c r="D199" s="4">
        <f t="shared" si="15"/>
        <v>2.3487690129376793E-2</v>
      </c>
      <c r="E199" s="4">
        <f t="shared" si="16"/>
        <v>2.4251899404623254</v>
      </c>
      <c r="F199" s="4">
        <f t="shared" si="17"/>
        <v>3.4085998859381785</v>
      </c>
      <c r="G199" s="4">
        <f t="shared" si="18"/>
        <v>3.3980598771026829</v>
      </c>
      <c r="I199" s="4">
        <f t="shared" si="19"/>
        <v>1.0234876901293768</v>
      </c>
    </row>
    <row r="200" spans="1:9" x14ac:dyDescent="0.2">
      <c r="A200" s="4">
        <f>IF('True_Odds_Calculator_3-way'!A201="","",'True_Odds_Calculator_3-way'!A201)</f>
        <v>2.86</v>
      </c>
      <c r="B200" s="4">
        <f>IF('True_Odds_Calculator_3-way'!B201="","",'True_Odds_Calculator_3-way'!B201)</f>
        <v>2.91</v>
      </c>
      <c r="C200" s="4">
        <f>IF('True_Odds_Calculator_3-way'!C201="","",'True_Odds_Calculator_3-way'!C201)</f>
        <v>2.9</v>
      </c>
      <c r="D200" s="4">
        <f t="shared" si="15"/>
        <v>3.8120547541095062E-2</v>
      </c>
      <c r="E200" s="4">
        <f t="shared" si="16"/>
        <v>2.9678566246422711</v>
      </c>
      <c r="F200" s="4">
        <f t="shared" si="17"/>
        <v>3.0217344672426361</v>
      </c>
      <c r="G200" s="4">
        <f t="shared" si="18"/>
        <v>3.0109532122353286</v>
      </c>
      <c r="I200" s="4">
        <f t="shared" si="19"/>
        <v>1.0381205475410951</v>
      </c>
    </row>
    <row r="201" spans="1:9" x14ac:dyDescent="0.2">
      <c r="A201" s="4">
        <f>IF('True_Odds_Calculator_3-way'!A202="","",'True_Odds_Calculator_3-way'!A202)</f>
        <v>1.61</v>
      </c>
      <c r="B201" s="4">
        <f>IF('True_Odds_Calculator_3-way'!B202="","",'True_Odds_Calculator_3-way'!B202)</f>
        <v>4.17</v>
      </c>
      <c r="C201" s="4">
        <f>IF('True_Odds_Calculator_3-way'!C202="","",'True_Odds_Calculator_3-way'!C202)</f>
        <v>5.66</v>
      </c>
      <c r="D201" s="4">
        <f t="shared" si="15"/>
        <v>3.7604611129260279E-2</v>
      </c>
      <c r="E201" s="4">
        <f t="shared" si="16"/>
        <v>1.64316086153519</v>
      </c>
      <c r="F201" s="4">
        <f t="shared" si="17"/>
        <v>4.3999892391948654</v>
      </c>
      <c r="G201" s="4">
        <f t="shared" si="18"/>
        <v>6.0922274959221649</v>
      </c>
      <c r="I201" s="4">
        <f t="shared" si="19"/>
        <v>1.0376046111292603</v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>1/A2</f>
        <v>0.59523809523809523</v>
      </c>
      <c r="D2">
        <f>1/B2</f>
        <v>0.44247787610619471</v>
      </c>
      <c r="E2">
        <f>C2+D2-1</f>
        <v>3.7715971344289834E-2</v>
      </c>
      <c r="F2">
        <f>C2+D2-(C2*D2)-1</f>
        <v>-0.22566371681415942</v>
      </c>
      <c r="G2">
        <v>0</v>
      </c>
      <c r="H2">
        <f>C2*D2</f>
        <v>0.26337968815844925</v>
      </c>
      <c r="I2">
        <f>((-4*F2*H2)^0.5)/(2*F2)</f>
        <v>-1.080339539253607</v>
      </c>
      <c r="J2">
        <f>(-((-4*F2*H2)^0.5))/(2*F2)</f>
        <v>1.080339539253607</v>
      </c>
      <c r="K2">
        <f>IF(A2="","",(C2/($J2+C2-($J2*C2))))</f>
        <v>0.57649152201294696</v>
      </c>
      <c r="L2">
        <f>IF(B2="","",(D2/($J2+D2-($J2*D2))))</f>
        <v>0.4235084779870531</v>
      </c>
      <c r="M2">
        <f>IF(A2="","",1/K2)</f>
        <v>1.7346308866924531</v>
      </c>
      <c r="N2">
        <f>IF(B2="","",1/L2)</f>
        <v>2.3612278194595446</v>
      </c>
    </row>
    <row r="3" spans="1:14" x14ac:dyDescent="0.25">
      <c r="A3" s="4">
        <f>IF('True_Odds_Calculator_2-way'!A4="","",'True_Odds_Calculator_2-way'!A4)</f>
        <v>1.43</v>
      </c>
      <c r="B3" s="4">
        <f>IF('True_Odds_Calculator_2-way'!B4="","",'True_Odds_Calculator_2-way'!B4)</f>
        <v>3.01</v>
      </c>
      <c r="C3" s="4">
        <f t="shared" ref="C3:C66" si="0">1/A3</f>
        <v>0.69930069930069938</v>
      </c>
      <c r="D3">
        <f t="shared" ref="D3:D66" si="1">1/B3</f>
        <v>0.33222591362126247</v>
      </c>
      <c r="E3">
        <f t="shared" ref="E3:E66" si="2">C3+D3-1</f>
        <v>3.1526612921961794E-2</v>
      </c>
      <c r="F3">
        <f t="shared" ref="F3:F66" si="3">C3+D3-(C3*D3)-1</f>
        <v>-0.20079920079920077</v>
      </c>
      <c r="G3">
        <v>0</v>
      </c>
      <c r="H3">
        <f t="shared" ref="H3:H66" si="4">C3*D3</f>
        <v>0.23232581372116259</v>
      </c>
      <c r="I3">
        <f t="shared" ref="I3:I66" si="5">((-4*F3*H3)^0.5)/(2*F3)</f>
        <v>-1.0756419800880681</v>
      </c>
      <c r="J3">
        <f t="shared" ref="J3:J66" si="6">(-((-4*F3*H3)^0.5))/(2*F3)</f>
        <v>1.0756419800880681</v>
      </c>
      <c r="K3">
        <f t="shared" ref="K3:K66" si="7">IF(A3="","",(C3/($J3+C3-($J3*C3))))</f>
        <v>0.68374850418347022</v>
      </c>
      <c r="L3">
        <f t="shared" ref="L3:L66" si="8">IF(B3="","",(D3/($J3+D3-($J3*D3))))</f>
        <v>0.31625149581652989</v>
      </c>
      <c r="M3">
        <f t="shared" ref="M3:M66" si="9">IF(A3="","",1/K3)</f>
        <v>1.4625260514378691</v>
      </c>
      <c r="N3">
        <f t="shared" ref="N3:N66" si="10">IF(B3="","",1/L3)</f>
        <v>3.1620403799770163</v>
      </c>
    </row>
    <row r="4" spans="1:14" x14ac:dyDescent="0.25">
      <c r="A4" s="4">
        <f>IF('True_Odds_Calculator_2-way'!A5="","",'True_Odds_Calculator_2-way'!A5)</f>
        <v>1.78</v>
      </c>
      <c r="B4" s="4">
        <f>IF('True_Odds_Calculator_2-way'!B5="","",'True_Odds_Calculator_2-way'!B5)</f>
        <v>2.11</v>
      </c>
      <c r="C4" s="4">
        <f t="shared" si="0"/>
        <v>0.5617977528089888</v>
      </c>
      <c r="D4">
        <f t="shared" si="1"/>
        <v>0.47393364928909953</v>
      </c>
      <c r="E4">
        <f t="shared" si="2"/>
        <v>3.5731402098088338E-2</v>
      </c>
      <c r="F4">
        <f t="shared" si="3"/>
        <v>-0.23052345705309119</v>
      </c>
      <c r="G4">
        <v>0</v>
      </c>
      <c r="H4">
        <f t="shared" si="4"/>
        <v>0.26625485915117952</v>
      </c>
      <c r="I4">
        <f t="shared" si="5"/>
        <v>-1.0747098003652684</v>
      </c>
      <c r="J4">
        <f t="shared" si="6"/>
        <v>1.0747098003652684</v>
      </c>
      <c r="K4">
        <f t="shared" si="7"/>
        <v>0.54398865104166871</v>
      </c>
      <c r="L4">
        <f t="shared" si="8"/>
        <v>0.45601134895833134</v>
      </c>
      <c r="M4">
        <f t="shared" si="9"/>
        <v>1.838273644284909</v>
      </c>
      <c r="N4">
        <f t="shared" si="10"/>
        <v>2.192927878405448</v>
      </c>
    </row>
    <row r="5" spans="1:14" x14ac:dyDescent="0.25">
      <c r="A5" s="4">
        <f>IF('True_Odds_Calculator_2-way'!A6="","",'True_Odds_Calculator_2-way'!A6)</f>
        <v>1.85</v>
      </c>
      <c r="B5" s="4">
        <f>IF('True_Odds_Calculator_2-way'!B6="","",'True_Odds_Calculator_2-way'!B6)</f>
        <v>2.0499999999999998</v>
      </c>
      <c r="C5" s="4">
        <f t="shared" si="0"/>
        <v>0.54054054054054046</v>
      </c>
      <c r="D5">
        <f t="shared" si="1"/>
        <v>0.48780487804878053</v>
      </c>
      <c r="E5">
        <f t="shared" si="2"/>
        <v>2.8345418589321048E-2</v>
      </c>
      <c r="F5">
        <f t="shared" si="3"/>
        <v>-0.2353328938694792</v>
      </c>
      <c r="G5">
        <v>0</v>
      </c>
      <c r="H5">
        <f t="shared" si="4"/>
        <v>0.26367831245880025</v>
      </c>
      <c r="I5">
        <f t="shared" si="5"/>
        <v>-1.0585122480499263</v>
      </c>
      <c r="J5">
        <f t="shared" si="6"/>
        <v>1.0585122480499263</v>
      </c>
      <c r="K5">
        <f t="shared" si="7"/>
        <v>0.52638909307720383</v>
      </c>
      <c r="L5">
        <f t="shared" si="8"/>
        <v>0.47361090692279612</v>
      </c>
      <c r="M5">
        <f t="shared" si="9"/>
        <v>1.8997354108424378</v>
      </c>
      <c r="N5">
        <f t="shared" si="10"/>
        <v>2.1114378604524222</v>
      </c>
    </row>
    <row r="6" spans="1:14" x14ac:dyDescent="0.25">
      <c r="A6" s="4">
        <f>IF('True_Odds_Calculator_2-way'!A7="","",'True_Odds_Calculator_2-way'!A7)</f>
        <v>2.0699999999999998</v>
      </c>
      <c r="B6" s="4">
        <f>IF('True_Odds_Calculator_2-way'!B7="","",'True_Odds_Calculator_2-way'!B7)</f>
        <v>1.83</v>
      </c>
      <c r="C6" s="4">
        <f t="shared" si="0"/>
        <v>0.48309178743961356</v>
      </c>
      <c r="D6">
        <f t="shared" si="1"/>
        <v>0.54644808743169393</v>
      </c>
      <c r="E6">
        <f t="shared" si="2"/>
        <v>2.9539874871307603E-2</v>
      </c>
      <c r="F6">
        <f t="shared" si="3"/>
        <v>-0.23444470842902765</v>
      </c>
      <c r="G6">
        <v>0</v>
      </c>
      <c r="H6">
        <f t="shared" si="4"/>
        <v>0.26398458330033525</v>
      </c>
      <c r="I6">
        <f t="shared" si="5"/>
        <v>-1.0611311532512866</v>
      </c>
      <c r="J6">
        <f t="shared" si="6"/>
        <v>1.0611311532512866</v>
      </c>
      <c r="K6">
        <f t="shared" si="7"/>
        <v>0.46829407167694814</v>
      </c>
      <c r="L6">
        <f t="shared" si="8"/>
        <v>0.53170592832305175</v>
      </c>
      <c r="M6">
        <f t="shared" si="9"/>
        <v>2.1354103339788768</v>
      </c>
      <c r="N6">
        <f t="shared" si="10"/>
        <v>1.8807388571985679</v>
      </c>
    </row>
    <row r="7" spans="1:14" x14ac:dyDescent="0.25">
      <c r="A7" s="4">
        <f>IF('True_Odds_Calculator_2-way'!A8="","",'True_Odds_Calculator_2-way'!A8)</f>
        <v>2.41</v>
      </c>
      <c r="B7" s="4">
        <f>IF('True_Odds_Calculator_2-way'!B8="","",'True_Odds_Calculator_2-way'!B8)</f>
        <v>1.6</v>
      </c>
      <c r="C7" s="4">
        <f t="shared" si="0"/>
        <v>0.41493775933609955</v>
      </c>
      <c r="D7">
        <f t="shared" si="1"/>
        <v>0.625</v>
      </c>
      <c r="E7">
        <f t="shared" si="2"/>
        <v>3.9937759336099443E-2</v>
      </c>
      <c r="F7">
        <f t="shared" si="3"/>
        <v>-0.21939834024896276</v>
      </c>
      <c r="G7">
        <v>0</v>
      </c>
      <c r="H7">
        <f t="shared" si="4"/>
        <v>0.25933609958506221</v>
      </c>
      <c r="I7">
        <f t="shared" si="5"/>
        <v>-1.08721345508907</v>
      </c>
      <c r="J7">
        <f t="shared" si="6"/>
        <v>1.08721345508907</v>
      </c>
      <c r="K7">
        <f t="shared" si="7"/>
        <v>0.39479331235228826</v>
      </c>
      <c r="L7">
        <f t="shared" si="8"/>
        <v>0.60520668764771179</v>
      </c>
      <c r="M7">
        <f t="shared" si="9"/>
        <v>2.532970971675589</v>
      </c>
      <c r="N7">
        <f t="shared" si="10"/>
        <v>1.652328073053442</v>
      </c>
    </row>
    <row r="8" spans="1:14" x14ac:dyDescent="0.25">
      <c r="A8" s="4">
        <f>IF('True_Odds_Calculator_2-way'!A9="","",'True_Odds_Calculator_2-way'!A9)</f>
        <v>2.34</v>
      </c>
      <c r="B8" s="4">
        <f>IF('True_Odds_Calculator_2-way'!B9="","",'True_Odds_Calculator_2-way'!B9)</f>
        <v>1.64</v>
      </c>
      <c r="C8" s="4">
        <f t="shared" si="0"/>
        <v>0.42735042735042739</v>
      </c>
      <c r="D8">
        <f t="shared" si="1"/>
        <v>0.6097560975609756</v>
      </c>
      <c r="E8">
        <f t="shared" si="2"/>
        <v>3.7106524911402872E-2</v>
      </c>
      <c r="F8">
        <f t="shared" si="3"/>
        <v>-0.22347300396080894</v>
      </c>
      <c r="G8">
        <v>0</v>
      </c>
      <c r="H8">
        <f t="shared" si="4"/>
        <v>0.26057952887221181</v>
      </c>
      <c r="I8">
        <f t="shared" si="5"/>
        <v>-1.0798355319766999</v>
      </c>
      <c r="J8">
        <f t="shared" si="6"/>
        <v>1.0798355319766999</v>
      </c>
      <c r="K8">
        <f t="shared" si="7"/>
        <v>0.40866707460459728</v>
      </c>
      <c r="L8">
        <f t="shared" si="8"/>
        <v>0.59133292539540294</v>
      </c>
      <c r="M8">
        <f t="shared" si="9"/>
        <v>2.4469796128487777</v>
      </c>
      <c r="N8">
        <f t="shared" si="10"/>
        <v>1.6910947404650878</v>
      </c>
    </row>
    <row r="9" spans="1:14" x14ac:dyDescent="0.25">
      <c r="A9" s="4">
        <f>IF('True_Odds_Calculator_2-way'!A10="","",'True_Odds_Calculator_2-way'!A10)</f>
        <v>2.41</v>
      </c>
      <c r="B9" s="4">
        <f>IF('True_Odds_Calculator_2-way'!B10="","",'True_Odds_Calculator_2-way'!B10)</f>
        <v>1.6</v>
      </c>
      <c r="C9" s="4">
        <f t="shared" si="0"/>
        <v>0.41493775933609955</v>
      </c>
      <c r="D9">
        <f t="shared" si="1"/>
        <v>0.625</v>
      </c>
      <c r="E9">
        <f t="shared" si="2"/>
        <v>3.9937759336099443E-2</v>
      </c>
      <c r="F9">
        <f t="shared" si="3"/>
        <v>-0.21939834024896276</v>
      </c>
      <c r="G9">
        <v>0</v>
      </c>
      <c r="H9">
        <f t="shared" si="4"/>
        <v>0.25933609958506221</v>
      </c>
      <c r="I9">
        <f t="shared" si="5"/>
        <v>-1.08721345508907</v>
      </c>
      <c r="J9">
        <f t="shared" si="6"/>
        <v>1.08721345508907</v>
      </c>
      <c r="K9">
        <f t="shared" si="7"/>
        <v>0.39479331235228826</v>
      </c>
      <c r="L9">
        <f t="shared" si="8"/>
        <v>0.60520668764771179</v>
      </c>
      <c r="M9">
        <f t="shared" si="9"/>
        <v>2.532970971675589</v>
      </c>
      <c r="N9">
        <f t="shared" si="10"/>
        <v>1.652328073053442</v>
      </c>
    </row>
    <row r="10" spans="1:14" x14ac:dyDescent="0.25">
      <c r="A10" s="4">
        <f>IF('True_Odds_Calculator_2-way'!A11="","",'True_Odds_Calculator_2-way'!A11)</f>
        <v>2.1</v>
      </c>
      <c r="B10" s="4">
        <f>IF('True_Odds_Calculator_2-way'!B11="","",'True_Odds_Calculator_2-way'!B11)</f>
        <v>1.78</v>
      </c>
      <c r="C10" s="4">
        <f t="shared" si="0"/>
        <v>0.47619047619047616</v>
      </c>
      <c r="D10">
        <f t="shared" si="1"/>
        <v>0.5617977528089888</v>
      </c>
      <c r="E10">
        <f t="shared" si="2"/>
        <v>3.7988228999465079E-2</v>
      </c>
      <c r="F10">
        <f t="shared" si="3"/>
        <v>-0.2295345104333868</v>
      </c>
      <c r="G10">
        <v>0</v>
      </c>
      <c r="H10">
        <f t="shared" si="4"/>
        <v>0.26752273943285182</v>
      </c>
      <c r="I10">
        <f t="shared" si="5"/>
        <v>-1.0795837927188263</v>
      </c>
      <c r="J10">
        <f t="shared" si="6"/>
        <v>1.0795837927188263</v>
      </c>
      <c r="K10">
        <f t="shared" si="7"/>
        <v>0.45713404422735271</v>
      </c>
      <c r="L10">
        <f t="shared" si="8"/>
        <v>0.54286595577264729</v>
      </c>
      <c r="M10">
        <f t="shared" si="9"/>
        <v>2.1875421719907089</v>
      </c>
      <c r="N10">
        <f t="shared" si="10"/>
        <v>1.8420753583206844</v>
      </c>
    </row>
    <row r="11" spans="1:14" x14ac:dyDescent="0.25">
      <c r="A11" s="4">
        <f>IF('True_Odds_Calculator_2-way'!A12="","",'True_Odds_Calculator_2-way'!A12)</f>
        <v>2.2999999999999998</v>
      </c>
      <c r="B11" s="4">
        <f>IF('True_Odds_Calculator_2-way'!B12="","",'True_Odds_Calculator_2-way'!B12)</f>
        <v>1.65</v>
      </c>
      <c r="C11" s="4">
        <f t="shared" si="0"/>
        <v>0.43478260869565222</v>
      </c>
      <c r="D11">
        <f t="shared" si="1"/>
        <v>0.60606060606060608</v>
      </c>
      <c r="E11">
        <f t="shared" si="2"/>
        <v>4.0843214756258295E-2</v>
      </c>
      <c r="F11">
        <f t="shared" si="3"/>
        <v>-0.22266139657443995</v>
      </c>
      <c r="G11">
        <v>0</v>
      </c>
      <c r="H11">
        <f t="shared" si="4"/>
        <v>0.2635046113306983</v>
      </c>
      <c r="I11">
        <f t="shared" si="5"/>
        <v>-1.0878565864408427</v>
      </c>
      <c r="J11">
        <f t="shared" si="6"/>
        <v>1.0878565864408427</v>
      </c>
      <c r="K11">
        <f t="shared" si="7"/>
        <v>0.41421356237309503</v>
      </c>
      <c r="L11">
        <f t="shared" si="8"/>
        <v>0.58578643762690474</v>
      </c>
      <c r="M11">
        <f t="shared" si="9"/>
        <v>2.4142135623730949</v>
      </c>
      <c r="N11">
        <f t="shared" si="10"/>
        <v>1.7071067811865481</v>
      </c>
    </row>
    <row r="12" spans="1:14" x14ac:dyDescent="0.25">
      <c r="A12" s="4">
        <f>IF('True_Odds_Calculator_2-way'!A13="","",'True_Odds_Calculator_2-way'!A13)</f>
        <v>2.3199999999999998</v>
      </c>
      <c r="B12" s="4">
        <f>IF('True_Odds_Calculator_2-way'!B13="","",'True_Odds_Calculator_2-way'!B13)</f>
        <v>1.65</v>
      </c>
      <c r="C12" s="4">
        <f t="shared" si="0"/>
        <v>0.43103448275862072</v>
      </c>
      <c r="D12">
        <f t="shared" si="1"/>
        <v>0.60606060606060608</v>
      </c>
      <c r="E12">
        <f t="shared" si="2"/>
        <v>3.709508881922674E-2</v>
      </c>
      <c r="F12">
        <f t="shared" si="3"/>
        <v>-0.22413793103448287</v>
      </c>
      <c r="G12">
        <v>0</v>
      </c>
      <c r="H12">
        <f t="shared" si="4"/>
        <v>0.26123301985370956</v>
      </c>
      <c r="I12">
        <f t="shared" si="5"/>
        <v>-1.0795837927188261</v>
      </c>
      <c r="J12">
        <f t="shared" si="6"/>
        <v>1.0795837927188261</v>
      </c>
      <c r="K12">
        <f t="shared" si="7"/>
        <v>0.41236252858619832</v>
      </c>
      <c r="L12">
        <f t="shared" si="8"/>
        <v>0.58763747141380174</v>
      </c>
      <c r="M12">
        <f t="shared" si="9"/>
        <v>2.4250506063888508</v>
      </c>
      <c r="N12">
        <f t="shared" si="10"/>
        <v>1.7017294652672368</v>
      </c>
    </row>
    <row r="13" spans="1:14" x14ac:dyDescent="0.25">
      <c r="A13" s="4">
        <f>IF('True_Odds_Calculator_2-way'!A14="","",'True_Odds_Calculator_2-way'!A14)</f>
        <v>2.38</v>
      </c>
      <c r="B13" s="4">
        <f>IF('True_Odds_Calculator_2-way'!B14="","",'True_Odds_Calculator_2-way'!B14)</f>
        <v>1.62</v>
      </c>
      <c r="C13" s="4">
        <f t="shared" si="0"/>
        <v>0.42016806722689076</v>
      </c>
      <c r="D13">
        <f t="shared" si="1"/>
        <v>0.61728395061728392</v>
      </c>
      <c r="E13">
        <f t="shared" si="2"/>
        <v>3.7452017844174623E-2</v>
      </c>
      <c r="F13">
        <f t="shared" si="3"/>
        <v>-0.22191098661686903</v>
      </c>
      <c r="G13">
        <v>0</v>
      </c>
      <c r="H13">
        <f t="shared" si="4"/>
        <v>0.25936300446104366</v>
      </c>
      <c r="I13">
        <f t="shared" si="5"/>
        <v>-1.0810968751610261</v>
      </c>
      <c r="J13">
        <f t="shared" si="6"/>
        <v>1.0810968751610261</v>
      </c>
      <c r="K13">
        <f t="shared" si="7"/>
        <v>0.4012980084049661</v>
      </c>
      <c r="L13">
        <f t="shared" si="8"/>
        <v>0.59870199159503401</v>
      </c>
      <c r="M13">
        <f t="shared" si="9"/>
        <v>2.4919136877222163</v>
      </c>
      <c r="N13">
        <f t="shared" si="10"/>
        <v>1.6702800625998362</v>
      </c>
    </row>
    <row r="14" spans="1:14" x14ac:dyDescent="0.25">
      <c r="A14" s="4">
        <f>IF('True_Odds_Calculator_2-way'!A15="","",'True_Odds_Calculator_2-way'!A15)</f>
        <v>2.08</v>
      </c>
      <c r="B14" s="4">
        <f>IF('True_Odds_Calculator_2-way'!B15="","",'True_Odds_Calculator_2-way'!B15)</f>
        <v>1.81</v>
      </c>
      <c r="C14" s="4">
        <f t="shared" si="0"/>
        <v>0.48076923076923073</v>
      </c>
      <c r="D14">
        <f t="shared" si="1"/>
        <v>0.5524861878453039</v>
      </c>
      <c r="E14">
        <f t="shared" si="2"/>
        <v>3.3255418614534626E-2</v>
      </c>
      <c r="F14">
        <f t="shared" si="3"/>
        <v>-0.23236294092647691</v>
      </c>
      <c r="G14">
        <v>0</v>
      </c>
      <c r="H14">
        <f t="shared" si="4"/>
        <v>0.26561835954101148</v>
      </c>
      <c r="I14">
        <f t="shared" si="5"/>
        <v>-1.0691671651659735</v>
      </c>
      <c r="J14">
        <f t="shared" si="6"/>
        <v>1.0691671651659735</v>
      </c>
      <c r="K14">
        <f t="shared" si="7"/>
        <v>0.4641016151377545</v>
      </c>
      <c r="L14">
        <f t="shared" si="8"/>
        <v>0.5358983848622455</v>
      </c>
      <c r="M14">
        <f t="shared" si="9"/>
        <v>2.1547005383792519</v>
      </c>
      <c r="N14">
        <f t="shared" si="10"/>
        <v>1.8660254037844384</v>
      </c>
    </row>
    <row r="15" spans="1:14" x14ac:dyDescent="0.25">
      <c r="A15" s="4">
        <f>IF('True_Odds_Calculator_2-way'!A16="","",'True_Odds_Calculator_2-way'!A16)</f>
        <v>1.61</v>
      </c>
      <c r="B15" s="4">
        <f>IF('True_Odds_Calculator_2-way'!B16="","",'True_Odds_Calculator_2-way'!B16)</f>
        <v>2.42</v>
      </c>
      <c r="C15" s="4">
        <f t="shared" si="0"/>
        <v>0.6211180124223602</v>
      </c>
      <c r="D15">
        <f t="shared" si="1"/>
        <v>0.41322314049586778</v>
      </c>
      <c r="E15">
        <f t="shared" si="2"/>
        <v>3.4341152918228035E-2</v>
      </c>
      <c r="F15">
        <f t="shared" si="3"/>
        <v>-0.22231918279349105</v>
      </c>
      <c r="G15">
        <v>0</v>
      </c>
      <c r="H15">
        <f t="shared" si="4"/>
        <v>0.25666033571171909</v>
      </c>
      <c r="I15">
        <f t="shared" si="5"/>
        <v>-1.0744616281415773</v>
      </c>
      <c r="J15">
        <f t="shared" si="6"/>
        <v>1.0744616281415773</v>
      </c>
      <c r="K15">
        <f t="shared" si="7"/>
        <v>0.60407572556020461</v>
      </c>
      <c r="L15">
        <f t="shared" si="8"/>
        <v>0.3959242744397955</v>
      </c>
      <c r="M15">
        <f t="shared" si="9"/>
        <v>1.6554215931663621</v>
      </c>
      <c r="N15">
        <f t="shared" si="10"/>
        <v>2.5257355119610394</v>
      </c>
    </row>
    <row r="16" spans="1:14" x14ac:dyDescent="0.25">
      <c r="A16" s="4">
        <f>IF('True_Odds_Calculator_2-way'!A17="","",'True_Odds_Calculator_2-way'!A17)</f>
        <v>1.4</v>
      </c>
      <c r="B16" s="4">
        <f>IF('True_Odds_Calculator_2-way'!B17="","",'True_Odds_Calculator_2-way'!B17)</f>
        <v>3.05</v>
      </c>
      <c r="C16" s="4">
        <f t="shared" si="0"/>
        <v>0.7142857142857143</v>
      </c>
      <c r="D16">
        <f t="shared" si="1"/>
        <v>0.32786885245901642</v>
      </c>
      <c r="E16">
        <f t="shared" si="2"/>
        <v>4.2154566744730726E-2</v>
      </c>
      <c r="F16">
        <f t="shared" si="3"/>
        <v>-0.19203747072599531</v>
      </c>
      <c r="G16">
        <v>0</v>
      </c>
      <c r="H16">
        <f t="shared" si="4"/>
        <v>0.23419203747072603</v>
      </c>
      <c r="I16">
        <f t="shared" si="5"/>
        <v>-1.1043152607484656</v>
      </c>
      <c r="J16">
        <f t="shared" si="6"/>
        <v>1.1043152607484656</v>
      </c>
      <c r="K16">
        <f t="shared" si="7"/>
        <v>0.69361302193106544</v>
      </c>
      <c r="L16">
        <f t="shared" si="8"/>
        <v>0.30638697806893433</v>
      </c>
      <c r="M16">
        <f t="shared" si="9"/>
        <v>1.4417261042993865</v>
      </c>
      <c r="N16">
        <f t="shared" si="10"/>
        <v>3.2638462845343543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2.37</v>
      </c>
      <c r="B18" s="4">
        <f>IF('True_Odds_Calculator_2-way'!B19="","",'True_Odds_Calculator_2-way'!B19)</f>
        <v>1.65</v>
      </c>
      <c r="C18" s="4">
        <f t="shared" si="0"/>
        <v>0.42194092827004215</v>
      </c>
      <c r="D18">
        <f t="shared" si="1"/>
        <v>0.60606060606060608</v>
      </c>
      <c r="E18">
        <f t="shared" si="2"/>
        <v>2.8001534330648337E-2</v>
      </c>
      <c r="F18">
        <f t="shared" si="3"/>
        <v>-0.22772024037846816</v>
      </c>
      <c r="G18">
        <v>0</v>
      </c>
      <c r="H18">
        <f t="shared" si="4"/>
        <v>0.25572177470911645</v>
      </c>
      <c r="I18">
        <f t="shared" si="5"/>
        <v>-1.0597002531915625</v>
      </c>
      <c r="J18">
        <f t="shared" si="6"/>
        <v>1.0597002531915625</v>
      </c>
      <c r="K18">
        <f t="shared" si="7"/>
        <v>0.40786538259317556</v>
      </c>
      <c r="L18">
        <f t="shared" si="8"/>
        <v>0.59213461740682438</v>
      </c>
      <c r="M18">
        <f t="shared" si="9"/>
        <v>2.4517893468724408</v>
      </c>
      <c r="N18">
        <f t="shared" si="10"/>
        <v>1.6888051645745159</v>
      </c>
    </row>
    <row r="19" spans="1:14" x14ac:dyDescent="0.25">
      <c r="A19" s="4">
        <f>IF('True_Odds_Calculator_2-way'!A20="","",'True_Odds_Calculator_2-way'!A20)</f>
        <v>2.67</v>
      </c>
      <c r="B19" s="4">
        <f>IF('True_Odds_Calculator_2-way'!B20="","",'True_Odds_Calculator_2-way'!B20)</f>
        <v>1.52</v>
      </c>
      <c r="C19" s="4">
        <f t="shared" si="0"/>
        <v>0.37453183520599254</v>
      </c>
      <c r="D19">
        <f t="shared" si="1"/>
        <v>0.65789473684210531</v>
      </c>
      <c r="E19">
        <f t="shared" si="2"/>
        <v>3.2426572048097846E-2</v>
      </c>
      <c r="F19">
        <f t="shared" si="3"/>
        <v>-0.21397595111373935</v>
      </c>
      <c r="G19">
        <v>0</v>
      </c>
      <c r="H19">
        <f t="shared" si="4"/>
        <v>0.24640252316183722</v>
      </c>
      <c r="I19">
        <f t="shared" si="5"/>
        <v>-1.0730997473258173</v>
      </c>
      <c r="J19">
        <f t="shared" si="6"/>
        <v>1.0730997473258173</v>
      </c>
      <c r="K19">
        <f t="shared" si="7"/>
        <v>0.3581563657197735</v>
      </c>
      <c r="L19">
        <f t="shared" si="8"/>
        <v>0.6418436342802265</v>
      </c>
      <c r="M19">
        <f t="shared" si="9"/>
        <v>2.7920765780341146</v>
      </c>
      <c r="N19">
        <f t="shared" si="10"/>
        <v>1.5580118686094249</v>
      </c>
    </row>
    <row r="20" spans="1:14" x14ac:dyDescent="0.25">
      <c r="A20" s="4">
        <f>IF('True_Odds_Calculator_2-way'!A21="","",'True_Odds_Calculator_2-way'!A21)</f>
        <v>1.89</v>
      </c>
      <c r="B20" s="4">
        <f>IF('True_Odds_Calculator_2-way'!B21="","",'True_Odds_Calculator_2-way'!B21)</f>
        <v>1.99</v>
      </c>
      <c r="C20" s="4">
        <f t="shared" si="0"/>
        <v>0.52910052910052918</v>
      </c>
      <c r="D20">
        <f t="shared" si="1"/>
        <v>0.50251256281407031</v>
      </c>
      <c r="E20">
        <f t="shared" si="2"/>
        <v>3.16130919145996E-2</v>
      </c>
      <c r="F20">
        <f t="shared" si="3"/>
        <v>-0.23426657094998793</v>
      </c>
      <c r="G20">
        <v>0</v>
      </c>
      <c r="H20">
        <f t="shared" si="4"/>
        <v>0.26587966286458753</v>
      </c>
      <c r="I20">
        <f t="shared" si="5"/>
        <v>-1.0653379535009888</v>
      </c>
      <c r="J20">
        <f t="shared" si="6"/>
        <v>1.0653379535009888</v>
      </c>
      <c r="K20">
        <f t="shared" si="7"/>
        <v>0.51330729170279055</v>
      </c>
      <c r="L20">
        <f t="shared" si="8"/>
        <v>0.48669270829720923</v>
      </c>
      <c r="M20">
        <f t="shared" si="9"/>
        <v>1.9481507786158798</v>
      </c>
      <c r="N20">
        <f t="shared" si="10"/>
        <v>2.0546845739659791</v>
      </c>
    </row>
    <row r="21" spans="1:14" x14ac:dyDescent="0.25">
      <c r="A21" s="4">
        <f>IF('True_Odds_Calculator_2-way'!A22="","",'True_Odds_Calculator_2-way'!A22)</f>
        <v>1.71</v>
      </c>
      <c r="B21" s="4">
        <f>IF('True_Odds_Calculator_2-way'!B22="","",'True_Odds_Calculator_2-way'!B22)</f>
        <v>2.2000000000000002</v>
      </c>
      <c r="C21" s="4">
        <f t="shared" si="0"/>
        <v>0.58479532163742687</v>
      </c>
      <c r="D21">
        <f t="shared" si="1"/>
        <v>0.45454545454545453</v>
      </c>
      <c r="E21">
        <f t="shared" si="2"/>
        <v>3.9340776182881454E-2</v>
      </c>
      <c r="F21">
        <f t="shared" si="3"/>
        <v>-0.22647527910685805</v>
      </c>
      <c r="G21">
        <v>0</v>
      </c>
      <c r="H21">
        <f t="shared" si="4"/>
        <v>0.26581605528973945</v>
      </c>
      <c r="I21">
        <f t="shared" si="5"/>
        <v>-1.0833784750435986</v>
      </c>
      <c r="J21">
        <f t="shared" si="6"/>
        <v>1.0833784750435986</v>
      </c>
      <c r="K21">
        <f t="shared" si="7"/>
        <v>0.56522763114868146</v>
      </c>
      <c r="L21">
        <f t="shared" si="8"/>
        <v>0.43477236885131854</v>
      </c>
      <c r="M21">
        <f t="shared" si="9"/>
        <v>1.7691987172809549</v>
      </c>
      <c r="N21">
        <f t="shared" si="10"/>
        <v>2.3000541700523187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2.06</v>
      </c>
      <c r="C22" s="4">
        <f t="shared" si="0"/>
        <v>0.5524861878453039</v>
      </c>
      <c r="D22">
        <f t="shared" si="1"/>
        <v>0.4854368932038835</v>
      </c>
      <c r="E22">
        <f t="shared" si="2"/>
        <v>3.7923081049187513E-2</v>
      </c>
      <c r="F22">
        <f t="shared" si="3"/>
        <v>-0.23027409751649397</v>
      </c>
      <c r="G22">
        <v>0</v>
      </c>
      <c r="H22">
        <f t="shared" si="4"/>
        <v>0.26819717856568148</v>
      </c>
      <c r="I22">
        <f t="shared" si="5"/>
        <v>-1.079206513730294</v>
      </c>
      <c r="J22">
        <f t="shared" si="6"/>
        <v>1.079206513730294</v>
      </c>
      <c r="K22">
        <f t="shared" si="7"/>
        <v>0.5335731492446798</v>
      </c>
      <c r="L22">
        <f t="shared" si="8"/>
        <v>0.46642685075531992</v>
      </c>
      <c r="M22">
        <f t="shared" si="9"/>
        <v>1.8741572761215382</v>
      </c>
      <c r="N22">
        <f t="shared" si="10"/>
        <v>2.1439589045541121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2.29</v>
      </c>
      <c r="C23" s="4">
        <f t="shared" si="0"/>
        <v>0.60240963855421692</v>
      </c>
      <c r="D23">
        <f t="shared" si="1"/>
        <v>0.4366812227074236</v>
      </c>
      <c r="E23">
        <f t="shared" si="2"/>
        <v>3.9090861261640519E-2</v>
      </c>
      <c r="F23">
        <f t="shared" si="3"/>
        <v>-0.22397011627295205</v>
      </c>
      <c r="G23">
        <v>0</v>
      </c>
      <c r="H23">
        <f t="shared" si="4"/>
        <v>0.26306097753459257</v>
      </c>
      <c r="I23">
        <f t="shared" si="5"/>
        <v>-1.0837601479372587</v>
      </c>
      <c r="J23">
        <f t="shared" si="6"/>
        <v>1.0837601479372587</v>
      </c>
      <c r="K23">
        <f t="shared" si="7"/>
        <v>0.58299461912098116</v>
      </c>
      <c r="L23">
        <f t="shared" si="8"/>
        <v>0.41700538087901889</v>
      </c>
      <c r="M23">
        <f t="shared" si="9"/>
        <v>1.7152816976385905</v>
      </c>
      <c r="N23">
        <f t="shared" si="10"/>
        <v>2.3980505908390635</v>
      </c>
    </row>
    <row r="24" spans="1:14" x14ac:dyDescent="0.25">
      <c r="A24" s="4">
        <f>IF('True_Odds_Calculator_2-way'!A25="","",'True_Odds_Calculator_2-way'!A25)</f>
        <v>1.74</v>
      </c>
      <c r="B24" s="4">
        <f>IF('True_Odds_Calculator_2-way'!B25="","",'True_Odds_Calculator_2-way'!B25)</f>
        <v>2.16</v>
      </c>
      <c r="C24" s="4">
        <f t="shared" si="0"/>
        <v>0.57471264367816088</v>
      </c>
      <c r="D24">
        <f t="shared" si="1"/>
        <v>0.46296296296296291</v>
      </c>
      <c r="E24">
        <f t="shared" si="2"/>
        <v>3.7675606641123682E-2</v>
      </c>
      <c r="F24">
        <f t="shared" si="3"/>
        <v>-0.22839506172839519</v>
      </c>
      <c r="G24">
        <v>0</v>
      </c>
      <c r="H24">
        <f t="shared" si="4"/>
        <v>0.26607066836951887</v>
      </c>
      <c r="I24">
        <f t="shared" si="5"/>
        <v>-1.0793322294408634</v>
      </c>
      <c r="J24">
        <f t="shared" si="6"/>
        <v>1.0793322294408634</v>
      </c>
      <c r="K24">
        <f t="shared" si="7"/>
        <v>0.55595527201895822</v>
      </c>
      <c r="L24">
        <f t="shared" si="8"/>
        <v>0.44404472798104189</v>
      </c>
      <c r="M24">
        <f t="shared" si="9"/>
        <v>1.7987058497862392</v>
      </c>
      <c r="N24">
        <f t="shared" si="10"/>
        <v>2.2520253861514017</v>
      </c>
    </row>
    <row r="25" spans="1:14" x14ac:dyDescent="0.25">
      <c r="A25" s="4">
        <f>IF('True_Odds_Calculator_2-way'!A26="","",'True_Odds_Calculator_2-way'!A26)</f>
        <v>1.57</v>
      </c>
      <c r="B25" s="4">
        <f>IF('True_Odds_Calculator_2-way'!B26="","",'True_Odds_Calculator_2-way'!B26)</f>
        <v>2.5499999999999998</v>
      </c>
      <c r="C25" s="4">
        <f t="shared" si="0"/>
        <v>0.63694267515923564</v>
      </c>
      <c r="D25">
        <f t="shared" si="1"/>
        <v>0.39215686274509809</v>
      </c>
      <c r="E25">
        <f t="shared" si="2"/>
        <v>2.9099537904333728E-2</v>
      </c>
      <c r="F25">
        <f t="shared" si="3"/>
        <v>-0.22068190333458226</v>
      </c>
      <c r="G25">
        <v>0</v>
      </c>
      <c r="H25">
        <f t="shared" si="4"/>
        <v>0.24978144123891596</v>
      </c>
      <c r="I25">
        <f t="shared" si="5"/>
        <v>-1.0638899909514294</v>
      </c>
      <c r="J25">
        <f t="shared" si="6"/>
        <v>1.0638899909514294</v>
      </c>
      <c r="K25">
        <f t="shared" si="7"/>
        <v>0.62250325815756336</v>
      </c>
      <c r="L25">
        <f t="shared" si="8"/>
        <v>0.37749674184243676</v>
      </c>
      <c r="M25">
        <f t="shared" si="9"/>
        <v>1.6064172948423148</v>
      </c>
      <c r="N25">
        <f t="shared" si="10"/>
        <v>2.6490294859747152</v>
      </c>
    </row>
    <row r="26" spans="1:14" x14ac:dyDescent="0.25">
      <c r="A26" s="4">
        <f>IF('True_Odds_Calculator_2-way'!A27="","",'True_Odds_Calculator_2-way'!A27)</f>
        <v>1.69</v>
      </c>
      <c r="B26" s="4">
        <f>IF('True_Odds_Calculator_2-way'!B27="","",'True_Odds_Calculator_2-way'!B27)</f>
        <v>2.29</v>
      </c>
      <c r="C26" s="4">
        <f t="shared" si="0"/>
        <v>0.59171597633136097</v>
      </c>
      <c r="D26">
        <f t="shared" si="1"/>
        <v>0.4366812227074236</v>
      </c>
      <c r="E26">
        <f t="shared" si="2"/>
        <v>2.8397199038784571E-2</v>
      </c>
      <c r="F26">
        <f t="shared" si="3"/>
        <v>-0.22999405700111109</v>
      </c>
      <c r="G26">
        <v>0</v>
      </c>
      <c r="H26">
        <f t="shared" si="4"/>
        <v>0.25839125603989566</v>
      </c>
      <c r="I26">
        <f t="shared" si="5"/>
        <v>-1.059938334581489</v>
      </c>
      <c r="J26">
        <f t="shared" si="6"/>
        <v>1.059938334581489</v>
      </c>
      <c r="K26">
        <f t="shared" si="7"/>
        <v>0.57758148064836135</v>
      </c>
      <c r="L26">
        <f t="shared" si="8"/>
        <v>0.42241851935163877</v>
      </c>
      <c r="M26">
        <f t="shared" si="9"/>
        <v>1.7313574508612271</v>
      </c>
      <c r="N26">
        <f t="shared" si="10"/>
        <v>2.3673204516101207</v>
      </c>
    </row>
    <row r="27" spans="1:14" x14ac:dyDescent="0.25">
      <c r="A27" s="4">
        <f>IF('True_Odds_Calculator_2-way'!A28="","",'True_Odds_Calculator_2-way'!A28)</f>
        <v>1.72</v>
      </c>
      <c r="B27" s="4">
        <f>IF('True_Odds_Calculator_2-way'!B28="","",'True_Odds_Calculator_2-way'!B28)</f>
        <v>2.23</v>
      </c>
      <c r="C27" s="4">
        <f t="shared" si="0"/>
        <v>0.58139534883720934</v>
      </c>
      <c r="D27">
        <f t="shared" si="1"/>
        <v>0.44843049327354262</v>
      </c>
      <c r="E27">
        <f t="shared" si="2"/>
        <v>2.982584211075201E-2</v>
      </c>
      <c r="F27">
        <f t="shared" si="3"/>
        <v>-0.23088956095526114</v>
      </c>
      <c r="G27">
        <v>0</v>
      </c>
      <c r="H27">
        <f t="shared" si="4"/>
        <v>0.26071540306601315</v>
      </c>
      <c r="I27">
        <f t="shared" si="5"/>
        <v>-1.0626278551055641</v>
      </c>
      <c r="J27">
        <f t="shared" si="6"/>
        <v>1.0626278551055641</v>
      </c>
      <c r="K27">
        <f t="shared" si="7"/>
        <v>0.56654268925198559</v>
      </c>
      <c r="L27">
        <f t="shared" si="8"/>
        <v>0.43345731074801436</v>
      </c>
      <c r="M27">
        <f t="shared" si="9"/>
        <v>1.7650920556760061</v>
      </c>
      <c r="N27">
        <f t="shared" si="10"/>
        <v>2.3070322617798436</v>
      </c>
    </row>
    <row r="28" spans="1:14" x14ac:dyDescent="0.25">
      <c r="A28" s="4">
        <f>IF('True_Odds_Calculator_2-way'!A29="","",'True_Odds_Calculator_2-way'!A29)</f>
        <v>1.45</v>
      </c>
      <c r="B28" s="4">
        <f>IF('True_Odds_Calculator_2-way'!B29="","",'True_Odds_Calculator_2-way'!B29)</f>
        <v>2.9</v>
      </c>
      <c r="C28" s="4">
        <f t="shared" si="0"/>
        <v>0.68965517241379315</v>
      </c>
      <c r="D28">
        <f t="shared" si="1"/>
        <v>0.34482758620689657</v>
      </c>
      <c r="E28">
        <f t="shared" si="2"/>
        <v>3.4482758620689724E-2</v>
      </c>
      <c r="F28">
        <f t="shared" si="3"/>
        <v>-0.20332936979785965</v>
      </c>
      <c r="G28">
        <v>0</v>
      </c>
      <c r="H28">
        <f t="shared" si="4"/>
        <v>0.23781212841854937</v>
      </c>
      <c r="I28">
        <f t="shared" si="5"/>
        <v>-1.0814761408717504</v>
      </c>
      <c r="J28">
        <f t="shared" si="6"/>
        <v>1.0814761408717504</v>
      </c>
      <c r="K28">
        <f t="shared" si="7"/>
        <v>0.67264682727907144</v>
      </c>
      <c r="L28">
        <f t="shared" si="8"/>
        <v>0.32735317272092862</v>
      </c>
      <c r="M28">
        <f t="shared" si="9"/>
        <v>1.4866642633922875</v>
      </c>
      <c r="N28">
        <f t="shared" si="10"/>
        <v>3.0548046676563252</v>
      </c>
    </row>
    <row r="29" spans="1:14" x14ac:dyDescent="0.25">
      <c r="A29" s="4">
        <f>IF('True_Odds_Calculator_2-way'!A30="","",'True_Odds_Calculator_2-way'!A30)</f>
        <v>1.81</v>
      </c>
      <c r="B29" s="4">
        <f>IF('True_Odds_Calculator_2-way'!B30="","",'True_Odds_Calculator_2-way'!B30)</f>
        <v>2.09</v>
      </c>
      <c r="C29" s="4">
        <f t="shared" si="0"/>
        <v>0.5524861878453039</v>
      </c>
      <c r="D29">
        <f t="shared" si="1"/>
        <v>0.47846889952153115</v>
      </c>
      <c r="E29">
        <f t="shared" si="2"/>
        <v>3.0955087366835166E-2</v>
      </c>
      <c r="F29">
        <f t="shared" si="3"/>
        <v>-0.23339237093235332</v>
      </c>
      <c r="G29">
        <v>0</v>
      </c>
      <c r="H29">
        <f t="shared" si="4"/>
        <v>0.26434745829918849</v>
      </c>
      <c r="I29">
        <f t="shared" si="5"/>
        <v>-1.064251428023502</v>
      </c>
      <c r="J29">
        <f t="shared" si="6"/>
        <v>1.064251428023502</v>
      </c>
      <c r="K29">
        <f t="shared" si="7"/>
        <v>0.53704433642160887</v>
      </c>
      <c r="L29">
        <f t="shared" si="8"/>
        <v>0.46295566357839102</v>
      </c>
      <c r="M29">
        <f t="shared" si="9"/>
        <v>1.8620436566990362</v>
      </c>
      <c r="N29">
        <f t="shared" si="10"/>
        <v>2.1600340565456171</v>
      </c>
    </row>
    <row r="30" spans="1:14" x14ac:dyDescent="0.25">
      <c r="A30" s="4">
        <f>IF('True_Odds_Calculator_2-way'!A31="","",'True_Odds_Calculator_2-way'!A31)</f>
        <v>1.65</v>
      </c>
      <c r="B30" s="4">
        <f>IF('True_Odds_Calculator_2-way'!B31="","",'True_Odds_Calculator_2-way'!B31)</f>
        <v>2.37</v>
      </c>
      <c r="C30" s="4">
        <f t="shared" si="0"/>
        <v>0.60606060606060608</v>
      </c>
      <c r="D30">
        <f t="shared" si="1"/>
        <v>0.42194092827004215</v>
      </c>
      <c r="E30">
        <f t="shared" si="2"/>
        <v>2.8001534330648337E-2</v>
      </c>
      <c r="F30">
        <f t="shared" si="3"/>
        <v>-0.22772024037846816</v>
      </c>
      <c r="G30">
        <v>0</v>
      </c>
      <c r="H30">
        <f t="shared" si="4"/>
        <v>0.25572177470911645</v>
      </c>
      <c r="I30">
        <f t="shared" si="5"/>
        <v>-1.0597002531915625</v>
      </c>
      <c r="J30">
        <f t="shared" si="6"/>
        <v>1.0597002531915625</v>
      </c>
      <c r="K30">
        <f t="shared" si="7"/>
        <v>0.59213461740682438</v>
      </c>
      <c r="L30">
        <f t="shared" si="8"/>
        <v>0.40786538259317556</v>
      </c>
      <c r="M30">
        <f t="shared" si="9"/>
        <v>1.6888051645745159</v>
      </c>
      <c r="N30">
        <f t="shared" si="10"/>
        <v>2.4517893468724408</v>
      </c>
    </row>
    <row r="31" spans="1:14" x14ac:dyDescent="0.25">
      <c r="A31" s="4">
        <f>IF('True_Odds_Calculator_2-way'!A32="","",'True_Odds_Calculator_2-way'!A32)</f>
        <v>1.6</v>
      </c>
      <c r="B31" s="4">
        <f>IF('True_Odds_Calculator_2-way'!B32="","",'True_Odds_Calculator_2-way'!B32)</f>
        <v>2.46</v>
      </c>
      <c r="C31" s="4">
        <f t="shared" si="0"/>
        <v>0.625</v>
      </c>
      <c r="D31">
        <f t="shared" si="1"/>
        <v>0.4065040650406504</v>
      </c>
      <c r="E31">
        <f t="shared" si="2"/>
        <v>3.1504065040650397E-2</v>
      </c>
      <c r="F31">
        <f t="shared" si="3"/>
        <v>-0.22256097560975607</v>
      </c>
      <c r="G31">
        <v>0</v>
      </c>
      <c r="H31">
        <f t="shared" si="4"/>
        <v>0.25406504065040647</v>
      </c>
      <c r="I31">
        <f t="shared" si="5"/>
        <v>-1.0684346079267206</v>
      </c>
      <c r="J31">
        <f t="shared" si="6"/>
        <v>1.0684346079267206</v>
      </c>
      <c r="K31">
        <f t="shared" si="7"/>
        <v>0.60936195750720079</v>
      </c>
      <c r="L31">
        <f t="shared" si="8"/>
        <v>0.39063804249279904</v>
      </c>
      <c r="M31">
        <f t="shared" si="9"/>
        <v>1.6410607647560327</v>
      </c>
      <c r="N31">
        <f t="shared" si="10"/>
        <v>2.5599145275730124</v>
      </c>
    </row>
    <row r="32" spans="1:14" x14ac:dyDescent="0.25">
      <c r="A32" s="4">
        <f>IF('True_Odds_Calculator_2-way'!A33="","",'True_Odds_Calculator_2-way'!A33)</f>
        <v>1.28</v>
      </c>
      <c r="B32" s="4">
        <f>IF('True_Odds_Calculator_2-way'!B33="","",'True_Odds_Calculator_2-way'!B33)</f>
        <v>3.86</v>
      </c>
      <c r="C32" s="4">
        <f t="shared" si="0"/>
        <v>0.78125</v>
      </c>
      <c r="D32">
        <f t="shared" si="1"/>
        <v>0.2590673575129534</v>
      </c>
      <c r="E32">
        <f t="shared" si="2"/>
        <v>4.03173575129534E-2</v>
      </c>
      <c r="F32">
        <f t="shared" si="3"/>
        <v>-0.16207901554404147</v>
      </c>
      <c r="G32">
        <v>0</v>
      </c>
      <c r="H32">
        <f t="shared" si="4"/>
        <v>0.20239637305699484</v>
      </c>
      <c r="I32">
        <f t="shared" si="5"/>
        <v>-1.1174753906691854</v>
      </c>
      <c r="J32">
        <f t="shared" si="6"/>
        <v>1.1174753906691854</v>
      </c>
      <c r="K32">
        <f t="shared" si="7"/>
        <v>0.76167663067911495</v>
      </c>
      <c r="L32">
        <f t="shared" si="8"/>
        <v>0.23832336932088524</v>
      </c>
      <c r="M32">
        <f t="shared" si="9"/>
        <v>1.3128931093873717</v>
      </c>
      <c r="N32">
        <f t="shared" si="10"/>
        <v>4.1959796173138697</v>
      </c>
    </row>
    <row r="33" spans="1:14" x14ac:dyDescent="0.25">
      <c r="A33" s="4">
        <f>IF('True_Odds_Calculator_2-way'!A34="","",'True_Odds_Calculator_2-way'!A34)</f>
        <v>1.67</v>
      </c>
      <c r="B33" s="4">
        <f>IF('True_Odds_Calculator_2-way'!B34="","",'True_Odds_Calculator_2-way'!B34)</f>
        <v>2.2999999999999998</v>
      </c>
      <c r="C33" s="4">
        <f t="shared" si="0"/>
        <v>0.5988023952095809</v>
      </c>
      <c r="D33">
        <f t="shared" si="1"/>
        <v>0.43478260869565222</v>
      </c>
      <c r="E33">
        <f t="shared" si="2"/>
        <v>3.3585003905233002E-2</v>
      </c>
      <c r="F33">
        <f t="shared" si="3"/>
        <v>-0.22676386357719358</v>
      </c>
      <c r="G33">
        <v>0</v>
      </c>
      <c r="H33">
        <f t="shared" si="4"/>
        <v>0.26034886748242653</v>
      </c>
      <c r="I33">
        <f t="shared" si="5"/>
        <v>-1.0714969088698136</v>
      </c>
      <c r="J33">
        <f t="shared" si="6"/>
        <v>1.0714969088698136</v>
      </c>
      <c r="K33">
        <f t="shared" si="7"/>
        <v>0.58210506726094002</v>
      </c>
      <c r="L33">
        <f t="shared" si="8"/>
        <v>0.41789493273906014</v>
      </c>
      <c r="M33">
        <f t="shared" si="9"/>
        <v>1.7179029289427752</v>
      </c>
      <c r="N33">
        <f t="shared" si="10"/>
        <v>2.3929459815307572</v>
      </c>
    </row>
    <row r="34" spans="1:14" x14ac:dyDescent="0.25">
      <c r="A34" s="4">
        <f>IF('True_Odds_Calculator_2-way'!A35="","",'True_Odds_Calculator_2-way'!A35)</f>
        <v>1.51</v>
      </c>
      <c r="B34" s="4">
        <f>IF('True_Odds_Calculator_2-way'!B35="","",'True_Odds_Calculator_2-way'!B35)</f>
        <v>2.67</v>
      </c>
      <c r="C34" s="4">
        <f t="shared" si="0"/>
        <v>0.66225165562913912</v>
      </c>
      <c r="D34">
        <f t="shared" si="1"/>
        <v>0.37453183520599254</v>
      </c>
      <c r="E34">
        <f t="shared" si="2"/>
        <v>3.678349083513166E-2</v>
      </c>
      <c r="F34">
        <f t="shared" si="3"/>
        <v>-0.21125083711585679</v>
      </c>
      <c r="G34">
        <v>0</v>
      </c>
      <c r="H34">
        <f t="shared" si="4"/>
        <v>0.24803432795098845</v>
      </c>
      <c r="I34">
        <f t="shared" si="5"/>
        <v>-1.0835692610757275</v>
      </c>
      <c r="J34">
        <f t="shared" si="6"/>
        <v>1.0835692610757275</v>
      </c>
      <c r="K34">
        <f t="shared" si="7"/>
        <v>0.64407246581189925</v>
      </c>
      <c r="L34">
        <f t="shared" si="8"/>
        <v>0.3559275341881008</v>
      </c>
      <c r="M34">
        <f t="shared" si="9"/>
        <v>1.5526203231486206</v>
      </c>
      <c r="N34">
        <f t="shared" si="10"/>
        <v>2.8095606659964649</v>
      </c>
    </row>
    <row r="35" spans="1:14" x14ac:dyDescent="0.25">
      <c r="A35" s="4">
        <f>IF('True_Odds_Calculator_2-way'!A36="","",'True_Odds_Calculator_2-way'!A36)</f>
        <v>1.6</v>
      </c>
      <c r="B35" s="4">
        <f>IF('True_Odds_Calculator_2-way'!B36="","",'True_Odds_Calculator_2-way'!B36)</f>
        <v>2.4700000000000002</v>
      </c>
      <c r="C35" s="4">
        <f t="shared" si="0"/>
        <v>0.625</v>
      </c>
      <c r="D35">
        <f t="shared" si="1"/>
        <v>0.40485829959514169</v>
      </c>
      <c r="E35">
        <f t="shared" si="2"/>
        <v>2.9858299595141746E-2</v>
      </c>
      <c r="F35">
        <f t="shared" si="3"/>
        <v>-0.22317813765182182</v>
      </c>
      <c r="G35">
        <v>0</v>
      </c>
      <c r="H35">
        <f t="shared" si="4"/>
        <v>0.25303643724696356</v>
      </c>
      <c r="I35">
        <f t="shared" si="5"/>
        <v>-1.0647942749999</v>
      </c>
      <c r="J35">
        <f t="shared" si="6"/>
        <v>1.0647942749999</v>
      </c>
      <c r="K35">
        <f t="shared" si="7"/>
        <v>0.61017407982768768</v>
      </c>
      <c r="L35">
        <f t="shared" si="8"/>
        <v>0.38982592017231221</v>
      </c>
      <c r="M35">
        <f t="shared" si="9"/>
        <v>1.6388765649999402</v>
      </c>
      <c r="N35">
        <f t="shared" si="10"/>
        <v>2.5652475842498532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2.17</v>
      </c>
      <c r="C36" s="4">
        <f t="shared" si="0"/>
        <v>0.56818181818181823</v>
      </c>
      <c r="D36">
        <f t="shared" si="1"/>
        <v>0.46082949308755761</v>
      </c>
      <c r="E36">
        <f t="shared" si="2"/>
        <v>2.9011311269375728E-2</v>
      </c>
      <c r="F36">
        <f t="shared" si="3"/>
        <v>-0.2328236279849184</v>
      </c>
      <c r="G36">
        <v>0</v>
      </c>
      <c r="H36">
        <f t="shared" si="4"/>
        <v>0.26183493925429413</v>
      </c>
      <c r="I36">
        <f t="shared" si="5"/>
        <v>-1.0604746049596294</v>
      </c>
      <c r="J36">
        <f t="shared" si="6"/>
        <v>1.0604746049596294</v>
      </c>
      <c r="K36">
        <f t="shared" si="7"/>
        <v>0.55372190553633505</v>
      </c>
      <c r="L36">
        <f t="shared" si="8"/>
        <v>0.44627809446366512</v>
      </c>
      <c r="M36">
        <f t="shared" si="9"/>
        <v>1.8059606997693183</v>
      </c>
      <c r="N36">
        <f t="shared" si="10"/>
        <v>2.2407552878027661</v>
      </c>
    </row>
    <row r="37" spans="1:14" x14ac:dyDescent="0.25">
      <c r="A37" s="4">
        <f>IF('True_Odds_Calculator_2-way'!A38="","",'True_Odds_Calculator_2-way'!A38)</f>
        <v>1.81</v>
      </c>
      <c r="B37" s="4">
        <f>IF('True_Odds_Calculator_2-way'!B38="","",'True_Odds_Calculator_2-way'!B38)</f>
        <v>2.1</v>
      </c>
      <c r="C37" s="4">
        <f t="shared" si="0"/>
        <v>0.5524861878453039</v>
      </c>
      <c r="D37">
        <f t="shared" si="1"/>
        <v>0.47619047619047616</v>
      </c>
      <c r="E37">
        <f t="shared" si="2"/>
        <v>2.8676664035780064E-2</v>
      </c>
      <c r="F37">
        <f t="shared" si="3"/>
        <v>-0.23441199684293612</v>
      </c>
      <c r="G37">
        <v>0</v>
      </c>
      <c r="H37">
        <f t="shared" si="4"/>
        <v>0.26308866087871613</v>
      </c>
      <c r="I37">
        <f t="shared" si="5"/>
        <v>-1.0594028769395469</v>
      </c>
      <c r="J37">
        <f t="shared" si="6"/>
        <v>1.0594028769395469</v>
      </c>
      <c r="K37">
        <f t="shared" si="7"/>
        <v>0.5381794367133228</v>
      </c>
      <c r="L37">
        <f t="shared" si="8"/>
        <v>0.46182056328667725</v>
      </c>
      <c r="M37">
        <f t="shared" si="9"/>
        <v>1.8581163303210331</v>
      </c>
      <c r="N37">
        <f t="shared" si="10"/>
        <v>2.1653431646335015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1.8</v>
      </c>
      <c r="C38" s="4">
        <f t="shared" si="0"/>
        <v>0.47169811320754712</v>
      </c>
      <c r="D38">
        <f t="shared" si="1"/>
        <v>0.55555555555555558</v>
      </c>
      <c r="E38">
        <f t="shared" si="2"/>
        <v>2.7253668763102645E-2</v>
      </c>
      <c r="F38">
        <f t="shared" si="3"/>
        <v>-0.23480083857442358</v>
      </c>
      <c r="G38">
        <v>0</v>
      </c>
      <c r="H38">
        <f t="shared" si="4"/>
        <v>0.26205450733752617</v>
      </c>
      <c r="I38">
        <f t="shared" si="5"/>
        <v>-1.0564428184106454</v>
      </c>
      <c r="J38">
        <f t="shared" si="6"/>
        <v>1.0564428184106454</v>
      </c>
      <c r="K38">
        <f t="shared" si="7"/>
        <v>0.45803989154980812</v>
      </c>
      <c r="L38">
        <f t="shared" si="8"/>
        <v>0.54196010845019205</v>
      </c>
      <c r="M38">
        <f t="shared" si="9"/>
        <v>2.1832159566199225</v>
      </c>
      <c r="N38">
        <f t="shared" si="10"/>
        <v>1.8451542547285162</v>
      </c>
    </row>
    <row r="39" spans="1:14" x14ac:dyDescent="0.25">
      <c r="A39" s="4">
        <f>IF('True_Odds_Calculator_2-way'!A40="","",'True_Odds_Calculator_2-way'!A40)</f>
        <v>2.16</v>
      </c>
      <c r="B39" s="4">
        <f>IF('True_Odds_Calculator_2-way'!B40="","",'True_Odds_Calculator_2-way'!B40)</f>
        <v>1.76</v>
      </c>
      <c r="C39" s="4">
        <f t="shared" si="0"/>
        <v>0.46296296296296291</v>
      </c>
      <c r="D39">
        <f t="shared" si="1"/>
        <v>0.56818181818181823</v>
      </c>
      <c r="E39">
        <f t="shared" si="2"/>
        <v>3.1144781144781142E-2</v>
      </c>
      <c r="F39">
        <f t="shared" si="3"/>
        <v>-0.23190235690235683</v>
      </c>
      <c r="G39">
        <v>0</v>
      </c>
      <c r="H39">
        <f t="shared" si="4"/>
        <v>0.26304713804713803</v>
      </c>
      <c r="I39">
        <f t="shared" si="5"/>
        <v>-1.0650358071057626</v>
      </c>
      <c r="J39">
        <f t="shared" si="6"/>
        <v>1.0650358071057626</v>
      </c>
      <c r="K39">
        <f t="shared" si="7"/>
        <v>0.44733891886110039</v>
      </c>
      <c r="L39">
        <f t="shared" si="8"/>
        <v>0.55266108113889945</v>
      </c>
      <c r="M39">
        <f t="shared" si="9"/>
        <v>2.2354415362426847</v>
      </c>
      <c r="N39">
        <f t="shared" si="10"/>
        <v>1.8094272134003797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2.41</v>
      </c>
      <c r="C40" s="4">
        <f t="shared" si="0"/>
        <v>0.61349693251533743</v>
      </c>
      <c r="D40">
        <f t="shared" si="1"/>
        <v>0.41493775933609955</v>
      </c>
      <c r="E40">
        <f t="shared" si="2"/>
        <v>2.8434691851436877E-2</v>
      </c>
      <c r="F40">
        <f t="shared" si="3"/>
        <v>-0.22612835068604753</v>
      </c>
      <c r="G40">
        <v>0</v>
      </c>
      <c r="H40">
        <f t="shared" si="4"/>
        <v>0.25456304253748441</v>
      </c>
      <c r="I40">
        <f t="shared" si="5"/>
        <v>-1.0610116901320503</v>
      </c>
      <c r="J40">
        <f t="shared" si="6"/>
        <v>1.0610116901320503</v>
      </c>
      <c r="K40">
        <f t="shared" si="7"/>
        <v>0.59936322519961482</v>
      </c>
      <c r="L40">
        <f t="shared" si="8"/>
        <v>0.40063677480038529</v>
      </c>
      <c r="M40">
        <f t="shared" si="9"/>
        <v>1.6684373647831916</v>
      </c>
      <c r="N40">
        <f t="shared" si="10"/>
        <v>2.4960264830861911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1.81</v>
      </c>
      <c r="C41" s="4">
        <f t="shared" si="0"/>
        <v>0.47619047619047616</v>
      </c>
      <c r="D41">
        <f t="shared" si="1"/>
        <v>0.5524861878453039</v>
      </c>
      <c r="E41">
        <f t="shared" si="2"/>
        <v>2.8676664035780064E-2</v>
      </c>
      <c r="F41">
        <f t="shared" si="3"/>
        <v>-0.23441199684293612</v>
      </c>
      <c r="G41">
        <v>0</v>
      </c>
      <c r="H41">
        <f t="shared" si="4"/>
        <v>0.26308866087871613</v>
      </c>
      <c r="I41">
        <f t="shared" si="5"/>
        <v>-1.0594028769395469</v>
      </c>
      <c r="J41">
        <f t="shared" si="6"/>
        <v>1.0594028769395469</v>
      </c>
      <c r="K41">
        <f t="shared" si="7"/>
        <v>0.46182056328667725</v>
      </c>
      <c r="L41">
        <f t="shared" si="8"/>
        <v>0.5381794367133228</v>
      </c>
      <c r="M41">
        <f t="shared" si="9"/>
        <v>2.1653431646335015</v>
      </c>
      <c r="N41">
        <f t="shared" si="10"/>
        <v>1.8581163303210331</v>
      </c>
    </row>
    <row r="42" spans="1:14" x14ac:dyDescent="0.25">
      <c r="A42" s="4">
        <f>IF('True_Odds_Calculator_2-way'!A43="","",'True_Odds_Calculator_2-way'!A43)</f>
        <v>1.52</v>
      </c>
      <c r="B42" s="4">
        <f>IF('True_Odds_Calculator_2-way'!B43="","",'True_Odds_Calculator_2-way'!B43)</f>
        <v>2.65</v>
      </c>
      <c r="C42" s="4">
        <f t="shared" si="0"/>
        <v>0.65789473684210531</v>
      </c>
      <c r="D42">
        <f t="shared" si="1"/>
        <v>0.37735849056603776</v>
      </c>
      <c r="E42">
        <f t="shared" si="2"/>
        <v>3.5253227408142962E-2</v>
      </c>
      <c r="F42">
        <f t="shared" si="3"/>
        <v>-0.21300893743793448</v>
      </c>
      <c r="G42">
        <v>0</v>
      </c>
      <c r="H42">
        <f t="shared" si="4"/>
        <v>0.24826216484607749</v>
      </c>
      <c r="I42">
        <f t="shared" si="5"/>
        <v>-1.0795837927188261</v>
      </c>
      <c r="J42">
        <f t="shared" si="6"/>
        <v>1.0795837927188261</v>
      </c>
      <c r="K42">
        <f t="shared" si="7"/>
        <v>0.64045761579402416</v>
      </c>
      <c r="L42">
        <f t="shared" si="8"/>
        <v>0.35954238420597612</v>
      </c>
      <c r="M42">
        <f t="shared" si="9"/>
        <v>1.5613835722137892</v>
      </c>
      <c r="N42">
        <f t="shared" si="10"/>
        <v>2.7813132579860622</v>
      </c>
    </row>
    <row r="43" spans="1:14" x14ac:dyDescent="0.25">
      <c r="A43" s="4">
        <f>IF('True_Odds_Calculator_2-way'!A44="","",'True_Odds_Calculator_2-way'!A44)</f>
        <v>1.99</v>
      </c>
      <c r="B43" s="4">
        <f>IF('True_Odds_Calculator_2-way'!B44="","",'True_Odds_Calculator_2-way'!B44)</f>
        <v>1.89</v>
      </c>
      <c r="C43" s="4">
        <f t="shared" si="0"/>
        <v>0.50251256281407031</v>
      </c>
      <c r="D43">
        <f t="shared" si="1"/>
        <v>0.52910052910052918</v>
      </c>
      <c r="E43">
        <f t="shared" si="2"/>
        <v>3.16130919145996E-2</v>
      </c>
      <c r="F43">
        <f t="shared" si="3"/>
        <v>-0.23426657094998793</v>
      </c>
      <c r="G43">
        <v>0</v>
      </c>
      <c r="H43">
        <f t="shared" si="4"/>
        <v>0.26587966286458753</v>
      </c>
      <c r="I43">
        <f t="shared" si="5"/>
        <v>-1.0653379535009888</v>
      </c>
      <c r="J43">
        <f t="shared" si="6"/>
        <v>1.0653379535009888</v>
      </c>
      <c r="K43">
        <f t="shared" si="7"/>
        <v>0.48669270829720923</v>
      </c>
      <c r="L43">
        <f t="shared" si="8"/>
        <v>0.51330729170279055</v>
      </c>
      <c r="M43">
        <f t="shared" si="9"/>
        <v>2.0546845739659791</v>
      </c>
      <c r="N43">
        <f t="shared" si="10"/>
        <v>1.9481507786158798</v>
      </c>
    </row>
    <row r="44" spans="1:14" x14ac:dyDescent="0.25">
      <c r="A44" s="4">
        <f>IF('True_Odds_Calculator_2-way'!A45="","",'True_Odds_Calculator_2-way'!A45)</f>
        <v>2.35</v>
      </c>
      <c r="B44" s="4">
        <f>IF('True_Odds_Calculator_2-way'!B45="","",'True_Odds_Calculator_2-way'!B45)</f>
        <v>1.65</v>
      </c>
      <c r="C44" s="4">
        <f t="shared" si="0"/>
        <v>0.42553191489361702</v>
      </c>
      <c r="D44">
        <f t="shared" si="1"/>
        <v>0.60606060606060608</v>
      </c>
      <c r="E44">
        <f t="shared" si="2"/>
        <v>3.1592520954223158E-2</v>
      </c>
      <c r="F44">
        <f t="shared" si="3"/>
        <v>-0.22630560928433263</v>
      </c>
      <c r="G44">
        <v>0</v>
      </c>
      <c r="H44">
        <f t="shared" si="4"/>
        <v>0.25789813023855579</v>
      </c>
      <c r="I44">
        <f t="shared" si="5"/>
        <v>-1.0675210253672478</v>
      </c>
      <c r="J44">
        <f t="shared" si="6"/>
        <v>1.0675210253672478</v>
      </c>
      <c r="K44">
        <f t="shared" si="7"/>
        <v>0.40964242822822811</v>
      </c>
      <c r="L44">
        <f t="shared" si="8"/>
        <v>0.59035757177177173</v>
      </c>
      <c r="M44">
        <f t="shared" si="9"/>
        <v>2.4411533842457849</v>
      </c>
      <c r="N44">
        <f t="shared" si="10"/>
        <v>1.6938886664887112</v>
      </c>
    </row>
    <row r="45" spans="1:14" x14ac:dyDescent="0.25">
      <c r="A45" s="4">
        <f>IF('True_Odds_Calculator_2-way'!A46="","",'True_Odds_Calculator_2-way'!A46)</f>
        <v>2.48</v>
      </c>
      <c r="B45" s="4">
        <f>IF('True_Odds_Calculator_2-way'!B46="","",'True_Odds_Calculator_2-way'!B46)</f>
        <v>1.58</v>
      </c>
      <c r="C45" s="4">
        <f t="shared" si="0"/>
        <v>0.40322580645161293</v>
      </c>
      <c r="D45">
        <f t="shared" si="1"/>
        <v>0.63291139240506322</v>
      </c>
      <c r="E45">
        <f t="shared" si="2"/>
        <v>3.61371988566761E-2</v>
      </c>
      <c r="F45">
        <f t="shared" si="3"/>
        <v>-0.21906900775826876</v>
      </c>
      <c r="G45">
        <v>0</v>
      </c>
      <c r="H45">
        <f t="shared" si="4"/>
        <v>0.25520620661494486</v>
      </c>
      <c r="I45">
        <f t="shared" si="5"/>
        <v>-1.0793322294408636</v>
      </c>
      <c r="J45">
        <f t="shared" si="6"/>
        <v>1.0793322294408636</v>
      </c>
      <c r="K45">
        <f t="shared" si="7"/>
        <v>0.38499865083559737</v>
      </c>
      <c r="L45">
        <f t="shared" si="8"/>
        <v>0.61500134916440274</v>
      </c>
      <c r="M45">
        <f t="shared" si="9"/>
        <v>2.5974116995724779</v>
      </c>
      <c r="N45">
        <f t="shared" si="10"/>
        <v>1.6260126930757011</v>
      </c>
    </row>
    <row r="46" spans="1:14" x14ac:dyDescent="0.25">
      <c r="A46" s="4">
        <f>IF('True_Odds_Calculator_2-way'!A47="","",'True_Odds_Calculator_2-way'!A47)</f>
        <v>1.92</v>
      </c>
      <c r="B46" s="4">
        <f>IF('True_Odds_Calculator_2-way'!B47="","",'True_Odds_Calculator_2-way'!B47)</f>
        <v>1.97</v>
      </c>
      <c r="C46" s="4">
        <f t="shared" si="0"/>
        <v>0.52083333333333337</v>
      </c>
      <c r="D46">
        <f t="shared" si="1"/>
        <v>0.50761421319796951</v>
      </c>
      <c r="E46">
        <f t="shared" si="2"/>
        <v>2.844754653130277E-2</v>
      </c>
      <c r="F46">
        <f t="shared" si="3"/>
        <v>-0.2359348561759731</v>
      </c>
      <c r="G46">
        <v>0</v>
      </c>
      <c r="H46">
        <f t="shared" si="4"/>
        <v>0.26438240270727581</v>
      </c>
      <c r="I46">
        <f t="shared" si="5"/>
        <v>-1.0585715534396718</v>
      </c>
      <c r="J46">
        <f t="shared" si="6"/>
        <v>1.0585715534396718</v>
      </c>
      <c r="K46">
        <f t="shared" si="7"/>
        <v>0.50661491420873006</v>
      </c>
      <c r="L46">
        <f t="shared" si="8"/>
        <v>0.49338508579127022</v>
      </c>
      <c r="M46">
        <f t="shared" si="9"/>
        <v>1.9738858291644976</v>
      </c>
      <c r="N46">
        <f t="shared" si="10"/>
        <v>2.0268144068364817</v>
      </c>
    </row>
    <row r="47" spans="1:14" x14ac:dyDescent="0.25">
      <c r="A47" s="4">
        <f>IF('True_Odds_Calculator_2-way'!A48="","",'True_Odds_Calculator_2-way'!A48)</f>
        <v>2.2999999999999998</v>
      </c>
      <c r="B47" s="4">
        <f>IF('True_Odds_Calculator_2-way'!B48="","",'True_Odds_Calculator_2-way'!B48)</f>
        <v>1.67</v>
      </c>
      <c r="C47" s="4">
        <f t="shared" si="0"/>
        <v>0.43478260869565222</v>
      </c>
      <c r="D47">
        <f t="shared" si="1"/>
        <v>0.5988023952095809</v>
      </c>
      <c r="E47">
        <f t="shared" si="2"/>
        <v>3.3585003905233002E-2</v>
      </c>
      <c r="F47">
        <f t="shared" si="3"/>
        <v>-0.22676386357719358</v>
      </c>
      <c r="G47">
        <v>0</v>
      </c>
      <c r="H47">
        <f t="shared" si="4"/>
        <v>0.26034886748242653</v>
      </c>
      <c r="I47">
        <f t="shared" si="5"/>
        <v>-1.0714969088698136</v>
      </c>
      <c r="J47">
        <f t="shared" si="6"/>
        <v>1.0714969088698136</v>
      </c>
      <c r="K47">
        <f t="shared" si="7"/>
        <v>0.41789493273906014</v>
      </c>
      <c r="L47">
        <f t="shared" si="8"/>
        <v>0.58210506726094002</v>
      </c>
      <c r="M47">
        <f t="shared" si="9"/>
        <v>2.3929459815307572</v>
      </c>
      <c r="N47">
        <f t="shared" si="10"/>
        <v>1.7179029289427752</v>
      </c>
    </row>
    <row r="48" spans="1:14" x14ac:dyDescent="0.25">
      <c r="A48" s="4">
        <f>IF('True_Odds_Calculator_2-way'!A49="","",'True_Odds_Calculator_2-way'!A49)</f>
        <v>2.25</v>
      </c>
      <c r="B48" s="4">
        <f>IF('True_Odds_Calculator_2-way'!B49="","",'True_Odds_Calculator_2-way'!B49)</f>
        <v>1.69</v>
      </c>
      <c r="C48" s="4">
        <f t="shared" si="0"/>
        <v>0.44444444444444442</v>
      </c>
      <c r="D48">
        <f t="shared" si="1"/>
        <v>0.59171597633136097</v>
      </c>
      <c r="E48">
        <f t="shared" si="2"/>
        <v>3.6160420775805502E-2</v>
      </c>
      <c r="F48">
        <f t="shared" si="3"/>
        <v>-0.22682445759368819</v>
      </c>
      <c r="G48">
        <v>0</v>
      </c>
      <c r="H48">
        <f t="shared" si="4"/>
        <v>0.26298487836949375</v>
      </c>
      <c r="I48">
        <f t="shared" si="5"/>
        <v>-1.0767638041163314</v>
      </c>
      <c r="J48">
        <f t="shared" si="6"/>
        <v>1.0767638041163314</v>
      </c>
      <c r="K48">
        <f t="shared" si="7"/>
        <v>0.42626568044702751</v>
      </c>
      <c r="L48">
        <f t="shared" si="8"/>
        <v>0.57373431955297227</v>
      </c>
      <c r="M48">
        <f t="shared" si="9"/>
        <v>2.3459547551454145</v>
      </c>
      <c r="N48">
        <f t="shared" si="10"/>
        <v>1.7429670248402687</v>
      </c>
    </row>
    <row r="49" spans="1:14" x14ac:dyDescent="0.25">
      <c r="A49" s="4">
        <f>IF('True_Odds_Calculator_2-way'!A50="","",'True_Odds_Calculator_2-way'!A50)</f>
        <v>2.0299999999999998</v>
      </c>
      <c r="B49" s="4">
        <f>IF('True_Odds_Calculator_2-way'!B50="","",'True_Odds_Calculator_2-way'!B50)</f>
        <v>1.87</v>
      </c>
      <c r="C49" s="4">
        <f t="shared" si="0"/>
        <v>0.49261083743842371</v>
      </c>
      <c r="D49">
        <f t="shared" si="1"/>
        <v>0.53475935828876997</v>
      </c>
      <c r="E49">
        <f t="shared" si="2"/>
        <v>2.737019572719368E-2</v>
      </c>
      <c r="F49">
        <f t="shared" si="3"/>
        <v>-0.23605805958747139</v>
      </c>
      <c r="G49">
        <v>0</v>
      </c>
      <c r="H49">
        <f t="shared" si="4"/>
        <v>0.26342825531466507</v>
      </c>
      <c r="I49">
        <f t="shared" si="5"/>
        <v>-1.0563838700626149</v>
      </c>
      <c r="J49">
        <f t="shared" si="6"/>
        <v>1.0563838700626149</v>
      </c>
      <c r="K49">
        <f t="shared" si="7"/>
        <v>0.47890991226943308</v>
      </c>
      <c r="L49">
        <f t="shared" si="8"/>
        <v>0.52109008773056686</v>
      </c>
      <c r="M49">
        <f t="shared" si="9"/>
        <v>2.0880753861644932</v>
      </c>
      <c r="N49">
        <f t="shared" si="10"/>
        <v>1.9190539669544755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1.87</v>
      </c>
      <c r="C50" s="4">
        <f t="shared" si="0"/>
        <v>0.5</v>
      </c>
      <c r="D50">
        <f t="shared" si="1"/>
        <v>0.53475935828876997</v>
      </c>
      <c r="E50">
        <f t="shared" si="2"/>
        <v>3.475935828876997E-2</v>
      </c>
      <c r="F50">
        <f t="shared" si="3"/>
        <v>-0.23262032085561501</v>
      </c>
      <c r="G50">
        <v>0</v>
      </c>
      <c r="H50">
        <f t="shared" si="4"/>
        <v>0.26737967914438499</v>
      </c>
      <c r="I50">
        <f t="shared" si="5"/>
        <v>-1.0721125348377947</v>
      </c>
      <c r="J50">
        <f t="shared" si="6"/>
        <v>1.0721125348377947</v>
      </c>
      <c r="K50">
        <f t="shared" si="7"/>
        <v>0.48259927160678084</v>
      </c>
      <c r="L50">
        <f t="shared" si="8"/>
        <v>0.51740072839321916</v>
      </c>
      <c r="M50">
        <f t="shared" si="9"/>
        <v>2.0721125348377947</v>
      </c>
      <c r="N50">
        <f t="shared" si="10"/>
        <v>1.9327379053088816</v>
      </c>
    </row>
    <row r="51" spans="1:14" x14ac:dyDescent="0.25">
      <c r="A51" s="4">
        <f>IF('True_Odds_Calculator_2-way'!A52="","",'True_Odds_Calculator_2-way'!A52)</f>
        <v>2.06</v>
      </c>
      <c r="B51" s="4">
        <f>IF('True_Odds_Calculator_2-way'!B52="","",'True_Odds_Calculator_2-way'!B52)</f>
        <v>1.83</v>
      </c>
      <c r="C51" s="4">
        <f t="shared" si="0"/>
        <v>0.4854368932038835</v>
      </c>
      <c r="D51">
        <f t="shared" si="1"/>
        <v>0.54644808743169393</v>
      </c>
      <c r="E51">
        <f t="shared" si="2"/>
        <v>3.1884980635577431E-2</v>
      </c>
      <c r="F51">
        <f t="shared" si="3"/>
        <v>-0.2333810812244681</v>
      </c>
      <c r="G51">
        <v>0</v>
      </c>
      <c r="H51">
        <f t="shared" si="4"/>
        <v>0.26526606186004559</v>
      </c>
      <c r="I51">
        <f t="shared" si="5"/>
        <v>-1.0661247392009334</v>
      </c>
      <c r="J51">
        <f t="shared" si="6"/>
        <v>1.0661247392009334</v>
      </c>
      <c r="K51">
        <f t="shared" si="7"/>
        <v>0.46946324151730962</v>
      </c>
      <c r="L51">
        <f t="shared" si="8"/>
        <v>0.53053675848269044</v>
      </c>
      <c r="M51">
        <f t="shared" si="9"/>
        <v>2.1300922235529893</v>
      </c>
      <c r="N51">
        <f t="shared" si="10"/>
        <v>1.8848835335367746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1.93</v>
      </c>
      <c r="C52" s="4">
        <f t="shared" si="0"/>
        <v>0.5181347150259068</v>
      </c>
      <c r="D52">
        <f t="shared" si="1"/>
        <v>0.5181347150259068</v>
      </c>
      <c r="E52">
        <f t="shared" si="2"/>
        <v>3.62694300518136E-2</v>
      </c>
      <c r="F52">
        <f t="shared" si="3"/>
        <v>-0.23219415286316403</v>
      </c>
      <c r="G52">
        <v>0</v>
      </c>
      <c r="H52">
        <f t="shared" si="4"/>
        <v>0.26846358291497763</v>
      </c>
      <c r="I52">
        <f t="shared" si="5"/>
        <v>-1.0752688172043015</v>
      </c>
      <c r="J52">
        <f t="shared" si="6"/>
        <v>1.0752688172043015</v>
      </c>
      <c r="K52">
        <f t="shared" si="7"/>
        <v>0.5</v>
      </c>
      <c r="L52">
        <f t="shared" si="8"/>
        <v>0.5</v>
      </c>
      <c r="M52">
        <f t="shared" si="9"/>
        <v>2</v>
      </c>
      <c r="N52">
        <f t="shared" si="10"/>
        <v>2</v>
      </c>
    </row>
    <row r="53" spans="1:14" x14ac:dyDescent="0.25">
      <c r="A53" s="4">
        <f>IF('True_Odds_Calculator_2-way'!A54="","",'True_Odds_Calculator_2-way'!A54)</f>
        <v>2.0299999999999998</v>
      </c>
      <c r="B53" s="4">
        <f>IF('True_Odds_Calculator_2-way'!B54="","",'True_Odds_Calculator_2-way'!B54)</f>
        <v>1.85</v>
      </c>
      <c r="C53" s="4">
        <f t="shared" si="0"/>
        <v>0.49261083743842371</v>
      </c>
      <c r="D53">
        <f t="shared" si="1"/>
        <v>0.54054054054054046</v>
      </c>
      <c r="E53">
        <f t="shared" si="2"/>
        <v>3.315137797896428E-2</v>
      </c>
      <c r="F53">
        <f t="shared" si="3"/>
        <v>-0.23312475036612956</v>
      </c>
      <c r="G53">
        <v>0</v>
      </c>
      <c r="H53">
        <f t="shared" si="4"/>
        <v>0.26627612834509384</v>
      </c>
      <c r="I53">
        <f t="shared" si="5"/>
        <v>-1.0687396570715308</v>
      </c>
      <c r="J53">
        <f t="shared" si="6"/>
        <v>1.0687396570715308</v>
      </c>
      <c r="K53">
        <f t="shared" si="7"/>
        <v>0.47600872092291718</v>
      </c>
      <c r="L53">
        <f t="shared" si="8"/>
        <v>0.52399127907708287</v>
      </c>
      <c r="M53">
        <f t="shared" si="9"/>
        <v>2.1008018467836762</v>
      </c>
      <c r="N53">
        <f t="shared" si="10"/>
        <v>1.9084287085108012</v>
      </c>
    </row>
    <row r="54" spans="1:14" x14ac:dyDescent="0.25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0.48309178743961356</v>
      </c>
      <c r="D54">
        <f t="shared" si="1"/>
        <v>0.5524861878453039</v>
      </c>
      <c r="E54">
        <f t="shared" si="2"/>
        <v>3.5577975284917462E-2</v>
      </c>
      <c r="F54">
        <f t="shared" si="3"/>
        <v>-0.23132356473696847</v>
      </c>
      <c r="G54">
        <v>0</v>
      </c>
      <c r="H54">
        <f t="shared" si="4"/>
        <v>0.26690154002188599</v>
      </c>
      <c r="I54">
        <f t="shared" si="5"/>
        <v>-1.0741516544951821</v>
      </c>
      <c r="J54">
        <f t="shared" si="6"/>
        <v>1.0741516544951821</v>
      </c>
      <c r="K54">
        <f t="shared" si="7"/>
        <v>0.46525861134990021</v>
      </c>
      <c r="L54">
        <f t="shared" si="8"/>
        <v>0.53474138865009979</v>
      </c>
      <c r="M54">
        <f t="shared" si="9"/>
        <v>2.1493422703098441</v>
      </c>
      <c r="N54">
        <f t="shared" si="10"/>
        <v>1.8700628401410975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1.75</v>
      </c>
      <c r="C55" s="4">
        <f t="shared" si="0"/>
        <v>0.46511627906976744</v>
      </c>
      <c r="D55">
        <f t="shared" si="1"/>
        <v>0.5714285714285714</v>
      </c>
      <c r="E55">
        <f t="shared" si="2"/>
        <v>3.6544850498338777E-2</v>
      </c>
      <c r="F55">
        <f t="shared" si="3"/>
        <v>-0.22923588039867115</v>
      </c>
      <c r="G55">
        <v>0</v>
      </c>
      <c r="H55">
        <f t="shared" si="4"/>
        <v>0.26578073089700993</v>
      </c>
      <c r="I55">
        <f t="shared" si="5"/>
        <v>-1.0767638041163308</v>
      </c>
      <c r="J55">
        <f t="shared" si="6"/>
        <v>1.0767638041163308</v>
      </c>
      <c r="K55">
        <f t="shared" si="7"/>
        <v>0.44677195262583885</v>
      </c>
      <c r="L55">
        <f t="shared" si="8"/>
        <v>0.5532280473741612</v>
      </c>
      <c r="M55">
        <f t="shared" si="9"/>
        <v>2.2382783747337802</v>
      </c>
      <c r="N55">
        <f t="shared" si="10"/>
        <v>1.8075728530872484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2.29</v>
      </c>
      <c r="B57" s="4">
        <f>IF('True_Odds_Calculator_2-way'!B58="","",'True_Odds_Calculator_2-way'!B58)</f>
        <v>1.66</v>
      </c>
      <c r="C57" s="4">
        <f t="shared" si="0"/>
        <v>0.4366812227074236</v>
      </c>
      <c r="D57">
        <f t="shared" si="1"/>
        <v>0.60240963855421692</v>
      </c>
      <c r="E57">
        <f t="shared" si="2"/>
        <v>3.9090861261640519E-2</v>
      </c>
      <c r="F57">
        <f t="shared" si="3"/>
        <v>-0.22397011627295205</v>
      </c>
      <c r="G57">
        <v>0</v>
      </c>
      <c r="H57">
        <f t="shared" si="4"/>
        <v>0.26306097753459257</v>
      </c>
      <c r="I57">
        <f t="shared" si="5"/>
        <v>-1.0837601479372587</v>
      </c>
      <c r="J57">
        <f t="shared" si="6"/>
        <v>1.0837601479372587</v>
      </c>
      <c r="K57">
        <f t="shared" si="7"/>
        <v>0.41700538087901889</v>
      </c>
      <c r="L57">
        <f t="shared" si="8"/>
        <v>0.58299461912098116</v>
      </c>
      <c r="M57">
        <f t="shared" si="9"/>
        <v>2.3980505908390635</v>
      </c>
      <c r="N57">
        <f t="shared" si="10"/>
        <v>1.7152816976385905</v>
      </c>
    </row>
    <row r="58" spans="1:14" x14ac:dyDescent="0.25">
      <c r="A58" s="4">
        <f>IF('True_Odds_Calculator_2-way'!A59="","",'True_Odds_Calculator_2-way'!A59)</f>
        <v>1.69</v>
      </c>
      <c r="B58" s="4">
        <f>IF('True_Odds_Calculator_2-way'!B59="","",'True_Odds_Calculator_2-way'!B59)</f>
        <v>2.23</v>
      </c>
      <c r="C58" s="4">
        <f t="shared" si="0"/>
        <v>0.59171597633136097</v>
      </c>
      <c r="D58">
        <f t="shared" si="1"/>
        <v>0.44843049327354262</v>
      </c>
      <c r="E58">
        <f t="shared" si="2"/>
        <v>4.0146469604903645E-2</v>
      </c>
      <c r="F58">
        <f t="shared" si="3"/>
        <v>-0.2251970175392044</v>
      </c>
      <c r="G58">
        <v>0</v>
      </c>
      <c r="H58">
        <f t="shared" si="4"/>
        <v>0.26534348714410805</v>
      </c>
      <c r="I58">
        <f t="shared" si="5"/>
        <v>-1.0854826817097272</v>
      </c>
      <c r="J58">
        <f t="shared" si="6"/>
        <v>1.0854826817097272</v>
      </c>
      <c r="K58">
        <f t="shared" si="7"/>
        <v>0.571760829690657</v>
      </c>
      <c r="L58">
        <f t="shared" si="8"/>
        <v>0.42823917030934305</v>
      </c>
      <c r="M58">
        <f t="shared" si="9"/>
        <v>1.7489830503797115</v>
      </c>
      <c r="N58">
        <f t="shared" si="10"/>
        <v>2.3351436985029639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1.82</v>
      </c>
      <c r="C59" s="4">
        <f t="shared" si="0"/>
        <v>0.4854368932038835</v>
      </c>
      <c r="D59">
        <f t="shared" si="1"/>
        <v>0.54945054945054939</v>
      </c>
      <c r="E59">
        <f t="shared" si="2"/>
        <v>3.4887442654432999E-2</v>
      </c>
      <c r="F59">
        <f t="shared" si="3"/>
        <v>-0.2318361250400085</v>
      </c>
      <c r="G59">
        <v>0</v>
      </c>
      <c r="H59">
        <f t="shared" si="4"/>
        <v>0.26672356769444144</v>
      </c>
      <c r="I59">
        <f t="shared" si="5"/>
        <v>-1.0726058003503602</v>
      </c>
      <c r="J59">
        <f t="shared" si="6"/>
        <v>1.0726058003503602</v>
      </c>
      <c r="K59">
        <f t="shared" si="7"/>
        <v>0.46795400693555494</v>
      </c>
      <c r="L59">
        <f t="shared" si="8"/>
        <v>0.53204599306444489</v>
      </c>
      <c r="M59">
        <f t="shared" si="9"/>
        <v>2.1369621483713819</v>
      </c>
      <c r="N59">
        <f t="shared" si="10"/>
        <v>1.8795367562872962</v>
      </c>
    </row>
    <row r="60" spans="1:14" x14ac:dyDescent="0.25">
      <c r="A60" s="4">
        <f>IF('True_Odds_Calculator_2-way'!A61="","",'True_Odds_Calculator_2-way'!A61)</f>
        <v>1.93</v>
      </c>
      <c r="B60" s="4">
        <f>IF('True_Odds_Calculator_2-way'!B61="","",'True_Odds_Calculator_2-way'!B61)</f>
        <v>1.93</v>
      </c>
      <c r="C60" s="4">
        <f t="shared" si="0"/>
        <v>0.5181347150259068</v>
      </c>
      <c r="D60">
        <f t="shared" si="1"/>
        <v>0.5181347150259068</v>
      </c>
      <c r="E60">
        <f t="shared" si="2"/>
        <v>3.62694300518136E-2</v>
      </c>
      <c r="F60">
        <f t="shared" si="3"/>
        <v>-0.23219415286316403</v>
      </c>
      <c r="G60">
        <v>0</v>
      </c>
      <c r="H60">
        <f t="shared" si="4"/>
        <v>0.26846358291497763</v>
      </c>
      <c r="I60">
        <f t="shared" si="5"/>
        <v>-1.0752688172043015</v>
      </c>
      <c r="J60">
        <f t="shared" si="6"/>
        <v>1.0752688172043015</v>
      </c>
      <c r="K60">
        <f t="shared" si="7"/>
        <v>0.5</v>
      </c>
      <c r="L60">
        <f t="shared" si="8"/>
        <v>0.5</v>
      </c>
      <c r="M60">
        <f t="shared" si="9"/>
        <v>2</v>
      </c>
      <c r="N60">
        <f t="shared" si="10"/>
        <v>2</v>
      </c>
    </row>
    <row r="61" spans="1:14" x14ac:dyDescent="0.25">
      <c r="A61" s="4">
        <f>IF('True_Odds_Calculator_2-way'!A62="","",'True_Odds_Calculator_2-way'!A62)</f>
        <v>1.96</v>
      </c>
      <c r="B61" s="4">
        <f>IF('True_Odds_Calculator_2-way'!B62="","",'True_Odds_Calculator_2-way'!B62)</f>
        <v>1.91</v>
      </c>
      <c r="C61" s="4">
        <f t="shared" si="0"/>
        <v>0.51020408163265307</v>
      </c>
      <c r="D61">
        <f t="shared" si="1"/>
        <v>0.52356020942408377</v>
      </c>
      <c r="E61">
        <f t="shared" si="2"/>
        <v>3.3764291056736839E-2</v>
      </c>
      <c r="F61">
        <f t="shared" si="3"/>
        <v>-0.23335826477187727</v>
      </c>
      <c r="G61">
        <v>0</v>
      </c>
      <c r="H61">
        <f t="shared" si="4"/>
        <v>0.26712255582861416</v>
      </c>
      <c r="I61">
        <f t="shared" si="5"/>
        <v>-1.0699012312772824</v>
      </c>
      <c r="J61">
        <f t="shared" si="6"/>
        <v>1.0699012312772824</v>
      </c>
      <c r="K61">
        <f t="shared" si="7"/>
        <v>0.49331431287667615</v>
      </c>
      <c r="L61">
        <f t="shared" si="8"/>
        <v>0.50668568712332396</v>
      </c>
      <c r="M61">
        <f t="shared" si="9"/>
        <v>2.0271051820261912</v>
      </c>
      <c r="N61">
        <f t="shared" si="10"/>
        <v>1.9736101204623264</v>
      </c>
    </row>
    <row r="62" spans="1:14" x14ac:dyDescent="0.25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0.44444444444444442</v>
      </c>
      <c r="D62">
        <f t="shared" si="1"/>
        <v>0.59523809523809523</v>
      </c>
      <c r="E62">
        <f t="shared" si="2"/>
        <v>3.9682539682539542E-2</v>
      </c>
      <c r="F62">
        <f t="shared" si="3"/>
        <v>-0.22486772486772499</v>
      </c>
      <c r="G62">
        <v>0</v>
      </c>
      <c r="H62">
        <f t="shared" si="4"/>
        <v>0.26455026455026454</v>
      </c>
      <c r="I62">
        <f t="shared" si="5"/>
        <v>-1.0846522890932806</v>
      </c>
      <c r="J62">
        <f t="shared" si="6"/>
        <v>1.0846522890932806</v>
      </c>
      <c r="K62">
        <f t="shared" si="7"/>
        <v>0.42448148373559424</v>
      </c>
      <c r="L62">
        <f t="shared" si="8"/>
        <v>0.57551851626440576</v>
      </c>
      <c r="M62">
        <f t="shared" si="9"/>
        <v>2.3558153613666013</v>
      </c>
      <c r="N62">
        <f t="shared" si="10"/>
        <v>1.7375635565834309</v>
      </c>
    </row>
    <row r="63" spans="1:14" x14ac:dyDescent="0.25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1.7</v>
      </c>
      <c r="C63" s="4">
        <f t="shared" si="0"/>
        <v>0.4504504504504504</v>
      </c>
      <c r="D63">
        <f t="shared" si="1"/>
        <v>0.58823529411764708</v>
      </c>
      <c r="E63">
        <f t="shared" si="2"/>
        <v>3.868574456809748E-2</v>
      </c>
      <c r="F63">
        <f t="shared" si="3"/>
        <v>-0.22628510863804985</v>
      </c>
      <c r="G63">
        <v>0</v>
      </c>
      <c r="H63">
        <f t="shared" si="4"/>
        <v>0.26497085320614733</v>
      </c>
      <c r="I63">
        <f t="shared" si="5"/>
        <v>-1.0821091383745125</v>
      </c>
      <c r="J63">
        <f t="shared" si="6"/>
        <v>1.0821091383745125</v>
      </c>
      <c r="K63">
        <f t="shared" si="7"/>
        <v>0.43100231571506481</v>
      </c>
      <c r="L63">
        <f t="shared" si="8"/>
        <v>0.56899768428493536</v>
      </c>
      <c r="M63">
        <f t="shared" si="9"/>
        <v>2.3201731488169055</v>
      </c>
      <c r="N63">
        <f t="shared" si="10"/>
        <v>1.7574763968621581</v>
      </c>
    </row>
    <row r="64" spans="1:14" x14ac:dyDescent="0.25">
      <c r="A64" s="4">
        <f>IF('True_Odds_Calculator_2-way'!A65="","",'True_Odds_Calculator_2-way'!A65)</f>
        <v>2.1</v>
      </c>
      <c r="B64" s="4">
        <f>IF('True_Odds_Calculator_2-way'!B65="","",'True_Odds_Calculator_2-way'!B65)</f>
        <v>1.78</v>
      </c>
      <c r="C64" s="4">
        <f t="shared" si="0"/>
        <v>0.47619047619047616</v>
      </c>
      <c r="D64">
        <f t="shared" si="1"/>
        <v>0.5617977528089888</v>
      </c>
      <c r="E64">
        <f t="shared" si="2"/>
        <v>3.7988228999465079E-2</v>
      </c>
      <c r="F64">
        <f t="shared" si="3"/>
        <v>-0.2295345104333868</v>
      </c>
      <c r="G64">
        <v>0</v>
      </c>
      <c r="H64">
        <f t="shared" si="4"/>
        <v>0.26752273943285182</v>
      </c>
      <c r="I64">
        <f t="shared" si="5"/>
        <v>-1.0795837927188263</v>
      </c>
      <c r="J64">
        <f t="shared" si="6"/>
        <v>1.0795837927188263</v>
      </c>
      <c r="K64">
        <f t="shared" si="7"/>
        <v>0.45713404422735271</v>
      </c>
      <c r="L64">
        <f t="shared" si="8"/>
        <v>0.54286595577264729</v>
      </c>
      <c r="M64">
        <f t="shared" si="9"/>
        <v>2.1875421719907089</v>
      </c>
      <c r="N64">
        <f t="shared" si="10"/>
        <v>1.8420753583206844</v>
      </c>
    </row>
    <row r="65" spans="1:14" x14ac:dyDescent="0.25">
      <c r="A65" s="4">
        <f>IF('True_Odds_Calculator_2-way'!A66="","",'True_Odds_Calculator_2-way'!A66)</f>
        <v>2.19</v>
      </c>
      <c r="B65" s="4">
        <f>IF('True_Odds_Calculator_2-way'!B66="","",'True_Odds_Calculator_2-way'!B66)</f>
        <v>1.72</v>
      </c>
      <c r="C65" s="4">
        <f t="shared" si="0"/>
        <v>0.45662100456621008</v>
      </c>
      <c r="D65">
        <f t="shared" si="1"/>
        <v>0.58139534883720934</v>
      </c>
      <c r="E65">
        <f t="shared" si="2"/>
        <v>3.8016353403419467E-2</v>
      </c>
      <c r="F65">
        <f t="shared" si="3"/>
        <v>-0.22746097483274919</v>
      </c>
      <c r="G65">
        <v>0</v>
      </c>
      <c r="H65">
        <f t="shared" si="4"/>
        <v>0.26547732823616865</v>
      </c>
      <c r="I65">
        <f t="shared" si="5"/>
        <v>-1.0803395392536077</v>
      </c>
      <c r="J65">
        <f t="shared" si="6"/>
        <v>1.0803395392536077</v>
      </c>
      <c r="K65">
        <f t="shared" si="7"/>
        <v>0.43752110049466114</v>
      </c>
      <c r="L65">
        <f t="shared" si="8"/>
        <v>0.5624788995053388</v>
      </c>
      <c r="M65">
        <f t="shared" si="9"/>
        <v>2.2856040517117928</v>
      </c>
      <c r="N65">
        <f t="shared" si="10"/>
        <v>1.7778444682625973</v>
      </c>
    </row>
    <row r="66" spans="1:14" x14ac:dyDescent="0.25">
      <c r="A66" s="4">
        <f>IF('True_Odds_Calculator_2-way'!A67="","",'True_Odds_Calculator_2-way'!A67)</f>
        <v>1.94</v>
      </c>
      <c r="B66" s="4">
        <f>IF('True_Odds_Calculator_2-way'!B67="","",'True_Odds_Calculator_2-way'!B67)</f>
        <v>1.93</v>
      </c>
      <c r="C66" s="4">
        <f t="shared" si="0"/>
        <v>0.51546391752577325</v>
      </c>
      <c r="D66">
        <f t="shared" si="1"/>
        <v>0.5181347150259068</v>
      </c>
      <c r="E66">
        <f t="shared" si="2"/>
        <v>3.3598632551679941E-2</v>
      </c>
      <c r="F66">
        <f t="shared" si="3"/>
        <v>-0.2334811174616741</v>
      </c>
      <c r="G66">
        <v>0</v>
      </c>
      <c r="H66">
        <f t="shared" si="4"/>
        <v>0.26707975001335404</v>
      </c>
      <c r="I66">
        <f t="shared" si="5"/>
        <v>-1.0695340092890231</v>
      </c>
      <c r="J66">
        <f t="shared" si="6"/>
        <v>1.0695340092890231</v>
      </c>
      <c r="K66">
        <f t="shared" si="7"/>
        <v>0.49866309204640175</v>
      </c>
      <c r="L66">
        <f t="shared" si="8"/>
        <v>0.50133690795359842</v>
      </c>
      <c r="M66">
        <f t="shared" si="9"/>
        <v>2.0053619687316817</v>
      </c>
      <c r="N66">
        <f t="shared" si="10"/>
        <v>1.9946666286387909</v>
      </c>
    </row>
    <row r="67" spans="1:14" x14ac:dyDescent="0.25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1.72</v>
      </c>
      <c r="C67" s="4">
        <f t="shared" ref="C67:C130" si="11">1/A67</f>
        <v>0.4587155963302752</v>
      </c>
      <c r="D67">
        <f t="shared" ref="D67:D130" si="12">1/B67</f>
        <v>0.58139534883720934</v>
      </c>
      <c r="E67">
        <f t="shared" ref="E67:E130" si="13">C67+D67-1</f>
        <v>4.0110945167484591E-2</v>
      </c>
      <c r="F67">
        <f t="shared" ref="F67:F130" si="14">C67+D67-(C67*D67)-1</f>
        <v>-0.22658416897802425</v>
      </c>
      <c r="G67">
        <v>0</v>
      </c>
      <c r="H67">
        <f t="shared" ref="H67:H130" si="15">C67*D67</f>
        <v>0.26669511414550884</v>
      </c>
      <c r="I67">
        <f t="shared" ref="I67:I130" si="16">((-4*F67*H67)^0.5)/(2*F67)</f>
        <v>-1.0849075915068656</v>
      </c>
      <c r="J67">
        <f t="shared" ref="J67:J130" si="17">(-((-4*F67*H67)^0.5))/(2*F67)</f>
        <v>1.0849075915068656</v>
      </c>
      <c r="K67">
        <f t="shared" ref="K67:K130" si="18">IF(A67="","",(C67/($J67+C67-($J67*C67))))</f>
        <v>0.43855976031354993</v>
      </c>
      <c r="L67">
        <f t="shared" ref="L67:L130" si="19">IF(B67="","",(D67/($J67+D67-($J67*D67))))</f>
        <v>0.56144023968644996</v>
      </c>
      <c r="M67">
        <f t="shared" ref="M67:M130" si="20">IF(A67="","",1/K67)</f>
        <v>2.2801909579781015</v>
      </c>
      <c r="N67">
        <f t="shared" ref="N67:N130" si="21">IF(B67="","",1/L67)</f>
        <v>1.7811334658849434</v>
      </c>
    </row>
    <row r="68" spans="1:14" x14ac:dyDescent="0.25">
      <c r="A68" s="4">
        <f>IF('True_Odds_Calculator_2-way'!A69="","",'True_Odds_Calculator_2-way'!A69)</f>
        <v>2.1800000000000002</v>
      </c>
      <c r="B68" s="4">
        <f>IF('True_Odds_Calculator_2-way'!B69="","",'True_Odds_Calculator_2-way'!B69)</f>
        <v>1.72</v>
      </c>
      <c r="C68" s="4">
        <f t="shared" si="11"/>
        <v>0.4587155963302752</v>
      </c>
      <c r="D68">
        <f t="shared" si="12"/>
        <v>0.58139534883720934</v>
      </c>
      <c r="E68">
        <f t="shared" si="13"/>
        <v>4.0110945167484591E-2</v>
      </c>
      <c r="F68">
        <f t="shared" si="14"/>
        <v>-0.22658416897802425</v>
      </c>
      <c r="G68">
        <v>0</v>
      </c>
      <c r="H68">
        <f t="shared" si="15"/>
        <v>0.26669511414550884</v>
      </c>
      <c r="I68">
        <f t="shared" si="16"/>
        <v>-1.0849075915068656</v>
      </c>
      <c r="J68">
        <f t="shared" si="17"/>
        <v>1.0849075915068656</v>
      </c>
      <c r="K68">
        <f t="shared" si="18"/>
        <v>0.43855976031354993</v>
      </c>
      <c r="L68">
        <f t="shared" si="19"/>
        <v>0.56144023968644996</v>
      </c>
      <c r="M68">
        <f t="shared" si="20"/>
        <v>2.2801909579781015</v>
      </c>
      <c r="N68">
        <f t="shared" si="21"/>
        <v>1.7811334658849434</v>
      </c>
    </row>
    <row r="69" spans="1:14" x14ac:dyDescent="0.25">
      <c r="A69" s="4">
        <f>IF('True_Odds_Calculator_2-way'!A70="","",'True_Odds_Calculator_2-way'!A70)</f>
        <v>2.15</v>
      </c>
      <c r="B69" s="4">
        <f>IF('True_Odds_Calculator_2-way'!B70="","",'True_Odds_Calculator_2-way'!B70)</f>
        <v>1.75</v>
      </c>
      <c r="C69" s="4">
        <f t="shared" si="11"/>
        <v>0.46511627906976744</v>
      </c>
      <c r="D69">
        <f t="shared" si="12"/>
        <v>0.5714285714285714</v>
      </c>
      <c r="E69">
        <f t="shared" si="13"/>
        <v>3.6544850498338777E-2</v>
      </c>
      <c r="F69">
        <f t="shared" si="14"/>
        <v>-0.22923588039867115</v>
      </c>
      <c r="G69">
        <v>0</v>
      </c>
      <c r="H69">
        <f t="shared" si="15"/>
        <v>0.26578073089700993</v>
      </c>
      <c r="I69">
        <f t="shared" si="16"/>
        <v>-1.0767638041163308</v>
      </c>
      <c r="J69">
        <f t="shared" si="17"/>
        <v>1.0767638041163308</v>
      </c>
      <c r="K69">
        <f t="shared" si="18"/>
        <v>0.44677195262583885</v>
      </c>
      <c r="L69">
        <f t="shared" si="19"/>
        <v>0.5532280473741612</v>
      </c>
      <c r="M69">
        <f t="shared" si="20"/>
        <v>2.2382783747337802</v>
      </c>
      <c r="N69">
        <f t="shared" si="21"/>
        <v>1.8075728530872484</v>
      </c>
    </row>
    <row r="70" spans="1:14" x14ac:dyDescent="0.25">
      <c r="A70" s="4">
        <f>IF('True_Odds_Calculator_2-way'!A71="","",'True_Odds_Calculator_2-way'!A71)</f>
        <v>2.34</v>
      </c>
      <c r="B70" s="4">
        <f>IF('True_Odds_Calculator_2-way'!B71="","",'True_Odds_Calculator_2-way'!B71)</f>
        <v>1.64</v>
      </c>
      <c r="C70" s="4">
        <f t="shared" si="11"/>
        <v>0.42735042735042739</v>
      </c>
      <c r="D70">
        <f t="shared" si="12"/>
        <v>0.6097560975609756</v>
      </c>
      <c r="E70">
        <f t="shared" si="13"/>
        <v>3.7106524911402872E-2</v>
      </c>
      <c r="F70">
        <f t="shared" si="14"/>
        <v>-0.22347300396080894</v>
      </c>
      <c r="G70">
        <v>0</v>
      </c>
      <c r="H70">
        <f t="shared" si="15"/>
        <v>0.26057952887221181</v>
      </c>
      <c r="I70">
        <f t="shared" si="16"/>
        <v>-1.0798355319766999</v>
      </c>
      <c r="J70">
        <f t="shared" si="17"/>
        <v>1.0798355319766999</v>
      </c>
      <c r="K70">
        <f t="shared" si="18"/>
        <v>0.40866707460459728</v>
      </c>
      <c r="L70">
        <f t="shared" si="19"/>
        <v>0.59133292539540294</v>
      </c>
      <c r="M70">
        <f t="shared" si="20"/>
        <v>2.4469796128487777</v>
      </c>
      <c r="N70">
        <f t="shared" si="21"/>
        <v>1.6910947404650878</v>
      </c>
    </row>
    <row r="71" spans="1:14" x14ac:dyDescent="0.25">
      <c r="A71" s="4">
        <f>IF('True_Odds_Calculator_2-way'!A72="","",'True_Odds_Calculator_2-way'!A72)</f>
        <v>1.95</v>
      </c>
      <c r="B71" s="4">
        <f>IF('True_Odds_Calculator_2-way'!B72="","",'True_Odds_Calculator_2-way'!B72)</f>
        <v>1.92</v>
      </c>
      <c r="C71" s="4">
        <f t="shared" si="11"/>
        <v>0.51282051282051289</v>
      </c>
      <c r="D71">
        <f t="shared" si="12"/>
        <v>0.52083333333333337</v>
      </c>
      <c r="E71">
        <f t="shared" si="13"/>
        <v>3.3653846153846256E-2</v>
      </c>
      <c r="F71">
        <f t="shared" si="14"/>
        <v>-0.23344017094017089</v>
      </c>
      <c r="G71">
        <v>0</v>
      </c>
      <c r="H71">
        <f t="shared" si="15"/>
        <v>0.26709401709401714</v>
      </c>
      <c r="I71">
        <f t="shared" si="16"/>
        <v>-1.0696563746013956</v>
      </c>
      <c r="J71">
        <f t="shared" si="17"/>
        <v>1.0696563746013956</v>
      </c>
      <c r="K71">
        <f t="shared" si="18"/>
        <v>0.49598904672064897</v>
      </c>
      <c r="L71">
        <f t="shared" si="19"/>
        <v>0.50401095327935097</v>
      </c>
      <c r="M71">
        <f t="shared" si="20"/>
        <v>2.0161735558713256</v>
      </c>
      <c r="N71">
        <f t="shared" si="21"/>
        <v>1.9840838646332837</v>
      </c>
    </row>
    <row r="72" spans="1:14" x14ac:dyDescent="0.25">
      <c r="A72" s="4">
        <f>IF('True_Odds_Calculator_2-way'!A73="","",'True_Odds_Calculator_2-way'!A73)</f>
        <v>1.98</v>
      </c>
      <c r="B72" s="4">
        <f>IF('True_Odds_Calculator_2-way'!B73="","",'True_Odds_Calculator_2-way'!B73)</f>
        <v>1.88</v>
      </c>
      <c r="C72" s="4">
        <f t="shared" si="11"/>
        <v>0.50505050505050508</v>
      </c>
      <c r="D72">
        <f t="shared" si="12"/>
        <v>0.53191489361702127</v>
      </c>
      <c r="E72">
        <f t="shared" si="13"/>
        <v>3.6965398667526461E-2</v>
      </c>
      <c r="F72">
        <f t="shared" si="14"/>
        <v>-0.23167848699763582</v>
      </c>
      <c r="G72">
        <v>0</v>
      </c>
      <c r="H72">
        <f t="shared" si="15"/>
        <v>0.26864388566516229</v>
      </c>
      <c r="I72">
        <f t="shared" si="16"/>
        <v>-1.0768262306348704</v>
      </c>
      <c r="J72">
        <f t="shared" si="17"/>
        <v>1.0768262306348704</v>
      </c>
      <c r="K72">
        <f t="shared" si="18"/>
        <v>0.4865494129951195</v>
      </c>
      <c r="L72">
        <f t="shared" si="19"/>
        <v>0.51345058700488033</v>
      </c>
      <c r="M72">
        <f t="shared" si="20"/>
        <v>2.0552897060221729</v>
      </c>
      <c r="N72">
        <f t="shared" si="21"/>
        <v>1.947607082958686</v>
      </c>
    </row>
    <row r="73" spans="1:14" x14ac:dyDescent="0.25">
      <c r="A73" s="4">
        <f>IF('True_Odds_Calculator_2-way'!A74="","",'True_Odds_Calculator_2-way'!A74)</f>
        <v>2.09</v>
      </c>
      <c r="B73" s="4">
        <f>IF('True_Odds_Calculator_2-way'!B74="","",'True_Odds_Calculator_2-way'!B74)</f>
        <v>1.79</v>
      </c>
      <c r="C73" s="4">
        <f t="shared" si="11"/>
        <v>0.47846889952153115</v>
      </c>
      <c r="D73">
        <f t="shared" si="12"/>
        <v>0.55865921787709494</v>
      </c>
      <c r="E73">
        <f t="shared" si="13"/>
        <v>3.7128117398625982E-2</v>
      </c>
      <c r="F73">
        <f t="shared" si="14"/>
        <v>-0.23017294378658693</v>
      </c>
      <c r="G73">
        <v>0</v>
      </c>
      <c r="H73">
        <f t="shared" si="15"/>
        <v>0.26730106118521291</v>
      </c>
      <c r="I73">
        <f t="shared" si="16"/>
        <v>-1.077638764691236</v>
      </c>
      <c r="J73">
        <f t="shared" si="17"/>
        <v>1.077638764691236</v>
      </c>
      <c r="K73">
        <f t="shared" si="18"/>
        <v>0.45984913425207868</v>
      </c>
      <c r="L73">
        <f t="shared" si="19"/>
        <v>0.54015086574792148</v>
      </c>
      <c r="M73">
        <f t="shared" si="20"/>
        <v>2.1746262535134471</v>
      </c>
      <c r="N73">
        <f t="shared" si="21"/>
        <v>1.8513346241060764</v>
      </c>
    </row>
    <row r="74" spans="1:14" x14ac:dyDescent="0.25">
      <c r="A74" s="4">
        <f>IF('True_Odds_Calculator_2-way'!A75="","",'True_Odds_Calculator_2-way'!A75)</f>
        <v>1.65</v>
      </c>
      <c r="B74" s="4">
        <f>IF('True_Odds_Calculator_2-way'!B75="","",'True_Odds_Calculator_2-way'!B75)</f>
        <v>2.2599999999999998</v>
      </c>
      <c r="C74" s="4">
        <f t="shared" si="11"/>
        <v>0.60606060606060608</v>
      </c>
      <c r="D74">
        <f t="shared" si="12"/>
        <v>0.44247787610619471</v>
      </c>
      <c r="E74">
        <f t="shared" si="13"/>
        <v>4.85384821668009E-2</v>
      </c>
      <c r="F74">
        <f t="shared" si="14"/>
        <v>-0.21962992759452926</v>
      </c>
      <c r="G74">
        <v>0</v>
      </c>
      <c r="H74">
        <f t="shared" si="15"/>
        <v>0.26816840976133016</v>
      </c>
      <c r="I74">
        <f t="shared" si="16"/>
        <v>-1.1049892402196602</v>
      </c>
      <c r="J74">
        <f t="shared" si="17"/>
        <v>1.1049892402196602</v>
      </c>
      <c r="K74">
        <f t="shared" si="18"/>
        <v>0.58198985616409593</v>
      </c>
      <c r="L74">
        <f t="shared" si="19"/>
        <v>0.41801014383590385</v>
      </c>
      <c r="M74">
        <f t="shared" si="20"/>
        <v>1.7182430061427794</v>
      </c>
      <c r="N74">
        <f t="shared" si="21"/>
        <v>2.3922864426767716</v>
      </c>
    </row>
    <row r="75" spans="1:14" x14ac:dyDescent="0.25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11"/>
        <v>0.5181347150259068</v>
      </c>
      <c r="D75">
        <f t="shared" si="12"/>
        <v>0.52631578947368418</v>
      </c>
      <c r="E75">
        <f t="shared" si="13"/>
        <v>4.445050449959087E-2</v>
      </c>
      <c r="F75">
        <f t="shared" si="14"/>
        <v>-0.22825197709299161</v>
      </c>
      <c r="G75">
        <v>0</v>
      </c>
      <c r="H75">
        <f t="shared" si="15"/>
        <v>0.27270248159258254</v>
      </c>
      <c r="I75">
        <f t="shared" si="16"/>
        <v>-1.0930430596399217</v>
      </c>
      <c r="J75">
        <f t="shared" si="17"/>
        <v>1.0930430596399217</v>
      </c>
      <c r="K75">
        <f t="shared" si="18"/>
        <v>0.49590136395381257</v>
      </c>
      <c r="L75">
        <f t="shared" si="19"/>
        <v>0.50409863604618754</v>
      </c>
      <c r="M75">
        <f t="shared" si="20"/>
        <v>2.0165300454651267</v>
      </c>
      <c r="N75">
        <f t="shared" si="21"/>
        <v>1.9837387536759294</v>
      </c>
    </row>
    <row r="76" spans="1:14" x14ac:dyDescent="0.25">
      <c r="A76" s="4">
        <f>IF('True_Odds_Calculator_2-way'!A77="","",'True_Odds_Calculator_2-way'!A77)</f>
        <v>1.93</v>
      </c>
      <c r="B76" s="4">
        <f>IF('True_Odds_Calculator_2-way'!B77="","",'True_Odds_Calculator_2-way'!B77)</f>
        <v>1.91</v>
      </c>
      <c r="C76" s="4">
        <f t="shared" si="11"/>
        <v>0.5181347150259068</v>
      </c>
      <c r="D76">
        <f t="shared" si="12"/>
        <v>0.52356020942408377</v>
      </c>
      <c r="E76">
        <f t="shared" si="13"/>
        <v>4.1694924449990456E-2</v>
      </c>
      <c r="F76">
        <f t="shared" si="14"/>
        <v>-0.2295797954588612</v>
      </c>
      <c r="G76">
        <v>0</v>
      </c>
      <c r="H76">
        <f t="shared" si="15"/>
        <v>0.27127471990885171</v>
      </c>
      <c r="I76">
        <f t="shared" si="16"/>
        <v>-1.0870207379990005</v>
      </c>
      <c r="J76">
        <f t="shared" si="17"/>
        <v>1.0870207379990005</v>
      </c>
      <c r="K76">
        <f t="shared" si="18"/>
        <v>0.49728252842769838</v>
      </c>
      <c r="L76">
        <f t="shared" si="19"/>
        <v>0.50271747157230162</v>
      </c>
      <c r="M76">
        <f t="shared" si="20"/>
        <v>2.0109292863390706</v>
      </c>
      <c r="N76">
        <f t="shared" si="21"/>
        <v>1.9891888715790902</v>
      </c>
    </row>
    <row r="77" spans="1:14" x14ac:dyDescent="0.25">
      <c r="A77" s="4">
        <f>IF('True_Odds_Calculator_2-way'!A78="","",'True_Odds_Calculator_2-way'!A78)</f>
        <v>1.52</v>
      </c>
      <c r="B77" s="4">
        <f>IF('True_Odds_Calculator_2-way'!B78="","",'True_Odds_Calculator_2-way'!B78)</f>
        <v>2.5499999999999998</v>
      </c>
      <c r="C77" s="4">
        <f t="shared" si="11"/>
        <v>0.65789473684210531</v>
      </c>
      <c r="D77">
        <f t="shared" si="12"/>
        <v>0.39215686274509809</v>
      </c>
      <c r="E77">
        <f t="shared" si="13"/>
        <v>5.0051599587203288E-2</v>
      </c>
      <c r="F77">
        <f t="shared" si="14"/>
        <v>-0.2079463364293086</v>
      </c>
      <c r="G77">
        <v>0</v>
      </c>
      <c r="H77">
        <f t="shared" si="15"/>
        <v>0.25799793601651194</v>
      </c>
      <c r="I77">
        <f t="shared" si="16"/>
        <v>-1.1138647983852825</v>
      </c>
      <c r="J77">
        <f t="shared" si="17"/>
        <v>1.1138647983852825</v>
      </c>
      <c r="K77">
        <f t="shared" si="18"/>
        <v>0.63322812864219646</v>
      </c>
      <c r="L77">
        <f t="shared" si="19"/>
        <v>0.36677187135780348</v>
      </c>
      <c r="M77">
        <f t="shared" si="20"/>
        <v>1.5792096951603469</v>
      </c>
      <c r="N77">
        <f t="shared" si="21"/>
        <v>2.7264904374971879</v>
      </c>
    </row>
    <row r="78" spans="1:14" x14ac:dyDescent="0.25">
      <c r="A78" s="4">
        <f>IF('True_Odds_Calculator_2-way'!A79="","",'True_Odds_Calculator_2-way'!A79)</f>
        <v>1.7</v>
      </c>
      <c r="B78" s="4">
        <f>IF('True_Odds_Calculator_2-way'!B79="","",'True_Odds_Calculator_2-way'!B79)</f>
        <v>2.17</v>
      </c>
      <c r="C78" s="4">
        <f t="shared" si="11"/>
        <v>0.58823529411764708</v>
      </c>
      <c r="D78">
        <f t="shared" si="12"/>
        <v>0.46082949308755761</v>
      </c>
      <c r="E78">
        <f t="shared" si="13"/>
        <v>4.9064787205204574E-2</v>
      </c>
      <c r="F78">
        <f t="shared" si="14"/>
        <v>-0.22201138519924113</v>
      </c>
      <c r="G78">
        <v>0</v>
      </c>
      <c r="H78">
        <f t="shared" si="15"/>
        <v>0.27107617240444565</v>
      </c>
      <c r="I78">
        <f t="shared" si="16"/>
        <v>-1.1049892402196595</v>
      </c>
      <c r="J78">
        <f t="shared" si="17"/>
        <v>1.1049892402196595</v>
      </c>
      <c r="K78">
        <f t="shared" si="18"/>
        <v>0.56385917502148641</v>
      </c>
      <c r="L78">
        <f t="shared" si="19"/>
        <v>0.43614082497851364</v>
      </c>
      <c r="M78">
        <f t="shared" si="20"/>
        <v>1.773492468153762</v>
      </c>
      <c r="N78">
        <f t="shared" si="21"/>
        <v>2.2928374110570013</v>
      </c>
    </row>
    <row r="79" spans="1:14" x14ac:dyDescent="0.25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11"/>
        <v>0.46511627906976744</v>
      </c>
      <c r="D79">
        <f t="shared" si="12"/>
        <v>0.58479532163742687</v>
      </c>
      <c r="E79">
        <f t="shared" si="13"/>
        <v>4.9911600707194248E-2</v>
      </c>
      <c r="F79">
        <f t="shared" si="14"/>
        <v>-0.22208622331021366</v>
      </c>
      <c r="G79">
        <v>0</v>
      </c>
      <c r="H79">
        <f t="shared" si="15"/>
        <v>0.27199782401740785</v>
      </c>
      <c r="I79">
        <f t="shared" si="16"/>
        <v>-1.1066796025971803</v>
      </c>
      <c r="J79">
        <f t="shared" si="17"/>
        <v>1.1066796025971803</v>
      </c>
      <c r="K79">
        <f t="shared" si="18"/>
        <v>0.44000885345590496</v>
      </c>
      <c r="L79">
        <f t="shared" si="19"/>
        <v>0.55999114654409532</v>
      </c>
      <c r="M79">
        <f t="shared" si="20"/>
        <v>2.2726815429867573</v>
      </c>
      <c r="N79">
        <f t="shared" si="21"/>
        <v>1.7857425178439978</v>
      </c>
    </row>
    <row r="80" spans="1:14" x14ac:dyDescent="0.25">
      <c r="A80" s="4">
        <f>IF('True_Odds_Calculator_2-way'!A81="","",'True_Odds_Calculator_2-way'!A81)</f>
        <v>1.88</v>
      </c>
      <c r="B80" s="4">
        <f>IF('True_Odds_Calculator_2-way'!B81="","",'True_Odds_Calculator_2-way'!B81)</f>
        <v>1.96</v>
      </c>
      <c r="C80" s="4">
        <f t="shared" si="11"/>
        <v>0.53191489361702127</v>
      </c>
      <c r="D80">
        <f t="shared" si="12"/>
        <v>0.51020408163265307</v>
      </c>
      <c r="E80">
        <f t="shared" si="13"/>
        <v>4.2118975249674229E-2</v>
      </c>
      <c r="F80">
        <f t="shared" si="14"/>
        <v>-0.22926617455492848</v>
      </c>
      <c r="G80">
        <v>0</v>
      </c>
      <c r="H80">
        <f t="shared" si="15"/>
        <v>0.27138514980460271</v>
      </c>
      <c r="I80">
        <f t="shared" si="16"/>
        <v>-1.0879853497231111</v>
      </c>
      <c r="J80">
        <f t="shared" si="17"/>
        <v>1.0879853497231111</v>
      </c>
      <c r="K80">
        <f t="shared" si="18"/>
        <v>0.51087470692394266</v>
      </c>
      <c r="L80">
        <f t="shared" si="19"/>
        <v>0.48912529307605751</v>
      </c>
      <c r="M80">
        <f t="shared" si="20"/>
        <v>1.9574271077563381</v>
      </c>
      <c r="N80">
        <f t="shared" si="21"/>
        <v>2.0444659357341863</v>
      </c>
    </row>
    <row r="81" spans="1:14" x14ac:dyDescent="0.25">
      <c r="A81" s="4">
        <f>IF('True_Odds_Calculator_2-way'!A82="","",'True_Odds_Calculator_2-way'!A82)</f>
        <v>1.94</v>
      </c>
      <c r="B81" s="4">
        <f>IF('True_Odds_Calculator_2-way'!B82="","",'True_Odds_Calculator_2-way'!B82)</f>
        <v>1.89</v>
      </c>
      <c r="C81" s="4">
        <f t="shared" si="11"/>
        <v>0.51546391752577325</v>
      </c>
      <c r="D81">
        <f t="shared" si="12"/>
        <v>0.52910052910052918</v>
      </c>
      <c r="E81">
        <f t="shared" si="13"/>
        <v>4.4564446626302434E-2</v>
      </c>
      <c r="F81">
        <f t="shared" si="14"/>
        <v>-0.22816778486881573</v>
      </c>
      <c r="G81">
        <v>0</v>
      </c>
      <c r="H81">
        <f t="shared" si="15"/>
        <v>0.27273223149511816</v>
      </c>
      <c r="I81">
        <f t="shared" si="16"/>
        <v>-1.093304334427839</v>
      </c>
      <c r="J81">
        <f t="shared" si="17"/>
        <v>1.093304334427839</v>
      </c>
      <c r="K81">
        <f t="shared" si="18"/>
        <v>0.49316812364659818</v>
      </c>
      <c r="L81">
        <f t="shared" si="19"/>
        <v>0.50683187635340188</v>
      </c>
      <c r="M81">
        <f t="shared" si="20"/>
        <v>2.0277060743621682</v>
      </c>
      <c r="N81">
        <f t="shared" si="21"/>
        <v>1.9730408576407765</v>
      </c>
    </row>
    <row r="82" spans="1:14" x14ac:dyDescent="0.25">
      <c r="A82" s="4">
        <f>IF('True_Odds_Calculator_2-way'!A83="","",'True_Odds_Calculator_2-way'!A83)</f>
        <v>1.72</v>
      </c>
      <c r="B82" s="4">
        <f>IF('True_Odds_Calculator_2-way'!B83="","",'True_Odds_Calculator_2-way'!B83)</f>
        <v>2.14</v>
      </c>
      <c r="C82" s="4">
        <f t="shared" si="11"/>
        <v>0.58139534883720934</v>
      </c>
      <c r="D82">
        <f t="shared" si="12"/>
        <v>0.46728971962616822</v>
      </c>
      <c r="E82">
        <f t="shared" si="13"/>
        <v>4.8685068463377501E-2</v>
      </c>
      <c r="F82">
        <f t="shared" si="14"/>
        <v>-0.22299500108672032</v>
      </c>
      <c r="G82">
        <v>0</v>
      </c>
      <c r="H82">
        <f t="shared" si="15"/>
        <v>0.27168006955009782</v>
      </c>
      <c r="I82">
        <f t="shared" si="16"/>
        <v>-1.1037769642208697</v>
      </c>
      <c r="J82">
        <f t="shared" si="17"/>
        <v>1.1037769642208697</v>
      </c>
      <c r="K82">
        <f t="shared" si="18"/>
        <v>0.55719016135121435</v>
      </c>
      <c r="L82">
        <f t="shared" si="19"/>
        <v>0.4428098386487857</v>
      </c>
      <c r="M82">
        <f t="shared" si="20"/>
        <v>1.7947194142390264</v>
      </c>
      <c r="N82">
        <f t="shared" si="21"/>
        <v>2.2583057392117913</v>
      </c>
    </row>
    <row r="83" spans="1:14" x14ac:dyDescent="0.25">
      <c r="A83" s="4">
        <f>IF('True_Odds_Calculator_2-way'!A84="","",'True_Odds_Calculator_2-way'!A84)</f>
        <v>2.09</v>
      </c>
      <c r="B83" s="4">
        <f>IF('True_Odds_Calculator_2-way'!B84="","",'True_Odds_Calculator_2-way'!B84)</f>
        <v>1.76</v>
      </c>
      <c r="C83" s="4">
        <f t="shared" si="11"/>
        <v>0.47846889952153115</v>
      </c>
      <c r="D83">
        <f t="shared" si="12"/>
        <v>0.56818181818181823</v>
      </c>
      <c r="E83">
        <f t="shared" si="13"/>
        <v>4.6650717703349276E-2</v>
      </c>
      <c r="F83">
        <f t="shared" si="14"/>
        <v>-0.22520661157024802</v>
      </c>
      <c r="G83">
        <v>0</v>
      </c>
      <c r="H83">
        <f t="shared" si="15"/>
        <v>0.27185732927359729</v>
      </c>
      <c r="I83">
        <f t="shared" si="16"/>
        <v>-1.0987021007226223</v>
      </c>
      <c r="J83">
        <f t="shared" si="17"/>
        <v>1.0987021007226223</v>
      </c>
      <c r="K83">
        <f t="shared" si="18"/>
        <v>0.45504490981400092</v>
      </c>
      <c r="L83">
        <f t="shared" si="19"/>
        <v>0.54495509018599919</v>
      </c>
      <c r="M83">
        <f t="shared" si="20"/>
        <v>2.197585289787658</v>
      </c>
      <c r="N83">
        <f t="shared" si="21"/>
        <v>1.8350135965491927</v>
      </c>
    </row>
    <row r="84" spans="1:14" x14ac:dyDescent="0.25">
      <c r="A84" s="4">
        <f>IF('True_Odds_Calculator_2-way'!A85="","",'True_Odds_Calculator_2-way'!A85)</f>
        <v>2.23</v>
      </c>
      <c r="B84" s="4">
        <f>IF('True_Odds_Calculator_2-way'!B85="","",'True_Odds_Calculator_2-way'!B85)</f>
        <v>1.67</v>
      </c>
      <c r="C84" s="4">
        <f t="shared" si="11"/>
        <v>0.44843049327354262</v>
      </c>
      <c r="D84">
        <f t="shared" si="12"/>
        <v>0.5988023952095809</v>
      </c>
      <c r="E84">
        <f t="shared" si="13"/>
        <v>4.7232888483123459E-2</v>
      </c>
      <c r="F84">
        <f t="shared" si="14"/>
        <v>-0.22128836497408777</v>
      </c>
      <c r="G84">
        <v>0</v>
      </c>
      <c r="H84">
        <f t="shared" si="15"/>
        <v>0.26852125345721117</v>
      </c>
      <c r="I84">
        <f t="shared" si="16"/>
        <v>-1.1015647826027291</v>
      </c>
      <c r="J84">
        <f t="shared" si="17"/>
        <v>1.1015647826027291</v>
      </c>
      <c r="K84">
        <f t="shared" si="18"/>
        <v>0.42464203096948078</v>
      </c>
      <c r="L84">
        <f t="shared" si="19"/>
        <v>0.57535796903051928</v>
      </c>
      <c r="M84">
        <f t="shared" si="20"/>
        <v>2.3549246826013568</v>
      </c>
      <c r="N84">
        <f t="shared" si="21"/>
        <v>1.7380484043438287</v>
      </c>
    </row>
    <row r="85" spans="1:14" x14ac:dyDescent="0.25">
      <c r="A85" s="4">
        <f>IF('True_Odds_Calculator_2-way'!A86="","",'True_Odds_Calculator_2-way'!A86)</f>
        <v>1.75</v>
      </c>
      <c r="B85" s="4">
        <f>IF('True_Odds_Calculator_2-way'!B86="","",'True_Odds_Calculator_2-way'!B86)</f>
        <v>2.19</v>
      </c>
      <c r="C85" s="4">
        <f t="shared" si="11"/>
        <v>0.5714285714285714</v>
      </c>
      <c r="D85">
        <f t="shared" si="12"/>
        <v>0.45662100456621008</v>
      </c>
      <c r="E85">
        <f t="shared" si="13"/>
        <v>2.8049575994781417E-2</v>
      </c>
      <c r="F85">
        <f t="shared" si="14"/>
        <v>-0.23287671232876717</v>
      </c>
      <c r="G85">
        <v>0</v>
      </c>
      <c r="H85">
        <f t="shared" si="15"/>
        <v>0.26092628832354858</v>
      </c>
      <c r="I85">
        <f t="shared" si="16"/>
        <v>-1.0585122480499263</v>
      </c>
      <c r="J85">
        <f t="shared" si="17"/>
        <v>1.0585122480499263</v>
      </c>
      <c r="K85">
        <f t="shared" si="18"/>
        <v>0.55744958776236542</v>
      </c>
      <c r="L85">
        <f t="shared" si="19"/>
        <v>0.44255041223763469</v>
      </c>
      <c r="M85">
        <f t="shared" si="20"/>
        <v>1.7938841860374448</v>
      </c>
      <c r="N85">
        <f t="shared" si="21"/>
        <v>2.2596295751794115</v>
      </c>
    </row>
    <row r="86" spans="1:14" x14ac:dyDescent="0.25">
      <c r="A86" s="4">
        <f>IF('True_Odds_Calculator_2-way'!A87="","",'True_Odds_Calculator_2-way'!A87)</f>
        <v>1.47</v>
      </c>
      <c r="B86" s="4">
        <f>IF('True_Odds_Calculator_2-way'!B87="","",'True_Odds_Calculator_2-way'!B87)</f>
        <v>2.85</v>
      </c>
      <c r="C86" s="4">
        <f t="shared" si="11"/>
        <v>0.68027210884353739</v>
      </c>
      <c r="D86">
        <f t="shared" si="12"/>
        <v>0.35087719298245612</v>
      </c>
      <c r="E86">
        <f t="shared" si="13"/>
        <v>3.1149301825993625E-2</v>
      </c>
      <c r="F86">
        <f t="shared" si="14"/>
        <v>-0.20754266618928263</v>
      </c>
      <c r="G86">
        <v>0</v>
      </c>
      <c r="H86">
        <f t="shared" si="15"/>
        <v>0.23869196801527626</v>
      </c>
      <c r="I86">
        <f t="shared" si="16"/>
        <v>-1.0724207460084105</v>
      </c>
      <c r="J86">
        <f t="shared" si="17"/>
        <v>1.0724207460084105</v>
      </c>
      <c r="K86">
        <f t="shared" si="18"/>
        <v>0.66487692851136759</v>
      </c>
      <c r="L86">
        <f t="shared" si="19"/>
        <v>0.3351230714886323</v>
      </c>
      <c r="M86">
        <f t="shared" si="20"/>
        <v>1.5040377506239528</v>
      </c>
      <c r="N86">
        <f t="shared" si="21"/>
        <v>2.9839783801155599</v>
      </c>
    </row>
    <row r="87" spans="1:14" x14ac:dyDescent="0.25">
      <c r="A87" s="4">
        <f>IF('True_Odds_Calculator_2-way'!A88="","",'True_Odds_Calculator_2-way'!A88)</f>
        <v>1.42</v>
      </c>
      <c r="B87" s="4">
        <f>IF('True_Odds_Calculator_2-way'!B88="","",'True_Odds_Calculator_2-way'!B88)</f>
        <v>2.99</v>
      </c>
      <c r="C87" s="4">
        <f t="shared" si="11"/>
        <v>0.70422535211267612</v>
      </c>
      <c r="D87">
        <f t="shared" si="12"/>
        <v>0.33444816053511706</v>
      </c>
      <c r="E87">
        <f t="shared" si="13"/>
        <v>3.8673512647793284E-2</v>
      </c>
      <c r="F87">
        <f t="shared" si="14"/>
        <v>-0.19685336096848638</v>
      </c>
      <c r="G87">
        <v>0</v>
      </c>
      <c r="H87">
        <f t="shared" si="15"/>
        <v>0.23552687361627964</v>
      </c>
      <c r="I87">
        <f t="shared" si="16"/>
        <v>-1.093827446579507</v>
      </c>
      <c r="J87">
        <f t="shared" si="17"/>
        <v>1.093827446579507</v>
      </c>
      <c r="K87">
        <f t="shared" si="18"/>
        <v>0.68520956697378854</v>
      </c>
      <c r="L87">
        <f t="shared" si="19"/>
        <v>0.31479043302621124</v>
      </c>
      <c r="M87">
        <f t="shared" si="20"/>
        <v>1.4594075275633931</v>
      </c>
      <c r="N87">
        <f t="shared" si="21"/>
        <v>3.1767166186932192</v>
      </c>
    </row>
    <row r="88" spans="1:14" x14ac:dyDescent="0.25">
      <c r="A88" s="4">
        <f>IF('True_Odds_Calculator_2-way'!A89="","",'True_Odds_Calculator_2-way'!A89)</f>
        <v>2.2000000000000002</v>
      </c>
      <c r="B88" s="4">
        <f>IF('True_Odds_Calculator_2-way'!B89="","",'True_Odds_Calculator_2-way'!B89)</f>
        <v>1.71</v>
      </c>
      <c r="C88" s="4">
        <f t="shared" si="11"/>
        <v>0.45454545454545453</v>
      </c>
      <c r="D88">
        <f t="shared" si="12"/>
        <v>0.58479532163742687</v>
      </c>
      <c r="E88">
        <f t="shared" si="13"/>
        <v>3.9340776182881454E-2</v>
      </c>
      <c r="F88">
        <f t="shared" si="14"/>
        <v>-0.22647527910685805</v>
      </c>
      <c r="G88">
        <v>0</v>
      </c>
      <c r="H88">
        <f t="shared" si="15"/>
        <v>0.26581605528973945</v>
      </c>
      <c r="I88">
        <f t="shared" si="16"/>
        <v>-1.0833784750435986</v>
      </c>
      <c r="J88">
        <f t="shared" si="17"/>
        <v>1.0833784750435986</v>
      </c>
      <c r="K88">
        <f t="shared" si="18"/>
        <v>0.43477236885131854</v>
      </c>
      <c r="L88">
        <f t="shared" si="19"/>
        <v>0.56522763114868146</v>
      </c>
      <c r="M88">
        <f t="shared" si="20"/>
        <v>2.3000541700523187</v>
      </c>
      <c r="N88">
        <f t="shared" si="21"/>
        <v>1.7691987172809549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11"/>
        <v>0.39840637450199207</v>
      </c>
      <c r="D89">
        <f t="shared" si="12"/>
        <v>0.64935064935064934</v>
      </c>
      <c r="E89">
        <f t="shared" si="13"/>
        <v>4.7757023852641467E-2</v>
      </c>
      <c r="F89">
        <f t="shared" si="14"/>
        <v>-0.21094841413566501</v>
      </c>
      <c r="G89">
        <v>0</v>
      </c>
      <c r="H89">
        <f t="shared" si="15"/>
        <v>0.25870543798830653</v>
      </c>
      <c r="I89">
        <f t="shared" si="16"/>
        <v>-1.1074258236418262</v>
      </c>
      <c r="J89">
        <f t="shared" si="17"/>
        <v>1.1074258236418262</v>
      </c>
      <c r="K89">
        <f t="shared" si="18"/>
        <v>0.37422166659540684</v>
      </c>
      <c r="L89">
        <f t="shared" si="19"/>
        <v>0.62577833340459288</v>
      </c>
      <c r="M89">
        <f t="shared" si="20"/>
        <v>2.6722129936991572</v>
      </c>
      <c r="N89">
        <f t="shared" si="21"/>
        <v>1.5980099447665865</v>
      </c>
    </row>
    <row r="90" spans="1:14" x14ac:dyDescent="0.25">
      <c r="A90" s="4">
        <f>IF('True_Odds_Calculator_2-way'!A91="","",'True_Odds_Calculator_2-way'!A91)</f>
        <v>1.64</v>
      </c>
      <c r="B90" s="4">
        <f>IF('True_Odds_Calculator_2-way'!B91="","",'True_Odds_Calculator_2-way'!B91)</f>
        <v>2.2599999999999998</v>
      </c>
      <c r="C90" s="4">
        <f t="shared" si="11"/>
        <v>0.6097560975609756</v>
      </c>
      <c r="D90">
        <f t="shared" si="12"/>
        <v>0.44247787610619471</v>
      </c>
      <c r="E90">
        <f t="shared" si="13"/>
        <v>5.2233973667170197E-2</v>
      </c>
      <c r="F90">
        <f t="shared" si="14"/>
        <v>-0.21756960932441194</v>
      </c>
      <c r="G90">
        <v>0</v>
      </c>
      <c r="H90">
        <f t="shared" si="15"/>
        <v>0.26980358299158214</v>
      </c>
      <c r="I90">
        <f t="shared" si="16"/>
        <v>-1.1135885079684347</v>
      </c>
      <c r="J90">
        <f t="shared" si="17"/>
        <v>1.1135885079684347</v>
      </c>
      <c r="K90">
        <f t="shared" si="18"/>
        <v>0.58387455995847437</v>
      </c>
      <c r="L90">
        <f t="shared" si="19"/>
        <v>0.41612544004152574</v>
      </c>
      <c r="M90">
        <f t="shared" si="20"/>
        <v>1.7126966450997982</v>
      </c>
      <c r="N90">
        <f t="shared" si="21"/>
        <v>2.4031215200402278</v>
      </c>
    </row>
    <row r="91" spans="1:14" x14ac:dyDescent="0.25">
      <c r="A91" s="4">
        <f>IF('True_Odds_Calculator_2-way'!A92="","",'True_Odds_Calculator_2-way'!A92)</f>
        <v>1.98</v>
      </c>
      <c r="B91" s="4">
        <f>IF('True_Odds_Calculator_2-way'!B92="","",'True_Odds_Calculator_2-way'!B92)</f>
        <v>1.85</v>
      </c>
      <c r="C91" s="4">
        <f t="shared" si="11"/>
        <v>0.50505050505050508</v>
      </c>
      <c r="D91">
        <f t="shared" si="12"/>
        <v>0.54054054054054046</v>
      </c>
      <c r="E91">
        <f t="shared" si="13"/>
        <v>4.5591045591045543E-2</v>
      </c>
      <c r="F91">
        <f t="shared" si="14"/>
        <v>-0.22740922740922742</v>
      </c>
      <c r="G91">
        <v>0</v>
      </c>
      <c r="H91">
        <f t="shared" si="15"/>
        <v>0.27300027300027296</v>
      </c>
      <c r="I91">
        <f t="shared" si="16"/>
        <v>-1.0956642697819576</v>
      </c>
      <c r="J91">
        <f t="shared" si="17"/>
        <v>1.0956642697819576</v>
      </c>
      <c r="K91">
        <f t="shared" si="18"/>
        <v>0.48221797483362183</v>
      </c>
      <c r="L91">
        <f t="shared" si="19"/>
        <v>0.51778202516637828</v>
      </c>
      <c r="M91">
        <f t="shared" si="20"/>
        <v>2.0737509843863182</v>
      </c>
      <c r="N91">
        <f t="shared" si="21"/>
        <v>1.9313146293146641</v>
      </c>
    </row>
    <row r="92" spans="1:14" x14ac:dyDescent="0.25">
      <c r="A92" s="4">
        <f>IF('True_Odds_Calculator_2-way'!A93="","",'True_Odds_Calculator_2-way'!A93)</f>
        <v>2.13</v>
      </c>
      <c r="B92" s="4">
        <f>IF('True_Odds_Calculator_2-way'!B93="","",'True_Odds_Calculator_2-way'!B93)</f>
        <v>1.79</v>
      </c>
      <c r="C92" s="4">
        <f t="shared" si="11"/>
        <v>0.46948356807511737</v>
      </c>
      <c r="D92">
        <f t="shared" si="12"/>
        <v>0.55865921787709494</v>
      </c>
      <c r="E92">
        <f t="shared" si="13"/>
        <v>2.8142785952212312E-2</v>
      </c>
      <c r="F92">
        <f t="shared" si="14"/>
        <v>-0.2341385369947806</v>
      </c>
      <c r="G92">
        <v>0</v>
      </c>
      <c r="H92">
        <f t="shared" si="15"/>
        <v>0.26228132294699291</v>
      </c>
      <c r="I92">
        <f t="shared" si="16"/>
        <v>-1.0583936671670078</v>
      </c>
      <c r="J92">
        <f t="shared" si="17"/>
        <v>1.0583936671670078</v>
      </c>
      <c r="K92">
        <f t="shared" si="18"/>
        <v>0.45537654905878816</v>
      </c>
      <c r="L92">
        <f t="shared" si="19"/>
        <v>0.5446234509412119</v>
      </c>
      <c r="M92">
        <f t="shared" si="20"/>
        <v>2.1959848438987186</v>
      </c>
      <c r="N92">
        <f t="shared" si="21"/>
        <v>1.8361309970619364</v>
      </c>
    </row>
    <row r="93" spans="1:14" x14ac:dyDescent="0.25">
      <c r="A93" s="4">
        <f>IF('True_Odds_Calculator_2-way'!A94="","",'True_Odds_Calculator_2-way'!A94)</f>
        <v>1.9</v>
      </c>
      <c r="B93" s="4">
        <f>IF('True_Odds_Calculator_2-way'!B94="","",'True_Odds_Calculator_2-way'!B94)</f>
        <v>2.0099999999999998</v>
      </c>
      <c r="C93" s="4">
        <f t="shared" si="11"/>
        <v>0.52631578947368418</v>
      </c>
      <c r="D93">
        <f t="shared" si="12"/>
        <v>0.49751243781094534</v>
      </c>
      <c r="E93">
        <f t="shared" si="13"/>
        <v>2.3828227284629522E-2</v>
      </c>
      <c r="F93">
        <f t="shared" si="14"/>
        <v>-0.23802042419481539</v>
      </c>
      <c r="G93">
        <v>0</v>
      </c>
      <c r="H93">
        <f t="shared" si="15"/>
        <v>0.26184865147944492</v>
      </c>
      <c r="I93">
        <f t="shared" si="16"/>
        <v>-1.0488612925459211</v>
      </c>
      <c r="J93">
        <f t="shared" si="17"/>
        <v>1.0488612925459211</v>
      </c>
      <c r="K93">
        <f t="shared" si="18"/>
        <v>0.51440986432507074</v>
      </c>
      <c r="L93">
        <f t="shared" si="19"/>
        <v>0.48559013567492909</v>
      </c>
      <c r="M93">
        <f t="shared" si="20"/>
        <v>1.9439751632913294</v>
      </c>
      <c r="N93">
        <f t="shared" si="21"/>
        <v>2.0593499054713802</v>
      </c>
    </row>
    <row r="94" spans="1:14" x14ac:dyDescent="0.25">
      <c r="A94" s="4">
        <f>IF('True_Odds_Calculator_2-way'!A95="","",'True_Odds_Calculator_2-way'!A95)</f>
        <v>1.76</v>
      </c>
      <c r="B94" s="4">
        <f>IF('True_Odds_Calculator_2-way'!B95="","",'True_Odds_Calculator_2-way'!B95)</f>
        <v>2.16</v>
      </c>
      <c r="C94" s="4">
        <f t="shared" si="11"/>
        <v>0.56818181818181823</v>
      </c>
      <c r="D94">
        <f t="shared" si="12"/>
        <v>0.46296296296296291</v>
      </c>
      <c r="E94">
        <f t="shared" si="13"/>
        <v>3.1144781144781142E-2</v>
      </c>
      <c r="F94">
        <f t="shared" si="14"/>
        <v>-0.23190235690235683</v>
      </c>
      <c r="G94">
        <v>0</v>
      </c>
      <c r="H94">
        <f t="shared" si="15"/>
        <v>0.26304713804713803</v>
      </c>
      <c r="I94">
        <f t="shared" si="16"/>
        <v>-1.0650358071057626</v>
      </c>
      <c r="J94">
        <f t="shared" si="17"/>
        <v>1.0650358071057626</v>
      </c>
      <c r="K94">
        <f t="shared" si="18"/>
        <v>0.55266108113889945</v>
      </c>
      <c r="L94">
        <f t="shared" si="19"/>
        <v>0.44733891886110039</v>
      </c>
      <c r="M94">
        <f t="shared" si="20"/>
        <v>1.8094272134003797</v>
      </c>
      <c r="N94">
        <f t="shared" si="21"/>
        <v>2.2354415362426847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1.98</v>
      </c>
      <c r="B96" s="4">
        <f>IF('True_Odds_Calculator_2-way'!B97="","",'True_Odds_Calculator_2-way'!B97)</f>
        <v>1.91</v>
      </c>
      <c r="C96" s="4">
        <f t="shared" si="11"/>
        <v>0.50505050505050508</v>
      </c>
      <c r="D96">
        <f t="shared" si="12"/>
        <v>0.52356020942408377</v>
      </c>
      <c r="E96">
        <f t="shared" si="13"/>
        <v>2.861071447458885E-2</v>
      </c>
      <c r="F96">
        <f t="shared" si="14"/>
        <v>-0.23581363371939279</v>
      </c>
      <c r="G96">
        <v>0</v>
      </c>
      <c r="H96">
        <f t="shared" si="15"/>
        <v>0.2644243481939817</v>
      </c>
      <c r="I96">
        <f t="shared" si="16"/>
        <v>-1.0589275952301447</v>
      </c>
      <c r="J96">
        <f t="shared" si="17"/>
        <v>1.0589275952301447</v>
      </c>
      <c r="K96">
        <f t="shared" si="18"/>
        <v>0.4907375632320416</v>
      </c>
      <c r="L96">
        <f t="shared" si="19"/>
        <v>0.50926243676795835</v>
      </c>
      <c r="M96">
        <f t="shared" si="20"/>
        <v>2.0377490433255412</v>
      </c>
      <c r="N96">
        <f t="shared" si="21"/>
        <v>1.9636241116594322</v>
      </c>
    </row>
    <row r="97" spans="1:14" x14ac:dyDescent="0.25">
      <c r="A97" s="4">
        <f>IF('True_Odds_Calculator_2-way'!A98="","",'True_Odds_Calculator_2-way'!A98)</f>
        <v>2.1</v>
      </c>
      <c r="B97" s="4">
        <f>IF('True_Odds_Calculator_2-way'!B98="","",'True_Odds_Calculator_2-way'!B98)</f>
        <v>1.79</v>
      </c>
      <c r="C97" s="4">
        <f t="shared" si="11"/>
        <v>0.47619047619047616</v>
      </c>
      <c r="D97">
        <f t="shared" si="12"/>
        <v>0.55865921787709494</v>
      </c>
      <c r="E97">
        <f t="shared" si="13"/>
        <v>3.4849694067571102E-2</v>
      </c>
      <c r="F97">
        <f t="shared" si="14"/>
        <v>-0.2311785049215217</v>
      </c>
      <c r="G97">
        <v>0</v>
      </c>
      <c r="H97">
        <f t="shared" si="15"/>
        <v>0.2660281989890928</v>
      </c>
      <c r="I97">
        <f t="shared" si="16"/>
        <v>-1.072729223145815</v>
      </c>
      <c r="J97">
        <f t="shared" si="17"/>
        <v>1.072729223145815</v>
      </c>
      <c r="K97">
        <f t="shared" si="18"/>
        <v>0.4587151448829464</v>
      </c>
      <c r="L97">
        <f t="shared" si="19"/>
        <v>0.5412848551170536</v>
      </c>
      <c r="M97">
        <f t="shared" si="20"/>
        <v>2.1800021454603971</v>
      </c>
      <c r="N97">
        <f t="shared" si="21"/>
        <v>1.8474560862851939</v>
      </c>
    </row>
    <row r="98" spans="1:14" x14ac:dyDescent="0.25">
      <c r="A98" s="4">
        <f>IF('True_Odds_Calculator_2-way'!A99="","",'True_Odds_Calculator_2-way'!A99)</f>
        <v>1.88</v>
      </c>
      <c r="B98" s="4">
        <f>IF('True_Odds_Calculator_2-way'!B99="","",'True_Odds_Calculator_2-way'!B99)</f>
        <v>2.0099999999999998</v>
      </c>
      <c r="C98" s="4">
        <f t="shared" si="11"/>
        <v>0.53191489361702127</v>
      </c>
      <c r="D98">
        <f t="shared" si="12"/>
        <v>0.49751243781094534</v>
      </c>
      <c r="E98">
        <f t="shared" si="13"/>
        <v>2.9427331427966497E-2</v>
      </c>
      <c r="F98">
        <f t="shared" si="14"/>
        <v>-0.23520694400338749</v>
      </c>
      <c r="G98">
        <v>0</v>
      </c>
      <c r="H98">
        <f t="shared" si="15"/>
        <v>0.26463427543135393</v>
      </c>
      <c r="I98">
        <f t="shared" si="16"/>
        <v>-1.060713208766217</v>
      </c>
      <c r="J98">
        <f t="shared" si="17"/>
        <v>1.060713208766217</v>
      </c>
      <c r="K98">
        <f t="shared" si="18"/>
        <v>0.5172161542198922</v>
      </c>
      <c r="L98">
        <f t="shared" si="19"/>
        <v>0.48278384578010813</v>
      </c>
      <c r="M98">
        <f t="shared" si="20"/>
        <v>1.9334276237142709</v>
      </c>
      <c r="N98">
        <f t="shared" si="21"/>
        <v>2.0713203408538785</v>
      </c>
    </row>
    <row r="99" spans="1:14" x14ac:dyDescent="0.25">
      <c r="A99" s="4">
        <f>IF('True_Odds_Calculator_2-way'!A100="","",'True_Odds_Calculator_2-way'!A100)</f>
        <v>2.19</v>
      </c>
      <c r="B99" s="4">
        <f>IF('True_Odds_Calculator_2-way'!B100="","",'True_Odds_Calculator_2-way'!B100)</f>
        <v>1.74</v>
      </c>
      <c r="C99" s="4">
        <f t="shared" si="11"/>
        <v>0.45662100456621008</v>
      </c>
      <c r="D99">
        <f t="shared" si="12"/>
        <v>0.57471264367816088</v>
      </c>
      <c r="E99">
        <f t="shared" si="13"/>
        <v>3.1333648244370904E-2</v>
      </c>
      <c r="F99">
        <f t="shared" si="14"/>
        <v>-0.23109221644885325</v>
      </c>
      <c r="G99">
        <v>0</v>
      </c>
      <c r="H99">
        <f t="shared" si="15"/>
        <v>0.26242586469322415</v>
      </c>
      <c r="I99">
        <f t="shared" si="16"/>
        <v>-1.0656403571953759</v>
      </c>
      <c r="J99">
        <f t="shared" si="17"/>
        <v>1.0656403571953759</v>
      </c>
      <c r="K99">
        <f t="shared" si="18"/>
        <v>0.4408953301027736</v>
      </c>
      <c r="L99">
        <f t="shared" si="19"/>
        <v>0.5591046698972264</v>
      </c>
      <c r="M99">
        <f t="shared" si="20"/>
        <v>2.2681120250624973</v>
      </c>
      <c r="N99">
        <f t="shared" si="21"/>
        <v>1.7885738643245783</v>
      </c>
    </row>
    <row r="100" spans="1:14" x14ac:dyDescent="0.25">
      <c r="A100" s="4">
        <f>IF('True_Odds_Calculator_2-way'!A101="","",'True_Odds_Calculator_2-way'!A101)</f>
        <v>1.94</v>
      </c>
      <c r="B100" s="4">
        <f>IF('True_Odds_Calculator_2-way'!B101="","",'True_Odds_Calculator_2-way'!B101)</f>
        <v>1.94</v>
      </c>
      <c r="C100" s="4">
        <f t="shared" si="11"/>
        <v>0.51546391752577325</v>
      </c>
      <c r="D100">
        <f t="shared" si="12"/>
        <v>0.51546391752577325</v>
      </c>
      <c r="E100">
        <f t="shared" si="13"/>
        <v>3.0927835051546504E-2</v>
      </c>
      <c r="F100">
        <f t="shared" si="14"/>
        <v>-0.23477521521947065</v>
      </c>
      <c r="G100">
        <v>0</v>
      </c>
      <c r="H100">
        <f t="shared" si="15"/>
        <v>0.26570305027101715</v>
      </c>
      <c r="I100">
        <f t="shared" si="16"/>
        <v>-1.0638297872340428</v>
      </c>
      <c r="J100">
        <f t="shared" si="17"/>
        <v>1.0638297872340428</v>
      </c>
      <c r="K100">
        <f t="shared" si="18"/>
        <v>0.49999999999999989</v>
      </c>
      <c r="L100">
        <f t="shared" si="19"/>
        <v>0.49999999999999989</v>
      </c>
      <c r="M100">
        <f t="shared" si="20"/>
        <v>2.0000000000000004</v>
      </c>
      <c r="N100">
        <f t="shared" si="21"/>
        <v>2.0000000000000004</v>
      </c>
    </row>
    <row r="101" spans="1:14" x14ac:dyDescent="0.25">
      <c r="A101" s="4">
        <f>IF('True_Odds_Calculator_2-way'!A102="","",'True_Odds_Calculator_2-way'!A102)</f>
        <v>2.12</v>
      </c>
      <c r="B101" s="4">
        <f>IF('True_Odds_Calculator_2-way'!B102="","",'True_Odds_Calculator_2-way'!B102)</f>
        <v>1.78</v>
      </c>
      <c r="C101" s="4">
        <f t="shared" si="11"/>
        <v>0.47169811320754712</v>
      </c>
      <c r="D101">
        <f t="shared" si="12"/>
        <v>0.5617977528089888</v>
      </c>
      <c r="E101">
        <f t="shared" si="13"/>
        <v>3.3495866016535869E-2</v>
      </c>
      <c r="F101">
        <f t="shared" si="14"/>
        <v>-0.23150307398770409</v>
      </c>
      <c r="G101">
        <v>0</v>
      </c>
      <c r="H101">
        <f t="shared" si="15"/>
        <v>0.26499894000423996</v>
      </c>
      <c r="I101">
        <f t="shared" si="16"/>
        <v>-1.0699012312772822</v>
      </c>
      <c r="J101">
        <f t="shared" si="17"/>
        <v>1.0699012312772822</v>
      </c>
      <c r="K101">
        <f t="shared" si="18"/>
        <v>0.45489916365833472</v>
      </c>
      <c r="L101">
        <f t="shared" si="19"/>
        <v>0.54510083634166528</v>
      </c>
      <c r="M101">
        <f t="shared" si="20"/>
        <v>2.1982893790305562</v>
      </c>
      <c r="N101">
        <f t="shared" si="21"/>
        <v>1.83452296039628</v>
      </c>
    </row>
    <row r="102" spans="1:14" x14ac:dyDescent="0.25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11"/>
        <v>0.50251256281407031</v>
      </c>
      <c r="D102">
        <f t="shared" si="12"/>
        <v>0.52631578947368418</v>
      </c>
      <c r="E102">
        <f t="shared" si="13"/>
        <v>2.8828352287754377E-2</v>
      </c>
      <c r="F102">
        <f t="shared" si="14"/>
        <v>-0.23565194393017741</v>
      </c>
      <c r="G102">
        <v>0</v>
      </c>
      <c r="H102">
        <f t="shared" si="15"/>
        <v>0.26448029621793173</v>
      </c>
      <c r="I102">
        <f t="shared" si="16"/>
        <v>-1.0594028769395465</v>
      </c>
      <c r="J102">
        <f t="shared" si="17"/>
        <v>1.0594028769395465</v>
      </c>
      <c r="K102">
        <f t="shared" si="18"/>
        <v>0.48808848170151553</v>
      </c>
      <c r="L102">
        <f t="shared" si="19"/>
        <v>0.51191151829848447</v>
      </c>
      <c r="M102">
        <f t="shared" si="20"/>
        <v>2.0488088481701512</v>
      </c>
      <c r="N102">
        <f t="shared" si="21"/>
        <v>1.9534625892455926</v>
      </c>
    </row>
    <row r="103" spans="1:14" x14ac:dyDescent="0.25">
      <c r="A103" s="4">
        <f>IF('True_Odds_Calculator_2-way'!A104="","",'True_Odds_Calculator_2-way'!A104)</f>
        <v>1.19</v>
      </c>
      <c r="B103" s="4">
        <f>IF('True_Odds_Calculator_2-way'!B104="","",'True_Odds_Calculator_2-way'!B104)</f>
        <v>4.8600000000000003</v>
      </c>
      <c r="C103" s="4">
        <f t="shared" si="11"/>
        <v>0.84033613445378152</v>
      </c>
      <c r="D103">
        <f t="shared" si="12"/>
        <v>0.20576131687242796</v>
      </c>
      <c r="E103">
        <f t="shared" si="13"/>
        <v>4.6097451326209571E-2</v>
      </c>
      <c r="F103">
        <f t="shared" si="14"/>
        <v>-0.12681121831448616</v>
      </c>
      <c r="G103">
        <v>0</v>
      </c>
      <c r="H103">
        <f t="shared" si="15"/>
        <v>0.17290866964069576</v>
      </c>
      <c r="I103">
        <f t="shared" si="16"/>
        <v>-1.1676953403876</v>
      </c>
      <c r="J103">
        <f t="shared" si="17"/>
        <v>1.1676953403876</v>
      </c>
      <c r="K103">
        <f t="shared" si="18"/>
        <v>0.81842295295905565</v>
      </c>
      <c r="L103">
        <f t="shared" si="19"/>
        <v>0.18157704704094429</v>
      </c>
      <c r="M103">
        <f t="shared" si="20"/>
        <v>1.2218621146736439</v>
      </c>
      <c r="N103">
        <f t="shared" si="21"/>
        <v>5.5073040138961362</v>
      </c>
    </row>
    <row r="104" spans="1:14" x14ac:dyDescent="0.25">
      <c r="A104" s="4">
        <f>IF('True_Odds_Calculator_2-way'!A105="","",'True_Odds_Calculator_2-way'!A105)</f>
        <v>1.6</v>
      </c>
      <c r="B104" s="4">
        <f>IF('True_Odds_Calculator_2-way'!B105="","",'True_Odds_Calculator_2-way'!B105)</f>
        <v>2.4500000000000002</v>
      </c>
      <c r="C104" s="4">
        <f t="shared" si="11"/>
        <v>0.625</v>
      </c>
      <c r="D104">
        <f t="shared" si="12"/>
        <v>0.4081632653061224</v>
      </c>
      <c r="E104">
        <f t="shared" si="13"/>
        <v>3.3163265306122458E-2</v>
      </c>
      <c r="F104">
        <f t="shared" si="14"/>
        <v>-0.22193877551020402</v>
      </c>
      <c r="G104">
        <v>0</v>
      </c>
      <c r="H104">
        <f t="shared" si="15"/>
        <v>0.25510204081632648</v>
      </c>
      <c r="I104">
        <f t="shared" si="16"/>
        <v>-1.0721125348377949</v>
      </c>
      <c r="J104">
        <f t="shared" si="17"/>
        <v>1.0721125348377949</v>
      </c>
      <c r="K104">
        <f t="shared" si="18"/>
        <v>0.60854364081308054</v>
      </c>
      <c r="L104">
        <f t="shared" si="19"/>
        <v>0.39145635918691934</v>
      </c>
      <c r="M104">
        <f t="shared" si="20"/>
        <v>1.643267520902677</v>
      </c>
      <c r="N104">
        <f t="shared" si="21"/>
        <v>2.5545631755148031</v>
      </c>
    </row>
    <row r="105" spans="1:14" x14ac:dyDescent="0.25">
      <c r="A105" s="4">
        <f>IF('True_Odds_Calculator_2-way'!A106="","",'True_Odds_Calculator_2-way'!A106)</f>
        <v>1.64</v>
      </c>
      <c r="B105" s="4">
        <f>IF('True_Odds_Calculator_2-way'!B106="","",'True_Odds_Calculator_2-way'!B106)</f>
        <v>2.35</v>
      </c>
      <c r="C105" s="4">
        <f t="shared" si="11"/>
        <v>0.6097560975609756</v>
      </c>
      <c r="D105">
        <f t="shared" si="12"/>
        <v>0.42553191489361702</v>
      </c>
      <c r="E105">
        <f t="shared" si="13"/>
        <v>3.5288012454592677E-2</v>
      </c>
      <c r="F105">
        <f t="shared" si="14"/>
        <v>-0.22418266735858849</v>
      </c>
      <c r="G105">
        <v>0</v>
      </c>
      <c r="H105">
        <f t="shared" si="15"/>
        <v>0.25947067981318112</v>
      </c>
      <c r="I105">
        <f t="shared" si="16"/>
        <v>-1.075828707279838</v>
      </c>
      <c r="J105">
        <f t="shared" si="17"/>
        <v>1.075828707279838</v>
      </c>
      <c r="K105">
        <f t="shared" si="18"/>
        <v>0.59223098156369014</v>
      </c>
      <c r="L105">
        <f t="shared" si="19"/>
        <v>0.40776901843630997</v>
      </c>
      <c r="M105">
        <f t="shared" si="20"/>
        <v>1.6885303726590961</v>
      </c>
      <c r="N105">
        <f t="shared" si="21"/>
        <v>2.452368754827781</v>
      </c>
    </row>
    <row r="106" spans="1:14" x14ac:dyDescent="0.25">
      <c r="A106" s="4">
        <f>IF('True_Odds_Calculator_2-way'!A107="","",'True_Odds_Calculator_2-way'!A107)</f>
        <v>1.57</v>
      </c>
      <c r="B106" s="4">
        <f>IF('True_Odds_Calculator_2-way'!B107="","",'True_Odds_Calculator_2-way'!B107)</f>
        <v>2.52</v>
      </c>
      <c r="C106" s="4">
        <f t="shared" si="11"/>
        <v>0.63694267515923564</v>
      </c>
      <c r="D106">
        <f t="shared" si="12"/>
        <v>0.3968253968253968</v>
      </c>
      <c r="E106">
        <f t="shared" si="13"/>
        <v>3.3768071984632497E-2</v>
      </c>
      <c r="F106">
        <f t="shared" si="14"/>
        <v>-0.21898695784046107</v>
      </c>
      <c r="G106">
        <v>0</v>
      </c>
      <c r="H106">
        <f t="shared" si="15"/>
        <v>0.25275502982509351</v>
      </c>
      <c r="I106">
        <f t="shared" si="16"/>
        <v>-1.0743376064838499</v>
      </c>
      <c r="J106">
        <f t="shared" si="17"/>
        <v>1.0743376064838499</v>
      </c>
      <c r="K106">
        <f t="shared" si="18"/>
        <v>0.62020410288672867</v>
      </c>
      <c r="L106">
        <f t="shared" si="19"/>
        <v>0.37979589711327127</v>
      </c>
      <c r="M106">
        <f t="shared" si="20"/>
        <v>1.6123724356957947</v>
      </c>
      <c r="N106">
        <f t="shared" si="21"/>
        <v>2.6329931618554516</v>
      </c>
    </row>
    <row r="107" spans="1:14" x14ac:dyDescent="0.25">
      <c r="A107" s="4">
        <f>IF('True_Odds_Calculator_2-way'!A108="","",'True_Odds_Calculator_2-way'!A108)</f>
        <v>1.68</v>
      </c>
      <c r="B107" s="4">
        <f>IF('True_Odds_Calculator_2-way'!B108="","",'True_Odds_Calculator_2-way'!B108)</f>
        <v>2.2799999999999998</v>
      </c>
      <c r="C107" s="4">
        <f t="shared" si="11"/>
        <v>0.59523809523809523</v>
      </c>
      <c r="D107">
        <f t="shared" si="12"/>
        <v>0.43859649122807021</v>
      </c>
      <c r="E107">
        <f t="shared" si="13"/>
        <v>3.383458646616555E-2</v>
      </c>
      <c r="F107">
        <f t="shared" si="14"/>
        <v>-0.2272347535505429</v>
      </c>
      <c r="G107">
        <v>0</v>
      </c>
      <c r="H107">
        <f t="shared" si="15"/>
        <v>0.26106934001670845</v>
      </c>
      <c r="I107">
        <f t="shared" si="16"/>
        <v>-1.0718661571406805</v>
      </c>
      <c r="J107">
        <f t="shared" si="17"/>
        <v>1.0718661571406805</v>
      </c>
      <c r="K107">
        <f t="shared" si="18"/>
        <v>0.57841282804125305</v>
      </c>
      <c r="L107">
        <f t="shared" si="19"/>
        <v>0.42158717195874679</v>
      </c>
      <c r="M107">
        <f t="shared" si="20"/>
        <v>1.728868986855663</v>
      </c>
      <c r="N107">
        <f t="shared" si="21"/>
        <v>2.3719886811400706</v>
      </c>
    </row>
    <row r="108" spans="1:14" x14ac:dyDescent="0.25">
      <c r="A108" s="4">
        <f>IF('True_Odds_Calculator_2-way'!A109="","",'True_Odds_Calculator_2-way'!A109)</f>
        <v>1.75</v>
      </c>
      <c r="B108" s="4">
        <f>IF('True_Odds_Calculator_2-way'!B109="","",'True_Odds_Calculator_2-way'!B109)</f>
        <v>2.16</v>
      </c>
      <c r="C108" s="4">
        <f t="shared" si="11"/>
        <v>0.5714285714285714</v>
      </c>
      <c r="D108">
        <f t="shared" si="12"/>
        <v>0.46296296296296291</v>
      </c>
      <c r="E108">
        <f t="shared" si="13"/>
        <v>3.4391534391534417E-2</v>
      </c>
      <c r="F108">
        <f t="shared" si="14"/>
        <v>-0.23015873015873001</v>
      </c>
      <c r="G108">
        <v>0</v>
      </c>
      <c r="H108">
        <f t="shared" si="15"/>
        <v>0.26455026455026448</v>
      </c>
      <c r="I108">
        <f t="shared" si="16"/>
        <v>-1.0721125348377951</v>
      </c>
      <c r="J108">
        <f t="shared" si="17"/>
        <v>1.0721125348377951</v>
      </c>
      <c r="K108">
        <f t="shared" si="18"/>
        <v>0.55429779192955719</v>
      </c>
      <c r="L108">
        <f t="shared" si="19"/>
        <v>0.44570220807044264</v>
      </c>
      <c r="M108">
        <f t="shared" si="20"/>
        <v>1.8040844011283466</v>
      </c>
      <c r="N108">
        <f t="shared" si="21"/>
        <v>2.2436505404118421</v>
      </c>
    </row>
    <row r="109" spans="1:14" x14ac:dyDescent="0.25">
      <c r="A109" s="4">
        <f>IF('True_Odds_Calculator_2-way'!A110="","",'True_Odds_Calculator_2-way'!A110)</f>
        <v>1.75</v>
      </c>
      <c r="B109" s="4">
        <f>IF('True_Odds_Calculator_2-way'!B110="","",'True_Odds_Calculator_2-way'!B110)</f>
        <v>2.17</v>
      </c>
      <c r="C109" s="4">
        <f t="shared" si="11"/>
        <v>0.5714285714285714</v>
      </c>
      <c r="D109">
        <f t="shared" si="12"/>
        <v>0.46082949308755761</v>
      </c>
      <c r="E109">
        <f t="shared" si="13"/>
        <v>3.2258064516129004E-2</v>
      </c>
      <c r="F109">
        <f t="shared" si="14"/>
        <v>-0.23107307439104674</v>
      </c>
      <c r="G109">
        <v>0</v>
      </c>
      <c r="H109">
        <f t="shared" si="15"/>
        <v>0.26333113890717574</v>
      </c>
      <c r="I109">
        <f t="shared" si="16"/>
        <v>-1.0675210253672476</v>
      </c>
      <c r="J109">
        <f t="shared" si="17"/>
        <v>1.0675210253672476</v>
      </c>
      <c r="K109">
        <f t="shared" si="18"/>
        <v>0.55535785771485779</v>
      </c>
      <c r="L109">
        <f t="shared" si="19"/>
        <v>0.44464214228514221</v>
      </c>
      <c r="M109">
        <f t="shared" si="20"/>
        <v>1.8006407690254356</v>
      </c>
      <c r="N109">
        <f t="shared" si="21"/>
        <v>2.2489995996796797</v>
      </c>
    </row>
    <row r="110" spans="1:14" x14ac:dyDescent="0.25">
      <c r="A110" s="4">
        <f>IF('True_Odds_Calculator_2-way'!A111="","",'True_Odds_Calculator_2-way'!A111)</f>
        <v>2.13</v>
      </c>
      <c r="B110" s="4">
        <f>IF('True_Odds_Calculator_2-way'!B111="","",'True_Odds_Calculator_2-way'!B111)</f>
        <v>1.78</v>
      </c>
      <c r="C110" s="4">
        <f t="shared" si="11"/>
        <v>0.46948356807511737</v>
      </c>
      <c r="D110">
        <f t="shared" si="12"/>
        <v>0.5617977528089888</v>
      </c>
      <c r="E110">
        <f t="shared" si="13"/>
        <v>3.128132088410629E-2</v>
      </c>
      <c r="F110">
        <f t="shared" si="14"/>
        <v>-0.23247349264124062</v>
      </c>
      <c r="G110">
        <v>0</v>
      </c>
      <c r="H110">
        <f t="shared" si="15"/>
        <v>0.26375481352534685</v>
      </c>
      <c r="I110">
        <f t="shared" si="16"/>
        <v>-1.0651566348113084</v>
      </c>
      <c r="J110">
        <f t="shared" si="17"/>
        <v>1.0651566348113084</v>
      </c>
      <c r="K110">
        <f t="shared" si="18"/>
        <v>0.45379730835053417</v>
      </c>
      <c r="L110">
        <f t="shared" si="19"/>
        <v>0.54620269164946567</v>
      </c>
      <c r="M110">
        <f t="shared" si="20"/>
        <v>2.2036269973367788</v>
      </c>
      <c r="N110">
        <f t="shared" si="21"/>
        <v>1.8308221751528204</v>
      </c>
    </row>
    <row r="111" spans="1:14" x14ac:dyDescent="0.25">
      <c r="A111" s="4">
        <f>IF('True_Odds_Calculator_2-way'!A112="","",'True_Odds_Calculator_2-way'!A112)</f>
        <v>2.06</v>
      </c>
      <c r="B111" s="4">
        <f>IF('True_Odds_Calculator_2-way'!B112="","",'True_Odds_Calculator_2-way'!B112)</f>
        <v>1.84</v>
      </c>
      <c r="C111" s="4">
        <f t="shared" si="11"/>
        <v>0.4854368932038835</v>
      </c>
      <c r="D111">
        <f t="shared" si="12"/>
        <v>0.54347826086956519</v>
      </c>
      <c r="E111">
        <f t="shared" si="13"/>
        <v>2.891515407344869E-2</v>
      </c>
      <c r="F111">
        <f t="shared" si="14"/>
        <v>-0.23490924440692273</v>
      </c>
      <c r="G111">
        <v>0</v>
      </c>
      <c r="H111">
        <f t="shared" si="15"/>
        <v>0.26382439848037148</v>
      </c>
      <c r="I111">
        <f t="shared" si="16"/>
        <v>-1.0597597584982434</v>
      </c>
      <c r="J111">
        <f t="shared" si="17"/>
        <v>1.0597597584982434</v>
      </c>
      <c r="K111">
        <f t="shared" si="18"/>
        <v>0.47095494984925418</v>
      </c>
      <c r="L111">
        <f t="shared" si="19"/>
        <v>0.52904505015074577</v>
      </c>
      <c r="M111">
        <f t="shared" si="20"/>
        <v>2.123345344008138</v>
      </c>
      <c r="N111">
        <f t="shared" si="21"/>
        <v>1.8901981971385247</v>
      </c>
    </row>
    <row r="112" spans="1:14" x14ac:dyDescent="0.25">
      <c r="A112" s="4">
        <f>IF('True_Odds_Calculator_2-way'!A113="","",'True_Odds_Calculator_2-way'!A113)</f>
        <v>2.2200000000000002</v>
      </c>
      <c r="B112" s="4">
        <f>IF('True_Odds_Calculator_2-way'!B113="","",'True_Odds_Calculator_2-way'!B113)</f>
        <v>1.71</v>
      </c>
      <c r="C112" s="4">
        <f t="shared" si="11"/>
        <v>0.4504504504504504</v>
      </c>
      <c r="D112">
        <f t="shared" si="12"/>
        <v>0.58479532163742687</v>
      </c>
      <c r="E112">
        <f t="shared" si="13"/>
        <v>3.5245772087877381E-2</v>
      </c>
      <c r="F112">
        <f t="shared" si="14"/>
        <v>-0.2281755439650176</v>
      </c>
      <c r="G112">
        <v>0</v>
      </c>
      <c r="H112">
        <f t="shared" si="15"/>
        <v>0.26342131605289498</v>
      </c>
      <c r="I112">
        <f t="shared" si="16"/>
        <v>-1.0744616281415775</v>
      </c>
      <c r="J112">
        <f t="shared" si="17"/>
        <v>1.0744616281415775</v>
      </c>
      <c r="K112">
        <f t="shared" si="18"/>
        <v>0.43274247509065539</v>
      </c>
      <c r="L112">
        <f t="shared" si="19"/>
        <v>0.56725752490934445</v>
      </c>
      <c r="M112">
        <f t="shared" si="20"/>
        <v>2.310843186332725</v>
      </c>
      <c r="N112">
        <f t="shared" si="21"/>
        <v>1.7628677559805201</v>
      </c>
    </row>
    <row r="113" spans="1:14" x14ac:dyDescent="0.25">
      <c r="A113" s="4">
        <f>IF('True_Odds_Calculator_2-way'!A114="","",'True_Odds_Calculator_2-way'!A114)</f>
        <v>2.15</v>
      </c>
      <c r="B113" s="4">
        <f>IF('True_Odds_Calculator_2-way'!B114="","",'True_Odds_Calculator_2-way'!B114)</f>
        <v>1.76</v>
      </c>
      <c r="C113" s="4">
        <f t="shared" si="11"/>
        <v>0.46511627906976744</v>
      </c>
      <c r="D113">
        <f t="shared" si="12"/>
        <v>0.56818181818181823</v>
      </c>
      <c r="E113">
        <f t="shared" si="13"/>
        <v>3.3298097251585723E-2</v>
      </c>
      <c r="F113">
        <f t="shared" si="14"/>
        <v>-0.23097251585623668</v>
      </c>
      <c r="G113">
        <v>0</v>
      </c>
      <c r="H113">
        <f t="shared" si="15"/>
        <v>0.26427061310782241</v>
      </c>
      <c r="I113">
        <f t="shared" si="16"/>
        <v>-1.0696563746013956</v>
      </c>
      <c r="J113">
        <f t="shared" si="17"/>
        <v>1.0696563746013956</v>
      </c>
      <c r="K113">
        <f t="shared" si="18"/>
        <v>0.44840941385030625</v>
      </c>
      <c r="L113">
        <f t="shared" si="19"/>
        <v>0.5515905861496937</v>
      </c>
      <c r="M113">
        <f t="shared" si="20"/>
        <v>2.2301048307916052</v>
      </c>
      <c r="N113">
        <f t="shared" si="21"/>
        <v>1.8129388446970602</v>
      </c>
    </row>
    <row r="114" spans="1:14" x14ac:dyDescent="0.25">
      <c r="A114" s="4">
        <f>IF('True_Odds_Calculator_2-way'!A115="","",'True_Odds_Calculator_2-way'!A115)</f>
        <v>2.65</v>
      </c>
      <c r="B114" s="4">
        <f>IF('True_Odds_Calculator_2-way'!B115="","",'True_Odds_Calculator_2-way'!B115)</f>
        <v>1.52</v>
      </c>
      <c r="C114" s="4">
        <f t="shared" si="11"/>
        <v>0.37735849056603776</v>
      </c>
      <c r="D114">
        <f t="shared" si="12"/>
        <v>0.65789473684210531</v>
      </c>
      <c r="E114">
        <f t="shared" si="13"/>
        <v>3.5253227408142962E-2</v>
      </c>
      <c r="F114">
        <f t="shared" si="14"/>
        <v>-0.21300893743793448</v>
      </c>
      <c r="G114">
        <v>0</v>
      </c>
      <c r="H114">
        <f t="shared" si="15"/>
        <v>0.24826216484607749</v>
      </c>
      <c r="I114">
        <f t="shared" si="16"/>
        <v>-1.0795837927188261</v>
      </c>
      <c r="J114">
        <f t="shared" si="17"/>
        <v>1.0795837927188261</v>
      </c>
      <c r="K114">
        <f t="shared" si="18"/>
        <v>0.35954238420597612</v>
      </c>
      <c r="L114">
        <f t="shared" si="19"/>
        <v>0.64045761579402416</v>
      </c>
      <c r="M114">
        <f t="shared" si="20"/>
        <v>2.7813132579860622</v>
      </c>
      <c r="N114">
        <f t="shared" si="21"/>
        <v>1.5613835722137892</v>
      </c>
    </row>
    <row r="115" spans="1:14" x14ac:dyDescent="0.25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1.68</v>
      </c>
      <c r="C115" s="4">
        <f t="shared" si="11"/>
        <v>0.45248868778280543</v>
      </c>
      <c r="D115">
        <f t="shared" si="12"/>
        <v>0.59523809523809523</v>
      </c>
      <c r="E115">
        <f t="shared" si="13"/>
        <v>4.772678302090072E-2</v>
      </c>
      <c r="F115">
        <f t="shared" si="14"/>
        <v>-0.22161172161172149</v>
      </c>
      <c r="G115">
        <v>0</v>
      </c>
      <c r="H115">
        <f t="shared" si="15"/>
        <v>0.26933850463262227</v>
      </c>
      <c r="I115">
        <f t="shared" si="16"/>
        <v>-1.1024346592560592</v>
      </c>
      <c r="J115">
        <f t="shared" si="17"/>
        <v>1.1024346592560592</v>
      </c>
      <c r="K115">
        <f t="shared" si="18"/>
        <v>0.42845893893563264</v>
      </c>
      <c r="L115">
        <f t="shared" si="19"/>
        <v>0.57154106106436731</v>
      </c>
      <c r="M115">
        <f t="shared" si="20"/>
        <v>2.3339459376998315</v>
      </c>
      <c r="N115">
        <f t="shared" si="21"/>
        <v>1.7496555682941202</v>
      </c>
    </row>
    <row r="116" spans="1:14" x14ac:dyDescent="0.25">
      <c r="A116" s="4">
        <f>IF('True_Odds_Calculator_2-way'!A117="","",'True_Odds_Calculator_2-way'!A117)</f>
        <v>2.11</v>
      </c>
      <c r="B116" s="4">
        <f>IF('True_Odds_Calculator_2-way'!B117="","",'True_Odds_Calculator_2-way'!B117)</f>
        <v>1.75</v>
      </c>
      <c r="C116" s="4">
        <f t="shared" si="11"/>
        <v>0.47393364928909953</v>
      </c>
      <c r="D116">
        <f t="shared" si="12"/>
        <v>0.5714285714285714</v>
      </c>
      <c r="E116">
        <f t="shared" si="13"/>
        <v>4.5362220717670931E-2</v>
      </c>
      <c r="F116">
        <f t="shared" si="14"/>
        <v>-0.22545700744752883</v>
      </c>
      <c r="G116">
        <v>0</v>
      </c>
      <c r="H116">
        <f t="shared" si="15"/>
        <v>0.27081922816519971</v>
      </c>
      <c r="I116">
        <f t="shared" si="16"/>
        <v>-1.0959932487023818</v>
      </c>
      <c r="J116">
        <f t="shared" si="17"/>
        <v>1.0959932487023818</v>
      </c>
      <c r="K116">
        <f t="shared" si="18"/>
        <v>0.45115105429092489</v>
      </c>
      <c r="L116">
        <f t="shared" si="19"/>
        <v>0.54884894570907516</v>
      </c>
      <c r="M116">
        <f t="shared" si="20"/>
        <v>2.216552506059644</v>
      </c>
      <c r="N116">
        <f t="shared" si="21"/>
        <v>1.8219949365267862</v>
      </c>
    </row>
    <row r="117" spans="1:14" x14ac:dyDescent="0.25">
      <c r="A117" s="4">
        <f>IF('True_Odds_Calculator_2-way'!A118="","",'True_Odds_Calculator_2-way'!A118)</f>
        <v>1.83</v>
      </c>
      <c r="B117" s="4">
        <f>IF('True_Odds_Calculator_2-way'!B118="","",'True_Odds_Calculator_2-way'!B118)</f>
        <v>2.02</v>
      </c>
      <c r="C117" s="4">
        <f t="shared" si="11"/>
        <v>0.54644808743169393</v>
      </c>
      <c r="D117">
        <f t="shared" si="12"/>
        <v>0.49504950495049505</v>
      </c>
      <c r="E117">
        <f t="shared" si="13"/>
        <v>4.1497592382188975E-2</v>
      </c>
      <c r="F117">
        <f t="shared" si="14"/>
        <v>-0.22902126278201596</v>
      </c>
      <c r="G117">
        <v>0</v>
      </c>
      <c r="H117">
        <f t="shared" si="15"/>
        <v>0.27051885516420493</v>
      </c>
      <c r="I117">
        <f t="shared" si="16"/>
        <v>-1.0868281233544477</v>
      </c>
      <c r="J117">
        <f t="shared" si="17"/>
        <v>1.0868281233544477</v>
      </c>
      <c r="K117">
        <f t="shared" si="18"/>
        <v>0.52574374088486586</v>
      </c>
      <c r="L117">
        <f t="shared" si="19"/>
        <v>0.47425625911513414</v>
      </c>
      <c r="M117">
        <f t="shared" si="20"/>
        <v>1.9020673423841918</v>
      </c>
      <c r="N117">
        <f t="shared" si="21"/>
        <v>2.1085646858215363</v>
      </c>
    </row>
    <row r="118" spans="1:14" x14ac:dyDescent="0.25">
      <c r="A118" s="4">
        <f>IF('True_Odds_Calculator_2-way'!A119="","",'True_Odds_Calculator_2-way'!A119)</f>
        <v>2.13</v>
      </c>
      <c r="B118" s="4">
        <f>IF('True_Odds_Calculator_2-way'!B119="","",'True_Odds_Calculator_2-way'!B119)</f>
        <v>1.7</v>
      </c>
      <c r="C118" s="4">
        <f t="shared" si="11"/>
        <v>0.46948356807511737</v>
      </c>
      <c r="D118">
        <f t="shared" si="12"/>
        <v>0.58823529411764708</v>
      </c>
      <c r="E118">
        <f t="shared" si="13"/>
        <v>5.7718862192764453E-2</v>
      </c>
      <c r="F118">
        <f t="shared" si="14"/>
        <v>-0.2184479425573046</v>
      </c>
      <c r="G118">
        <v>0</v>
      </c>
      <c r="H118">
        <f t="shared" si="15"/>
        <v>0.27616680475006905</v>
      </c>
      <c r="I118">
        <f t="shared" si="16"/>
        <v>-1.1243764952899702</v>
      </c>
      <c r="J118">
        <f t="shared" si="17"/>
        <v>1.1243764952899702</v>
      </c>
      <c r="K118">
        <f t="shared" si="18"/>
        <v>0.44042280877759621</v>
      </c>
      <c r="L118">
        <f t="shared" si="19"/>
        <v>0.55957719122240368</v>
      </c>
      <c r="M118">
        <f t="shared" si="20"/>
        <v>2.2705454396776665</v>
      </c>
      <c r="N118">
        <f t="shared" si="21"/>
        <v>1.7870635467029794</v>
      </c>
    </row>
    <row r="119" spans="1:14" x14ac:dyDescent="0.25">
      <c r="A119" s="4">
        <f>IF('True_Odds_Calculator_2-way'!A120="","",'True_Odds_Calculator_2-way'!A120)</f>
        <v>2.14</v>
      </c>
      <c r="B119" s="4">
        <f>IF('True_Odds_Calculator_2-way'!B120="","",'True_Odds_Calculator_2-way'!B120)</f>
        <v>1.69</v>
      </c>
      <c r="C119" s="4">
        <f t="shared" si="11"/>
        <v>0.46728971962616822</v>
      </c>
      <c r="D119">
        <f t="shared" si="12"/>
        <v>0.59171597633136097</v>
      </c>
      <c r="E119">
        <f t="shared" si="13"/>
        <v>5.9005695957529136E-2</v>
      </c>
      <c r="F119">
        <f t="shared" si="14"/>
        <v>-0.21749709672067685</v>
      </c>
      <c r="G119">
        <v>0</v>
      </c>
      <c r="H119">
        <f t="shared" si="15"/>
        <v>0.27650279267820604</v>
      </c>
      <c r="I119">
        <f t="shared" si="16"/>
        <v>-1.1275168191528973</v>
      </c>
      <c r="J119">
        <f t="shared" si="17"/>
        <v>1.1275168191528973</v>
      </c>
      <c r="K119">
        <f t="shared" si="18"/>
        <v>0.43756606654593105</v>
      </c>
      <c r="L119">
        <f t="shared" si="19"/>
        <v>0.56243393345406889</v>
      </c>
      <c r="M119">
        <f t="shared" si="20"/>
        <v>2.2853691738343027</v>
      </c>
      <c r="N119">
        <f t="shared" si="21"/>
        <v>1.7779866052154993</v>
      </c>
    </row>
    <row r="120" spans="1:14" x14ac:dyDescent="0.25">
      <c r="A120" s="4">
        <f>IF('True_Odds_Calculator_2-way'!A121="","",'True_Odds_Calculator_2-way'!A121)</f>
        <v>1.64</v>
      </c>
      <c r="B120" s="4">
        <f>IF('True_Odds_Calculator_2-way'!B121="","",'True_Odds_Calculator_2-way'!B121)</f>
        <v>2.2400000000000002</v>
      </c>
      <c r="C120" s="4">
        <f t="shared" si="11"/>
        <v>0.6097560975609756</v>
      </c>
      <c r="D120">
        <f t="shared" si="12"/>
        <v>0.4464285714285714</v>
      </c>
      <c r="E120">
        <f t="shared" si="13"/>
        <v>5.6184668989546882E-2</v>
      </c>
      <c r="F120">
        <f t="shared" si="14"/>
        <v>-0.21602787456446004</v>
      </c>
      <c r="G120">
        <v>0</v>
      </c>
      <c r="H120">
        <f t="shared" si="15"/>
        <v>0.27221254355400692</v>
      </c>
      <c r="I120">
        <f t="shared" si="16"/>
        <v>-1.1225331376673426</v>
      </c>
      <c r="J120">
        <f t="shared" si="17"/>
        <v>1.1225331376673426</v>
      </c>
      <c r="K120">
        <f t="shared" si="18"/>
        <v>0.58192950324532755</v>
      </c>
      <c r="L120">
        <f t="shared" si="19"/>
        <v>0.41807049675467262</v>
      </c>
      <c r="M120">
        <f t="shared" si="20"/>
        <v>1.7184212081070993</v>
      </c>
      <c r="N120">
        <f t="shared" si="21"/>
        <v>2.3919410907075047</v>
      </c>
    </row>
    <row r="121" spans="1:14" x14ac:dyDescent="0.25">
      <c r="A121" s="4">
        <f>IF('True_Odds_Calculator_2-way'!A122="","",'True_Odds_Calculator_2-way'!A122)</f>
        <v>1.78</v>
      </c>
      <c r="B121" s="4">
        <f>IF('True_Odds_Calculator_2-way'!B122="","",'True_Odds_Calculator_2-way'!B122)</f>
        <v>2.02</v>
      </c>
      <c r="C121" s="4">
        <f t="shared" si="11"/>
        <v>0.5617977528089888</v>
      </c>
      <c r="D121">
        <f t="shared" si="12"/>
        <v>0.49504950495049505</v>
      </c>
      <c r="E121">
        <f t="shared" si="13"/>
        <v>5.6847257759483849E-2</v>
      </c>
      <c r="F121">
        <f t="shared" si="14"/>
        <v>-0.22127044165090659</v>
      </c>
      <c r="G121">
        <v>0</v>
      </c>
      <c r="H121">
        <f t="shared" si="15"/>
        <v>0.2781176994103905</v>
      </c>
      <c r="I121">
        <f t="shared" si="16"/>
        <v>-1.1211213233271877</v>
      </c>
      <c r="J121">
        <f t="shared" si="17"/>
        <v>1.1211213233271877</v>
      </c>
      <c r="K121">
        <f t="shared" si="18"/>
        <v>0.5334828131703736</v>
      </c>
      <c r="L121">
        <f t="shared" si="19"/>
        <v>0.46651718682962634</v>
      </c>
      <c r="M121">
        <f t="shared" si="20"/>
        <v>1.8744746321952062</v>
      </c>
      <c r="N121">
        <f t="shared" si="21"/>
        <v>2.1435437497937313</v>
      </c>
    </row>
    <row r="122" spans="1:14" x14ac:dyDescent="0.25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2.0099999999999998</v>
      </c>
      <c r="C122" s="4">
        <f t="shared" si="11"/>
        <v>0.55865921787709494</v>
      </c>
      <c r="D122">
        <f t="shared" si="12"/>
        <v>0.49751243781094534</v>
      </c>
      <c r="E122">
        <f t="shared" si="13"/>
        <v>5.6171655688040278E-2</v>
      </c>
      <c r="F122">
        <f t="shared" si="14"/>
        <v>-0.22176825370354925</v>
      </c>
      <c r="G122">
        <v>0</v>
      </c>
      <c r="H122">
        <f t="shared" si="15"/>
        <v>0.27793990939158958</v>
      </c>
      <c r="I122">
        <f t="shared" si="16"/>
        <v>-1.1195043036766856</v>
      </c>
      <c r="J122">
        <f t="shared" si="17"/>
        <v>1.1195043036766856</v>
      </c>
      <c r="K122">
        <f t="shared" si="18"/>
        <v>0.53067052771078471</v>
      </c>
      <c r="L122">
        <f t="shared" si="19"/>
        <v>0.46932947228921518</v>
      </c>
      <c r="M122">
        <f t="shared" si="20"/>
        <v>1.884408399904582</v>
      </c>
      <c r="N122">
        <f t="shared" si="21"/>
        <v>2.1306993467134521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1.96</v>
      </c>
      <c r="C123" s="4">
        <f t="shared" si="11"/>
        <v>0.54644808743169393</v>
      </c>
      <c r="D123">
        <f t="shared" si="12"/>
        <v>0.51020408163265307</v>
      </c>
      <c r="E123">
        <f t="shared" si="13"/>
        <v>5.6652169064347113E-2</v>
      </c>
      <c r="F123">
        <f t="shared" si="14"/>
        <v>-0.22214787554366</v>
      </c>
      <c r="G123">
        <v>0</v>
      </c>
      <c r="H123">
        <f t="shared" si="15"/>
        <v>0.27880004460800711</v>
      </c>
      <c r="I123">
        <f t="shared" si="16"/>
        <v>-1.1202767873705521</v>
      </c>
      <c r="J123">
        <f t="shared" si="17"/>
        <v>1.1202767873705521</v>
      </c>
      <c r="K123">
        <f t="shared" si="18"/>
        <v>0.51818042940880082</v>
      </c>
      <c r="L123">
        <f t="shared" si="19"/>
        <v>0.48181957059119912</v>
      </c>
      <c r="M123">
        <f t="shared" si="20"/>
        <v>1.9298297335175583</v>
      </c>
      <c r="N123">
        <f t="shared" si="21"/>
        <v>2.0754657158757301</v>
      </c>
    </row>
    <row r="124" spans="1:14" x14ac:dyDescent="0.25">
      <c r="A124" s="4">
        <f>IF('True_Odds_Calculator_2-way'!A125="","",'True_Odds_Calculator_2-way'!A125)</f>
        <v>1.79</v>
      </c>
      <c r="B124" s="4">
        <f>IF('True_Odds_Calculator_2-way'!B125="","",'True_Odds_Calculator_2-way'!B125)</f>
        <v>1.93</v>
      </c>
      <c r="C124" s="4">
        <f t="shared" si="11"/>
        <v>0.55865921787709494</v>
      </c>
      <c r="D124">
        <f t="shared" si="12"/>
        <v>0.5181347150259068</v>
      </c>
      <c r="E124">
        <f t="shared" si="13"/>
        <v>7.6793932903001849E-2</v>
      </c>
      <c r="F124">
        <f t="shared" si="14"/>
        <v>-0.21266680174834274</v>
      </c>
      <c r="G124">
        <v>0</v>
      </c>
      <c r="H124">
        <f t="shared" si="15"/>
        <v>0.28946073465134459</v>
      </c>
      <c r="I124">
        <f t="shared" si="16"/>
        <v>-1.1666618055859377</v>
      </c>
      <c r="J124">
        <f t="shared" si="17"/>
        <v>1.1666618055859377</v>
      </c>
      <c r="K124">
        <f t="shared" si="18"/>
        <v>0.52038265311437049</v>
      </c>
      <c r="L124">
        <f t="shared" si="19"/>
        <v>0.4796173468856294</v>
      </c>
      <c r="M124">
        <f t="shared" si="20"/>
        <v>1.9216628264128905</v>
      </c>
      <c r="N124">
        <f t="shared" si="21"/>
        <v>2.0849954791949221</v>
      </c>
    </row>
    <row r="125" spans="1:14" x14ac:dyDescent="0.25">
      <c r="A125" s="4">
        <f>IF('True_Odds_Calculator_2-way'!A126="","",'True_Odds_Calculator_2-way'!A126)</f>
        <v>1.86</v>
      </c>
      <c r="B125" s="4">
        <f>IF('True_Odds_Calculator_2-way'!B126="","",'True_Odds_Calculator_2-way'!B126)</f>
        <v>1.95</v>
      </c>
      <c r="C125" s="4">
        <f t="shared" si="11"/>
        <v>0.5376344086021505</v>
      </c>
      <c r="D125">
        <f t="shared" si="12"/>
        <v>0.51282051282051289</v>
      </c>
      <c r="E125">
        <f t="shared" si="13"/>
        <v>5.0454921422663279E-2</v>
      </c>
      <c r="F125">
        <f t="shared" si="14"/>
        <v>-0.22525503170664463</v>
      </c>
      <c r="G125">
        <v>0</v>
      </c>
      <c r="H125">
        <f t="shared" si="15"/>
        <v>0.27570995312930796</v>
      </c>
      <c r="I125">
        <f t="shared" si="16"/>
        <v>-1.1063409095203591</v>
      </c>
      <c r="J125">
        <f t="shared" si="17"/>
        <v>1.1063409095203591</v>
      </c>
      <c r="K125">
        <f t="shared" si="18"/>
        <v>0.51243863246518462</v>
      </c>
      <c r="L125">
        <f t="shared" si="19"/>
        <v>0.48756136753481522</v>
      </c>
      <c r="M125">
        <f t="shared" si="20"/>
        <v>1.9514531821875092</v>
      </c>
      <c r="N125">
        <f t="shared" si="21"/>
        <v>2.0510238640443412</v>
      </c>
    </row>
    <row r="126" spans="1:14" x14ac:dyDescent="0.25">
      <c r="A126" s="4">
        <f>IF('True_Odds_Calculator_2-way'!A127="","",'True_Odds_Calculator_2-way'!A127)</f>
        <v>1.84</v>
      </c>
      <c r="B126" s="4">
        <f>IF('True_Odds_Calculator_2-way'!B127="","",'True_Odds_Calculator_2-way'!B127)</f>
        <v>1.98</v>
      </c>
      <c r="C126" s="4">
        <f t="shared" si="11"/>
        <v>0.54347826086956519</v>
      </c>
      <c r="D126">
        <f t="shared" si="12"/>
        <v>0.50505050505050508</v>
      </c>
      <c r="E126">
        <f t="shared" si="13"/>
        <v>4.852876592007016E-2</v>
      </c>
      <c r="F126">
        <f t="shared" si="14"/>
        <v>-0.22595520421607396</v>
      </c>
      <c r="G126">
        <v>0</v>
      </c>
      <c r="H126">
        <f t="shared" si="15"/>
        <v>0.27448397013614406</v>
      </c>
      <c r="I126">
        <f t="shared" si="16"/>
        <v>-1.1021667854435133</v>
      </c>
      <c r="J126">
        <f t="shared" si="17"/>
        <v>1.1021667854435133</v>
      </c>
      <c r="K126">
        <f t="shared" si="18"/>
        <v>0.51925930159213984</v>
      </c>
      <c r="L126">
        <f t="shared" si="19"/>
        <v>0.48074069840786032</v>
      </c>
      <c r="M126">
        <f t="shared" si="20"/>
        <v>1.9258200997725512</v>
      </c>
      <c r="N126">
        <f t="shared" si="21"/>
        <v>2.0801234497346428</v>
      </c>
    </row>
    <row r="127" spans="1:14" x14ac:dyDescent="0.25">
      <c r="A127" s="4">
        <f>IF('True_Odds_Calculator_2-way'!A128="","",'True_Odds_Calculator_2-way'!A128)</f>
        <v>1.7</v>
      </c>
      <c r="B127" s="4">
        <f>IF('True_Odds_Calculator_2-way'!B128="","",'True_Odds_Calculator_2-way'!B128)</f>
        <v>2.14</v>
      </c>
      <c r="C127" s="4">
        <f t="shared" si="11"/>
        <v>0.58823529411764708</v>
      </c>
      <c r="D127">
        <f t="shared" si="12"/>
        <v>0.46728971962616822</v>
      </c>
      <c r="E127">
        <f t="shared" si="13"/>
        <v>5.5525013743815244E-2</v>
      </c>
      <c r="F127">
        <f t="shared" si="14"/>
        <v>-0.21935129191863667</v>
      </c>
      <c r="G127">
        <v>0</v>
      </c>
      <c r="H127">
        <f t="shared" si="15"/>
        <v>0.27487630566245191</v>
      </c>
      <c r="I127">
        <f t="shared" si="16"/>
        <v>-1.1194341570991124</v>
      </c>
      <c r="J127">
        <f t="shared" si="17"/>
        <v>1.1194341570991124</v>
      </c>
      <c r="K127">
        <f t="shared" si="18"/>
        <v>0.56066259689751863</v>
      </c>
      <c r="L127">
        <f t="shared" si="19"/>
        <v>0.43933740310248132</v>
      </c>
      <c r="M127">
        <f t="shared" si="20"/>
        <v>1.783603909969379</v>
      </c>
      <c r="N127">
        <f t="shared" si="21"/>
        <v>2.2761549390929883</v>
      </c>
    </row>
    <row r="128" spans="1:14" x14ac:dyDescent="0.25">
      <c r="A128" s="4">
        <f>IF('True_Odds_Calculator_2-way'!A129="","",'True_Odds_Calculator_2-way'!A129)</f>
        <v>1.75</v>
      </c>
      <c r="B128" s="4">
        <f>IF('True_Odds_Calculator_2-way'!B129="","",'True_Odds_Calculator_2-way'!B129)</f>
        <v>2.06</v>
      </c>
      <c r="C128" s="4">
        <f t="shared" si="11"/>
        <v>0.5714285714285714</v>
      </c>
      <c r="D128">
        <f t="shared" si="12"/>
        <v>0.4854368932038835</v>
      </c>
      <c r="E128">
        <f t="shared" si="13"/>
        <v>5.6865464632454898E-2</v>
      </c>
      <c r="F128">
        <f t="shared" si="14"/>
        <v>-0.22052704576976423</v>
      </c>
      <c r="G128">
        <v>0</v>
      </c>
      <c r="H128">
        <f t="shared" si="15"/>
        <v>0.27739251040221913</v>
      </c>
      <c r="I128">
        <f t="shared" si="16"/>
        <v>-1.1215443081840883</v>
      </c>
      <c r="J128">
        <f t="shared" si="17"/>
        <v>1.1215443081840883</v>
      </c>
      <c r="K128">
        <f t="shared" si="18"/>
        <v>0.54313637094725686</v>
      </c>
      <c r="L128">
        <f t="shared" si="19"/>
        <v>0.4568636290527433</v>
      </c>
      <c r="M128">
        <f t="shared" si="20"/>
        <v>1.8411582311380661</v>
      </c>
      <c r="N128">
        <f t="shared" si="21"/>
        <v>2.1888369666751335</v>
      </c>
    </row>
    <row r="129" spans="1:14" x14ac:dyDescent="0.25">
      <c r="A129" s="4">
        <f>IF('True_Odds_Calculator_2-way'!A130="","",'True_Odds_Calculator_2-way'!A130)</f>
        <v>1.88</v>
      </c>
      <c r="B129" s="4">
        <f>IF('True_Odds_Calculator_2-way'!B130="","",'True_Odds_Calculator_2-way'!B130)</f>
        <v>1.94</v>
      </c>
      <c r="C129" s="4">
        <f t="shared" si="11"/>
        <v>0.53191489361702127</v>
      </c>
      <c r="D129">
        <f t="shared" si="12"/>
        <v>0.51546391752577325</v>
      </c>
      <c r="E129">
        <f t="shared" si="13"/>
        <v>4.7378811142794408E-2</v>
      </c>
      <c r="F129">
        <f t="shared" si="14"/>
        <v>-0.22680412371134029</v>
      </c>
      <c r="G129">
        <v>0</v>
      </c>
      <c r="H129">
        <f t="shared" si="15"/>
        <v>0.2741829348541347</v>
      </c>
      <c r="I129">
        <f t="shared" si="16"/>
        <v>-1.0994987428338558</v>
      </c>
      <c r="J129">
        <f t="shared" si="17"/>
        <v>1.0994987428338558</v>
      </c>
      <c r="K129">
        <f t="shared" si="18"/>
        <v>0.50824399879723636</v>
      </c>
      <c r="L129">
        <f t="shared" si="19"/>
        <v>0.49175600120276386</v>
      </c>
      <c r="M129">
        <f t="shared" si="20"/>
        <v>1.9675588936937933</v>
      </c>
      <c r="N129">
        <f t="shared" si="21"/>
        <v>2.0335288182638238</v>
      </c>
    </row>
    <row r="130" spans="1:14" x14ac:dyDescent="0.25">
      <c r="A130" s="4">
        <f>IF('True_Odds_Calculator_2-way'!A131="","",'True_Odds_Calculator_2-way'!A131)</f>
        <v>2.4</v>
      </c>
      <c r="B130" s="4">
        <f>IF('True_Odds_Calculator_2-way'!B131="","",'True_Odds_Calculator_2-way'!B131)</f>
        <v>1.63</v>
      </c>
      <c r="C130" s="4">
        <f t="shared" si="11"/>
        <v>0.41666666666666669</v>
      </c>
      <c r="D130">
        <f t="shared" si="12"/>
        <v>0.61349693251533743</v>
      </c>
      <c r="E130">
        <f t="shared" si="13"/>
        <v>3.0163599182004175E-2</v>
      </c>
      <c r="F130">
        <f t="shared" si="14"/>
        <v>-0.22546012269938642</v>
      </c>
      <c r="G130">
        <v>0</v>
      </c>
      <c r="H130">
        <f t="shared" si="15"/>
        <v>0.2556237218813906</v>
      </c>
      <c r="I130">
        <f t="shared" si="16"/>
        <v>-1.0647942749999</v>
      </c>
      <c r="J130">
        <f t="shared" si="17"/>
        <v>1.0647942749999</v>
      </c>
      <c r="K130">
        <f t="shared" si="18"/>
        <v>0.40149162409079431</v>
      </c>
      <c r="L130">
        <f t="shared" si="19"/>
        <v>0.59850837590920558</v>
      </c>
      <c r="M130">
        <f t="shared" si="20"/>
        <v>2.4907119849998605</v>
      </c>
      <c r="N130">
        <f t="shared" si="21"/>
        <v>1.670820393249937</v>
      </c>
    </row>
    <row r="131" spans="1:14" x14ac:dyDescent="0.25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2.74</v>
      </c>
      <c r="C131" s="4">
        <f t="shared" ref="C131:C194" si="22">1/A131</f>
        <v>0.66666666666666663</v>
      </c>
      <c r="D131">
        <f t="shared" ref="D131:D194" si="23">1/B131</f>
        <v>0.36496350364963503</v>
      </c>
      <c r="E131">
        <f t="shared" ref="E131:E194" si="24">C131+D131-1</f>
        <v>3.1630170316301776E-2</v>
      </c>
      <c r="F131">
        <f t="shared" ref="F131:F194" si="25">C131+D131-(C131*D131)-1</f>
        <v>-0.21167883211678817</v>
      </c>
      <c r="G131">
        <v>0</v>
      </c>
      <c r="H131">
        <f t="shared" ref="H131:H194" si="26">C131*D131</f>
        <v>0.24330900243309</v>
      </c>
      <c r="I131">
        <f t="shared" ref="I131:I194" si="27">((-4*F131*H131)^0.5)/(2*F131)</f>
        <v>-1.0721125348377951</v>
      </c>
      <c r="J131">
        <f t="shared" ref="J131:J194" si="28">(-((-4*F131*H131)^0.5))/(2*F131)</f>
        <v>1.0721125348377951</v>
      </c>
      <c r="K131">
        <f t="shared" ref="K131:K194" si="29">IF(A131="","",(C131/($J131+C131-($J131*C131))))</f>
        <v>0.65101781829928906</v>
      </c>
      <c r="L131">
        <f t="shared" ref="L131:L194" si="30">IF(B131="","",(D131/($J131+D131-($J131*D131))))</f>
        <v>0.34898218170071083</v>
      </c>
      <c r="M131">
        <f t="shared" ref="M131:M194" si="31">IF(A131="","",1/K131)</f>
        <v>1.5360562674188976</v>
      </c>
      <c r="N131">
        <f t="shared" ref="N131:N194" si="32">IF(B131="","",1/L131)</f>
        <v>2.8654758106177636</v>
      </c>
    </row>
    <row r="132" spans="1:14" x14ac:dyDescent="0.25">
      <c r="A132" s="4">
        <f>IF('True_Odds_Calculator_2-way'!A133="","",'True_Odds_Calculator_2-way'!A133)</f>
        <v>2.37</v>
      </c>
      <c r="B132" s="4">
        <f>IF('True_Odds_Calculator_2-way'!B133="","",'True_Odds_Calculator_2-way'!B133)</f>
        <v>1.65</v>
      </c>
      <c r="C132" s="4">
        <f t="shared" si="22"/>
        <v>0.42194092827004215</v>
      </c>
      <c r="D132">
        <f t="shared" si="23"/>
        <v>0.60606060606060608</v>
      </c>
      <c r="E132">
        <f t="shared" si="24"/>
        <v>2.8001534330648337E-2</v>
      </c>
      <c r="F132">
        <f t="shared" si="25"/>
        <v>-0.22772024037846816</v>
      </c>
      <c r="G132">
        <v>0</v>
      </c>
      <c r="H132">
        <f t="shared" si="26"/>
        <v>0.25572177470911645</v>
      </c>
      <c r="I132">
        <f t="shared" si="27"/>
        <v>-1.0597002531915625</v>
      </c>
      <c r="J132">
        <f t="shared" si="28"/>
        <v>1.0597002531915625</v>
      </c>
      <c r="K132">
        <f t="shared" si="29"/>
        <v>0.40786538259317556</v>
      </c>
      <c r="L132">
        <f t="shared" si="30"/>
        <v>0.59213461740682438</v>
      </c>
      <c r="M132">
        <f t="shared" si="31"/>
        <v>2.4517893468724408</v>
      </c>
      <c r="N132">
        <f t="shared" si="32"/>
        <v>1.6888051645745159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2.1</v>
      </c>
      <c r="C133" s="4">
        <f t="shared" si="22"/>
        <v>0.5524861878453039</v>
      </c>
      <c r="D133">
        <f t="shared" si="23"/>
        <v>0.47619047619047616</v>
      </c>
      <c r="E133">
        <f t="shared" si="24"/>
        <v>2.8676664035780064E-2</v>
      </c>
      <c r="F133">
        <f t="shared" si="25"/>
        <v>-0.23441199684293612</v>
      </c>
      <c r="G133">
        <v>0</v>
      </c>
      <c r="H133">
        <f t="shared" si="26"/>
        <v>0.26308866087871613</v>
      </c>
      <c r="I133">
        <f t="shared" si="27"/>
        <v>-1.0594028769395469</v>
      </c>
      <c r="J133">
        <f t="shared" si="28"/>
        <v>1.0594028769395469</v>
      </c>
      <c r="K133">
        <f t="shared" si="29"/>
        <v>0.5381794367133228</v>
      </c>
      <c r="L133">
        <f t="shared" si="30"/>
        <v>0.46182056328667725</v>
      </c>
      <c r="M133">
        <f t="shared" si="31"/>
        <v>1.8581163303210331</v>
      </c>
      <c r="N133">
        <f t="shared" si="32"/>
        <v>2.1653431646335015</v>
      </c>
    </row>
    <row r="134" spans="1:14" x14ac:dyDescent="0.25">
      <c r="A134" s="4">
        <f>IF('True_Odds_Calculator_2-way'!A135="","",'True_Odds_Calculator_2-way'!A135)</f>
        <v>2.1800000000000002</v>
      </c>
      <c r="B134" s="4">
        <f>IF('True_Odds_Calculator_2-way'!B135="","",'True_Odds_Calculator_2-way'!B135)</f>
        <v>1.74</v>
      </c>
      <c r="C134" s="4">
        <f t="shared" si="22"/>
        <v>0.4587155963302752</v>
      </c>
      <c r="D134">
        <f t="shared" si="23"/>
        <v>0.57471264367816088</v>
      </c>
      <c r="E134">
        <f t="shared" si="24"/>
        <v>3.3428240008436028E-2</v>
      </c>
      <c r="F134">
        <f t="shared" si="25"/>
        <v>-0.23020141305494057</v>
      </c>
      <c r="G134">
        <v>0</v>
      </c>
      <c r="H134">
        <f t="shared" si="26"/>
        <v>0.26362965306337655</v>
      </c>
      <c r="I134">
        <f t="shared" si="27"/>
        <v>-1.0701462561817372</v>
      </c>
      <c r="J134">
        <f t="shared" si="28"/>
        <v>1.0701462561817372</v>
      </c>
      <c r="K134">
        <f t="shared" si="29"/>
        <v>0.44193570658612125</v>
      </c>
      <c r="L134">
        <f t="shared" si="30"/>
        <v>0.55806429341387886</v>
      </c>
      <c r="M134">
        <f t="shared" si="31"/>
        <v>2.26277258229445</v>
      </c>
      <c r="N134">
        <f t="shared" si="32"/>
        <v>1.7919082295744857</v>
      </c>
    </row>
    <row r="135" spans="1:14" x14ac:dyDescent="0.25">
      <c r="A135" s="4">
        <f>IF('True_Odds_Calculator_2-way'!A136="","",'True_Odds_Calculator_2-way'!A136)</f>
        <v>1.93</v>
      </c>
      <c r="B135" s="4">
        <f>IF('True_Odds_Calculator_2-way'!B136="","",'True_Odds_Calculator_2-way'!B136)</f>
        <v>1.95</v>
      </c>
      <c r="C135" s="4">
        <f t="shared" si="22"/>
        <v>0.5181347150259068</v>
      </c>
      <c r="D135">
        <f t="shared" si="23"/>
        <v>0.51282051282051289</v>
      </c>
      <c r="E135">
        <f t="shared" si="24"/>
        <v>3.0955227846419575E-2</v>
      </c>
      <c r="F135">
        <f t="shared" si="25"/>
        <v>-0.23475488242327625</v>
      </c>
      <c r="G135">
        <v>0</v>
      </c>
      <c r="H135">
        <f t="shared" si="26"/>
        <v>0.26571011026969582</v>
      </c>
      <c r="I135">
        <f t="shared" si="27"/>
        <v>-1.0638899909514294</v>
      </c>
      <c r="J135">
        <f t="shared" si="28"/>
        <v>1.0638899909514294</v>
      </c>
      <c r="K135">
        <f t="shared" si="29"/>
        <v>0.50265964972060251</v>
      </c>
      <c r="L135">
        <f t="shared" si="30"/>
        <v>0.49734035027939766</v>
      </c>
      <c r="M135">
        <f t="shared" si="31"/>
        <v>1.9894176915848294</v>
      </c>
      <c r="N135">
        <f t="shared" si="32"/>
        <v>2.0106954914038573</v>
      </c>
    </row>
    <row r="136" spans="1:14" x14ac:dyDescent="0.25">
      <c r="A136" s="4">
        <f>IF('True_Odds_Calculator_2-way'!A137="","",'True_Odds_Calculator_2-way'!A137)</f>
        <v>2.17</v>
      </c>
      <c r="B136" s="4">
        <f>IF('True_Odds_Calculator_2-way'!B137="","",'True_Odds_Calculator_2-way'!B137)</f>
        <v>1.75</v>
      </c>
      <c r="C136" s="4">
        <f t="shared" si="22"/>
        <v>0.46082949308755761</v>
      </c>
      <c r="D136">
        <f t="shared" si="23"/>
        <v>0.5714285714285714</v>
      </c>
      <c r="E136">
        <f t="shared" si="24"/>
        <v>3.2258064516129004E-2</v>
      </c>
      <c r="F136">
        <f t="shared" si="25"/>
        <v>-0.23107307439104674</v>
      </c>
      <c r="G136">
        <v>0</v>
      </c>
      <c r="H136">
        <f t="shared" si="26"/>
        <v>0.26333113890717574</v>
      </c>
      <c r="I136">
        <f t="shared" si="27"/>
        <v>-1.0675210253672476</v>
      </c>
      <c r="J136">
        <f t="shared" si="28"/>
        <v>1.0675210253672476</v>
      </c>
      <c r="K136">
        <f t="shared" si="29"/>
        <v>0.44464214228514221</v>
      </c>
      <c r="L136">
        <f t="shared" si="30"/>
        <v>0.55535785771485779</v>
      </c>
      <c r="M136">
        <f t="shared" si="31"/>
        <v>2.2489995996796797</v>
      </c>
      <c r="N136">
        <f t="shared" si="32"/>
        <v>1.8006407690254356</v>
      </c>
    </row>
    <row r="137" spans="1:14" x14ac:dyDescent="0.25">
      <c r="A137" s="4">
        <f>IF('True_Odds_Calculator_2-way'!A138="","",'True_Odds_Calculator_2-way'!A138)</f>
        <v>2.44</v>
      </c>
      <c r="B137" s="4">
        <f>IF('True_Odds_Calculator_2-way'!B138="","",'True_Odds_Calculator_2-way'!B138)</f>
        <v>1.6</v>
      </c>
      <c r="C137" s="4">
        <f t="shared" si="22"/>
        <v>0.4098360655737705</v>
      </c>
      <c r="D137">
        <f t="shared" si="23"/>
        <v>0.625</v>
      </c>
      <c r="E137">
        <f t="shared" si="24"/>
        <v>3.4836065573770503E-2</v>
      </c>
      <c r="F137">
        <f t="shared" si="25"/>
        <v>-0.22131147540983609</v>
      </c>
      <c r="G137">
        <v>0</v>
      </c>
      <c r="H137">
        <f t="shared" si="26"/>
        <v>0.25614754098360659</v>
      </c>
      <c r="I137">
        <f t="shared" si="27"/>
        <v>-1.075828707279838</v>
      </c>
      <c r="J137">
        <f t="shared" si="28"/>
        <v>1.075828707279838</v>
      </c>
      <c r="K137">
        <f t="shared" si="29"/>
        <v>0.39228095605926194</v>
      </c>
      <c r="L137">
        <f t="shared" si="30"/>
        <v>0.60771904394073795</v>
      </c>
      <c r="M137">
        <f t="shared" si="31"/>
        <v>2.5491933384829668</v>
      </c>
      <c r="N137">
        <f t="shared" si="32"/>
        <v>1.6454972243679031</v>
      </c>
    </row>
    <row r="138" spans="1:14" x14ac:dyDescent="0.25">
      <c r="A138" s="4">
        <f>IF('True_Odds_Calculator_2-way'!A139="","",'True_Odds_Calculator_2-way'!A139)</f>
        <v>1.88</v>
      </c>
      <c r="B138" s="4">
        <f>IF('True_Odds_Calculator_2-way'!B139="","",'True_Odds_Calculator_2-way'!B139)</f>
        <v>2.0099999999999998</v>
      </c>
      <c r="C138" s="4">
        <f t="shared" si="22"/>
        <v>0.53191489361702127</v>
      </c>
      <c r="D138">
        <f t="shared" si="23"/>
        <v>0.49751243781094534</v>
      </c>
      <c r="E138">
        <f t="shared" si="24"/>
        <v>2.9427331427966497E-2</v>
      </c>
      <c r="F138">
        <f t="shared" si="25"/>
        <v>-0.23520694400338749</v>
      </c>
      <c r="G138">
        <v>0</v>
      </c>
      <c r="H138">
        <f t="shared" si="26"/>
        <v>0.26463427543135393</v>
      </c>
      <c r="I138">
        <f t="shared" si="27"/>
        <v>-1.060713208766217</v>
      </c>
      <c r="J138">
        <f t="shared" si="28"/>
        <v>1.060713208766217</v>
      </c>
      <c r="K138">
        <f t="shared" si="29"/>
        <v>0.5172161542198922</v>
      </c>
      <c r="L138">
        <f t="shared" si="30"/>
        <v>0.48278384578010813</v>
      </c>
      <c r="M138">
        <f t="shared" si="31"/>
        <v>1.9334276237142709</v>
      </c>
      <c r="N138">
        <f t="shared" si="32"/>
        <v>2.0713203408538785</v>
      </c>
    </row>
    <row r="139" spans="1:14" x14ac:dyDescent="0.25">
      <c r="A139" s="4">
        <f>IF('True_Odds_Calculator_2-way'!A140="","",'True_Odds_Calculator_2-way'!A140)</f>
        <v>1.85</v>
      </c>
      <c r="B139" s="4">
        <f>IF('True_Odds_Calculator_2-way'!B140="","",'True_Odds_Calculator_2-way'!B140)</f>
        <v>2.04</v>
      </c>
      <c r="C139" s="4">
        <f t="shared" si="22"/>
        <v>0.54054054054054046</v>
      </c>
      <c r="D139">
        <f t="shared" si="23"/>
        <v>0.49019607843137253</v>
      </c>
      <c r="E139">
        <f t="shared" si="24"/>
        <v>3.0736618971912932E-2</v>
      </c>
      <c r="F139">
        <f t="shared" si="25"/>
        <v>-0.23423423423423428</v>
      </c>
      <c r="G139">
        <v>0</v>
      </c>
      <c r="H139">
        <f t="shared" si="26"/>
        <v>0.26497085320614727</v>
      </c>
      <c r="I139">
        <f t="shared" si="27"/>
        <v>-1.0635890745287924</v>
      </c>
      <c r="J139">
        <f t="shared" si="28"/>
        <v>1.0635890745287924</v>
      </c>
      <c r="K139">
        <f t="shared" si="29"/>
        <v>0.52519609535024903</v>
      </c>
      <c r="L139">
        <f t="shared" si="30"/>
        <v>0.47480390464975097</v>
      </c>
      <c r="M139">
        <f t="shared" si="31"/>
        <v>1.904050713349474</v>
      </c>
      <c r="N139">
        <f t="shared" si="32"/>
        <v>2.1061326375099441</v>
      </c>
    </row>
    <row r="140" spans="1:14" x14ac:dyDescent="0.25">
      <c r="A140" s="4">
        <f>IF('True_Odds_Calculator_2-way'!A141="","",'True_Odds_Calculator_2-way'!A141)</f>
        <v>1.53</v>
      </c>
      <c r="B140" s="4">
        <f>IF('True_Odds_Calculator_2-way'!B141="","",'True_Odds_Calculator_2-way'!B141)</f>
        <v>2.61</v>
      </c>
      <c r="C140" s="4">
        <f t="shared" si="22"/>
        <v>0.65359477124183007</v>
      </c>
      <c r="D140">
        <f t="shared" si="23"/>
        <v>0.38314176245210729</v>
      </c>
      <c r="E140">
        <f t="shared" si="24"/>
        <v>3.6736533693937368E-2</v>
      </c>
      <c r="F140">
        <f t="shared" si="25"/>
        <v>-0.21368291888913937</v>
      </c>
      <c r="G140">
        <v>0</v>
      </c>
      <c r="H140">
        <f t="shared" si="26"/>
        <v>0.25041945258307668</v>
      </c>
      <c r="I140">
        <f t="shared" si="27"/>
        <v>-1.0825528985483326</v>
      </c>
      <c r="J140">
        <f t="shared" si="28"/>
        <v>1.0825528985483326</v>
      </c>
      <c r="K140">
        <f t="shared" si="29"/>
        <v>0.63542371450806256</v>
      </c>
      <c r="L140">
        <f t="shared" si="30"/>
        <v>0.36457628549193738</v>
      </c>
      <c r="M140">
        <f t="shared" si="31"/>
        <v>1.5737530362306167</v>
      </c>
      <c r="N140">
        <f t="shared" si="32"/>
        <v>2.7429101666628148</v>
      </c>
    </row>
    <row r="141" spans="1:14" x14ac:dyDescent="0.25">
      <c r="A141" s="4">
        <f>IF('True_Odds_Calculator_2-way'!A142="","",'True_Odds_Calculator_2-way'!A142)</f>
        <v>2.11</v>
      </c>
      <c r="B141" s="4">
        <f>IF('True_Odds_Calculator_2-way'!B142="","",'True_Odds_Calculator_2-way'!B142)</f>
        <v>1.78</v>
      </c>
      <c r="C141" s="4">
        <f t="shared" si="22"/>
        <v>0.47393364928909953</v>
      </c>
      <c r="D141">
        <f t="shared" si="23"/>
        <v>0.5617977528089888</v>
      </c>
      <c r="E141">
        <f t="shared" si="24"/>
        <v>3.5731402098088338E-2</v>
      </c>
      <c r="F141">
        <f t="shared" si="25"/>
        <v>-0.23052345705309119</v>
      </c>
      <c r="G141">
        <v>0</v>
      </c>
      <c r="H141">
        <f t="shared" si="26"/>
        <v>0.26625485915117952</v>
      </c>
      <c r="I141">
        <f t="shared" si="27"/>
        <v>-1.0747098003652684</v>
      </c>
      <c r="J141">
        <f t="shared" si="28"/>
        <v>1.0747098003652684</v>
      </c>
      <c r="K141">
        <f t="shared" si="29"/>
        <v>0.45601134895833134</v>
      </c>
      <c r="L141">
        <f t="shared" si="30"/>
        <v>0.54398865104166871</v>
      </c>
      <c r="M141">
        <f t="shared" si="31"/>
        <v>2.192927878405448</v>
      </c>
      <c r="N141">
        <f t="shared" si="32"/>
        <v>1.838273644284909</v>
      </c>
    </row>
    <row r="142" spans="1:14" x14ac:dyDescent="0.25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2.79</v>
      </c>
      <c r="C142" s="4">
        <f t="shared" si="22"/>
        <v>0.68493150684931503</v>
      </c>
      <c r="D142">
        <f t="shared" si="23"/>
        <v>0.35842293906810035</v>
      </c>
      <c r="E142">
        <f t="shared" si="24"/>
        <v>4.335444591741533E-2</v>
      </c>
      <c r="F142">
        <f t="shared" si="25"/>
        <v>-0.20214071782785892</v>
      </c>
      <c r="G142">
        <v>0</v>
      </c>
      <c r="H142">
        <f t="shared" si="26"/>
        <v>0.24549516374527419</v>
      </c>
      <c r="I142">
        <f t="shared" si="27"/>
        <v>-1.1020329217416236</v>
      </c>
      <c r="J142">
        <f t="shared" si="28"/>
        <v>1.1020329217416236</v>
      </c>
      <c r="K142">
        <f t="shared" si="29"/>
        <v>0.66359856559244146</v>
      </c>
      <c r="L142">
        <f t="shared" si="30"/>
        <v>0.33640143440755887</v>
      </c>
      <c r="M142">
        <f t="shared" si="31"/>
        <v>1.5069351440011465</v>
      </c>
      <c r="N142">
        <f t="shared" si="32"/>
        <v>2.9726389299175064</v>
      </c>
    </row>
    <row r="143" spans="1:14" x14ac:dyDescent="0.25">
      <c r="A143" s="4">
        <f>IF('True_Odds_Calculator_2-way'!A144="","",'True_Odds_Calculator_2-way'!A144)</f>
        <v>1.75</v>
      </c>
      <c r="B143" s="4">
        <f>IF('True_Odds_Calculator_2-way'!B144="","",'True_Odds_Calculator_2-way'!B144)</f>
        <v>2.1</v>
      </c>
      <c r="C143" s="4">
        <f t="shared" si="22"/>
        <v>0.5714285714285714</v>
      </c>
      <c r="D143">
        <f t="shared" si="23"/>
        <v>0.47619047619047616</v>
      </c>
      <c r="E143">
        <f t="shared" si="24"/>
        <v>4.761904761904745E-2</v>
      </c>
      <c r="F143">
        <f t="shared" si="25"/>
        <v>-0.22448979591836749</v>
      </c>
      <c r="G143">
        <v>0</v>
      </c>
      <c r="H143">
        <f t="shared" si="26"/>
        <v>0.27210884353741494</v>
      </c>
      <c r="I143">
        <f t="shared" si="27"/>
        <v>-1.1009637651263602</v>
      </c>
      <c r="J143">
        <f t="shared" si="28"/>
        <v>1.1009637651263602</v>
      </c>
      <c r="K143">
        <f t="shared" si="29"/>
        <v>0.54772826791643581</v>
      </c>
      <c r="L143">
        <f t="shared" si="30"/>
        <v>0.4522717320835643</v>
      </c>
      <c r="M143">
        <f t="shared" si="31"/>
        <v>1.8257228238447702</v>
      </c>
      <c r="N143">
        <f t="shared" si="32"/>
        <v>2.2110601416389968</v>
      </c>
    </row>
    <row r="144" spans="1:14" x14ac:dyDescent="0.25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2.08</v>
      </c>
      <c r="C144" s="4">
        <f t="shared" si="22"/>
        <v>0.56818181818181823</v>
      </c>
      <c r="D144">
        <f t="shared" si="23"/>
        <v>0.48076923076923073</v>
      </c>
      <c r="E144">
        <f t="shared" si="24"/>
        <v>4.8951048951048959E-2</v>
      </c>
      <c r="F144">
        <f t="shared" si="25"/>
        <v>-0.22421328671328666</v>
      </c>
      <c r="G144">
        <v>0</v>
      </c>
      <c r="H144">
        <f t="shared" si="26"/>
        <v>0.27316433566433568</v>
      </c>
      <c r="I144">
        <f t="shared" si="27"/>
        <v>-1.1037769642208699</v>
      </c>
      <c r="J144">
        <f t="shared" si="28"/>
        <v>1.1037769642208699</v>
      </c>
      <c r="K144">
        <f t="shared" si="29"/>
        <v>0.54381208677346893</v>
      </c>
      <c r="L144">
        <f t="shared" si="30"/>
        <v>0.45618791322653113</v>
      </c>
      <c r="M144">
        <f t="shared" si="31"/>
        <v>1.838870492807861</v>
      </c>
      <c r="N144">
        <f t="shared" si="32"/>
        <v>2.1920791213585393</v>
      </c>
    </row>
    <row r="145" spans="1:14" x14ac:dyDescent="0.25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2.13</v>
      </c>
      <c r="C145" s="4">
        <f t="shared" si="22"/>
        <v>0.57471264367816088</v>
      </c>
      <c r="D145">
        <f t="shared" si="23"/>
        <v>0.46948356807511737</v>
      </c>
      <c r="E145">
        <f t="shared" si="24"/>
        <v>4.4196211753278369E-2</v>
      </c>
      <c r="F145">
        <f t="shared" si="25"/>
        <v>-0.22562193081862814</v>
      </c>
      <c r="G145">
        <v>0</v>
      </c>
      <c r="H145">
        <f t="shared" si="26"/>
        <v>0.26981814257190651</v>
      </c>
      <c r="I145">
        <f t="shared" si="27"/>
        <v>-1.093565796666284</v>
      </c>
      <c r="J145">
        <f t="shared" si="28"/>
        <v>1.093565796666284</v>
      </c>
      <c r="K145">
        <f t="shared" si="29"/>
        <v>0.55271866878885501</v>
      </c>
      <c r="L145">
        <f t="shared" si="30"/>
        <v>0.44728133121114488</v>
      </c>
      <c r="M145">
        <f t="shared" si="31"/>
        <v>1.8092386895330501</v>
      </c>
      <c r="N145">
        <f t="shared" si="32"/>
        <v>2.235729350232901</v>
      </c>
    </row>
    <row r="146" spans="1:14" x14ac:dyDescent="0.25">
      <c r="A146" s="4">
        <f>IF('True_Odds_Calculator_2-way'!A147="","",'True_Odds_Calculator_2-way'!A147)</f>
        <v>1.91</v>
      </c>
      <c r="B146" s="4">
        <f>IF('True_Odds_Calculator_2-way'!B147="","",'True_Odds_Calculator_2-way'!B147)</f>
        <v>2</v>
      </c>
      <c r="C146" s="4">
        <f t="shared" si="22"/>
        <v>0.52356020942408377</v>
      </c>
      <c r="D146">
        <f t="shared" si="23"/>
        <v>0.5</v>
      </c>
      <c r="E146">
        <f t="shared" si="24"/>
        <v>2.3560209424083656E-2</v>
      </c>
      <c r="F146">
        <f t="shared" si="25"/>
        <v>-0.23821989528795817</v>
      </c>
      <c r="G146">
        <v>0</v>
      </c>
      <c r="H146">
        <f t="shared" si="26"/>
        <v>0.26178010471204188</v>
      </c>
      <c r="I146">
        <f t="shared" si="27"/>
        <v>-1.0482848367219182</v>
      </c>
      <c r="J146">
        <f t="shared" si="28"/>
        <v>1.0482848367219182</v>
      </c>
      <c r="K146">
        <f t="shared" si="29"/>
        <v>0.51178665092282616</v>
      </c>
      <c r="L146">
        <f t="shared" si="30"/>
        <v>0.4882133490771739</v>
      </c>
      <c r="M146">
        <f t="shared" si="31"/>
        <v>1.9539392014169454</v>
      </c>
      <c r="N146">
        <f t="shared" si="32"/>
        <v>2.0482848367219182</v>
      </c>
    </row>
    <row r="147" spans="1:14" x14ac:dyDescent="0.25">
      <c r="A147" s="4">
        <f>IF('True_Odds_Calculator_2-way'!A148="","",'True_Odds_Calculator_2-way'!A148)</f>
        <v>1.71</v>
      </c>
      <c r="B147" s="4">
        <f>IF('True_Odds_Calculator_2-way'!B148="","",'True_Odds_Calculator_2-way'!B148)</f>
        <v>2.2400000000000002</v>
      </c>
      <c r="C147" s="4">
        <f t="shared" si="22"/>
        <v>0.58479532163742687</v>
      </c>
      <c r="D147">
        <f t="shared" si="23"/>
        <v>0.4464285714285714</v>
      </c>
      <c r="E147">
        <f t="shared" si="24"/>
        <v>3.1223893065998265E-2</v>
      </c>
      <c r="F147">
        <f t="shared" si="25"/>
        <v>-0.22984544695071008</v>
      </c>
      <c r="G147">
        <v>0</v>
      </c>
      <c r="H147">
        <f t="shared" si="26"/>
        <v>0.2610693400167084</v>
      </c>
      <c r="I147">
        <f t="shared" si="27"/>
        <v>-1.0657613907987189</v>
      </c>
      <c r="J147">
        <f t="shared" si="28"/>
        <v>1.0657613907987189</v>
      </c>
      <c r="K147">
        <f t="shared" si="29"/>
        <v>0.56925221045435459</v>
      </c>
      <c r="L147">
        <f t="shared" si="30"/>
        <v>0.4307477895456453</v>
      </c>
      <c r="M147">
        <f t="shared" si="31"/>
        <v>1.7566905874670904</v>
      </c>
      <c r="N147">
        <f t="shared" si="32"/>
        <v>2.3215441245904116</v>
      </c>
    </row>
    <row r="148" spans="1:14" x14ac:dyDescent="0.25">
      <c r="A148" s="4">
        <f>IF('True_Odds_Calculator_2-way'!A149="","",'True_Odds_Calculator_2-way'!A149)</f>
        <v>1.6</v>
      </c>
      <c r="B148" s="4">
        <f>IF('True_Odds_Calculator_2-way'!B149="","",'True_Odds_Calculator_2-way'!B149)</f>
        <v>2.4500000000000002</v>
      </c>
      <c r="C148" s="4">
        <f t="shared" si="22"/>
        <v>0.625</v>
      </c>
      <c r="D148">
        <f t="shared" si="23"/>
        <v>0.4081632653061224</v>
      </c>
      <c r="E148">
        <f t="shared" si="24"/>
        <v>3.3163265306122458E-2</v>
      </c>
      <c r="F148">
        <f t="shared" si="25"/>
        <v>-0.22193877551020402</v>
      </c>
      <c r="G148">
        <v>0</v>
      </c>
      <c r="H148">
        <f t="shared" si="26"/>
        <v>0.25510204081632648</v>
      </c>
      <c r="I148">
        <f t="shared" si="27"/>
        <v>-1.0721125348377949</v>
      </c>
      <c r="J148">
        <f t="shared" si="28"/>
        <v>1.0721125348377949</v>
      </c>
      <c r="K148">
        <f t="shared" si="29"/>
        <v>0.60854364081308054</v>
      </c>
      <c r="L148">
        <f t="shared" si="30"/>
        <v>0.39145635918691934</v>
      </c>
      <c r="M148">
        <f t="shared" si="31"/>
        <v>1.643267520902677</v>
      </c>
      <c r="N148">
        <f t="shared" si="32"/>
        <v>2.5545631755148031</v>
      </c>
    </row>
    <row r="149" spans="1:14" x14ac:dyDescent="0.25">
      <c r="A149" s="4">
        <f>IF('True_Odds_Calculator_2-way'!A150="","",'True_Odds_Calculator_2-way'!A150)</f>
        <v>1.89</v>
      </c>
      <c r="B149" s="4">
        <f>IF('True_Odds_Calculator_2-way'!B150="","",'True_Odds_Calculator_2-way'!B150)</f>
        <v>2</v>
      </c>
      <c r="C149" s="4">
        <f t="shared" si="22"/>
        <v>0.52910052910052918</v>
      </c>
      <c r="D149">
        <f t="shared" si="23"/>
        <v>0.5</v>
      </c>
      <c r="E149">
        <f t="shared" si="24"/>
        <v>2.9100529100529293E-2</v>
      </c>
      <c r="F149">
        <f t="shared" si="25"/>
        <v>-0.23544973544973535</v>
      </c>
      <c r="G149">
        <v>0</v>
      </c>
      <c r="H149">
        <f t="shared" si="26"/>
        <v>0.26455026455026459</v>
      </c>
      <c r="I149">
        <f t="shared" si="27"/>
        <v>-1.0599978800063603</v>
      </c>
      <c r="J149">
        <f t="shared" si="28"/>
        <v>1.0599978800063603</v>
      </c>
      <c r="K149">
        <f t="shared" si="29"/>
        <v>0.51456260722126923</v>
      </c>
      <c r="L149">
        <f t="shared" si="30"/>
        <v>0.48543739277873066</v>
      </c>
      <c r="M149">
        <f t="shared" si="31"/>
        <v>1.9433981132056606</v>
      </c>
      <c r="N149">
        <f t="shared" si="32"/>
        <v>2.0599978800063603</v>
      </c>
    </row>
    <row r="150" spans="1:14" x14ac:dyDescent="0.25">
      <c r="A150" s="4">
        <f>IF('True_Odds_Calculator_2-way'!A151="","",'True_Odds_Calculator_2-way'!A151)</f>
        <v>1.94</v>
      </c>
      <c r="B150" s="4">
        <f>IF('True_Odds_Calculator_2-way'!B151="","",'True_Odds_Calculator_2-way'!B151)</f>
        <v>1.94</v>
      </c>
      <c r="C150" s="4">
        <f t="shared" si="22"/>
        <v>0.51546391752577325</v>
      </c>
      <c r="D150">
        <f t="shared" si="23"/>
        <v>0.51546391752577325</v>
      </c>
      <c r="E150">
        <f t="shared" si="24"/>
        <v>3.0927835051546504E-2</v>
      </c>
      <c r="F150">
        <f t="shared" si="25"/>
        <v>-0.23477521521947065</v>
      </c>
      <c r="G150">
        <v>0</v>
      </c>
      <c r="H150">
        <f t="shared" si="26"/>
        <v>0.26570305027101715</v>
      </c>
      <c r="I150">
        <f t="shared" si="27"/>
        <v>-1.0638297872340428</v>
      </c>
      <c r="J150">
        <f t="shared" si="28"/>
        <v>1.0638297872340428</v>
      </c>
      <c r="K150">
        <f t="shared" si="29"/>
        <v>0.49999999999999989</v>
      </c>
      <c r="L150">
        <f t="shared" si="30"/>
        <v>0.49999999999999989</v>
      </c>
      <c r="M150">
        <f t="shared" si="31"/>
        <v>2.0000000000000004</v>
      </c>
      <c r="N150">
        <f t="shared" si="32"/>
        <v>2.0000000000000004</v>
      </c>
    </row>
    <row r="151" spans="1:14" x14ac:dyDescent="0.25">
      <c r="A151" s="4">
        <f>IF('True_Odds_Calculator_2-way'!A152="","",'True_Odds_Calculator_2-way'!A152)</f>
        <v>2.04</v>
      </c>
      <c r="B151" s="4">
        <f>IF('True_Odds_Calculator_2-way'!B152="","",'True_Odds_Calculator_2-way'!B152)</f>
        <v>1.87</v>
      </c>
      <c r="C151" s="4">
        <f t="shared" si="22"/>
        <v>0.49019607843137253</v>
      </c>
      <c r="D151">
        <f t="shared" si="23"/>
        <v>0.53475935828876997</v>
      </c>
      <c r="E151">
        <f t="shared" si="24"/>
        <v>2.4955436720142554E-2</v>
      </c>
      <c r="F151">
        <f t="shared" si="25"/>
        <v>-0.2371815036174898</v>
      </c>
      <c r="G151">
        <v>0</v>
      </c>
      <c r="H151">
        <f t="shared" si="26"/>
        <v>0.26213694033763235</v>
      </c>
      <c r="I151">
        <f t="shared" si="27"/>
        <v>-1.0512928338279499</v>
      </c>
      <c r="J151">
        <f t="shared" si="28"/>
        <v>1.0512928338279499</v>
      </c>
      <c r="K151">
        <f t="shared" si="29"/>
        <v>0.47770444733840695</v>
      </c>
      <c r="L151">
        <f t="shared" si="30"/>
        <v>0.52229555266159289</v>
      </c>
      <c r="M151">
        <f t="shared" si="31"/>
        <v>2.0933445471810685</v>
      </c>
      <c r="N151">
        <f t="shared" si="32"/>
        <v>1.9146247654303168</v>
      </c>
    </row>
    <row r="152" spans="1:14" x14ac:dyDescent="0.25">
      <c r="A152" s="4">
        <f>IF('True_Odds_Calculator_2-way'!A153="","",'True_Odds_Calculator_2-way'!A153)</f>
        <v>1.73</v>
      </c>
      <c r="B152" s="4">
        <f>IF('True_Odds_Calculator_2-way'!B153="","",'True_Odds_Calculator_2-way'!B153)</f>
        <v>2.2200000000000002</v>
      </c>
      <c r="C152" s="4">
        <f t="shared" si="22"/>
        <v>0.5780346820809249</v>
      </c>
      <c r="D152">
        <f t="shared" si="23"/>
        <v>0.4504504504504504</v>
      </c>
      <c r="E152">
        <f t="shared" si="24"/>
        <v>2.8485132531375301E-2</v>
      </c>
      <c r="F152">
        <f t="shared" si="25"/>
        <v>-0.2318908503879602</v>
      </c>
      <c r="G152">
        <v>0</v>
      </c>
      <c r="H152">
        <f t="shared" si="26"/>
        <v>0.2603759829193355</v>
      </c>
      <c r="I152">
        <f t="shared" si="27"/>
        <v>-1.0596407579073905</v>
      </c>
      <c r="J152">
        <f t="shared" si="28"/>
        <v>1.0596407579073905</v>
      </c>
      <c r="K152">
        <f t="shared" si="29"/>
        <v>0.56384477756668971</v>
      </c>
      <c r="L152">
        <f t="shared" si="30"/>
        <v>0.43615522243331045</v>
      </c>
      <c r="M152">
        <f t="shared" si="31"/>
        <v>1.7735377532723946</v>
      </c>
      <c r="N152">
        <f t="shared" si="32"/>
        <v>2.2927617246470167</v>
      </c>
    </row>
    <row r="153" spans="1:14" x14ac:dyDescent="0.25">
      <c r="A153" s="4">
        <f>IF('True_Odds_Calculator_2-way'!A154="","",'True_Odds_Calculator_2-way'!A154)</f>
        <v>2.2599999999999998</v>
      </c>
      <c r="B153" s="4">
        <f>IF('True_Odds_Calculator_2-way'!B154="","",'True_Odds_Calculator_2-way'!B154)</f>
        <v>1.69</v>
      </c>
      <c r="C153" s="4">
        <f t="shared" si="22"/>
        <v>0.44247787610619471</v>
      </c>
      <c r="D153">
        <f t="shared" si="23"/>
        <v>0.59171597633136097</v>
      </c>
      <c r="E153">
        <f t="shared" si="24"/>
        <v>3.4193852437555794E-2</v>
      </c>
      <c r="F153">
        <f t="shared" si="25"/>
        <v>-0.22762737602764815</v>
      </c>
      <c r="G153">
        <v>0</v>
      </c>
      <c r="H153">
        <f t="shared" si="26"/>
        <v>0.261821228465204</v>
      </c>
      <c r="I153">
        <f t="shared" si="27"/>
        <v>-1.0724824201463119</v>
      </c>
      <c r="J153">
        <f t="shared" si="28"/>
        <v>1.0724824201463119</v>
      </c>
      <c r="K153">
        <f t="shared" si="29"/>
        <v>0.42529160714947917</v>
      </c>
      <c r="L153">
        <f t="shared" si="30"/>
        <v>0.57470839285052078</v>
      </c>
      <c r="M153">
        <f t="shared" si="31"/>
        <v>2.351327849384353</v>
      </c>
      <c r="N153">
        <f t="shared" si="32"/>
        <v>1.7400128699009547</v>
      </c>
    </row>
    <row r="154" spans="1:14" x14ac:dyDescent="0.25">
      <c r="A154" s="4">
        <f>IF('True_Odds_Calculator_2-way'!A155="","",'True_Odds_Calculator_2-way'!A155)</f>
        <v>2.0699999999999998</v>
      </c>
      <c r="B154" s="4">
        <f>IF('True_Odds_Calculator_2-way'!B155="","",'True_Odds_Calculator_2-way'!B155)</f>
        <v>1.83</v>
      </c>
      <c r="C154" s="4">
        <f t="shared" si="22"/>
        <v>0.48309178743961356</v>
      </c>
      <c r="D154">
        <f t="shared" si="23"/>
        <v>0.54644808743169393</v>
      </c>
      <c r="E154">
        <f t="shared" si="24"/>
        <v>2.9539874871307603E-2</v>
      </c>
      <c r="F154">
        <f t="shared" si="25"/>
        <v>-0.23444470842902765</v>
      </c>
      <c r="G154">
        <v>0</v>
      </c>
      <c r="H154">
        <f t="shared" si="26"/>
        <v>0.26398458330033525</v>
      </c>
      <c r="I154">
        <f t="shared" si="27"/>
        <v>-1.0611311532512866</v>
      </c>
      <c r="J154">
        <f t="shared" si="28"/>
        <v>1.0611311532512866</v>
      </c>
      <c r="K154">
        <f t="shared" si="29"/>
        <v>0.46829407167694814</v>
      </c>
      <c r="L154">
        <f t="shared" si="30"/>
        <v>0.53170592832305175</v>
      </c>
      <c r="M154">
        <f t="shared" si="31"/>
        <v>2.1354103339788768</v>
      </c>
      <c r="N154">
        <f t="shared" si="32"/>
        <v>1.8807388571985679</v>
      </c>
    </row>
    <row r="155" spans="1:14" x14ac:dyDescent="0.25">
      <c r="A155" s="4">
        <f>IF('True_Odds_Calculator_2-way'!A156="","",'True_Odds_Calculator_2-way'!A156)</f>
        <v>1.98</v>
      </c>
      <c r="B155" s="4">
        <f>IF('True_Odds_Calculator_2-way'!B156="","",'True_Odds_Calculator_2-way'!B156)</f>
        <v>1.91</v>
      </c>
      <c r="C155" s="4">
        <f t="shared" si="22"/>
        <v>0.50505050505050508</v>
      </c>
      <c r="D155">
        <f t="shared" si="23"/>
        <v>0.52356020942408377</v>
      </c>
      <c r="E155">
        <f t="shared" si="24"/>
        <v>2.861071447458885E-2</v>
      </c>
      <c r="F155">
        <f t="shared" si="25"/>
        <v>-0.23581363371939279</v>
      </c>
      <c r="G155">
        <v>0</v>
      </c>
      <c r="H155">
        <f t="shared" si="26"/>
        <v>0.2644243481939817</v>
      </c>
      <c r="I155">
        <f t="shared" si="27"/>
        <v>-1.0589275952301447</v>
      </c>
      <c r="J155">
        <f t="shared" si="28"/>
        <v>1.0589275952301447</v>
      </c>
      <c r="K155">
        <f t="shared" si="29"/>
        <v>0.4907375632320416</v>
      </c>
      <c r="L155">
        <f t="shared" si="30"/>
        <v>0.50926243676795835</v>
      </c>
      <c r="M155">
        <f t="shared" si="31"/>
        <v>2.0377490433255412</v>
      </c>
      <c r="N155">
        <f t="shared" si="32"/>
        <v>1.9636241116594322</v>
      </c>
    </row>
    <row r="156" spans="1:14" x14ac:dyDescent="0.25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2.0299999999999998</v>
      </c>
      <c r="C156" s="4">
        <f t="shared" si="22"/>
        <v>0.5524861878453039</v>
      </c>
      <c r="D156">
        <f t="shared" si="23"/>
        <v>0.49261083743842371</v>
      </c>
      <c r="E156">
        <f t="shared" si="24"/>
        <v>4.5097025283727721E-2</v>
      </c>
      <c r="F156">
        <f t="shared" si="25"/>
        <v>-0.22706365838390963</v>
      </c>
      <c r="G156">
        <v>0</v>
      </c>
      <c r="H156">
        <f t="shared" si="26"/>
        <v>0.2721606836676374</v>
      </c>
      <c r="I156">
        <f t="shared" si="27"/>
        <v>-1.0948103090714374</v>
      </c>
      <c r="J156">
        <f t="shared" si="28"/>
        <v>1.0948103090714374</v>
      </c>
      <c r="K156">
        <f t="shared" si="29"/>
        <v>0.52999890518954651</v>
      </c>
      <c r="L156">
        <f t="shared" si="30"/>
        <v>0.47000109481045338</v>
      </c>
      <c r="M156">
        <f t="shared" si="31"/>
        <v>1.8867963503478642</v>
      </c>
      <c r="N156">
        <f t="shared" si="32"/>
        <v>2.1276546183435801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2.19</v>
      </c>
      <c r="C157" s="4">
        <f t="shared" si="22"/>
        <v>0.5714285714285714</v>
      </c>
      <c r="D157">
        <f t="shared" si="23"/>
        <v>0.45662100456621008</v>
      </c>
      <c r="E157">
        <f t="shared" si="24"/>
        <v>2.8049575994781417E-2</v>
      </c>
      <c r="F157">
        <f t="shared" si="25"/>
        <v>-0.23287671232876717</v>
      </c>
      <c r="G157">
        <v>0</v>
      </c>
      <c r="H157">
        <f t="shared" si="26"/>
        <v>0.26092628832354858</v>
      </c>
      <c r="I157">
        <f t="shared" si="27"/>
        <v>-1.0585122480499263</v>
      </c>
      <c r="J157">
        <f t="shared" si="28"/>
        <v>1.0585122480499263</v>
      </c>
      <c r="K157">
        <f t="shared" si="29"/>
        <v>0.55744958776236542</v>
      </c>
      <c r="L157">
        <f t="shared" si="30"/>
        <v>0.44255041223763469</v>
      </c>
      <c r="M157">
        <f t="shared" si="31"/>
        <v>1.7938841860374448</v>
      </c>
      <c r="N157">
        <f t="shared" si="32"/>
        <v>2.2596295751794115</v>
      </c>
    </row>
    <row r="158" spans="1:14" x14ac:dyDescent="0.25">
      <c r="A158" s="4">
        <f>IF('True_Odds_Calculator_2-way'!A159="","",'True_Odds_Calculator_2-way'!A159)</f>
        <v>2.31</v>
      </c>
      <c r="B158" s="4">
        <f>IF('True_Odds_Calculator_2-way'!B159="","",'True_Odds_Calculator_2-way'!B159)</f>
        <v>1.68</v>
      </c>
      <c r="C158" s="4">
        <f t="shared" si="22"/>
        <v>0.4329004329004329</v>
      </c>
      <c r="D158">
        <f t="shared" si="23"/>
        <v>0.59523809523809523</v>
      </c>
      <c r="E158">
        <f t="shared" si="24"/>
        <v>2.813852813852824E-2</v>
      </c>
      <c r="F158">
        <f t="shared" si="25"/>
        <v>-0.22954030096887235</v>
      </c>
      <c r="G158">
        <v>0</v>
      </c>
      <c r="H158">
        <f t="shared" si="26"/>
        <v>0.25767882910740053</v>
      </c>
      <c r="I158">
        <f t="shared" si="27"/>
        <v>-1.0595217973953226</v>
      </c>
      <c r="J158">
        <f t="shared" si="28"/>
        <v>1.0595217973953226</v>
      </c>
      <c r="K158">
        <f t="shared" si="29"/>
        <v>0.41876510653929105</v>
      </c>
      <c r="L158">
        <f t="shared" si="30"/>
        <v>0.581234893460709</v>
      </c>
      <c r="M158">
        <f t="shared" si="31"/>
        <v>2.3879735545878726</v>
      </c>
      <c r="N158">
        <f t="shared" si="32"/>
        <v>1.7204748222288193</v>
      </c>
    </row>
    <row r="159" spans="1:14" x14ac:dyDescent="0.25">
      <c r="A159" s="4">
        <f>IF('True_Odds_Calculator_2-way'!A160="","",'True_Odds_Calculator_2-way'!A160)</f>
        <v>1.97</v>
      </c>
      <c r="B159" s="4">
        <f>IF('True_Odds_Calculator_2-way'!B160="","",'True_Odds_Calculator_2-way'!B160)</f>
        <v>1.93</v>
      </c>
      <c r="C159" s="4">
        <f t="shared" si="22"/>
        <v>0.50761421319796951</v>
      </c>
      <c r="D159">
        <f t="shared" si="23"/>
        <v>0.5181347150259068</v>
      </c>
      <c r="E159">
        <f t="shared" si="24"/>
        <v>2.5748928223876311E-2</v>
      </c>
      <c r="F159">
        <f t="shared" si="25"/>
        <v>-0.23726361747455349</v>
      </c>
      <c r="G159">
        <v>0</v>
      </c>
      <c r="H159">
        <f t="shared" si="26"/>
        <v>0.26301254569842986</v>
      </c>
      <c r="I159">
        <f t="shared" si="27"/>
        <v>-1.0528649266733445</v>
      </c>
      <c r="J159">
        <f t="shared" si="28"/>
        <v>1.0528649266733445</v>
      </c>
      <c r="K159">
        <f t="shared" si="29"/>
        <v>0.49473625880060179</v>
      </c>
      <c r="L159">
        <f t="shared" si="30"/>
        <v>0.50526374119939821</v>
      </c>
      <c r="M159">
        <f t="shared" si="31"/>
        <v>2.021278978873144</v>
      </c>
      <c r="N159">
        <f t="shared" si="32"/>
        <v>1.9791643818062103</v>
      </c>
    </row>
    <row r="160" spans="1:14" x14ac:dyDescent="0.25">
      <c r="A160" s="4">
        <f>IF('True_Odds_Calculator_2-way'!A161="","",'True_Odds_Calculator_2-way'!A161)</f>
        <v>1.95</v>
      </c>
      <c r="B160" s="4">
        <f>IF('True_Odds_Calculator_2-way'!B161="","",'True_Odds_Calculator_2-way'!B161)</f>
        <v>1.95</v>
      </c>
      <c r="C160" s="4">
        <f t="shared" si="22"/>
        <v>0.51282051282051289</v>
      </c>
      <c r="D160">
        <f t="shared" si="23"/>
        <v>0.51282051282051289</v>
      </c>
      <c r="E160">
        <f t="shared" si="24"/>
        <v>2.5641025641025772E-2</v>
      </c>
      <c r="F160">
        <f t="shared" si="25"/>
        <v>-0.23734385272846803</v>
      </c>
      <c r="G160">
        <v>0</v>
      </c>
      <c r="H160">
        <f t="shared" si="26"/>
        <v>0.2629848783694938</v>
      </c>
      <c r="I160">
        <f t="shared" si="27"/>
        <v>-1.0526315789473688</v>
      </c>
      <c r="J160">
        <f t="shared" si="28"/>
        <v>1.0526315789473688</v>
      </c>
      <c r="K160">
        <f t="shared" si="29"/>
        <v>0.49999999999999989</v>
      </c>
      <c r="L160">
        <f t="shared" si="30"/>
        <v>0.49999999999999989</v>
      </c>
      <c r="M160">
        <f t="shared" si="31"/>
        <v>2.0000000000000004</v>
      </c>
      <c r="N160">
        <f t="shared" si="32"/>
        <v>2.0000000000000004</v>
      </c>
    </row>
    <row r="161" spans="1:14" x14ac:dyDescent="0.25">
      <c r="A161" s="4">
        <f>IF('True_Odds_Calculator_2-way'!A162="","",'True_Odds_Calculator_2-way'!A162)</f>
        <v>1.88</v>
      </c>
      <c r="B161" s="4">
        <f>IF('True_Odds_Calculator_2-way'!B162="","",'True_Odds_Calculator_2-way'!B162)</f>
        <v>2.0299999999999998</v>
      </c>
      <c r="C161" s="4">
        <f t="shared" si="22"/>
        <v>0.53191489361702127</v>
      </c>
      <c r="D161">
        <f t="shared" si="23"/>
        <v>0.49261083743842371</v>
      </c>
      <c r="E161">
        <f t="shared" si="24"/>
        <v>2.4525731055444977E-2</v>
      </c>
      <c r="F161">
        <f t="shared" si="25"/>
        <v>-0.23750131013520592</v>
      </c>
      <c r="G161">
        <v>0</v>
      </c>
      <c r="H161">
        <f t="shared" si="26"/>
        <v>0.2620270411906509</v>
      </c>
      <c r="I161">
        <f t="shared" si="27"/>
        <v>-1.0503645397539194</v>
      </c>
      <c r="J161">
        <f t="shared" si="28"/>
        <v>1.0503645397539194</v>
      </c>
      <c r="K161">
        <f t="shared" si="29"/>
        <v>0.51966387444698414</v>
      </c>
      <c r="L161">
        <f t="shared" si="30"/>
        <v>0.48033612555301569</v>
      </c>
      <c r="M161">
        <f t="shared" si="31"/>
        <v>1.9243207949834495</v>
      </c>
      <c r="N161">
        <f t="shared" si="32"/>
        <v>2.081875475946537</v>
      </c>
    </row>
    <row r="162" spans="1:14" x14ac:dyDescent="0.25">
      <c r="A162" s="4">
        <f>IF('True_Odds_Calculator_2-way'!A163="","",'True_Odds_Calculator_2-way'!A163)</f>
        <v>1.85</v>
      </c>
      <c r="B162" s="4">
        <f>IF('True_Odds_Calculator_2-way'!B163="","",'True_Odds_Calculator_2-way'!B163)</f>
        <v>2.0699999999999998</v>
      </c>
      <c r="C162" s="4">
        <f t="shared" si="22"/>
        <v>0.54054054054054046</v>
      </c>
      <c r="D162">
        <f t="shared" si="23"/>
        <v>0.48309178743961356</v>
      </c>
      <c r="E162">
        <f t="shared" si="24"/>
        <v>2.3632327980154022E-2</v>
      </c>
      <c r="F162">
        <f t="shared" si="25"/>
        <v>-0.2374983679331506</v>
      </c>
      <c r="G162">
        <v>0</v>
      </c>
      <c r="H162">
        <f t="shared" si="26"/>
        <v>0.26113069591330457</v>
      </c>
      <c r="I162">
        <f t="shared" si="27"/>
        <v>-1.0485729457933801</v>
      </c>
      <c r="J162">
        <f t="shared" si="28"/>
        <v>1.0485729457933801</v>
      </c>
      <c r="K162">
        <f t="shared" si="29"/>
        <v>0.52874048091327497</v>
      </c>
      <c r="L162">
        <f t="shared" si="30"/>
        <v>0.47125951908672531</v>
      </c>
      <c r="M162">
        <f t="shared" si="31"/>
        <v>1.8912870039243732</v>
      </c>
      <c r="N162">
        <f t="shared" si="32"/>
        <v>2.1219730519989164</v>
      </c>
    </row>
    <row r="163" spans="1:14" x14ac:dyDescent="0.25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22"/>
        <v>0.5524861878453039</v>
      </c>
      <c r="D163">
        <f t="shared" si="23"/>
        <v>0.47846889952153115</v>
      </c>
      <c r="E163">
        <f t="shared" si="24"/>
        <v>3.0955087366835166E-2</v>
      </c>
      <c r="F163">
        <f t="shared" si="25"/>
        <v>-0.23339237093235332</v>
      </c>
      <c r="G163">
        <v>0</v>
      </c>
      <c r="H163">
        <f t="shared" si="26"/>
        <v>0.26434745829918849</v>
      </c>
      <c r="I163">
        <f t="shared" si="27"/>
        <v>-1.064251428023502</v>
      </c>
      <c r="J163">
        <f t="shared" si="28"/>
        <v>1.064251428023502</v>
      </c>
      <c r="K163">
        <f t="shared" si="29"/>
        <v>0.53704433642160887</v>
      </c>
      <c r="L163">
        <f t="shared" si="30"/>
        <v>0.46295566357839102</v>
      </c>
      <c r="M163">
        <f t="shared" si="31"/>
        <v>1.8620436566990362</v>
      </c>
      <c r="N163">
        <f t="shared" si="32"/>
        <v>2.1600340565456171</v>
      </c>
    </row>
    <row r="164" spans="1:14" x14ac:dyDescent="0.25">
      <c r="A164" s="4">
        <f>IF('True_Odds_Calculator_2-way'!A165="","",'True_Odds_Calculator_2-way'!A165)</f>
        <v>2.15</v>
      </c>
      <c r="B164" s="4">
        <f>IF('True_Odds_Calculator_2-way'!B165="","",'True_Odds_Calculator_2-way'!B165)</f>
        <v>1.69</v>
      </c>
      <c r="C164" s="4">
        <f t="shared" si="22"/>
        <v>0.46511627906976744</v>
      </c>
      <c r="D164">
        <f t="shared" si="23"/>
        <v>0.59171597633136097</v>
      </c>
      <c r="E164">
        <f t="shared" si="24"/>
        <v>5.6832255401128462E-2</v>
      </c>
      <c r="F164">
        <f t="shared" si="25"/>
        <v>-0.2183844777762487</v>
      </c>
      <c r="G164">
        <v>0</v>
      </c>
      <c r="H164">
        <f t="shared" si="26"/>
        <v>0.27521673317737722</v>
      </c>
      <c r="I164">
        <f t="shared" si="27"/>
        <v>-1.1226038684659183</v>
      </c>
      <c r="J164">
        <f t="shared" si="28"/>
        <v>1.1226038684659183</v>
      </c>
      <c r="K164">
        <f t="shared" si="29"/>
        <v>0.4364916731037084</v>
      </c>
      <c r="L164">
        <f t="shared" si="30"/>
        <v>0.56350832689629138</v>
      </c>
      <c r="M164">
        <f t="shared" si="31"/>
        <v>2.2909944487358058</v>
      </c>
      <c r="N164">
        <f t="shared" si="32"/>
        <v>1.7745966692414838</v>
      </c>
    </row>
    <row r="165" spans="1:14" x14ac:dyDescent="0.25">
      <c r="A165" s="4">
        <f>IF('True_Odds_Calculator_2-way'!A166="","",'True_Odds_Calculator_2-way'!A166)</f>
        <v>1.84</v>
      </c>
      <c r="B165" s="4">
        <f>IF('True_Odds_Calculator_2-way'!B166="","",'True_Odds_Calculator_2-way'!B166)</f>
        <v>1.96</v>
      </c>
      <c r="C165" s="4">
        <f t="shared" si="22"/>
        <v>0.54347826086956519</v>
      </c>
      <c r="D165">
        <f t="shared" si="23"/>
        <v>0.51020408163265307</v>
      </c>
      <c r="E165">
        <f t="shared" si="24"/>
        <v>5.3682342502218372E-2</v>
      </c>
      <c r="F165">
        <f t="shared" si="25"/>
        <v>-0.22360248447204967</v>
      </c>
      <c r="G165">
        <v>0</v>
      </c>
      <c r="H165">
        <f t="shared" si="26"/>
        <v>0.27728482697426798</v>
      </c>
      <c r="I165">
        <f t="shared" si="27"/>
        <v>-1.1135885079684349</v>
      </c>
      <c r="J165">
        <f t="shared" si="28"/>
        <v>1.1135885079684349</v>
      </c>
      <c r="K165">
        <f t="shared" si="29"/>
        <v>0.51668522645211723</v>
      </c>
      <c r="L165">
        <f t="shared" si="30"/>
        <v>0.48331477354788277</v>
      </c>
      <c r="M165">
        <f t="shared" si="31"/>
        <v>1.9354143466934854</v>
      </c>
      <c r="N165">
        <f t="shared" si="32"/>
        <v>2.0690449676496976</v>
      </c>
    </row>
    <row r="166" spans="1:14" x14ac:dyDescent="0.25">
      <c r="A166" s="4">
        <f>IF('True_Odds_Calculator_2-way'!A167="","",'True_Odds_Calculator_2-way'!A167)</f>
        <v>1.71</v>
      </c>
      <c r="B166" s="4">
        <f>IF('True_Odds_Calculator_2-way'!B167="","",'True_Odds_Calculator_2-way'!B167)</f>
        <v>2.1</v>
      </c>
      <c r="C166" s="4">
        <f t="shared" si="22"/>
        <v>0.58479532163742687</v>
      </c>
      <c r="D166">
        <f t="shared" si="23"/>
        <v>0.47619047619047616</v>
      </c>
      <c r="E166">
        <f t="shared" si="24"/>
        <v>6.0985797827902921E-2</v>
      </c>
      <c r="F166">
        <f t="shared" si="25"/>
        <v>-0.21748816485658606</v>
      </c>
      <c r="G166">
        <v>0</v>
      </c>
      <c r="H166">
        <f t="shared" si="26"/>
        <v>0.27847396268448898</v>
      </c>
      <c r="I166">
        <f t="shared" si="27"/>
        <v>-1.1315519126906883</v>
      </c>
      <c r="J166">
        <f t="shared" si="28"/>
        <v>1.1315519126906883</v>
      </c>
      <c r="K166">
        <f t="shared" si="29"/>
        <v>0.55450757997069744</v>
      </c>
      <c r="L166">
        <f t="shared" si="30"/>
        <v>0.44549242002930267</v>
      </c>
      <c r="M166">
        <f t="shared" si="31"/>
        <v>1.8034018580103888</v>
      </c>
      <c r="N166">
        <f t="shared" si="32"/>
        <v>2.2447071039597577</v>
      </c>
    </row>
    <row r="167" spans="1:14" x14ac:dyDescent="0.25">
      <c r="A167" s="4">
        <f>IF('True_Odds_Calculator_2-way'!A168="","",'True_Odds_Calculator_2-way'!A168)</f>
        <v>2.31</v>
      </c>
      <c r="B167" s="4">
        <f>IF('True_Odds_Calculator_2-way'!B168="","",'True_Odds_Calculator_2-way'!B168)</f>
        <v>1.6</v>
      </c>
      <c r="C167" s="4">
        <f t="shared" si="22"/>
        <v>0.4329004329004329</v>
      </c>
      <c r="D167">
        <f t="shared" si="23"/>
        <v>0.625</v>
      </c>
      <c r="E167">
        <f t="shared" si="24"/>
        <v>5.7900432900432897E-2</v>
      </c>
      <c r="F167">
        <f t="shared" si="25"/>
        <v>-0.21266233766233766</v>
      </c>
      <c r="G167">
        <v>0</v>
      </c>
      <c r="H167">
        <f t="shared" si="26"/>
        <v>0.27056277056277056</v>
      </c>
      <c r="I167">
        <f t="shared" si="27"/>
        <v>-1.1279470869873538</v>
      </c>
      <c r="J167">
        <f t="shared" si="28"/>
        <v>1.1279470869873538</v>
      </c>
      <c r="K167">
        <f t="shared" si="29"/>
        <v>0.4036146624958592</v>
      </c>
      <c r="L167">
        <f t="shared" si="30"/>
        <v>0.5963853375041408</v>
      </c>
      <c r="M167">
        <f t="shared" si="31"/>
        <v>2.4776106839534338</v>
      </c>
      <c r="N167">
        <f t="shared" si="32"/>
        <v>1.6767682521924121</v>
      </c>
    </row>
    <row r="168" spans="1:14" x14ac:dyDescent="0.25">
      <c r="A168" s="4">
        <f>IF('True_Odds_Calculator_2-way'!A169="","",'True_Odds_Calculator_2-way'!A169)</f>
        <v>1.7</v>
      </c>
      <c r="B168" s="4">
        <f>IF('True_Odds_Calculator_2-way'!B169="","",'True_Odds_Calculator_2-way'!B169)</f>
        <v>2.2599999999999998</v>
      </c>
      <c r="C168" s="4">
        <f t="shared" si="22"/>
        <v>0.58823529411764708</v>
      </c>
      <c r="D168">
        <f t="shared" si="23"/>
        <v>0.44247787610619471</v>
      </c>
      <c r="E168">
        <f t="shared" si="24"/>
        <v>3.0713170223841679E-2</v>
      </c>
      <c r="F168">
        <f t="shared" si="25"/>
        <v>-0.2295679333680376</v>
      </c>
      <c r="G168">
        <v>0</v>
      </c>
      <c r="H168">
        <f t="shared" si="26"/>
        <v>0.26028110359187923</v>
      </c>
      <c r="I168">
        <f t="shared" si="27"/>
        <v>-1.0647942749998995</v>
      </c>
      <c r="J168">
        <f t="shared" si="28"/>
        <v>1.0647942749998995</v>
      </c>
      <c r="K168">
        <f t="shared" si="29"/>
        <v>0.57294901687515787</v>
      </c>
      <c r="L168">
        <f t="shared" si="30"/>
        <v>0.42705098312484241</v>
      </c>
      <c r="M168">
        <f t="shared" si="31"/>
        <v>1.7453559924999296</v>
      </c>
      <c r="N168">
        <f t="shared" si="32"/>
        <v>2.3416407864998732</v>
      </c>
    </row>
    <row r="169" spans="1:14" x14ac:dyDescent="0.25">
      <c r="A169" s="4">
        <f>IF('True_Odds_Calculator_2-way'!A170="","",'True_Odds_Calculator_2-way'!A170)</f>
        <v>1.93</v>
      </c>
      <c r="B169" s="4">
        <f>IF('True_Odds_Calculator_2-way'!B170="","",'True_Odds_Calculator_2-way'!B170)</f>
        <v>1.98</v>
      </c>
      <c r="C169" s="4">
        <f t="shared" si="22"/>
        <v>0.5181347150259068</v>
      </c>
      <c r="D169">
        <f t="shared" si="23"/>
        <v>0.50505050505050508</v>
      </c>
      <c r="E169">
        <f t="shared" si="24"/>
        <v>2.3185220076411994E-2</v>
      </c>
      <c r="F169">
        <f t="shared" si="25"/>
        <v>-0.23849897943162168</v>
      </c>
      <c r="G169">
        <v>0</v>
      </c>
      <c r="H169">
        <f t="shared" si="26"/>
        <v>0.26168419950803373</v>
      </c>
      <c r="I169">
        <f t="shared" si="27"/>
        <v>-1.0474793930096669</v>
      </c>
      <c r="J169">
        <f t="shared" si="28"/>
        <v>1.0474793930096669</v>
      </c>
      <c r="K169">
        <f t="shared" si="29"/>
        <v>0.50654562421980165</v>
      </c>
      <c r="L169">
        <f t="shared" si="30"/>
        <v>0.49345437578019818</v>
      </c>
      <c r="M169">
        <f t="shared" si="31"/>
        <v>1.9741558354989901</v>
      </c>
      <c r="N169">
        <f t="shared" si="32"/>
        <v>2.0265298051494733</v>
      </c>
    </row>
    <row r="170" spans="1:14" x14ac:dyDescent="0.25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1.94</v>
      </c>
      <c r="C170" s="4">
        <f t="shared" si="22"/>
        <v>0.51020408163265307</v>
      </c>
      <c r="D170">
        <f t="shared" si="23"/>
        <v>0.51546391752577325</v>
      </c>
      <c r="E170">
        <f t="shared" si="24"/>
        <v>2.5667999158426325E-2</v>
      </c>
      <c r="F170">
        <f t="shared" si="25"/>
        <v>-0.23732379549758043</v>
      </c>
      <c r="G170">
        <v>0</v>
      </c>
      <c r="H170">
        <f t="shared" si="26"/>
        <v>0.26299179465600675</v>
      </c>
      <c r="I170">
        <f t="shared" si="27"/>
        <v>-1.052689901333149</v>
      </c>
      <c r="J170">
        <f t="shared" si="28"/>
        <v>1.052689901333149</v>
      </c>
      <c r="K170">
        <f t="shared" si="29"/>
        <v>0.49736834815166897</v>
      </c>
      <c r="L170">
        <f t="shared" si="30"/>
        <v>0.50263165184833114</v>
      </c>
      <c r="M170">
        <f t="shared" si="31"/>
        <v>2.0105823052798226</v>
      </c>
      <c r="N170">
        <f t="shared" si="32"/>
        <v>1.9895285072531594</v>
      </c>
    </row>
    <row r="171" spans="1:14" x14ac:dyDescent="0.25">
      <c r="A171" s="4">
        <f>IF('True_Odds_Calculator_2-way'!A172="","",'True_Odds_Calculator_2-way'!A172)</f>
        <v>1.87</v>
      </c>
      <c r="B171" s="4">
        <f>IF('True_Odds_Calculator_2-way'!B172="","",'True_Odds_Calculator_2-way'!B172)</f>
        <v>2.04</v>
      </c>
      <c r="C171" s="4">
        <f t="shared" si="22"/>
        <v>0.53475935828876997</v>
      </c>
      <c r="D171">
        <f t="shared" si="23"/>
        <v>0.49019607843137253</v>
      </c>
      <c r="E171">
        <f t="shared" si="24"/>
        <v>2.4955436720142554E-2</v>
      </c>
      <c r="F171">
        <f t="shared" si="25"/>
        <v>-0.2371815036174898</v>
      </c>
      <c r="G171">
        <v>0</v>
      </c>
      <c r="H171">
        <f t="shared" si="26"/>
        <v>0.26213694033763235</v>
      </c>
      <c r="I171">
        <f t="shared" si="27"/>
        <v>-1.0512928338279499</v>
      </c>
      <c r="J171">
        <f t="shared" si="28"/>
        <v>1.0512928338279499</v>
      </c>
      <c r="K171">
        <f t="shared" si="29"/>
        <v>0.52229555266159289</v>
      </c>
      <c r="L171">
        <f t="shared" si="30"/>
        <v>0.47770444733840695</v>
      </c>
      <c r="M171">
        <f t="shared" si="31"/>
        <v>1.9146247654303168</v>
      </c>
      <c r="N171">
        <f t="shared" si="32"/>
        <v>2.0933445471810685</v>
      </c>
    </row>
    <row r="172" spans="1:14" x14ac:dyDescent="0.25">
      <c r="A172" s="4">
        <f>IF('True_Odds_Calculator_2-way'!A173="","",'True_Odds_Calculator_2-way'!A173)</f>
        <v>2.37</v>
      </c>
      <c r="B172" s="4">
        <f>IF('True_Odds_Calculator_2-way'!B173="","",'True_Odds_Calculator_2-way'!B173)</f>
        <v>1.64</v>
      </c>
      <c r="C172" s="4">
        <f t="shared" si="22"/>
        <v>0.42194092827004215</v>
      </c>
      <c r="D172">
        <f t="shared" si="23"/>
        <v>0.6097560975609756</v>
      </c>
      <c r="E172">
        <f t="shared" si="24"/>
        <v>3.1697025831017633E-2</v>
      </c>
      <c r="F172">
        <f t="shared" si="25"/>
        <v>-0.2255840279921788</v>
      </c>
      <c r="G172">
        <v>0</v>
      </c>
      <c r="H172">
        <f t="shared" si="26"/>
        <v>0.25728105382319644</v>
      </c>
      <c r="I172">
        <f t="shared" si="27"/>
        <v>-1.0679470721459507</v>
      </c>
      <c r="J172">
        <f t="shared" si="28"/>
        <v>1.0679470721459507</v>
      </c>
      <c r="K172">
        <f t="shared" si="29"/>
        <v>0.40599451076379461</v>
      </c>
      <c r="L172">
        <f t="shared" si="30"/>
        <v>0.59400548923620555</v>
      </c>
      <c r="M172">
        <f t="shared" si="31"/>
        <v>2.4630874888399528</v>
      </c>
      <c r="N172">
        <f t="shared" si="32"/>
        <v>1.6834861261734084</v>
      </c>
    </row>
    <row r="173" spans="1:14" x14ac:dyDescent="0.25">
      <c r="A173" s="4">
        <f>IF('True_Odds_Calculator_2-way'!A174="","",'True_Odds_Calculator_2-way'!A174)</f>
        <v>1.59</v>
      </c>
      <c r="B173" s="4">
        <f>IF('True_Odds_Calculator_2-way'!B174="","",'True_Odds_Calculator_2-way'!B174)</f>
        <v>2.48</v>
      </c>
      <c r="C173" s="4">
        <f t="shared" si="22"/>
        <v>0.62893081761006286</v>
      </c>
      <c r="D173">
        <f t="shared" si="23"/>
        <v>0.40322580645161293</v>
      </c>
      <c r="E173">
        <f t="shared" si="24"/>
        <v>3.2156624061675743E-2</v>
      </c>
      <c r="F173">
        <f t="shared" si="25"/>
        <v>-0.22144451207141413</v>
      </c>
      <c r="G173">
        <v>0</v>
      </c>
      <c r="H173">
        <f t="shared" si="26"/>
        <v>0.25360113613308988</v>
      </c>
      <c r="I173">
        <f t="shared" si="27"/>
        <v>-1.0701462561817374</v>
      </c>
      <c r="J173">
        <f t="shared" si="28"/>
        <v>1.0701462561817374</v>
      </c>
      <c r="K173">
        <f t="shared" si="29"/>
        <v>0.61297560573270427</v>
      </c>
      <c r="L173">
        <f t="shared" si="30"/>
        <v>0.38702439426729596</v>
      </c>
      <c r="M173">
        <f t="shared" si="31"/>
        <v>1.6313862911472248</v>
      </c>
      <c r="N173">
        <f t="shared" si="32"/>
        <v>2.583816459148971</v>
      </c>
    </row>
    <row r="174" spans="1:14" x14ac:dyDescent="0.25">
      <c r="A174" s="4">
        <f>IF('True_Odds_Calculator_2-way'!A175="","",'True_Odds_Calculator_2-way'!A175)</f>
        <v>1.75</v>
      </c>
      <c r="B174" s="4">
        <f>IF('True_Odds_Calculator_2-way'!B175="","",'True_Odds_Calculator_2-way'!B175)</f>
        <v>2.16</v>
      </c>
      <c r="C174" s="4">
        <f t="shared" si="22"/>
        <v>0.5714285714285714</v>
      </c>
      <c r="D174">
        <f t="shared" si="23"/>
        <v>0.46296296296296291</v>
      </c>
      <c r="E174">
        <f t="shared" si="24"/>
        <v>3.4391534391534417E-2</v>
      </c>
      <c r="F174">
        <f t="shared" si="25"/>
        <v>-0.23015873015873001</v>
      </c>
      <c r="G174">
        <v>0</v>
      </c>
      <c r="H174">
        <f t="shared" si="26"/>
        <v>0.26455026455026448</v>
      </c>
      <c r="I174">
        <f t="shared" si="27"/>
        <v>-1.0721125348377951</v>
      </c>
      <c r="J174">
        <f t="shared" si="28"/>
        <v>1.0721125348377951</v>
      </c>
      <c r="K174">
        <f t="shared" si="29"/>
        <v>0.55429779192955719</v>
      </c>
      <c r="L174">
        <f t="shared" si="30"/>
        <v>0.44570220807044264</v>
      </c>
      <c r="M174">
        <f t="shared" si="31"/>
        <v>1.8040844011283466</v>
      </c>
      <c r="N174">
        <f t="shared" si="32"/>
        <v>2.2436505404118421</v>
      </c>
    </row>
    <row r="175" spans="1:14" x14ac:dyDescent="0.25">
      <c r="A175" s="4">
        <f>IF('True_Odds_Calculator_2-way'!A176="","",'True_Odds_Calculator_2-way'!A176)</f>
        <v>1.88</v>
      </c>
      <c r="B175" s="4">
        <f>IF('True_Odds_Calculator_2-way'!B176="","",'True_Odds_Calculator_2-way'!B176)</f>
        <v>2.02</v>
      </c>
      <c r="C175" s="4">
        <f t="shared" si="22"/>
        <v>0.53191489361702127</v>
      </c>
      <c r="D175">
        <f t="shared" si="23"/>
        <v>0.49504950495049505</v>
      </c>
      <c r="E175">
        <f t="shared" si="24"/>
        <v>2.6964398567516312E-2</v>
      </c>
      <c r="F175">
        <f t="shared" si="25"/>
        <v>-0.23635980619338537</v>
      </c>
      <c r="G175">
        <v>0</v>
      </c>
      <c r="H175">
        <f t="shared" si="26"/>
        <v>0.26332420476090163</v>
      </c>
      <c r="I175">
        <f t="shared" si="27"/>
        <v>-1.0555008273018724</v>
      </c>
      <c r="J175">
        <f t="shared" si="28"/>
        <v>1.0555008273018724</v>
      </c>
      <c r="K175">
        <f t="shared" si="29"/>
        <v>0.51844612438456505</v>
      </c>
      <c r="L175">
        <f t="shared" si="30"/>
        <v>0.48155387561543506</v>
      </c>
      <c r="M175">
        <f t="shared" si="31"/>
        <v>1.9288407280256479</v>
      </c>
      <c r="N175">
        <f t="shared" si="32"/>
        <v>2.0766108438479098</v>
      </c>
    </row>
    <row r="176" spans="1:14" x14ac:dyDescent="0.25">
      <c r="A176" s="4">
        <f>IF('True_Odds_Calculator_2-way'!A177="","",'True_Odds_Calculator_2-way'!A177)</f>
        <v>1.79</v>
      </c>
      <c r="B176" s="4">
        <f>IF('True_Odds_Calculator_2-way'!B177="","",'True_Odds_Calculator_2-way'!B177)</f>
        <v>2.1</v>
      </c>
      <c r="C176" s="4">
        <f t="shared" si="22"/>
        <v>0.55865921787709494</v>
      </c>
      <c r="D176">
        <f t="shared" si="23"/>
        <v>0.47619047619047616</v>
      </c>
      <c r="E176">
        <f t="shared" si="24"/>
        <v>3.4849694067571102E-2</v>
      </c>
      <c r="F176">
        <f t="shared" si="25"/>
        <v>-0.2311785049215217</v>
      </c>
      <c r="G176">
        <v>0</v>
      </c>
      <c r="H176">
        <f t="shared" si="26"/>
        <v>0.2660281989890928</v>
      </c>
      <c r="I176">
        <f t="shared" si="27"/>
        <v>-1.072729223145815</v>
      </c>
      <c r="J176">
        <f t="shared" si="28"/>
        <v>1.072729223145815</v>
      </c>
      <c r="K176">
        <f t="shared" si="29"/>
        <v>0.5412848551170536</v>
      </c>
      <c r="L176">
        <f t="shared" si="30"/>
        <v>0.4587151448829464</v>
      </c>
      <c r="M176">
        <f t="shared" si="31"/>
        <v>1.8474560862851939</v>
      </c>
      <c r="N176">
        <f t="shared" si="32"/>
        <v>2.1800021454603971</v>
      </c>
    </row>
    <row r="177" spans="1:14" x14ac:dyDescent="0.25">
      <c r="A177" s="4">
        <f>IF('True_Odds_Calculator_2-way'!A178="","",'True_Odds_Calculator_2-way'!A178)</f>
        <v>2.41</v>
      </c>
      <c r="B177" s="4">
        <f>IF('True_Odds_Calculator_2-way'!B178="","",'True_Odds_Calculator_2-way'!B178)</f>
        <v>1.62</v>
      </c>
      <c r="C177" s="4">
        <f t="shared" si="22"/>
        <v>0.41493775933609955</v>
      </c>
      <c r="D177">
        <f t="shared" si="23"/>
        <v>0.61728395061728392</v>
      </c>
      <c r="E177">
        <f t="shared" si="24"/>
        <v>3.2221709953383471E-2</v>
      </c>
      <c r="F177">
        <f t="shared" si="25"/>
        <v>-0.22391270938988783</v>
      </c>
      <c r="G177">
        <v>0</v>
      </c>
      <c r="H177">
        <f t="shared" si="26"/>
        <v>0.2561344193432713</v>
      </c>
      <c r="I177">
        <f t="shared" si="27"/>
        <v>-1.0695340092890231</v>
      </c>
      <c r="J177">
        <f t="shared" si="28"/>
        <v>1.0695340092890231</v>
      </c>
      <c r="K177">
        <f t="shared" si="29"/>
        <v>0.39871725432970118</v>
      </c>
      <c r="L177">
        <f t="shared" si="30"/>
        <v>0.60128274567029871</v>
      </c>
      <c r="M177">
        <f t="shared" si="31"/>
        <v>2.5080429530975232</v>
      </c>
      <c r="N177">
        <f t="shared" si="32"/>
        <v>1.6631110857591944</v>
      </c>
    </row>
    <row r="178" spans="1:14" x14ac:dyDescent="0.25">
      <c r="A178" s="4">
        <f>IF('True_Odds_Calculator_2-way'!A179="","",'True_Odds_Calculator_2-way'!A179)</f>
        <v>2.29</v>
      </c>
      <c r="B178" s="4">
        <f>IF('True_Odds_Calculator_2-way'!B179="","",'True_Odds_Calculator_2-way'!B179)</f>
        <v>1.68</v>
      </c>
      <c r="C178" s="4">
        <f t="shared" si="22"/>
        <v>0.4366812227074236</v>
      </c>
      <c r="D178">
        <f t="shared" si="23"/>
        <v>0.59523809523809523</v>
      </c>
      <c r="E178">
        <f t="shared" si="24"/>
        <v>3.1919317945518833E-2</v>
      </c>
      <c r="F178">
        <f t="shared" si="25"/>
        <v>-0.22800998128509042</v>
      </c>
      <c r="G178">
        <v>0</v>
      </c>
      <c r="H178">
        <f t="shared" si="26"/>
        <v>0.25992929923060926</v>
      </c>
      <c r="I178">
        <f t="shared" si="27"/>
        <v>-1.0677035543974551</v>
      </c>
      <c r="J178">
        <f t="shared" si="28"/>
        <v>1.0677035543974551</v>
      </c>
      <c r="K178">
        <f t="shared" si="29"/>
        <v>0.42063861953679943</v>
      </c>
      <c r="L178">
        <f t="shared" si="30"/>
        <v>0.57936138046320074</v>
      </c>
      <c r="M178">
        <f t="shared" si="31"/>
        <v>2.3773375851727168</v>
      </c>
      <c r="N178">
        <f t="shared" si="32"/>
        <v>1.7260384169902692</v>
      </c>
    </row>
    <row r="179" spans="1:14" x14ac:dyDescent="0.25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1.71</v>
      </c>
      <c r="C179" s="4">
        <f t="shared" si="22"/>
        <v>0.4504504504504504</v>
      </c>
      <c r="D179">
        <f t="shared" si="23"/>
        <v>0.58479532163742687</v>
      </c>
      <c r="E179">
        <f t="shared" si="24"/>
        <v>3.5245772087877381E-2</v>
      </c>
      <c r="F179">
        <f t="shared" si="25"/>
        <v>-0.2281755439650176</v>
      </c>
      <c r="G179">
        <v>0</v>
      </c>
      <c r="H179">
        <f t="shared" si="26"/>
        <v>0.26342131605289498</v>
      </c>
      <c r="I179">
        <f t="shared" si="27"/>
        <v>-1.0744616281415775</v>
      </c>
      <c r="J179">
        <f t="shared" si="28"/>
        <v>1.0744616281415775</v>
      </c>
      <c r="K179">
        <f t="shared" si="29"/>
        <v>0.43274247509065539</v>
      </c>
      <c r="L179">
        <f t="shared" si="30"/>
        <v>0.56725752490934445</v>
      </c>
      <c r="M179">
        <f t="shared" si="31"/>
        <v>2.310843186332725</v>
      </c>
      <c r="N179">
        <f t="shared" si="32"/>
        <v>1.7628677559805201</v>
      </c>
    </row>
    <row r="180" spans="1:14" x14ac:dyDescent="0.25">
      <c r="A180" s="4">
        <f>IF('True_Odds_Calculator_2-way'!A181="","",'True_Odds_Calculator_2-way'!A181)</f>
        <v>2.4</v>
      </c>
      <c r="B180" s="4">
        <f>IF('True_Odds_Calculator_2-way'!B181="","",'True_Odds_Calculator_2-way'!B181)</f>
        <v>1.63</v>
      </c>
      <c r="C180" s="4">
        <f t="shared" si="22"/>
        <v>0.41666666666666669</v>
      </c>
      <c r="D180">
        <f t="shared" si="23"/>
        <v>0.61349693251533743</v>
      </c>
      <c r="E180">
        <f t="shared" si="24"/>
        <v>3.0163599182004175E-2</v>
      </c>
      <c r="F180">
        <f t="shared" si="25"/>
        <v>-0.22546012269938642</v>
      </c>
      <c r="G180">
        <v>0</v>
      </c>
      <c r="H180">
        <f t="shared" si="26"/>
        <v>0.2556237218813906</v>
      </c>
      <c r="I180">
        <f t="shared" si="27"/>
        <v>-1.0647942749999</v>
      </c>
      <c r="J180">
        <f t="shared" si="28"/>
        <v>1.0647942749999</v>
      </c>
      <c r="K180">
        <f t="shared" si="29"/>
        <v>0.40149162409079431</v>
      </c>
      <c r="L180">
        <f t="shared" si="30"/>
        <v>0.59850837590920558</v>
      </c>
      <c r="M180">
        <f t="shared" si="31"/>
        <v>2.4907119849998605</v>
      </c>
      <c r="N180">
        <f t="shared" si="32"/>
        <v>1.670820393249937</v>
      </c>
    </row>
    <row r="181" spans="1:14" x14ac:dyDescent="0.25">
      <c r="A181" s="4">
        <f>IF('True_Odds_Calculator_2-way'!A182="","",'True_Odds_Calculator_2-way'!A182)</f>
        <v>2.11</v>
      </c>
      <c r="B181" s="4">
        <f>IF('True_Odds_Calculator_2-way'!B182="","",'True_Odds_Calculator_2-way'!B182)</f>
        <v>1.8</v>
      </c>
      <c r="C181" s="4">
        <f t="shared" si="22"/>
        <v>0.47393364928909953</v>
      </c>
      <c r="D181">
        <f t="shared" si="23"/>
        <v>0.55555555555555558</v>
      </c>
      <c r="E181">
        <f t="shared" si="24"/>
        <v>2.9489204844655115E-2</v>
      </c>
      <c r="F181">
        <f t="shared" si="25"/>
        <v>-0.23380726698262244</v>
      </c>
      <c r="G181">
        <v>0</v>
      </c>
      <c r="H181">
        <f t="shared" si="26"/>
        <v>0.26329647182727756</v>
      </c>
      <c r="I181">
        <f t="shared" si="27"/>
        <v>-1.0611908999450221</v>
      </c>
      <c r="J181">
        <f t="shared" si="28"/>
        <v>1.0611908999450221</v>
      </c>
      <c r="K181">
        <f t="shared" si="29"/>
        <v>0.45915328758445073</v>
      </c>
      <c r="L181">
        <f t="shared" si="30"/>
        <v>0.54084671241554938</v>
      </c>
      <c r="M181">
        <f t="shared" si="31"/>
        <v>2.1779218989389744</v>
      </c>
      <c r="N181">
        <f t="shared" si="32"/>
        <v>1.8489527199560174</v>
      </c>
    </row>
    <row r="182" spans="1:14" x14ac:dyDescent="0.25">
      <c r="A182" s="4">
        <f>IF('True_Odds_Calculator_2-way'!A183="","",'True_Odds_Calculator_2-way'!A183)</f>
        <v>1.74</v>
      </c>
      <c r="B182" s="4">
        <f>IF('True_Odds_Calculator_2-way'!B183="","",'True_Odds_Calculator_2-way'!B183)</f>
        <v>2.2000000000000002</v>
      </c>
      <c r="C182" s="4">
        <f t="shared" si="22"/>
        <v>0.57471264367816088</v>
      </c>
      <c r="D182">
        <f t="shared" si="23"/>
        <v>0.45454545454545453</v>
      </c>
      <c r="E182">
        <f t="shared" si="24"/>
        <v>2.925809822361547E-2</v>
      </c>
      <c r="F182">
        <f t="shared" si="25"/>
        <v>-0.23197492163009403</v>
      </c>
      <c r="G182">
        <v>0</v>
      </c>
      <c r="H182">
        <f t="shared" si="26"/>
        <v>0.2612330198537095</v>
      </c>
      <c r="I182">
        <f t="shared" si="27"/>
        <v>-1.0611908999450221</v>
      </c>
      <c r="J182">
        <f t="shared" si="28"/>
        <v>1.0611908999450221</v>
      </c>
      <c r="K182">
        <f t="shared" si="29"/>
        <v>0.56013582793221794</v>
      </c>
      <c r="L182">
        <f t="shared" si="30"/>
        <v>0.43986417206778194</v>
      </c>
      <c r="M182">
        <f t="shared" si="31"/>
        <v>1.7852812659593167</v>
      </c>
      <c r="N182">
        <f t="shared" si="32"/>
        <v>2.2734290799340271</v>
      </c>
    </row>
    <row r="183" spans="1:14" x14ac:dyDescent="0.25">
      <c r="A183" s="4">
        <f>IF('True_Odds_Calculator_2-way'!A184="","",'True_Odds_Calculator_2-way'!A184)</f>
        <v>2.77</v>
      </c>
      <c r="B183" s="4">
        <f>IF('True_Odds_Calculator_2-way'!B184="","",'True_Odds_Calculator_2-way'!B184)</f>
        <v>1.5</v>
      </c>
      <c r="C183" s="4">
        <f t="shared" si="22"/>
        <v>0.36101083032490977</v>
      </c>
      <c r="D183">
        <f t="shared" si="23"/>
        <v>0.66666666666666663</v>
      </c>
      <c r="E183">
        <f t="shared" si="24"/>
        <v>2.7677496991576511E-2</v>
      </c>
      <c r="F183">
        <f t="shared" si="25"/>
        <v>-0.21299638989169667</v>
      </c>
      <c r="G183">
        <v>0</v>
      </c>
      <c r="H183">
        <f t="shared" si="26"/>
        <v>0.24067388688327318</v>
      </c>
      <c r="I183">
        <f t="shared" si="27"/>
        <v>-1.062988006905468</v>
      </c>
      <c r="J183">
        <f t="shared" si="28"/>
        <v>1.062988006905468</v>
      </c>
      <c r="K183">
        <f t="shared" si="29"/>
        <v>0.34704282370971568</v>
      </c>
      <c r="L183">
        <f t="shared" si="30"/>
        <v>0.65295717629028427</v>
      </c>
      <c r="M183">
        <f t="shared" si="31"/>
        <v>2.8814887722226783</v>
      </c>
      <c r="N183">
        <f t="shared" si="32"/>
        <v>1.531494003452734</v>
      </c>
    </row>
    <row r="184" spans="1:14" x14ac:dyDescent="0.25">
      <c r="A184" s="4">
        <f>IF('True_Odds_Calculator_2-way'!A185="","",'True_Odds_Calculator_2-way'!A185)</f>
        <v>2.25</v>
      </c>
      <c r="B184" s="4">
        <f>IF('True_Odds_Calculator_2-way'!B185="","",'True_Odds_Calculator_2-way'!B185)</f>
        <v>1.7</v>
      </c>
      <c r="C184" s="4">
        <f t="shared" si="22"/>
        <v>0.44444444444444442</v>
      </c>
      <c r="D184">
        <f t="shared" si="23"/>
        <v>0.58823529411764708</v>
      </c>
      <c r="E184">
        <f t="shared" si="24"/>
        <v>3.2679738562091387E-2</v>
      </c>
      <c r="F184">
        <f t="shared" si="25"/>
        <v>-0.2287581699346406</v>
      </c>
      <c r="G184">
        <v>0</v>
      </c>
      <c r="H184">
        <f t="shared" si="26"/>
        <v>0.26143790849673204</v>
      </c>
      <c r="I184">
        <f t="shared" si="27"/>
        <v>-1.0690449676496974</v>
      </c>
      <c r="J184">
        <f t="shared" si="28"/>
        <v>1.0690449676496974</v>
      </c>
      <c r="K184">
        <f t="shared" si="29"/>
        <v>0.42802608489724608</v>
      </c>
      <c r="L184">
        <f t="shared" si="30"/>
        <v>0.57197391510275408</v>
      </c>
      <c r="M184">
        <f t="shared" si="31"/>
        <v>2.3363062095621219</v>
      </c>
      <c r="N184">
        <f t="shared" si="32"/>
        <v>1.7483314773547878</v>
      </c>
    </row>
    <row r="185" spans="1:14" x14ac:dyDescent="0.25">
      <c r="A185" s="4">
        <f>IF('True_Odds_Calculator_2-way'!A186="","",'True_Odds_Calculator_2-way'!A186)</f>
        <v>2.31</v>
      </c>
      <c r="B185" s="4">
        <f>IF('True_Odds_Calculator_2-way'!B186="","",'True_Odds_Calculator_2-way'!B186)</f>
        <v>1.64</v>
      </c>
      <c r="C185" s="4">
        <f t="shared" si="22"/>
        <v>0.4329004329004329</v>
      </c>
      <c r="D185">
        <f t="shared" si="23"/>
        <v>0.6097560975609756</v>
      </c>
      <c r="E185">
        <f t="shared" si="24"/>
        <v>4.2656530461408604E-2</v>
      </c>
      <c r="F185">
        <f t="shared" si="25"/>
        <v>-0.22130714813641639</v>
      </c>
      <c r="G185">
        <v>0</v>
      </c>
      <c r="H185">
        <f t="shared" si="26"/>
        <v>0.26396367859782494</v>
      </c>
      <c r="I185">
        <f t="shared" si="27"/>
        <v>-1.0921300708262975</v>
      </c>
      <c r="J185">
        <f t="shared" si="28"/>
        <v>1.0921300708262975</v>
      </c>
      <c r="K185">
        <f t="shared" si="29"/>
        <v>0.41140574832950405</v>
      </c>
      <c r="L185">
        <f t="shared" si="30"/>
        <v>0.58859425167049584</v>
      </c>
      <c r="M185">
        <f t="shared" si="31"/>
        <v>2.4306903927824499</v>
      </c>
      <c r="N185">
        <f t="shared" si="32"/>
        <v>1.6989632453288304</v>
      </c>
    </row>
    <row r="186" spans="1:14" x14ac:dyDescent="0.25">
      <c r="A186" s="4">
        <f>IF('True_Odds_Calculator_2-way'!A187="","",'True_Odds_Calculator_2-way'!A187)</f>
        <v>2.2200000000000002</v>
      </c>
      <c r="B186" s="4">
        <f>IF('True_Odds_Calculator_2-way'!B187="","",'True_Odds_Calculator_2-way'!B187)</f>
        <v>1.68</v>
      </c>
      <c r="C186" s="4">
        <f t="shared" si="22"/>
        <v>0.4504504504504504</v>
      </c>
      <c r="D186">
        <f t="shared" si="23"/>
        <v>0.59523809523809523</v>
      </c>
      <c r="E186">
        <f t="shared" si="24"/>
        <v>4.5688545688545634E-2</v>
      </c>
      <c r="F186">
        <f t="shared" si="25"/>
        <v>-0.22243672243672252</v>
      </c>
      <c r="G186">
        <v>0</v>
      </c>
      <c r="H186">
        <f t="shared" si="26"/>
        <v>0.2681252681252681</v>
      </c>
      <c r="I186">
        <f t="shared" si="27"/>
        <v>-1.0979071877276467</v>
      </c>
      <c r="J186">
        <f t="shared" si="28"/>
        <v>1.0979071877276467</v>
      </c>
      <c r="K186">
        <f t="shared" si="29"/>
        <v>0.42745148692380741</v>
      </c>
      <c r="L186">
        <f t="shared" si="30"/>
        <v>0.57254851307619281</v>
      </c>
      <c r="M186">
        <f t="shared" si="31"/>
        <v>2.3394467690277296</v>
      </c>
      <c r="N186">
        <f t="shared" si="32"/>
        <v>1.7465768876547993</v>
      </c>
    </row>
    <row r="187" spans="1:14" x14ac:dyDescent="0.25">
      <c r="A187" s="4">
        <f>IF('True_Odds_Calculator_2-way'!A188="","",'True_Odds_Calculator_2-way'!A188)</f>
        <v>2.12</v>
      </c>
      <c r="B187" s="4">
        <f>IF('True_Odds_Calculator_2-way'!B188="","",'True_Odds_Calculator_2-way'!B188)</f>
        <v>1.75</v>
      </c>
      <c r="C187" s="4">
        <f t="shared" si="22"/>
        <v>0.47169811320754712</v>
      </c>
      <c r="D187">
        <f t="shared" si="23"/>
        <v>0.5714285714285714</v>
      </c>
      <c r="E187">
        <f t="shared" si="24"/>
        <v>4.3126684636118462E-2</v>
      </c>
      <c r="F187">
        <f t="shared" si="25"/>
        <v>-0.22641509433962281</v>
      </c>
      <c r="G187">
        <v>0</v>
      </c>
      <c r="H187">
        <f t="shared" si="26"/>
        <v>0.26954177897574122</v>
      </c>
      <c r="I187">
        <f t="shared" si="27"/>
        <v>-1.0910894511799614</v>
      </c>
      <c r="J187">
        <f t="shared" si="28"/>
        <v>1.0910894511799614</v>
      </c>
      <c r="K187">
        <f t="shared" si="29"/>
        <v>0.45004091619234604</v>
      </c>
      <c r="L187">
        <f t="shared" si="30"/>
        <v>0.54995908380765413</v>
      </c>
      <c r="M187">
        <f t="shared" si="31"/>
        <v>2.2220201853215569</v>
      </c>
      <c r="N187">
        <f t="shared" si="32"/>
        <v>1.8183170883849711</v>
      </c>
    </row>
    <row r="188" spans="1:14" x14ac:dyDescent="0.25">
      <c r="A188" s="4">
        <f>IF('True_Odds_Calculator_2-way'!A189="","",'True_Odds_Calculator_2-way'!A189)</f>
        <v>2.44</v>
      </c>
      <c r="B188" s="4">
        <f>IF('True_Odds_Calculator_2-way'!B189="","",'True_Odds_Calculator_2-way'!B189)</f>
        <v>1.58</v>
      </c>
      <c r="C188" s="4">
        <f t="shared" si="22"/>
        <v>0.4098360655737705</v>
      </c>
      <c r="D188">
        <f t="shared" si="23"/>
        <v>0.63291139240506322</v>
      </c>
      <c r="E188">
        <f t="shared" si="24"/>
        <v>4.2747457978833836E-2</v>
      </c>
      <c r="F188">
        <f t="shared" si="25"/>
        <v>-0.21664245694127404</v>
      </c>
      <c r="G188">
        <v>0</v>
      </c>
      <c r="H188">
        <f t="shared" si="26"/>
        <v>0.25938991492010788</v>
      </c>
      <c r="I188">
        <f t="shared" si="27"/>
        <v>-1.0942202738310214</v>
      </c>
      <c r="J188">
        <f t="shared" si="28"/>
        <v>1.0942202738310214</v>
      </c>
      <c r="K188">
        <f t="shared" si="29"/>
        <v>0.38824741012054537</v>
      </c>
      <c r="L188">
        <f t="shared" si="30"/>
        <v>0.61175258987945458</v>
      </c>
      <c r="M188">
        <f t="shared" si="31"/>
        <v>2.5756771943166705</v>
      </c>
      <c r="N188">
        <f t="shared" si="32"/>
        <v>1.6346477588219925</v>
      </c>
    </row>
    <row r="189" spans="1:14" x14ac:dyDescent="0.25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22"/>
        <v>0.58479532163742687</v>
      </c>
      <c r="D189">
        <f t="shared" si="23"/>
        <v>0.44843049327354262</v>
      </c>
      <c r="E189">
        <f t="shared" si="24"/>
        <v>3.3225814910969431E-2</v>
      </c>
      <c r="F189">
        <f t="shared" si="25"/>
        <v>-0.22901423963496192</v>
      </c>
      <c r="G189">
        <v>0</v>
      </c>
      <c r="H189">
        <f t="shared" si="26"/>
        <v>0.26224005454593136</v>
      </c>
      <c r="I189">
        <f t="shared" si="27"/>
        <v>-1.070084984173661</v>
      </c>
      <c r="J189">
        <f t="shared" si="28"/>
        <v>1.070084984173661</v>
      </c>
      <c r="K189">
        <f t="shared" si="29"/>
        <v>0.56825919869450314</v>
      </c>
      <c r="L189">
        <f t="shared" si="30"/>
        <v>0.43174080130549697</v>
      </c>
      <c r="M189">
        <f t="shared" si="31"/>
        <v>1.7597603387632996</v>
      </c>
      <c r="N189">
        <f t="shared" si="32"/>
        <v>2.3162045305336028</v>
      </c>
    </row>
    <row r="190" spans="1:14" x14ac:dyDescent="0.25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22"/>
        <v>0.55555555555555558</v>
      </c>
      <c r="D190">
        <f t="shared" si="23"/>
        <v>0.47846889952153115</v>
      </c>
      <c r="E190">
        <f t="shared" si="24"/>
        <v>3.4024455077086735E-2</v>
      </c>
      <c r="F190">
        <f t="shared" si="25"/>
        <v>-0.23179160021265277</v>
      </c>
      <c r="G190">
        <v>0</v>
      </c>
      <c r="H190">
        <f t="shared" si="26"/>
        <v>0.26581605528973956</v>
      </c>
      <c r="I190">
        <f t="shared" si="27"/>
        <v>-1.0708823421952987</v>
      </c>
      <c r="J190">
        <f t="shared" si="28"/>
        <v>1.0708823421952987</v>
      </c>
      <c r="K190">
        <f t="shared" si="29"/>
        <v>0.53858826760586154</v>
      </c>
      <c r="L190">
        <f t="shared" si="30"/>
        <v>0.46141173239413841</v>
      </c>
      <c r="M190">
        <f t="shared" si="31"/>
        <v>1.8567058737562385</v>
      </c>
      <c r="N190">
        <f t="shared" si="32"/>
        <v>2.1672617529928755</v>
      </c>
    </row>
    <row r="191" spans="1:14" x14ac:dyDescent="0.25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2.1</v>
      </c>
      <c r="C191" s="4">
        <f t="shared" si="22"/>
        <v>0.55555555555555558</v>
      </c>
      <c r="D191">
        <f t="shared" si="23"/>
        <v>0.47619047619047616</v>
      </c>
      <c r="E191">
        <f t="shared" si="24"/>
        <v>3.1746031746031633E-2</v>
      </c>
      <c r="F191">
        <f t="shared" si="25"/>
        <v>-0.2328042328042329</v>
      </c>
      <c r="G191">
        <v>0</v>
      </c>
      <c r="H191">
        <f t="shared" si="26"/>
        <v>0.26455026455026454</v>
      </c>
      <c r="I191">
        <f t="shared" si="27"/>
        <v>-1.066003581778052</v>
      </c>
      <c r="J191">
        <f t="shared" si="28"/>
        <v>1.066003581778052</v>
      </c>
      <c r="K191">
        <f t="shared" si="29"/>
        <v>0.53972282678438044</v>
      </c>
      <c r="L191">
        <f t="shared" si="30"/>
        <v>0.46027717321561978</v>
      </c>
      <c r="M191">
        <f t="shared" si="31"/>
        <v>1.8528028654224413</v>
      </c>
      <c r="N191">
        <f t="shared" si="32"/>
        <v>2.1726039399558572</v>
      </c>
    </row>
    <row r="192" spans="1:14" x14ac:dyDescent="0.25">
      <c r="A192" s="4">
        <f>IF('True_Odds_Calculator_2-way'!A193="","",'True_Odds_Calculator_2-way'!A193)</f>
        <v>1.94</v>
      </c>
      <c r="B192" s="4">
        <f>IF('True_Odds_Calculator_2-way'!B193="","",'True_Odds_Calculator_2-way'!B193)</f>
        <v>1.93</v>
      </c>
      <c r="C192" s="4">
        <f t="shared" si="22"/>
        <v>0.51546391752577325</v>
      </c>
      <c r="D192">
        <f t="shared" si="23"/>
        <v>0.5181347150259068</v>
      </c>
      <c r="E192">
        <f t="shared" si="24"/>
        <v>3.3598632551679941E-2</v>
      </c>
      <c r="F192">
        <f t="shared" si="25"/>
        <v>-0.2334811174616741</v>
      </c>
      <c r="G192">
        <v>0</v>
      </c>
      <c r="H192">
        <f t="shared" si="26"/>
        <v>0.26707975001335404</v>
      </c>
      <c r="I192">
        <f t="shared" si="27"/>
        <v>-1.0695340092890231</v>
      </c>
      <c r="J192">
        <f t="shared" si="28"/>
        <v>1.0695340092890231</v>
      </c>
      <c r="K192">
        <f t="shared" si="29"/>
        <v>0.49866309204640175</v>
      </c>
      <c r="L192">
        <f t="shared" si="30"/>
        <v>0.50133690795359842</v>
      </c>
      <c r="M192">
        <f t="shared" si="31"/>
        <v>2.0053619687316817</v>
      </c>
      <c r="N192">
        <f t="shared" si="32"/>
        <v>1.9946666286387909</v>
      </c>
    </row>
    <row r="193" spans="1:14" x14ac:dyDescent="0.25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1.71</v>
      </c>
      <c r="C193" s="4">
        <f t="shared" si="22"/>
        <v>0.46296296296296291</v>
      </c>
      <c r="D193">
        <f t="shared" si="23"/>
        <v>0.58479532163742687</v>
      </c>
      <c r="E193">
        <f t="shared" si="24"/>
        <v>4.7758284600389889E-2</v>
      </c>
      <c r="F193">
        <f t="shared" si="25"/>
        <v>-0.22298029023175214</v>
      </c>
      <c r="G193">
        <v>0</v>
      </c>
      <c r="H193">
        <f t="shared" si="26"/>
        <v>0.27073857483214203</v>
      </c>
      <c r="I193">
        <f t="shared" si="27"/>
        <v>-1.1018991068031498</v>
      </c>
      <c r="J193">
        <f t="shared" si="28"/>
        <v>1.1018991068031498</v>
      </c>
      <c r="K193">
        <f t="shared" si="29"/>
        <v>0.43894245414016486</v>
      </c>
      <c r="L193">
        <f t="shared" si="30"/>
        <v>0.56105754585983503</v>
      </c>
      <c r="M193">
        <f t="shared" si="31"/>
        <v>2.2782029638916539</v>
      </c>
      <c r="N193">
        <f t="shared" si="32"/>
        <v>1.7823483658302366</v>
      </c>
    </row>
    <row r="194" spans="1:14" x14ac:dyDescent="0.25">
      <c r="A194" s="4">
        <f>IF('True_Odds_Calculator_2-way'!A195="","",'True_Odds_Calculator_2-way'!A195)</f>
        <v>1.66</v>
      </c>
      <c r="B194" s="4">
        <f>IF('True_Odds_Calculator_2-way'!B195="","",'True_Odds_Calculator_2-way'!B195)</f>
        <v>2.35</v>
      </c>
      <c r="C194" s="4">
        <f t="shared" si="22"/>
        <v>0.60240963855421692</v>
      </c>
      <c r="D194">
        <f t="shared" si="23"/>
        <v>0.42553191489361702</v>
      </c>
      <c r="E194">
        <f t="shared" si="24"/>
        <v>2.7941553447834E-2</v>
      </c>
      <c r="F194">
        <f t="shared" si="25"/>
        <v>-0.22840297359651363</v>
      </c>
      <c r="G194">
        <v>0</v>
      </c>
      <c r="H194">
        <f t="shared" si="26"/>
        <v>0.25634452704434763</v>
      </c>
      <c r="I194">
        <f t="shared" si="27"/>
        <v>-1.0594028769395474</v>
      </c>
      <c r="J194">
        <f t="shared" si="28"/>
        <v>1.0594028769395474</v>
      </c>
      <c r="K194">
        <f t="shared" si="29"/>
        <v>0.58851019803893267</v>
      </c>
      <c r="L194">
        <f t="shared" si="30"/>
        <v>0.41148980196106721</v>
      </c>
      <c r="M194">
        <f t="shared" si="31"/>
        <v>1.6992058987801013</v>
      </c>
      <c r="N194">
        <f t="shared" si="32"/>
        <v>2.4301938838683887</v>
      </c>
    </row>
    <row r="195" spans="1:14" x14ac:dyDescent="0.25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ref="C195:C258" si="33">1/A195</f>
        <v>0.5181347150259068</v>
      </c>
      <c r="D195">
        <f t="shared" ref="D195:D258" si="34">1/B195</f>
        <v>0.50505050505050508</v>
      </c>
      <c r="E195">
        <f t="shared" ref="E195:E258" si="35">C195+D195-1</f>
        <v>2.3185220076411994E-2</v>
      </c>
      <c r="F195">
        <f t="shared" ref="F195:F258" si="36">C195+D195-(C195*D195)-1</f>
        <v>-0.23849897943162168</v>
      </c>
      <c r="G195">
        <v>0</v>
      </c>
      <c r="H195">
        <f t="shared" ref="H195:H258" si="37">C195*D195</f>
        <v>0.26168419950803373</v>
      </c>
      <c r="I195">
        <f t="shared" ref="I195:I258" si="38">((-4*F195*H195)^0.5)/(2*F195)</f>
        <v>-1.0474793930096669</v>
      </c>
      <c r="J195">
        <f t="shared" ref="J195:J258" si="39">(-((-4*F195*H195)^0.5))/(2*F195)</f>
        <v>1.0474793930096669</v>
      </c>
      <c r="K195">
        <f t="shared" ref="K195:K258" si="40">IF(A195="","",(C195/($J195+C195-($J195*C195))))</f>
        <v>0.50654562421980165</v>
      </c>
      <c r="L195">
        <f t="shared" ref="L195:L258" si="41">IF(B195="","",(D195/($J195+D195-($J195*D195))))</f>
        <v>0.49345437578019818</v>
      </c>
      <c r="M195">
        <f t="shared" ref="M195:M258" si="42">IF(A195="","",1/K195)</f>
        <v>1.9741558354989901</v>
      </c>
      <c r="N195">
        <f t="shared" ref="N195:N258" si="43">IF(B195="","",1/L195)</f>
        <v>2.0265298051494733</v>
      </c>
    </row>
    <row r="196" spans="1:14" x14ac:dyDescent="0.25">
      <c r="A196" s="4">
        <f>IF('True_Odds_Calculator_2-way'!A197="","",'True_Odds_Calculator_2-way'!A197)</f>
        <v>1.9</v>
      </c>
      <c r="B196" s="4">
        <f>IF('True_Odds_Calculator_2-way'!B197="","",'True_Odds_Calculator_2-way'!B197)</f>
        <v>2.0099999999999998</v>
      </c>
      <c r="C196" s="4">
        <f t="shared" si="33"/>
        <v>0.52631578947368418</v>
      </c>
      <c r="D196">
        <f t="shared" si="34"/>
        <v>0.49751243781094534</v>
      </c>
      <c r="E196">
        <f t="shared" si="35"/>
        <v>2.3828227284629522E-2</v>
      </c>
      <c r="F196">
        <f t="shared" si="36"/>
        <v>-0.23802042419481539</v>
      </c>
      <c r="G196">
        <v>0</v>
      </c>
      <c r="H196">
        <f t="shared" si="37"/>
        <v>0.26184865147944492</v>
      </c>
      <c r="I196">
        <f t="shared" si="38"/>
        <v>-1.0488612925459211</v>
      </c>
      <c r="J196">
        <f t="shared" si="39"/>
        <v>1.0488612925459211</v>
      </c>
      <c r="K196">
        <f t="shared" si="40"/>
        <v>0.51440986432507074</v>
      </c>
      <c r="L196">
        <f t="shared" si="41"/>
        <v>0.48559013567492909</v>
      </c>
      <c r="M196">
        <f t="shared" si="42"/>
        <v>1.9439751632913294</v>
      </c>
      <c r="N196">
        <f t="shared" si="43"/>
        <v>2.0593499054713802</v>
      </c>
    </row>
    <row r="197" spans="1:14" x14ac:dyDescent="0.25">
      <c r="A197" s="4">
        <f>IF('True_Odds_Calculator_2-way'!A198="","",'True_Odds_Calculator_2-way'!A198)</f>
        <v>2.2400000000000002</v>
      </c>
      <c r="B197" s="4">
        <f>IF('True_Odds_Calculator_2-way'!B198="","",'True_Odds_Calculator_2-way'!B198)</f>
        <v>1.69</v>
      </c>
      <c r="C197" s="4">
        <f t="shared" si="33"/>
        <v>0.4464285714285714</v>
      </c>
      <c r="D197">
        <f t="shared" si="34"/>
        <v>0.59171597633136097</v>
      </c>
      <c r="E197">
        <f t="shared" si="35"/>
        <v>3.8144547759932479E-2</v>
      </c>
      <c r="F197">
        <f t="shared" si="36"/>
        <v>-0.22601437024513937</v>
      </c>
      <c r="G197">
        <v>0</v>
      </c>
      <c r="H197">
        <f t="shared" si="37"/>
        <v>0.26415891800507185</v>
      </c>
      <c r="I197">
        <f t="shared" si="38"/>
        <v>-1.0810968751610266</v>
      </c>
      <c r="J197">
        <f t="shared" si="39"/>
        <v>1.0810968751610266</v>
      </c>
      <c r="K197">
        <f t="shared" si="40"/>
        <v>0.42724815706868025</v>
      </c>
      <c r="L197">
        <f t="shared" si="41"/>
        <v>0.57275184293131953</v>
      </c>
      <c r="M197">
        <f t="shared" si="42"/>
        <v>2.3405601251996737</v>
      </c>
      <c r="N197">
        <f t="shared" si="43"/>
        <v>1.7459568438611086</v>
      </c>
    </row>
    <row r="198" spans="1:14" x14ac:dyDescent="0.25">
      <c r="A198" s="4">
        <f>IF('True_Odds_Calculator_2-way'!A199="","",'True_Odds_Calculator_2-way'!A199)</f>
        <v>2.2599999999999998</v>
      </c>
      <c r="B198" s="4">
        <f>IF('True_Odds_Calculator_2-way'!B199="","",'True_Odds_Calculator_2-way'!B199)</f>
        <v>1.68</v>
      </c>
      <c r="C198" s="4">
        <f t="shared" si="33"/>
        <v>0.44247787610619471</v>
      </c>
      <c r="D198">
        <f t="shared" si="34"/>
        <v>0.59523809523809523</v>
      </c>
      <c r="E198">
        <f t="shared" si="35"/>
        <v>3.7715971344289834E-2</v>
      </c>
      <c r="F198">
        <f t="shared" si="36"/>
        <v>-0.22566371681415942</v>
      </c>
      <c r="G198">
        <v>0</v>
      </c>
      <c r="H198">
        <f t="shared" si="37"/>
        <v>0.26337968815844925</v>
      </c>
      <c r="I198">
        <f t="shared" si="38"/>
        <v>-1.080339539253607</v>
      </c>
      <c r="J198">
        <f t="shared" si="39"/>
        <v>1.080339539253607</v>
      </c>
      <c r="K198">
        <f t="shared" si="40"/>
        <v>0.4235084779870531</v>
      </c>
      <c r="L198">
        <f t="shared" si="41"/>
        <v>0.57649152201294696</v>
      </c>
      <c r="M198">
        <f t="shared" si="42"/>
        <v>2.3612278194595446</v>
      </c>
      <c r="N198">
        <f t="shared" si="43"/>
        <v>1.7346308866924531</v>
      </c>
    </row>
    <row r="199" spans="1:14" x14ac:dyDescent="0.25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1.79</v>
      </c>
      <c r="C199" s="4">
        <f t="shared" si="33"/>
        <v>0.46948356807511737</v>
      </c>
      <c r="D199">
        <f t="shared" si="34"/>
        <v>0.55865921787709494</v>
      </c>
      <c r="E199">
        <f t="shared" si="35"/>
        <v>2.8142785952212312E-2</v>
      </c>
      <c r="F199">
        <f t="shared" si="36"/>
        <v>-0.2341385369947806</v>
      </c>
      <c r="G199">
        <v>0</v>
      </c>
      <c r="H199">
        <f t="shared" si="37"/>
        <v>0.26228132294699291</v>
      </c>
      <c r="I199">
        <f t="shared" si="38"/>
        <v>-1.0583936671670078</v>
      </c>
      <c r="J199">
        <f t="shared" si="39"/>
        <v>1.0583936671670078</v>
      </c>
      <c r="K199">
        <f t="shared" si="40"/>
        <v>0.45537654905878816</v>
      </c>
      <c r="L199">
        <f t="shared" si="41"/>
        <v>0.5446234509412119</v>
      </c>
      <c r="M199">
        <f t="shared" si="42"/>
        <v>2.1959848438987186</v>
      </c>
      <c r="N199">
        <f t="shared" si="43"/>
        <v>1.8361309970619364</v>
      </c>
    </row>
    <row r="200" spans="1:14" x14ac:dyDescent="0.25">
      <c r="A200" s="4">
        <f>IF('True_Odds_Calculator_2-way'!A201="","",'True_Odds_Calculator_2-way'!A201)</f>
        <v>2.61</v>
      </c>
      <c r="B200" s="4">
        <f>IF('True_Odds_Calculator_2-way'!B201="","",'True_Odds_Calculator_2-way'!B201)</f>
        <v>1.52</v>
      </c>
      <c r="C200" s="4">
        <f t="shared" si="33"/>
        <v>0.38314176245210729</v>
      </c>
      <c r="D200">
        <f t="shared" si="34"/>
        <v>0.65789473684210531</v>
      </c>
      <c r="E200">
        <f t="shared" si="35"/>
        <v>4.1036499294212714E-2</v>
      </c>
      <c r="F200">
        <f t="shared" si="36"/>
        <v>-0.21103044968743689</v>
      </c>
      <c r="G200">
        <v>0</v>
      </c>
      <c r="H200">
        <f t="shared" si="37"/>
        <v>0.25206694898164955</v>
      </c>
      <c r="I200">
        <f t="shared" si="38"/>
        <v>-1.0929124924699356</v>
      </c>
      <c r="J200">
        <f t="shared" si="39"/>
        <v>1.0929124924699356</v>
      </c>
      <c r="K200">
        <f t="shared" si="40"/>
        <v>0.36237278779433929</v>
      </c>
      <c r="L200">
        <f t="shared" si="41"/>
        <v>0.63762721220566054</v>
      </c>
      <c r="M200">
        <f t="shared" si="42"/>
        <v>2.7595891128765966</v>
      </c>
      <c r="N200">
        <f t="shared" si="43"/>
        <v>1.5683144960843667</v>
      </c>
    </row>
    <row r="201" spans="1:14" x14ac:dyDescent="0.25">
      <c r="A201" s="4">
        <f>IF('True_Odds_Calculator_2-way'!A202="","",'True_Odds_Calculator_2-way'!A202)</f>
        <v>1.79</v>
      </c>
      <c r="B201" s="4">
        <f>IF('True_Odds_Calculator_2-way'!B202="","",'True_Odds_Calculator_2-way'!B202)</f>
        <v>2.08</v>
      </c>
      <c r="C201" s="4">
        <f t="shared" si="33"/>
        <v>0.55865921787709494</v>
      </c>
      <c r="D201">
        <f t="shared" si="34"/>
        <v>0.48076923076923073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0.53900600310193403</v>
      </c>
      <c r="L201">
        <f t="shared" si="41"/>
        <v>0.46099399689806597</v>
      </c>
      <c r="M201">
        <f t="shared" si="42"/>
        <v>1.8552669065744805</v>
      </c>
      <c r="N201">
        <f t="shared" si="43"/>
        <v>2.1692256444309357</v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1" sqref="Z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1.68</v>
      </c>
      <c r="B3">
        <v>2.2599999999999998</v>
      </c>
      <c r="C3" s="29">
        <f t="shared" ref="C3:C66" si="0">IF(OR($A3="",$B3=""),"",(1/A3)+(1/B3)-1)</f>
        <v>3.7715971344289834E-2</v>
      </c>
      <c r="D3" s="30">
        <f>IF(OR($A3="",$B3=""),"",A3*'MPTO_working_2-way'!$G2)</f>
        <v>1.7433628318584069</v>
      </c>
      <c r="E3" s="32">
        <f>IF(OR($A3="",$B3=""),"",B3*'MPTO_working_2-way'!$G2)</f>
        <v>2.3452380952380949</v>
      </c>
      <c r="F3" s="30">
        <f>IF(OR($A3="",$B3=""),"",'MPTO_working_2-way'!D2)</f>
        <v>1.7349661853408882</v>
      </c>
      <c r="G3" s="32">
        <f>IF(OR($A3="",$B3=""),"",'MPTO_working_2-way'!E2)</f>
        <v>2.3606068142253167</v>
      </c>
      <c r="H3" s="30">
        <f>IF(OR($A3="",$B3=""),"",'OddsRatio_working_2-way'!M2)</f>
        <v>1.7346308866924531</v>
      </c>
      <c r="I3" s="30">
        <f>IF(OR($A3="",$B3=""),"",'OddsRatio_working_2-way'!N2)</f>
        <v>2.3612278194595446</v>
      </c>
      <c r="J3" s="30">
        <f>IF('Log_working_2-way'!$D2="","",A3^('Log_working_2-way'!$D2))</f>
        <v>1.7308087549076629</v>
      </c>
      <c r="K3" s="32">
        <f>IF('Log_working_2-way'!$D2="","",B3^('Log_working_2-way'!$D2))</f>
        <v>2.3683470446740844</v>
      </c>
      <c r="L3" s="37">
        <f>(1/D3)</f>
        <v>0.57360406091370564</v>
      </c>
      <c r="M3" s="37">
        <f>(1/E3)</f>
        <v>0.42639593908629447</v>
      </c>
      <c r="N3" s="38">
        <v>100</v>
      </c>
      <c r="O3" s="38">
        <f>(1/A3)*((N3*A3)-N3)</f>
        <v>40.476190476190474</v>
      </c>
      <c r="P3" s="38">
        <f>(1/B3)*((N3*B3)-N3)</f>
        <v>55.752212389380524</v>
      </c>
      <c r="Q3" s="38">
        <f>(1/B3)*N3</f>
        <v>44.247787610619469</v>
      </c>
      <c r="R3" s="38">
        <f>(1/A3)*N3</f>
        <v>59.523809523809526</v>
      </c>
      <c r="S3" s="39">
        <f>O3-Q3</f>
        <v>-3.771597134428994</v>
      </c>
      <c r="T3" s="39">
        <f>P3-R3</f>
        <v>-3.7715971344290011</v>
      </c>
      <c r="U3" t="s">
        <v>193</v>
      </c>
      <c r="V3" t="s">
        <v>194</v>
      </c>
      <c r="W3" t="s">
        <v>172</v>
      </c>
      <c r="X3" s="48" t="s">
        <v>477</v>
      </c>
      <c r="Y3" s="41"/>
    </row>
    <row r="4" spans="1:25" s="12" customFormat="1" ht="15" x14ac:dyDescent="0.25">
      <c r="A4">
        <v>1.43</v>
      </c>
      <c r="B4">
        <v>3.01</v>
      </c>
      <c r="C4" s="29">
        <f t="shared" si="0"/>
        <v>3.1526612921961794E-2</v>
      </c>
      <c r="D4" s="30">
        <f>IF(OR($A4="",$B4=""),"",A4*'MPTO_working_2-way'!$G3)</f>
        <v>1.4750830564784052</v>
      </c>
      <c r="E4" s="32">
        <f>IF(OR($A4="",$B4=""),"",B4*'MPTO_working_2-way'!$G3)</f>
        <v>3.1048951048951046</v>
      </c>
      <c r="F4" s="30">
        <f>IF(OR($A4="",$B4=""),"",'MPTO_working_2-way'!D3)</f>
        <v>1.4629777543633056</v>
      </c>
      <c r="G4" s="32">
        <f>IF(OR($A4="",$B4=""),"",'MPTO_working_2-way'!E3)</f>
        <v>3.1599309914473444</v>
      </c>
      <c r="H4" s="30">
        <f>IF(OR($A4="",$B4=""),"",'OddsRatio_working_2-way'!M3)</f>
        <v>1.4625260514378691</v>
      </c>
      <c r="I4" s="30">
        <f>IF(OR($A4="",$B4=""),"",'OddsRatio_working_2-way'!N3)</f>
        <v>3.1620403799770163</v>
      </c>
      <c r="J4" s="30">
        <f>IF('Log_working_2-way'!$D3="","",A4^('Log_working_2-way'!$D3))</f>
        <v>1.4569678818134724</v>
      </c>
      <c r="K4" s="32">
        <f>IF('Log_working_2-way'!$D3="","",B4^('Log_working_2-way'!$D3))</f>
        <v>3.1883376048909238</v>
      </c>
      <c r="L4" s="37">
        <f t="shared" ref="L4" si="1">(1/D4)</f>
        <v>0.677927927927928</v>
      </c>
      <c r="M4" s="37">
        <f t="shared" ref="M4" si="2">(1/E4)</f>
        <v>0.32207207207207211</v>
      </c>
      <c r="N4" s="38">
        <v>100</v>
      </c>
      <c r="O4" s="38">
        <f t="shared" ref="O4" si="3">(1/A4)*((N4*A4)-N4)</f>
        <v>30.069930069930074</v>
      </c>
      <c r="P4" s="38">
        <f t="shared" ref="P4" si="4">(1/B4)*((N4*B4)-N4)</f>
        <v>66.777408637873762</v>
      </c>
      <c r="Q4" s="38">
        <f t="shared" ref="Q4" si="5">(1/B4)*N4</f>
        <v>33.222591362126245</v>
      </c>
      <c r="R4" s="38">
        <f t="shared" ref="R4" si="6">(1/A4)*N4</f>
        <v>69.930069930069934</v>
      </c>
      <c r="S4" s="39">
        <f t="shared" ref="S4" si="7">O4-Q4</f>
        <v>-3.1526612921961714</v>
      </c>
      <c r="T4" s="39">
        <f t="shared" ref="T4" si="8">P4-R4</f>
        <v>-3.1526612921961714</v>
      </c>
      <c r="U4" t="s">
        <v>195</v>
      </c>
      <c r="V4" t="s">
        <v>196</v>
      </c>
      <c r="W4" t="s">
        <v>481</v>
      </c>
      <c r="X4" s="48" t="s">
        <v>477</v>
      </c>
      <c r="Y4" s="41"/>
    </row>
    <row r="5" spans="1:25" s="12" customFormat="1" ht="15" x14ac:dyDescent="0.25">
      <c r="A5">
        <v>1.78</v>
      </c>
      <c r="B5">
        <v>2.11</v>
      </c>
      <c r="C5" s="29">
        <f t="shared" si="0"/>
        <v>3.5731402098088338E-2</v>
      </c>
      <c r="D5" s="30">
        <f>IF(OR($A5="",$B5=""),"",A5*'MPTO_working_2-way'!$G4)</f>
        <v>1.8436018957345972</v>
      </c>
      <c r="E5" s="32">
        <f>IF(OR($A5="",$B5=""),"",B5*'MPTO_working_2-way'!$G4)</f>
        <v>2.1853932584269664</v>
      </c>
      <c r="F5" s="30">
        <f>IF(OR($A5="",$B5=""),"",'MPTO_working_2-way'!D4)</f>
        <v>1.8384649273092173</v>
      </c>
      <c r="G5" s="32">
        <f>IF(OR($A5="",$B5=""),"",'MPTO_working_2-way'!E4)</f>
        <v>2.1926557300484557</v>
      </c>
      <c r="H5" s="30">
        <f>IF(OR($A5="",$B5=""),"",'OddsRatio_working_2-way'!M4)</f>
        <v>1.838273644284909</v>
      </c>
      <c r="I5" s="30">
        <f>IF(OR($A5="",$B5=""),"",'OddsRatio_working_2-way'!N4)</f>
        <v>2.192927878405448</v>
      </c>
      <c r="J5" s="30">
        <f>IF('Log_working_2-way'!$D4="","",A5^('Log_working_2-way'!$D4))</f>
        <v>1.8359377980310738</v>
      </c>
      <c r="K5" s="32">
        <f>IF('Log_working_2-way'!$D4="","",B5^('Log_working_2-way'!$D4))</f>
        <v>2.1962612557480616</v>
      </c>
      <c r="L5" s="37">
        <f t="shared" ref="L5:L68" si="9">(1/D5)</f>
        <v>0.54241645244215941</v>
      </c>
      <c r="M5" s="37">
        <f t="shared" ref="M5:M68" si="10">(1/E5)</f>
        <v>0.45758354755784059</v>
      </c>
      <c r="N5" s="38">
        <v>101</v>
      </c>
      <c r="O5" s="38">
        <f t="shared" ref="O5:O68" si="11">(1/A5)*((N5*A5)-N5)</f>
        <v>44.258426966292141</v>
      </c>
      <c r="P5" s="38">
        <f t="shared" ref="P5:P68" si="12">(1/B5)*((N5*B5)-N5)</f>
        <v>53.132701421800945</v>
      </c>
      <c r="Q5" s="38">
        <f t="shared" ref="Q5:Q68" si="13">(1/B5)*N5</f>
        <v>47.867298578199055</v>
      </c>
      <c r="R5" s="38">
        <f t="shared" ref="R5:R68" si="14">(1/A5)*N5</f>
        <v>56.741573033707866</v>
      </c>
      <c r="S5" s="39">
        <f t="shared" ref="S5:S68" si="15">O5-Q5</f>
        <v>-3.6088716119069133</v>
      </c>
      <c r="T5" s="39">
        <f t="shared" ref="T5:T68" si="16">P5-R5</f>
        <v>-3.6088716119069204</v>
      </c>
      <c r="U5" t="s">
        <v>197</v>
      </c>
      <c r="V5" t="s">
        <v>198</v>
      </c>
      <c r="W5" t="s">
        <v>482</v>
      </c>
      <c r="X5" s="48" t="s">
        <v>477</v>
      </c>
      <c r="Y5" s="41"/>
    </row>
    <row r="6" spans="1:25" s="12" customFormat="1" ht="15" x14ac:dyDescent="0.25">
      <c r="A6">
        <v>1.85</v>
      </c>
      <c r="B6">
        <v>2.0499999999999998</v>
      </c>
      <c r="C6" s="29">
        <f t="shared" si="0"/>
        <v>2.8345418589321048E-2</v>
      </c>
      <c r="D6" s="30">
        <f>IF(OR($A6="",$B6=""),"",A6*'MPTO_working_2-way'!$G5)</f>
        <v>1.902439024390244</v>
      </c>
      <c r="E6" s="32">
        <f>IF(OR($A6="",$B6=""),"",B6*'MPTO_working_2-way'!$G5)</f>
        <v>2.1081081081081079</v>
      </c>
      <c r="F6" s="30">
        <f>IF(OR($A6="",$B6=""),"",'MPTO_working_2-way'!D5)</f>
        <v>1.8998121477770822</v>
      </c>
      <c r="G6" s="32">
        <f>IF(OR($A6="",$B6=""),"",'MPTO_working_2-way'!E5)</f>
        <v>2.1113430758524703</v>
      </c>
      <c r="H6" s="30">
        <f>IF(OR($A6="",$B6=""),"",'OddsRatio_working_2-way'!M5)</f>
        <v>1.8997354108424378</v>
      </c>
      <c r="I6" s="30">
        <f>IF(OR($A6="",$B6=""),"",'OddsRatio_working_2-way'!N5)</f>
        <v>2.1114378604524222</v>
      </c>
      <c r="J6" s="30">
        <f>IF('Log_working_2-way'!$D5="","",A6^('Log_working_2-way'!$D5))</f>
        <v>1.8985467665018629</v>
      </c>
      <c r="K6" s="32">
        <f>IF('Log_working_2-way'!$D5="","",B6^('Log_working_2-way'!$D5))</f>
        <v>2.1129081281913611</v>
      </c>
      <c r="L6" s="37">
        <f t="shared" si="9"/>
        <v>0.52564102564102555</v>
      </c>
      <c r="M6" s="37">
        <f t="shared" si="10"/>
        <v>0.47435897435897439</v>
      </c>
      <c r="N6" s="38">
        <v>102</v>
      </c>
      <c r="O6" s="38">
        <f t="shared" si="11"/>
        <v>46.86486486486487</v>
      </c>
      <c r="P6" s="38">
        <f t="shared" si="12"/>
        <v>52.243902439024396</v>
      </c>
      <c r="Q6" s="38">
        <f t="shared" si="13"/>
        <v>49.756097560975611</v>
      </c>
      <c r="R6" s="38">
        <f t="shared" si="14"/>
        <v>55.13513513513513</v>
      </c>
      <c r="S6" s="39">
        <f t="shared" si="15"/>
        <v>-2.8912326961107411</v>
      </c>
      <c r="T6" s="39">
        <f t="shared" si="16"/>
        <v>-2.891232696110734</v>
      </c>
      <c r="U6" t="s">
        <v>199</v>
      </c>
      <c r="V6" t="s">
        <v>200</v>
      </c>
      <c r="W6" t="s">
        <v>482</v>
      </c>
      <c r="X6" s="48" t="s">
        <v>477</v>
      </c>
      <c r="Y6" s="41"/>
    </row>
    <row r="7" spans="1:25" s="12" customFormat="1" ht="15" x14ac:dyDescent="0.25">
      <c r="A7">
        <v>2.0699999999999998</v>
      </c>
      <c r="B7">
        <v>1.83</v>
      </c>
      <c r="C7" s="29">
        <f t="shared" si="0"/>
        <v>2.9539874871307603E-2</v>
      </c>
      <c r="D7" s="30">
        <f>IF(OR($A7="",$B7=""),"",A7*'MPTO_working_2-way'!$G6)</f>
        <v>2.1311475409836067</v>
      </c>
      <c r="E7" s="32">
        <f>IF(OR($A7="",$B7=""),"",B7*'MPTO_working_2-way'!$G6)</f>
        <v>1.8840579710144929</v>
      </c>
      <c r="F7" s="30">
        <f>IF(OR($A7="",$B7=""),"",'MPTO_working_2-way'!D6)</f>
        <v>2.1352836729517204</v>
      </c>
      <c r="G7" s="32">
        <f>IF(OR($A7="",$B7=""),"",'MPTO_working_2-way'!E6)</f>
        <v>1.8808371192373576</v>
      </c>
      <c r="H7" s="30">
        <f>IF(OR($A7="",$B7=""),"",'OddsRatio_working_2-way'!M6)</f>
        <v>2.1354103339788768</v>
      </c>
      <c r="I7" s="30">
        <f>IF(OR($A7="",$B7=""),"",'OddsRatio_working_2-way'!N6)</f>
        <v>1.8807388571985679</v>
      </c>
      <c r="J7" s="30">
        <f>IF('Log_working_2-way'!$D6="","",A7^('Log_working_2-way'!$D6))</f>
        <v>2.137293622577233</v>
      </c>
      <c r="K7" s="32">
        <f>IF('Log_working_2-way'!$D6="","",B7^('Log_working_2-way'!$D6))</f>
        <v>1.8792804075818812</v>
      </c>
      <c r="L7" s="37">
        <f t="shared" si="9"/>
        <v>0.46923076923076917</v>
      </c>
      <c r="M7" s="37">
        <f t="shared" si="10"/>
        <v>0.53076923076923077</v>
      </c>
      <c r="N7" s="38">
        <v>103</v>
      </c>
      <c r="O7" s="38">
        <f t="shared" si="11"/>
        <v>53.241545893719803</v>
      </c>
      <c r="P7" s="38">
        <f t="shared" si="12"/>
        <v>46.715846994535518</v>
      </c>
      <c r="Q7" s="38">
        <f t="shared" si="13"/>
        <v>56.284153005464475</v>
      </c>
      <c r="R7" s="38">
        <f t="shared" si="14"/>
        <v>49.758454106280197</v>
      </c>
      <c r="S7" s="39">
        <f t="shared" si="15"/>
        <v>-3.0426071117446725</v>
      </c>
      <c r="T7" s="39">
        <f t="shared" si="16"/>
        <v>-3.0426071117446796</v>
      </c>
      <c r="U7" t="s">
        <v>82</v>
      </c>
      <c r="V7" t="s">
        <v>70</v>
      </c>
      <c r="W7" t="s">
        <v>89</v>
      </c>
      <c r="X7" s="48" t="s">
        <v>477</v>
      </c>
      <c r="Y7" s="41"/>
    </row>
    <row r="8" spans="1:25" ht="15" x14ac:dyDescent="0.25">
      <c r="A8">
        <v>2.41</v>
      </c>
      <c r="B8">
        <v>1.6</v>
      </c>
      <c r="C8" s="29">
        <f t="shared" si="0"/>
        <v>3.9937759336099443E-2</v>
      </c>
      <c r="D8" s="30">
        <f>IF(OR($A8="",$B8=""),"",A8*'MPTO_working_2-way'!$G7)</f>
        <v>2.5062499999999996</v>
      </c>
      <c r="E8" s="32">
        <f>IF(OR($A8="",$B8=""),"",B8*'MPTO_working_2-way'!$G7)</f>
        <v>1.6639004149377592</v>
      </c>
      <c r="F8" s="30">
        <f>IF(OR($A8="",$B8=""),"",'MPTO_working_2-way'!D7)</f>
        <v>2.5318450426789227</v>
      </c>
      <c r="G8" s="32">
        <f>IF(OR($A8="",$B8=""),"",'MPTO_working_2-way'!E7)</f>
        <v>1.6528075439348477</v>
      </c>
      <c r="H8" s="30">
        <f>IF(OR($A8="",$B8=""),"",'OddsRatio_working_2-way'!M7)</f>
        <v>2.532970971675589</v>
      </c>
      <c r="I8" s="30">
        <f>IF(OR($A8="",$B8=""),"",'OddsRatio_working_2-way'!N7)</f>
        <v>1.652328073053442</v>
      </c>
      <c r="J8" s="30">
        <f>IF('Log_working_2-way'!$D7="","",A8^('Log_working_2-way'!$D7))</f>
        <v>2.5449579873420185</v>
      </c>
      <c r="K8" s="32">
        <f>IF('Log_working_2-way'!$D7="","",B8^('Log_working_2-way'!$D7))</f>
        <v>1.6472667918433761</v>
      </c>
      <c r="L8" s="37">
        <f t="shared" si="9"/>
        <v>0.39900249376558611</v>
      </c>
      <c r="M8" s="37">
        <f t="shared" si="10"/>
        <v>0.60099750623441406</v>
      </c>
      <c r="N8" s="38">
        <v>104</v>
      </c>
      <c r="O8" s="38">
        <f t="shared" si="11"/>
        <v>60.846473029045647</v>
      </c>
      <c r="P8" s="38">
        <f t="shared" si="12"/>
        <v>39</v>
      </c>
      <c r="Q8" s="38">
        <f t="shared" si="13"/>
        <v>65</v>
      </c>
      <c r="R8" s="38">
        <f t="shared" si="14"/>
        <v>43.153526970954353</v>
      </c>
      <c r="S8" s="39">
        <f t="shared" si="15"/>
        <v>-4.1535269709543527</v>
      </c>
      <c r="T8" s="39">
        <f t="shared" si="16"/>
        <v>-4.1535269709543527</v>
      </c>
      <c r="U8" t="s">
        <v>114</v>
      </c>
      <c r="V8" t="s">
        <v>166</v>
      </c>
      <c r="W8" t="s">
        <v>176</v>
      </c>
      <c r="X8" s="48" t="s">
        <v>477</v>
      </c>
      <c r="Y8" s="41"/>
    </row>
    <row r="9" spans="1:25" ht="15" x14ac:dyDescent="0.25">
      <c r="A9">
        <v>2.34</v>
      </c>
      <c r="B9">
        <v>1.64</v>
      </c>
      <c r="C9" s="29">
        <f t="shared" si="0"/>
        <v>3.7106524911402872E-2</v>
      </c>
      <c r="D9" s="30">
        <f>IF(OR($A9="",$B9=""),"",A9*'MPTO_working_2-way'!$G8)</f>
        <v>2.4268292682926824</v>
      </c>
      <c r="E9" s="32">
        <f>IF(OR($A9="",$B9=""),"",B9*'MPTO_working_2-way'!$G8)</f>
        <v>1.7008547008547006</v>
      </c>
      <c r="F9" s="30">
        <f>IF(OR($A9="",$B9=""),"",'MPTO_working_2-way'!D8)</f>
        <v>2.4462009178990307</v>
      </c>
      <c r="G9" s="32">
        <f>IF(OR($A9="",$B9=""),"",'MPTO_working_2-way'!E8)</f>
        <v>1.6914668547249645</v>
      </c>
      <c r="H9" s="30">
        <f>IF(OR($A9="",$B9=""),"",'OddsRatio_working_2-way'!M8)</f>
        <v>2.4469796128487777</v>
      </c>
      <c r="I9" s="30">
        <f>IF(OR($A9="",$B9=""),"",'OddsRatio_working_2-way'!N8)</f>
        <v>1.6910947404650878</v>
      </c>
      <c r="J9" s="30">
        <f>IF('Log_working_2-way'!$D8="","",A9^('Log_working_2-way'!$D8))</f>
        <v>2.4559827297707368</v>
      </c>
      <c r="K9" s="32">
        <f>IF('Log_working_2-way'!$D8="","",B9^('Log_working_2-way'!$D8))</f>
        <v>1.6868213334902025</v>
      </c>
      <c r="L9" s="37">
        <f t="shared" si="9"/>
        <v>0.41206030150753775</v>
      </c>
      <c r="M9" s="37">
        <f t="shared" si="10"/>
        <v>0.58793969849246241</v>
      </c>
      <c r="N9" s="38">
        <v>105</v>
      </c>
      <c r="O9" s="38">
        <f t="shared" si="11"/>
        <v>60.128205128205131</v>
      </c>
      <c r="P9" s="38">
        <f t="shared" si="12"/>
        <v>40.975609756097555</v>
      </c>
      <c r="Q9" s="38">
        <f t="shared" si="13"/>
        <v>64.024390243902431</v>
      </c>
      <c r="R9" s="38">
        <f t="shared" si="14"/>
        <v>44.871794871794876</v>
      </c>
      <c r="S9" s="39">
        <f t="shared" si="15"/>
        <v>-3.8961851156972998</v>
      </c>
      <c r="T9" s="39">
        <f t="shared" si="16"/>
        <v>-3.8961851156973211</v>
      </c>
      <c r="U9" t="s">
        <v>115</v>
      </c>
      <c r="V9" t="s">
        <v>117</v>
      </c>
      <c r="W9" t="s">
        <v>176</v>
      </c>
      <c r="X9" s="48" t="s">
        <v>477</v>
      </c>
      <c r="Y9" s="41"/>
    </row>
    <row r="10" spans="1:25" ht="14.25" customHeight="1" x14ac:dyDescent="0.25">
      <c r="A10">
        <v>2.41</v>
      </c>
      <c r="B10">
        <v>1.6</v>
      </c>
      <c r="C10" s="29">
        <f t="shared" si="0"/>
        <v>3.9937759336099443E-2</v>
      </c>
      <c r="D10" s="30">
        <f>IF(OR($A10="",$B10=""),"",A10*'MPTO_working_2-way'!$G9)</f>
        <v>2.5062499999999996</v>
      </c>
      <c r="E10" s="32">
        <f>IF(OR($A10="",$B10=""),"",B10*'MPTO_working_2-way'!$G9)</f>
        <v>1.6639004149377592</v>
      </c>
      <c r="F10" s="30">
        <f>IF(OR($A10="",$B10=""),"",'MPTO_working_2-way'!D9)</f>
        <v>2.5318450426789227</v>
      </c>
      <c r="G10" s="32">
        <f>IF(OR($A10="",$B10=""),"",'MPTO_working_2-way'!E9)</f>
        <v>1.6528075439348477</v>
      </c>
      <c r="H10" s="30">
        <f>IF(OR($A10="",$B10=""),"",'OddsRatio_working_2-way'!M9)</f>
        <v>2.532970971675589</v>
      </c>
      <c r="I10" s="30">
        <f>IF(OR($A10="",$B10=""),"",'OddsRatio_working_2-way'!N9)</f>
        <v>1.652328073053442</v>
      </c>
      <c r="J10" s="30">
        <f>IF('Log_working_2-way'!$D9="","",A10^('Log_working_2-way'!$D9))</f>
        <v>2.5449579873420185</v>
      </c>
      <c r="K10" s="32">
        <f>IF('Log_working_2-way'!$D9="","",B10^('Log_working_2-way'!$D9))</f>
        <v>1.6472667918433761</v>
      </c>
      <c r="L10" s="37">
        <f t="shared" si="9"/>
        <v>0.39900249376558611</v>
      </c>
      <c r="M10" s="37">
        <f t="shared" si="10"/>
        <v>0.60099750623441406</v>
      </c>
      <c r="N10" s="38">
        <v>106</v>
      </c>
      <c r="O10" s="38">
        <f t="shared" si="11"/>
        <v>62.016597510373444</v>
      </c>
      <c r="P10" s="38">
        <f t="shared" si="12"/>
        <v>39.750000000000014</v>
      </c>
      <c r="Q10" s="38">
        <f t="shared" si="13"/>
        <v>66.25</v>
      </c>
      <c r="R10" s="38">
        <f t="shared" si="14"/>
        <v>43.983402489626556</v>
      </c>
      <c r="S10" s="39">
        <f t="shared" si="15"/>
        <v>-4.2334024896265561</v>
      </c>
      <c r="T10" s="39">
        <f t="shared" si="16"/>
        <v>-4.2334024896265419</v>
      </c>
      <c r="U10" t="s">
        <v>113</v>
      </c>
      <c r="V10" t="s">
        <v>116</v>
      </c>
      <c r="W10" t="s">
        <v>176</v>
      </c>
      <c r="X10" s="48" t="s">
        <v>477</v>
      </c>
      <c r="Y10" s="41"/>
    </row>
    <row r="11" spans="1:25" ht="15" x14ac:dyDescent="0.25">
      <c r="A11">
        <v>2.1</v>
      </c>
      <c r="B11">
        <v>1.78</v>
      </c>
      <c r="C11" s="29">
        <f t="shared" si="0"/>
        <v>3.7988228999465079E-2</v>
      </c>
      <c r="D11" s="30">
        <f>IF(OR($A11="",$B11=""),"",A11*'MPTO_working_2-way'!$G10)</f>
        <v>2.1797752808988768</v>
      </c>
      <c r="E11" s="32">
        <f>IF(OR($A11="",$B11=""),"",B11*'MPTO_working_2-way'!$G10)</f>
        <v>1.8476190476190479</v>
      </c>
      <c r="F11" s="30">
        <f>IF(OR($A11="",$B11=""),"",'MPTO_working_2-way'!D10)</f>
        <v>2.1872440023405506</v>
      </c>
      <c r="G11" s="32">
        <f>IF(OR($A11="",$B11=""),"",'MPTO_working_2-way'!E10)</f>
        <v>1.8422868408082802</v>
      </c>
      <c r="H11" s="30">
        <f>IF(OR($A11="",$B11=""),"",'OddsRatio_working_2-way'!M10)</f>
        <v>2.1875421719907089</v>
      </c>
      <c r="I11" s="30">
        <f>IF(OR($A11="",$B11=""),"",'OddsRatio_working_2-way'!N10)</f>
        <v>1.8420753583206844</v>
      </c>
      <c r="J11" s="30">
        <f>IF('Log_working_2-way'!$D10="","",A11^('Log_working_2-way'!$D10))</f>
        <v>2.1909772182449698</v>
      </c>
      <c r="K11" s="32">
        <f>IF('Log_working_2-way'!$D10="","",B11^('Log_working_2-way'!$D10))</f>
        <v>1.8396466235294411</v>
      </c>
      <c r="L11" s="37">
        <f t="shared" si="9"/>
        <v>0.45876288659793807</v>
      </c>
      <c r="M11" s="37">
        <f t="shared" si="10"/>
        <v>0.54123711340206171</v>
      </c>
      <c r="N11" s="38">
        <v>107</v>
      </c>
      <c r="O11" s="38">
        <f t="shared" si="11"/>
        <v>56.047619047619051</v>
      </c>
      <c r="P11" s="38">
        <f t="shared" si="12"/>
        <v>46.887640449438209</v>
      </c>
      <c r="Q11" s="38">
        <f t="shared" si="13"/>
        <v>60.112359550561806</v>
      </c>
      <c r="R11" s="38">
        <f t="shared" si="14"/>
        <v>50.952380952380949</v>
      </c>
      <c r="S11" s="39">
        <f t="shared" si="15"/>
        <v>-4.0647405029427546</v>
      </c>
      <c r="T11" s="39">
        <f t="shared" si="16"/>
        <v>-4.0647405029427404</v>
      </c>
      <c r="U11" t="s">
        <v>120</v>
      </c>
      <c r="V11" t="s">
        <v>125</v>
      </c>
      <c r="W11" t="s">
        <v>176</v>
      </c>
      <c r="X11" s="48" t="s">
        <v>477</v>
      </c>
      <c r="Y11" s="41"/>
    </row>
    <row r="12" spans="1:25" ht="15" x14ac:dyDescent="0.25">
      <c r="A12">
        <v>2.2999999999999998</v>
      </c>
      <c r="B12">
        <v>1.65</v>
      </c>
      <c r="C12" s="29">
        <f t="shared" si="0"/>
        <v>4.0843214756258295E-2</v>
      </c>
      <c r="D12" s="30">
        <f>IF(OR($A12="",$B12=""),"",A12*'MPTO_working_2-way'!$G11)</f>
        <v>2.393939393939394</v>
      </c>
      <c r="E12" s="32">
        <f>IF(OR($A12="",$B12=""),"",B12*'MPTO_working_2-way'!$G11)</f>
        <v>1.7173913043478262</v>
      </c>
      <c r="F12" s="30">
        <f>IF(OR($A12="",$B12=""),"",'MPTO_working_2-way'!D11)</f>
        <v>2.4133545310015898</v>
      </c>
      <c r="G12" s="32">
        <f>IF(OR($A12="",$B12=""),"",'MPTO_working_2-way'!E11)</f>
        <v>1.7075365579302588</v>
      </c>
      <c r="H12" s="30">
        <f>IF(OR($A12="",$B12=""),"",'OddsRatio_working_2-way'!M11)</f>
        <v>2.4142135623730949</v>
      </c>
      <c r="I12" s="30">
        <f>IF(OR($A12="",$B12=""),"",'OddsRatio_working_2-way'!N11)</f>
        <v>1.7071067811865481</v>
      </c>
      <c r="J12" s="30">
        <f>IF('Log_working_2-way'!$D11="","",A12^('Log_working_2-way'!$D11))</f>
        <v>2.4232620837218128</v>
      </c>
      <c r="K12" s="32">
        <f>IF('Log_working_2-way'!$D11="","",B12^('Log_working_2-way'!$D11))</f>
        <v>1.7026112839208782</v>
      </c>
      <c r="L12" s="37">
        <f t="shared" si="9"/>
        <v>0.41772151898734178</v>
      </c>
      <c r="M12" s="37">
        <f t="shared" si="10"/>
        <v>0.58227848101265822</v>
      </c>
      <c r="N12" s="38">
        <v>108</v>
      </c>
      <c r="O12" s="38">
        <f t="shared" si="11"/>
        <v>61.043478260869563</v>
      </c>
      <c r="P12" s="38">
        <f t="shared" si="12"/>
        <v>42.54545454545454</v>
      </c>
      <c r="Q12" s="38">
        <f t="shared" si="13"/>
        <v>65.454545454545453</v>
      </c>
      <c r="R12" s="38">
        <f t="shared" si="14"/>
        <v>46.956521739130437</v>
      </c>
      <c r="S12" s="39">
        <f t="shared" si="15"/>
        <v>-4.4110671936758905</v>
      </c>
      <c r="T12" s="39">
        <f t="shared" si="16"/>
        <v>-4.4110671936758976</v>
      </c>
      <c r="U12" t="s">
        <v>127</v>
      </c>
      <c r="V12" t="s">
        <v>121</v>
      </c>
      <c r="W12" t="s">
        <v>176</v>
      </c>
      <c r="X12" s="48" t="s">
        <v>477</v>
      </c>
      <c r="Y12" s="41"/>
    </row>
    <row r="13" spans="1:25" ht="15" x14ac:dyDescent="0.25">
      <c r="A13">
        <v>2.3199999999999998</v>
      </c>
      <c r="B13">
        <v>1.65</v>
      </c>
      <c r="C13" s="29">
        <f t="shared" si="0"/>
        <v>3.709508881922674E-2</v>
      </c>
      <c r="D13" s="30">
        <f>IF(OR($A13="",$B13=""),"",A13*'MPTO_working_2-way'!$G12)</f>
        <v>2.4060606060606058</v>
      </c>
      <c r="E13" s="32">
        <f>IF(OR($A13="",$B13=""),"",B13*'MPTO_working_2-way'!$G12)</f>
        <v>1.711206896551724</v>
      </c>
      <c r="F13" s="30">
        <f>IF(OR($A13="",$B13=""),"",'MPTO_working_2-way'!D12)</f>
        <v>2.4243191893603542</v>
      </c>
      <c r="G13" s="32">
        <f>IF(OR($A13="",$B13=""),"",'MPTO_working_2-way'!E12)</f>
        <v>1.702089817696754</v>
      </c>
      <c r="H13" s="30">
        <f>IF(OR($A13="",$B13=""),"",'OddsRatio_working_2-way'!M12)</f>
        <v>2.4250506063888508</v>
      </c>
      <c r="I13" s="30">
        <f>IF(OR($A13="",$B13=""),"",'OddsRatio_working_2-way'!N12)</f>
        <v>1.7017294652672368</v>
      </c>
      <c r="J13" s="30">
        <f>IF('Log_working_2-way'!$D12="","",A13^('Log_working_2-way'!$D12))</f>
        <v>2.4335275315726488</v>
      </c>
      <c r="K13" s="32">
        <f>IF('Log_working_2-way'!$D12="","",B13^('Log_working_2-way'!$D12))</f>
        <v>1.6975799054956422</v>
      </c>
      <c r="L13" s="37">
        <f t="shared" si="9"/>
        <v>0.41561712846347609</v>
      </c>
      <c r="M13" s="37">
        <f t="shared" si="10"/>
        <v>0.58438287153652402</v>
      </c>
      <c r="N13" s="38">
        <v>109</v>
      </c>
      <c r="O13" s="38">
        <f t="shared" si="11"/>
        <v>62.017241379310349</v>
      </c>
      <c r="P13" s="38">
        <f t="shared" si="12"/>
        <v>42.939393939393938</v>
      </c>
      <c r="Q13" s="38">
        <f t="shared" si="13"/>
        <v>66.060606060606062</v>
      </c>
      <c r="R13" s="38">
        <f t="shared" si="14"/>
        <v>46.982758620689658</v>
      </c>
      <c r="S13" s="39">
        <f t="shared" si="15"/>
        <v>-4.0433646812957136</v>
      </c>
      <c r="T13" s="39">
        <f t="shared" si="16"/>
        <v>-4.0433646812957207</v>
      </c>
      <c r="U13" t="s">
        <v>124</v>
      </c>
      <c r="V13" t="s">
        <v>119</v>
      </c>
      <c r="W13" t="s">
        <v>176</v>
      </c>
      <c r="X13" s="48" t="s">
        <v>477</v>
      </c>
      <c r="Y13" s="41"/>
    </row>
    <row r="14" spans="1:25" s="35" customFormat="1" ht="15" x14ac:dyDescent="0.25">
      <c r="A14">
        <v>2.38</v>
      </c>
      <c r="B14">
        <v>1.62</v>
      </c>
      <c r="C14" s="29">
        <f t="shared" si="0"/>
        <v>3.7452017844174623E-2</v>
      </c>
      <c r="D14" s="30">
        <f>IF(OR($A14="",$B14=""),"",A14*'MPTO_working_2-way'!$G13)</f>
        <v>2.4691358024691357</v>
      </c>
      <c r="E14" s="32">
        <f>IF(OR($A14="",$B14=""),"",B14*'MPTO_working_2-way'!$G13)</f>
        <v>1.680672268907563</v>
      </c>
      <c r="F14" s="30">
        <f>IF(OR($A14="",$B14=""),"",'MPTO_working_2-way'!D13)</f>
        <v>2.4910195115648013</v>
      </c>
      <c r="G14" s="32">
        <f>IF(OR($A14="",$B14=""),"",'MPTO_working_2-way'!E13)</f>
        <v>1.6706820348383742</v>
      </c>
      <c r="H14" s="30">
        <f>IF(OR($A14="",$B14=""),"",'OddsRatio_working_2-way'!M13)</f>
        <v>2.4919136877222163</v>
      </c>
      <c r="I14" s="30">
        <f>IF(OR($A14="",$B14=""),"",'OddsRatio_working_2-way'!N13)</f>
        <v>1.6702800625998362</v>
      </c>
      <c r="J14" s="30">
        <f>IF('Log_working_2-way'!$D13="","",A14^('Log_working_2-way'!$D13))</f>
        <v>2.502110477070953</v>
      </c>
      <c r="K14" s="32">
        <f>IF('Log_working_2-way'!$D13="","",B14^('Log_working_2-way'!$D13))</f>
        <v>1.6657299947403132</v>
      </c>
      <c r="L14" s="37">
        <f t="shared" si="9"/>
        <v>0.40500000000000003</v>
      </c>
      <c r="M14" s="37">
        <f t="shared" si="10"/>
        <v>0.59499999999999997</v>
      </c>
      <c r="N14" s="38">
        <v>110</v>
      </c>
      <c r="O14" s="38">
        <f t="shared" si="11"/>
        <v>63.781512605042025</v>
      </c>
      <c r="P14" s="38">
        <f t="shared" si="12"/>
        <v>42.098765432098773</v>
      </c>
      <c r="Q14" s="38">
        <f t="shared" si="13"/>
        <v>67.901234567901227</v>
      </c>
      <c r="R14" s="38">
        <f t="shared" si="14"/>
        <v>46.218487394957982</v>
      </c>
      <c r="S14" s="39">
        <f t="shared" si="15"/>
        <v>-4.1197219628592023</v>
      </c>
      <c r="T14" s="39">
        <f t="shared" si="16"/>
        <v>-4.1197219628592094</v>
      </c>
      <c r="U14" t="s">
        <v>126</v>
      </c>
      <c r="V14" t="s">
        <v>118</v>
      </c>
      <c r="W14" t="s">
        <v>176</v>
      </c>
      <c r="X14" s="48" t="s">
        <v>477</v>
      </c>
      <c r="Y14" s="41"/>
    </row>
    <row r="15" spans="1:25" ht="15" x14ac:dyDescent="0.25">
      <c r="A15">
        <v>2.08</v>
      </c>
      <c r="B15">
        <v>1.81</v>
      </c>
      <c r="C15" s="29">
        <f t="shared" si="0"/>
        <v>3.3255418614534626E-2</v>
      </c>
      <c r="D15" s="30">
        <f>IF(OR($A15="",$B15=""),"",A15*'MPTO_working_2-way'!$G14)</f>
        <v>2.1491712707182322</v>
      </c>
      <c r="E15" s="32">
        <f>IF(OR($A15="",$B15=""),"",B15*'MPTO_working_2-way'!$G14)</f>
        <v>1.8701923076923077</v>
      </c>
      <c r="F15" s="30">
        <f>IF(OR($A15="",$B15=""),"",'MPTO_working_2-way'!D14)</f>
        <v>2.1545152798443401</v>
      </c>
      <c r="G15" s="32">
        <f>IF(OR($A15="",$B15=""),"",'MPTO_working_2-way'!E14)</f>
        <v>1.8661643699811639</v>
      </c>
      <c r="H15" s="30">
        <f>IF(OR($A15="",$B15=""),"",'OddsRatio_working_2-way'!M14)</f>
        <v>2.1547005383792519</v>
      </c>
      <c r="I15" s="30">
        <f>IF(OR($A15="",$B15=""),"",'OddsRatio_working_2-way'!N14)</f>
        <v>1.8660254037844384</v>
      </c>
      <c r="J15" s="30">
        <f>IF('Log_working_2-way'!$D14="","",A15^('Log_working_2-way'!$D14))</f>
        <v>2.1571440120474694</v>
      </c>
      <c r="K15" s="32">
        <f>IF('Log_working_2-way'!$D14="","",B15^('Log_working_2-way'!$D14))</f>
        <v>1.8641966683390954</v>
      </c>
      <c r="L15" s="37">
        <f t="shared" si="9"/>
        <v>0.46529562982005135</v>
      </c>
      <c r="M15" s="37">
        <f t="shared" si="10"/>
        <v>0.53470437017994854</v>
      </c>
      <c r="N15" s="38">
        <v>111</v>
      </c>
      <c r="O15" s="38">
        <f t="shared" si="11"/>
        <v>57.63461538461538</v>
      </c>
      <c r="P15" s="38">
        <f t="shared" si="12"/>
        <v>49.674033149171272</v>
      </c>
      <c r="Q15" s="38">
        <f t="shared" si="13"/>
        <v>61.325966850828735</v>
      </c>
      <c r="R15" s="38">
        <f t="shared" si="14"/>
        <v>53.365384615384613</v>
      </c>
      <c r="S15" s="39">
        <f t="shared" si="15"/>
        <v>-3.6913514662133551</v>
      </c>
      <c r="T15" s="39">
        <f t="shared" si="16"/>
        <v>-3.6913514662133409</v>
      </c>
      <c r="U15" t="s">
        <v>201</v>
      </c>
      <c r="V15" t="s">
        <v>202</v>
      </c>
      <c r="W15" t="s">
        <v>483</v>
      </c>
      <c r="X15" s="48" t="s">
        <v>477</v>
      </c>
      <c r="Y15" s="41"/>
    </row>
    <row r="16" spans="1:25" ht="15" x14ac:dyDescent="0.25">
      <c r="A16">
        <v>1.61</v>
      </c>
      <c r="B16">
        <v>2.42</v>
      </c>
      <c r="C16" s="29">
        <f t="shared" si="0"/>
        <v>3.4341152918228035E-2</v>
      </c>
      <c r="D16" s="30">
        <f>IF(OR($A16="",$B16=""),"",A16*'MPTO_working_2-way'!$G15)</f>
        <v>1.6652892561983472</v>
      </c>
      <c r="E16" s="32">
        <f>IF(OR($A16="",$B16=""),"",B16*'MPTO_working_2-way'!$G15)</f>
        <v>2.5031055900621118</v>
      </c>
      <c r="F16" s="30">
        <f>IF(OR($A16="",$B16=""),"",'MPTO_working_2-way'!D15)</f>
        <v>1.655773235306617</v>
      </c>
      <c r="G16" s="32">
        <f>IF(OR($A16="",$B16=""),"",'MPTO_working_2-way'!E15)</f>
        <v>2.5249173741170372</v>
      </c>
      <c r="H16" s="30">
        <f>IF(OR($A16="",$B16=""),"",'OddsRatio_working_2-way'!M15)</f>
        <v>1.6554215931663621</v>
      </c>
      <c r="I16" s="30">
        <f>IF(OR($A16="",$B16=""),"",'OddsRatio_working_2-way'!N15)</f>
        <v>2.5257355119610394</v>
      </c>
      <c r="J16" s="30">
        <f>IF('Log_working_2-way'!$D15="","",A16^('Log_working_2-way'!$D15))</f>
        <v>1.6510939281167687</v>
      </c>
      <c r="K16" s="32">
        <f>IF('Log_working_2-way'!$D15="","",B16^('Log_working_2-way'!$D15))</f>
        <v>2.5358767096666233</v>
      </c>
      <c r="L16" s="37">
        <f t="shared" si="9"/>
        <v>0.60049627791563276</v>
      </c>
      <c r="M16" s="37">
        <f t="shared" si="10"/>
        <v>0.39950372208436724</v>
      </c>
      <c r="N16" s="38">
        <v>112</v>
      </c>
      <c r="O16" s="38">
        <f t="shared" si="11"/>
        <v>42.434782608695663</v>
      </c>
      <c r="P16" s="38">
        <f t="shared" si="12"/>
        <v>65.719008264462801</v>
      </c>
      <c r="Q16" s="38">
        <f t="shared" si="13"/>
        <v>46.280991735537192</v>
      </c>
      <c r="R16" s="38">
        <f t="shared" si="14"/>
        <v>69.565217391304344</v>
      </c>
      <c r="S16" s="39">
        <f t="shared" si="15"/>
        <v>-3.8462091268415293</v>
      </c>
      <c r="T16" s="39">
        <f t="shared" si="16"/>
        <v>-3.8462091268415435</v>
      </c>
      <c r="U16" t="s">
        <v>203</v>
      </c>
      <c r="V16" t="s">
        <v>204</v>
      </c>
      <c r="W16" t="s">
        <v>178</v>
      </c>
      <c r="X16" s="48" t="s">
        <v>477</v>
      </c>
      <c r="Y16" s="41"/>
    </row>
    <row r="17" spans="1:25" ht="15" x14ac:dyDescent="0.25">
      <c r="A17">
        <v>1.4</v>
      </c>
      <c r="B17">
        <v>3.05</v>
      </c>
      <c r="C17" s="29">
        <f t="shared" si="0"/>
        <v>4.2154566744730726E-2</v>
      </c>
      <c r="D17" s="30">
        <f>IF(OR($A17="",$B17=""),"",A17*'MPTO_working_2-way'!$G16)</f>
        <v>1.459016393442623</v>
      </c>
      <c r="E17" s="32">
        <f>IF(OR($A17="",$B17=""),"",B17*'MPTO_working_2-way'!$G16)</f>
        <v>3.1785714285714284</v>
      </c>
      <c r="F17" s="30">
        <f>IF(OR($A17="",$B17=""),"",'MPTO_working_2-way'!D16)</f>
        <v>1.4425675675675675</v>
      </c>
      <c r="G17" s="32">
        <f>IF(OR($A17="",$B17=""),"",'MPTO_working_2-way'!E16)</f>
        <v>3.2595419847328246</v>
      </c>
      <c r="H17" s="30">
        <f>IF(OR($A17="",$B17=""),"",'OddsRatio_working_2-way'!M16)</f>
        <v>1.4417261042993865</v>
      </c>
      <c r="I17" s="30">
        <f>IF(OR($A17="",$B17=""),"",'OddsRatio_working_2-way'!N16)</f>
        <v>3.2638462845343543</v>
      </c>
      <c r="J17" s="30">
        <f>IF('Log_working_2-way'!$D16="","",A17^('Log_working_2-way'!$D16))</f>
        <v>1.434130340160263</v>
      </c>
      <c r="K17" s="32">
        <f>IF('Log_working_2-way'!$D16="","",B17^('Log_working_2-way'!$D16))</f>
        <v>3.3034556848249981</v>
      </c>
      <c r="L17" s="37">
        <f t="shared" si="9"/>
        <v>0.6853932584269663</v>
      </c>
      <c r="M17" s="37">
        <f t="shared" si="10"/>
        <v>0.3146067415730337</v>
      </c>
      <c r="N17" s="38">
        <v>113</v>
      </c>
      <c r="O17" s="38">
        <f t="shared" si="11"/>
        <v>32.285714285714278</v>
      </c>
      <c r="P17" s="38">
        <f t="shared" si="12"/>
        <v>75.950819672131146</v>
      </c>
      <c r="Q17" s="38">
        <f t="shared" si="13"/>
        <v>37.049180327868854</v>
      </c>
      <c r="R17" s="38">
        <f t="shared" si="14"/>
        <v>80.714285714285722</v>
      </c>
      <c r="S17" s="39">
        <f t="shared" si="15"/>
        <v>-4.763466042154576</v>
      </c>
      <c r="T17" s="39">
        <f t="shared" si="16"/>
        <v>-4.763466042154576</v>
      </c>
      <c r="U17" t="s">
        <v>183</v>
      </c>
      <c r="V17" t="s">
        <v>205</v>
      </c>
      <c r="W17" t="s">
        <v>174</v>
      </c>
      <c r="X17" s="48" t="s">
        <v>477</v>
      </c>
      <c r="Y17" s="41"/>
    </row>
    <row r="18" spans="1:25" ht="15" x14ac:dyDescent="0.25">
      <c r="A18">
        <v>1.76</v>
      </c>
      <c r="B18">
        <v>2.15</v>
      </c>
      <c r="C18" s="29">
        <f t="shared" si="0"/>
        <v>3.3298097251585723E-2</v>
      </c>
      <c r="D18" s="30">
        <f>IF(OR($A18="",$B18=""),"",A18*'MPTO_working_2-way'!$G17)</f>
        <v>1.8186046511627909</v>
      </c>
      <c r="E18" s="32">
        <f>IF(OR($A18="",$B18=""),"",B18*'MPTO_working_2-way'!$G17)</f>
        <v>2.2215909090909092</v>
      </c>
      <c r="F18" s="30">
        <f>IF(OR($A18="",$B18=""),"",'MPTO_working_2-way'!D17)</f>
        <v>1.8131288931480596</v>
      </c>
      <c r="G18" s="32">
        <f>IF(OR($A18="",$B18=""),"",'MPTO_working_2-way'!E17)</f>
        <v>2.2298173246906305</v>
      </c>
      <c r="H18" s="30">
        <f>IF(OR($A18="",$B18=""),"",'OddsRatio_working_2-way'!M17)</f>
        <v>1.8129388446970602</v>
      </c>
      <c r="I18" s="30">
        <f>IF(OR($A18="",$B18=""),"",'OddsRatio_working_2-way'!N17)</f>
        <v>2.2301048307916052</v>
      </c>
      <c r="J18" s="30">
        <f>IF('Log_working_2-way'!$D17="","",A18^('Log_working_2-way'!$D17))</f>
        <v>1.8104537322239227</v>
      </c>
      <c r="K18" s="32">
        <f>IF('Log_working_2-way'!$D17="","",B18^('Log_working_2-way'!$D17))</f>
        <v>2.2338767288490446</v>
      </c>
      <c r="L18" s="37">
        <f t="shared" si="9"/>
        <v>0.54987212276214825</v>
      </c>
      <c r="M18" s="37">
        <f t="shared" si="10"/>
        <v>0.45012787723785164</v>
      </c>
      <c r="N18" s="38">
        <v>114</v>
      </c>
      <c r="O18" s="38">
        <f t="shared" si="11"/>
        <v>49.227272727272741</v>
      </c>
      <c r="P18" s="38">
        <f t="shared" si="12"/>
        <v>60.97674418604651</v>
      </c>
      <c r="Q18" s="38">
        <f t="shared" si="13"/>
        <v>53.02325581395349</v>
      </c>
      <c r="R18" s="38">
        <f t="shared" si="14"/>
        <v>64.77272727272728</v>
      </c>
      <c r="S18" s="39">
        <f t="shared" si="15"/>
        <v>-3.7959830866807494</v>
      </c>
      <c r="T18" s="39">
        <f t="shared" si="16"/>
        <v>-3.7959830866807707</v>
      </c>
      <c r="U18" t="s">
        <v>206</v>
      </c>
      <c r="V18" t="s">
        <v>207</v>
      </c>
      <c r="W18" t="s">
        <v>174</v>
      </c>
      <c r="X18" s="48" t="s">
        <v>477</v>
      </c>
      <c r="Y18" s="41"/>
    </row>
    <row r="19" spans="1:25" ht="15" x14ac:dyDescent="0.25">
      <c r="A19">
        <v>2.37</v>
      </c>
      <c r="B19">
        <v>1.65</v>
      </c>
      <c r="C19" s="29">
        <f t="shared" si="0"/>
        <v>2.8001534330648337E-2</v>
      </c>
      <c r="D19" s="30">
        <f>IF(OR($A19="",$B19=""),"",A19*'MPTO_working_2-way'!$G18)</f>
        <v>2.4363636363636365</v>
      </c>
      <c r="E19" s="32">
        <f>IF(OR($A19="",$B19=""),"",B19*'MPTO_working_2-way'!$G18)</f>
        <v>1.6962025316455696</v>
      </c>
      <c r="F19" s="30">
        <f>IF(OR($A19="",$B19=""),"",'MPTO_working_2-way'!D18)</f>
        <v>2.4513399153737665</v>
      </c>
      <c r="G19" s="32">
        <f>IF(OR($A19="",$B19=""),"",'MPTO_working_2-way'!E18)</f>
        <v>1.6890184645286688</v>
      </c>
      <c r="H19" s="30">
        <f>IF(OR($A19="",$B19=""),"",'OddsRatio_working_2-way'!M18)</f>
        <v>2.4517893468724408</v>
      </c>
      <c r="I19" s="30">
        <f>IF(OR($A19="",$B19=""),"",'OddsRatio_working_2-way'!N18)</f>
        <v>1.6888051645745159</v>
      </c>
      <c r="J19" s="30">
        <f>IF('Log_working_2-way'!$D18="","",A19^('Log_working_2-way'!$D18))</f>
        <v>2.4586772337716281</v>
      </c>
      <c r="K19" s="32">
        <f>IF('Log_working_2-way'!$D18="","",B19^('Log_working_2-way'!$D18))</f>
        <v>1.685552620448002</v>
      </c>
      <c r="L19" s="37">
        <f t="shared" si="9"/>
        <v>0.41044776119402981</v>
      </c>
      <c r="M19" s="37">
        <f t="shared" si="10"/>
        <v>0.58955223880597019</v>
      </c>
      <c r="N19" s="38">
        <v>115</v>
      </c>
      <c r="O19" s="38">
        <f t="shared" si="11"/>
        <v>66.476793248945143</v>
      </c>
      <c r="P19" s="38">
        <f t="shared" si="12"/>
        <v>45.303030303030305</v>
      </c>
      <c r="Q19" s="38">
        <f t="shared" si="13"/>
        <v>69.696969696969703</v>
      </c>
      <c r="R19" s="38">
        <f t="shared" si="14"/>
        <v>48.52320675105485</v>
      </c>
      <c r="S19" s="39">
        <f t="shared" si="15"/>
        <v>-3.22017644802456</v>
      </c>
      <c r="T19" s="39">
        <f t="shared" si="16"/>
        <v>-3.2201764480245458</v>
      </c>
      <c r="U19" t="s">
        <v>208</v>
      </c>
      <c r="V19" t="s">
        <v>209</v>
      </c>
      <c r="W19" t="s">
        <v>484</v>
      </c>
      <c r="X19" s="48" t="s">
        <v>477</v>
      </c>
      <c r="Y19" s="41"/>
    </row>
    <row r="20" spans="1:25" ht="15" x14ac:dyDescent="0.25">
      <c r="A20">
        <v>2.67</v>
      </c>
      <c r="B20">
        <v>1.52</v>
      </c>
      <c r="C20" s="29">
        <f t="shared" si="0"/>
        <v>3.2426572048097846E-2</v>
      </c>
      <c r="D20" s="30">
        <f>IF(OR($A20="",$B20=""),"",A20*'MPTO_working_2-way'!$G19)</f>
        <v>2.7565789473684212</v>
      </c>
      <c r="E20" s="32">
        <f>IF(OR($A20="",$B20=""),"",B20*'MPTO_working_2-way'!$G19)</f>
        <v>1.5692883895131087</v>
      </c>
      <c r="F20" s="30">
        <f>IF(OR($A20="",$B20=""),"",'MPTO_working_2-way'!D19)</f>
        <v>2.7908128180442859</v>
      </c>
      <c r="G20" s="32">
        <f>IF(OR($A20="",$B20=""),"",'MPTO_working_2-way'!E19)</f>
        <v>1.5584056524076493</v>
      </c>
      <c r="H20" s="30">
        <f>IF(OR($A20="",$B20=""),"",'OddsRatio_working_2-way'!M19)</f>
        <v>2.7920765780341146</v>
      </c>
      <c r="I20" s="30">
        <f>IF(OR($A20="",$B20=""),"",'OddsRatio_working_2-way'!N19)</f>
        <v>1.5580118686094249</v>
      </c>
      <c r="J20" s="30">
        <f>IF('Log_working_2-way'!$D19="","",A20^('Log_working_2-way'!$D19))</f>
        <v>2.808158666935292</v>
      </c>
      <c r="K20" s="32">
        <f>IF('Log_working_2-way'!$D19="","",B20^('Log_working_2-way'!$D19))</f>
        <v>1.5530488105310012</v>
      </c>
      <c r="L20" s="37">
        <f t="shared" si="9"/>
        <v>0.36276849642004771</v>
      </c>
      <c r="M20" s="37">
        <f t="shared" si="10"/>
        <v>0.63723150357995229</v>
      </c>
      <c r="N20" s="38">
        <v>116</v>
      </c>
      <c r="O20" s="38">
        <f t="shared" si="11"/>
        <v>72.554307116104866</v>
      </c>
      <c r="P20" s="38">
        <f t="shared" si="12"/>
        <v>39.684210526315788</v>
      </c>
      <c r="Q20" s="38">
        <f t="shared" si="13"/>
        <v>76.31578947368422</v>
      </c>
      <c r="R20" s="38">
        <f t="shared" si="14"/>
        <v>43.445692883895134</v>
      </c>
      <c r="S20" s="39">
        <f t="shared" si="15"/>
        <v>-3.7614823575793537</v>
      </c>
      <c r="T20" s="39">
        <f t="shared" si="16"/>
        <v>-3.7614823575793466</v>
      </c>
      <c r="U20" t="s">
        <v>210</v>
      </c>
      <c r="V20" t="s">
        <v>211</v>
      </c>
      <c r="W20" t="s">
        <v>485</v>
      </c>
      <c r="X20" s="48" t="s">
        <v>477</v>
      </c>
      <c r="Y20" s="41"/>
    </row>
    <row r="21" spans="1:25" ht="15" x14ac:dyDescent="0.25">
      <c r="A21">
        <v>1.89</v>
      </c>
      <c r="B21">
        <v>1.99</v>
      </c>
      <c r="C21" s="29">
        <f t="shared" si="0"/>
        <v>3.16130919145996E-2</v>
      </c>
      <c r="D21" s="30">
        <f>IF(OR($A21="",$B21=""),"",A21*'MPTO_working_2-way'!$G20)</f>
        <v>1.9497487437185932</v>
      </c>
      <c r="E21" s="32">
        <f>IF(OR($A21="",$B21=""),"",B21*'MPTO_working_2-way'!$G20)</f>
        <v>2.052910052910053</v>
      </c>
      <c r="F21" s="30">
        <f>IF(OR($A21="",$B21=""),"",'MPTO_working_2-way'!D20)</f>
        <v>1.9482012897878844</v>
      </c>
      <c r="G21" s="32">
        <f>IF(OR($A21="",$B21=""),"",'MPTO_working_2-way'!E20)</f>
        <v>2.0546283903744778</v>
      </c>
      <c r="H21" s="30">
        <f>IF(OR($A21="",$B21=""),"",'OddsRatio_working_2-way'!M20)</f>
        <v>1.9481507786158798</v>
      </c>
      <c r="I21" s="30">
        <f>IF(OR($A21="",$B21=""),"",'OddsRatio_working_2-way'!N20)</f>
        <v>2.0546845739659791</v>
      </c>
      <c r="J21" s="30">
        <f>IF('Log_working_2-way'!$D20="","",A21^('Log_working_2-way'!$D20))</f>
        <v>1.9474482422922217</v>
      </c>
      <c r="K21" s="32">
        <f>IF('Log_working_2-way'!$D20="","",B21^('Log_working_2-way'!$D20))</f>
        <v>2.0554666264202575</v>
      </c>
      <c r="L21" s="37">
        <f t="shared" si="9"/>
        <v>0.51288659793814428</v>
      </c>
      <c r="M21" s="37">
        <f t="shared" si="10"/>
        <v>0.48711340206185566</v>
      </c>
      <c r="N21" s="38">
        <v>117</v>
      </c>
      <c r="O21" s="38">
        <f t="shared" si="11"/>
        <v>55.095238095238102</v>
      </c>
      <c r="P21" s="38">
        <f t="shared" si="12"/>
        <v>58.206030150753769</v>
      </c>
      <c r="Q21" s="38">
        <f t="shared" si="13"/>
        <v>58.793969849246224</v>
      </c>
      <c r="R21" s="38">
        <f t="shared" si="14"/>
        <v>61.904761904761912</v>
      </c>
      <c r="S21" s="39">
        <f t="shared" si="15"/>
        <v>-3.6987317540081222</v>
      </c>
      <c r="T21" s="39">
        <f t="shared" si="16"/>
        <v>-3.6987317540081435</v>
      </c>
      <c r="U21" t="s">
        <v>212</v>
      </c>
      <c r="V21" t="s">
        <v>213</v>
      </c>
      <c r="W21" t="s">
        <v>486</v>
      </c>
      <c r="X21" s="48" t="s">
        <v>477</v>
      </c>
      <c r="Y21" s="41"/>
    </row>
    <row r="22" spans="1:25" ht="15" x14ac:dyDescent="0.25">
      <c r="A22">
        <v>1.71</v>
      </c>
      <c r="B22">
        <v>2.2000000000000002</v>
      </c>
      <c r="C22" s="29">
        <f t="shared" si="0"/>
        <v>3.9340776182881454E-2</v>
      </c>
      <c r="D22" s="30">
        <f>IF(OR($A22="",$B22=""),"",A22*'MPTO_working_2-way'!$G21)</f>
        <v>1.7772727272727273</v>
      </c>
      <c r="E22" s="32">
        <f>IF(OR($A22="",$B22=""),"",B22*'MPTO_working_2-way'!$G21)</f>
        <v>2.2865497076023393</v>
      </c>
      <c r="F22" s="30">
        <f>IF(OR($A22="",$B22=""),"",'MPTO_working_2-way'!D21)</f>
        <v>1.7695202257761053</v>
      </c>
      <c r="G22" s="32">
        <f>IF(OR($A22="",$B22=""),"",'MPTO_working_2-way'!E21)</f>
        <v>2.2995110024449881</v>
      </c>
      <c r="H22" s="30">
        <f>IF(OR($A22="",$B22=""),"",'OddsRatio_working_2-way'!M21)</f>
        <v>1.7691987172809549</v>
      </c>
      <c r="I22" s="30">
        <f>IF(OR($A22="",$B22=""),"",'OddsRatio_working_2-way'!N21)</f>
        <v>2.3000541700523187</v>
      </c>
      <c r="J22" s="30">
        <f>IF('Log_working_2-way'!$D21="","",A22^('Log_working_2-way'!$D21))</f>
        <v>1.7656661334886148</v>
      </c>
      <c r="K22" s="32">
        <f>IF('Log_working_2-way'!$D21="","",B22^('Log_working_2-way'!$D21))</f>
        <v>2.3060522808335469</v>
      </c>
      <c r="L22" s="37">
        <f t="shared" si="9"/>
        <v>0.5626598465473146</v>
      </c>
      <c r="M22" s="37">
        <f t="shared" si="10"/>
        <v>0.4373401534526854</v>
      </c>
      <c r="N22" s="38">
        <v>118</v>
      </c>
      <c r="O22" s="38">
        <f t="shared" si="11"/>
        <v>48.994152046783626</v>
      </c>
      <c r="P22" s="38">
        <f t="shared" si="12"/>
        <v>64.363636363636374</v>
      </c>
      <c r="Q22" s="38">
        <f t="shared" si="13"/>
        <v>53.636363636363633</v>
      </c>
      <c r="R22" s="38">
        <f t="shared" si="14"/>
        <v>69.005847953216374</v>
      </c>
      <c r="S22" s="39">
        <f t="shared" si="15"/>
        <v>-4.6422115895800076</v>
      </c>
      <c r="T22" s="39">
        <f t="shared" si="16"/>
        <v>-4.6422115895800005</v>
      </c>
      <c r="U22" t="s">
        <v>214</v>
      </c>
      <c r="V22" t="s">
        <v>215</v>
      </c>
      <c r="W22" t="s">
        <v>172</v>
      </c>
      <c r="X22" s="48" t="s">
        <v>478</v>
      </c>
      <c r="Y22" s="41"/>
    </row>
    <row r="23" spans="1:25" ht="15" x14ac:dyDescent="0.25">
      <c r="A23">
        <v>1.81</v>
      </c>
      <c r="B23">
        <v>2.06</v>
      </c>
      <c r="C23" s="29">
        <f t="shared" si="0"/>
        <v>3.7923081049187513E-2</v>
      </c>
      <c r="D23" s="30">
        <f>IF(OR($A23="",$B23=""),"",A23*'MPTO_working_2-way'!$G22)</f>
        <v>1.8786407766990294</v>
      </c>
      <c r="E23" s="32">
        <f>IF(OR($A23="",$B23=""),"",B23*'MPTO_working_2-way'!$G22)</f>
        <v>2.1381215469613264</v>
      </c>
      <c r="F23" s="30">
        <f>IF(OR($A23="",$B23=""),"",'MPTO_working_2-way'!D22)</f>
        <v>1.8743276529432467</v>
      </c>
      <c r="G23" s="32">
        <f>IF(OR($A23="",$B23=""),"",'MPTO_working_2-way'!E22)</f>
        <v>2.1437359857413907</v>
      </c>
      <c r="H23" s="30">
        <f>IF(OR($A23="",$B23=""),"",'OddsRatio_working_2-way'!M22)</f>
        <v>1.8741572761215382</v>
      </c>
      <c r="I23" s="30">
        <f>IF(OR($A23="",$B23=""),"",'OddsRatio_working_2-way'!N22)</f>
        <v>2.1439589045541121</v>
      </c>
      <c r="J23" s="30">
        <f>IF('Log_working_2-way'!$D22="","",A23^('Log_working_2-way'!$D22))</f>
        <v>1.8721919326638379</v>
      </c>
      <c r="K23" s="32">
        <f>IF('Log_working_2-way'!$D22="","",B23^('Log_working_2-way'!$D22))</f>
        <v>2.1465366309290381</v>
      </c>
      <c r="L23" s="37">
        <f t="shared" si="9"/>
        <v>0.53229974160206706</v>
      </c>
      <c r="M23" s="37">
        <f t="shared" si="10"/>
        <v>0.46770025839793272</v>
      </c>
      <c r="N23" s="38">
        <v>119</v>
      </c>
      <c r="O23" s="38">
        <f t="shared" si="11"/>
        <v>53.254143646408849</v>
      </c>
      <c r="P23" s="38">
        <f t="shared" si="12"/>
        <v>61.233009708737875</v>
      </c>
      <c r="Q23" s="38">
        <f t="shared" si="13"/>
        <v>57.76699029126214</v>
      </c>
      <c r="R23" s="38">
        <f t="shared" si="14"/>
        <v>65.745856353591165</v>
      </c>
      <c r="S23" s="39">
        <f t="shared" si="15"/>
        <v>-4.5128466448532905</v>
      </c>
      <c r="T23" s="39">
        <f t="shared" si="16"/>
        <v>-4.5128466448532905</v>
      </c>
      <c r="U23" t="s">
        <v>216</v>
      </c>
      <c r="V23" t="s">
        <v>217</v>
      </c>
      <c r="W23" t="s">
        <v>172</v>
      </c>
      <c r="X23" s="48" t="s">
        <v>478</v>
      </c>
      <c r="Y23" s="41"/>
    </row>
    <row r="24" spans="1:25" ht="15" x14ac:dyDescent="0.25">
      <c r="A24">
        <v>1.66</v>
      </c>
      <c r="B24">
        <v>2.29</v>
      </c>
      <c r="C24" s="29">
        <f t="shared" si="0"/>
        <v>3.9090861261640519E-2</v>
      </c>
      <c r="D24" s="30">
        <f>IF(OR($A24="",$B24=""),"",A24*'MPTO_working_2-way'!$G23)</f>
        <v>1.7248908296943233</v>
      </c>
      <c r="E24" s="32">
        <f>IF(OR($A24="",$B24=""),"",B24*'MPTO_working_2-way'!$G23)</f>
        <v>2.3795180722891569</v>
      </c>
      <c r="F24" s="30">
        <f>IF(OR($A24="",$B24=""),"",'MPTO_working_2-way'!D23)</f>
        <v>1.7156654781784539</v>
      </c>
      <c r="G24" s="32">
        <f>IF(OR($A24="",$B24=""),"",'MPTO_working_2-way'!E23)</f>
        <v>2.3973008765844739</v>
      </c>
      <c r="H24" s="30">
        <f>IF(OR($A24="",$B24=""),"",'OddsRatio_working_2-way'!M23)</f>
        <v>1.7152816976385905</v>
      </c>
      <c r="I24" s="30">
        <f>IF(OR($A24="",$B24=""),"",'OddsRatio_working_2-way'!N23)</f>
        <v>2.3980505908390635</v>
      </c>
      <c r="J24" s="30">
        <f>IF('Log_working_2-way'!$D23="","",A24^('Log_working_2-way'!$D23))</f>
        <v>1.7110781784678428</v>
      </c>
      <c r="K24" s="32">
        <f>IF('Log_working_2-way'!$D23="","",B24^('Log_working_2-way'!$D23))</f>
        <v>2.4063151286043962</v>
      </c>
      <c r="L24" s="37">
        <f t="shared" si="9"/>
        <v>0.57974683544303796</v>
      </c>
      <c r="M24" s="37">
        <f t="shared" si="10"/>
        <v>0.42025316455696199</v>
      </c>
      <c r="N24" s="38">
        <v>120</v>
      </c>
      <c r="O24" s="38">
        <f t="shared" si="11"/>
        <v>47.710843373493972</v>
      </c>
      <c r="P24" s="38">
        <f t="shared" si="12"/>
        <v>67.598253275109172</v>
      </c>
      <c r="Q24" s="38">
        <f t="shared" si="13"/>
        <v>52.401746724890835</v>
      </c>
      <c r="R24" s="38">
        <f t="shared" si="14"/>
        <v>72.289156626506028</v>
      </c>
      <c r="S24" s="39">
        <f t="shared" si="15"/>
        <v>-4.6909033513968623</v>
      </c>
      <c r="T24" s="39">
        <f t="shared" si="16"/>
        <v>-4.6909033513968552</v>
      </c>
      <c r="U24" t="s">
        <v>218</v>
      </c>
      <c r="V24" t="s">
        <v>219</v>
      </c>
      <c r="W24" t="s">
        <v>172</v>
      </c>
      <c r="X24" s="48" t="s">
        <v>478</v>
      </c>
      <c r="Y24" s="41"/>
    </row>
    <row r="25" spans="1:25" ht="15" x14ac:dyDescent="0.25">
      <c r="A25">
        <v>1.74</v>
      </c>
      <c r="B25">
        <v>2.16</v>
      </c>
      <c r="C25" s="29">
        <f t="shared" si="0"/>
        <v>3.7675606641123682E-2</v>
      </c>
      <c r="D25" s="30">
        <f>IF(OR($A25="",$B25=""),"",A25*'MPTO_working_2-way'!$G24)</f>
        <v>1.8055555555555551</v>
      </c>
      <c r="E25" s="32">
        <f>IF(OR($A25="",$B25=""),"",B25*'MPTO_working_2-way'!$G24)</f>
        <v>2.2413793103448274</v>
      </c>
      <c r="F25" s="30">
        <f>IF(OR($A25="",$B25=""),"",'MPTO_working_2-way'!D24)</f>
        <v>1.7989661114302122</v>
      </c>
      <c r="G25" s="32">
        <f>IF(OR($A25="",$B25=""),"",'MPTO_working_2-way'!E24)</f>
        <v>2.2516175413371671</v>
      </c>
      <c r="H25" s="30">
        <f>IF(OR($A25="",$B25=""),"",'OddsRatio_working_2-way'!M24)</f>
        <v>1.7987058497862392</v>
      </c>
      <c r="I25" s="30">
        <f>IF(OR($A25="",$B25=""),"",'OddsRatio_working_2-way'!N24)</f>
        <v>2.2520253861514017</v>
      </c>
      <c r="J25" s="30">
        <f>IF('Log_working_2-way'!$D24="","",A25^('Log_working_2-way'!$D24))</f>
        <v>1.7957063007853538</v>
      </c>
      <c r="K25" s="32">
        <f>IF('Log_working_2-way'!$D24="","",B25^('Log_working_2-way'!$D24))</f>
        <v>2.2567451068476951</v>
      </c>
      <c r="L25" s="37">
        <f t="shared" si="9"/>
        <v>0.55384615384615399</v>
      </c>
      <c r="M25" s="37">
        <f t="shared" si="10"/>
        <v>0.44615384615384618</v>
      </c>
      <c r="N25" s="38">
        <v>121</v>
      </c>
      <c r="O25" s="38">
        <f t="shared" si="11"/>
        <v>51.459770114942522</v>
      </c>
      <c r="P25" s="38">
        <f t="shared" si="12"/>
        <v>64.981481481481481</v>
      </c>
      <c r="Q25" s="38">
        <f t="shared" si="13"/>
        <v>56.018518518518512</v>
      </c>
      <c r="R25" s="38">
        <f t="shared" si="14"/>
        <v>69.540229885057471</v>
      </c>
      <c r="S25" s="39">
        <f t="shared" si="15"/>
        <v>-4.55874840357599</v>
      </c>
      <c r="T25" s="39">
        <f t="shared" si="16"/>
        <v>-4.55874840357599</v>
      </c>
      <c r="U25" t="s">
        <v>220</v>
      </c>
      <c r="V25" t="s">
        <v>221</v>
      </c>
      <c r="W25" t="s">
        <v>172</v>
      </c>
      <c r="X25" s="48" t="s">
        <v>478</v>
      </c>
      <c r="Y25" s="41"/>
    </row>
    <row r="26" spans="1:25" ht="15" x14ac:dyDescent="0.25">
      <c r="A26">
        <v>1.57</v>
      </c>
      <c r="B26">
        <v>2.5499999999999998</v>
      </c>
      <c r="C26" s="29">
        <f t="shared" si="0"/>
        <v>2.9099537904333728E-2</v>
      </c>
      <c r="D26" s="30">
        <f>IF(OR($A26="",$B26=""),"",A26*'MPTO_working_2-way'!$G25)</f>
        <v>1.615686274509804</v>
      </c>
      <c r="E26" s="32">
        <f>IF(OR($A26="",$B26=""),"",B26*'MPTO_working_2-way'!$G25)</f>
        <v>2.6242038216560508</v>
      </c>
      <c r="F26" s="30">
        <f>IF(OR($A26="",$B26=""),"",'MPTO_working_2-way'!D25)</f>
        <v>1.606702116986054</v>
      </c>
      <c r="G26" s="32">
        <f>IF(OR($A26="",$B26=""),"",'MPTO_working_2-way'!E25)</f>
        <v>2.6482553332230858</v>
      </c>
      <c r="H26" s="30">
        <f>IF(OR($A26="",$B26=""),"",'OddsRatio_working_2-way'!M25)</f>
        <v>1.6064172948423148</v>
      </c>
      <c r="I26" s="30">
        <f>IF(OR($A26="",$B26=""),"",'OddsRatio_working_2-way'!N25)</f>
        <v>2.6490294859747152</v>
      </c>
      <c r="J26" s="30">
        <f>IF('Log_working_2-way'!$D25="","",A26^('Log_working_2-way'!$D25))</f>
        <v>1.602336474827694</v>
      </c>
      <c r="K26" s="32">
        <f>IF('Log_working_2-way'!$D25="","",B26^('Log_working_2-way'!$D25))</f>
        <v>2.6602016344536126</v>
      </c>
      <c r="L26" s="37">
        <f t="shared" si="9"/>
        <v>0.6189320388349514</v>
      </c>
      <c r="M26" s="37">
        <f t="shared" si="10"/>
        <v>0.38106796116504854</v>
      </c>
      <c r="N26" s="38">
        <v>122</v>
      </c>
      <c r="O26" s="38">
        <f t="shared" si="11"/>
        <v>44.292993630573257</v>
      </c>
      <c r="P26" s="38">
        <f t="shared" si="12"/>
        <v>74.156862745098039</v>
      </c>
      <c r="Q26" s="38">
        <f t="shared" si="13"/>
        <v>47.843137254901968</v>
      </c>
      <c r="R26" s="38">
        <f t="shared" si="14"/>
        <v>77.70700636942675</v>
      </c>
      <c r="S26" s="39">
        <f t="shared" si="15"/>
        <v>-3.5501436243287117</v>
      </c>
      <c r="T26" s="39">
        <f t="shared" si="16"/>
        <v>-3.5501436243287117</v>
      </c>
      <c r="U26" t="s">
        <v>222</v>
      </c>
      <c r="V26" t="s">
        <v>223</v>
      </c>
      <c r="W26" t="s">
        <v>481</v>
      </c>
      <c r="X26" s="48" t="s">
        <v>478</v>
      </c>
      <c r="Y26" s="41"/>
    </row>
    <row r="27" spans="1:25" ht="15" x14ac:dyDescent="0.25">
      <c r="A27">
        <v>1.69</v>
      </c>
      <c r="B27">
        <v>2.29</v>
      </c>
      <c r="C27" s="29">
        <f t="shared" si="0"/>
        <v>2.8397199038784571E-2</v>
      </c>
      <c r="D27" s="30">
        <f>IF(OR($A27="",$B27=""),"",A27*'MPTO_working_2-way'!$G26)</f>
        <v>1.7379912663755459</v>
      </c>
      <c r="E27" s="32">
        <f>IF(OR($A27="",$B27=""),"",B27*'MPTO_working_2-way'!$G26)</f>
        <v>2.3550295857988166</v>
      </c>
      <c r="F27" s="30">
        <f>IF(OR($A27="",$B27=""),"",'MPTO_working_2-way'!D26)</f>
        <v>1.7315496297621977</v>
      </c>
      <c r="G27" s="32">
        <f>IF(OR($A27="",$B27=""),"",'MPTO_working_2-way'!E26)</f>
        <v>2.3669612550074923</v>
      </c>
      <c r="H27" s="30">
        <f>IF(OR($A27="",$B27=""),"",'OddsRatio_working_2-way'!M26)</f>
        <v>1.7313574508612271</v>
      </c>
      <c r="I27" s="30">
        <f>IF(OR($A27="",$B27=""),"",'OddsRatio_working_2-way'!N26)</f>
        <v>2.3673204516101207</v>
      </c>
      <c r="J27" s="30">
        <f>IF('Log_working_2-way'!$D26="","",A27^('Log_working_2-way'!$D26))</f>
        <v>1.7284425512400656</v>
      </c>
      <c r="K27" s="32">
        <f>IF('Log_working_2-way'!$D26="","",B27^('Log_working_2-way'!$D26))</f>
        <v>2.372791853383128</v>
      </c>
      <c r="L27" s="37">
        <f t="shared" si="9"/>
        <v>0.57537688442211055</v>
      </c>
      <c r="M27" s="37">
        <f t="shared" si="10"/>
        <v>0.42462311557788945</v>
      </c>
      <c r="N27" s="38">
        <v>123</v>
      </c>
      <c r="O27" s="38">
        <f t="shared" si="11"/>
        <v>50.218934911242606</v>
      </c>
      <c r="P27" s="38">
        <f t="shared" si="12"/>
        <v>69.288209606986911</v>
      </c>
      <c r="Q27" s="38">
        <f t="shared" si="13"/>
        <v>53.711790393013104</v>
      </c>
      <c r="R27" s="38">
        <f t="shared" si="14"/>
        <v>72.781065088757401</v>
      </c>
      <c r="S27" s="39">
        <f t="shared" si="15"/>
        <v>-3.4928554817704978</v>
      </c>
      <c r="T27" s="39">
        <f t="shared" si="16"/>
        <v>-3.4928554817704907</v>
      </c>
      <c r="U27" t="s">
        <v>224</v>
      </c>
      <c r="V27" t="s">
        <v>225</v>
      </c>
      <c r="W27" t="s">
        <v>481</v>
      </c>
      <c r="X27" s="48" t="s">
        <v>478</v>
      </c>
      <c r="Y27" s="41"/>
    </row>
    <row r="28" spans="1:25" ht="15" x14ac:dyDescent="0.25">
      <c r="A28">
        <v>1.72</v>
      </c>
      <c r="B28">
        <v>2.23</v>
      </c>
      <c r="C28" s="29">
        <f t="shared" si="0"/>
        <v>2.982584211075201E-2</v>
      </c>
      <c r="D28" s="30">
        <f>IF(OR($A28="",$B28=""),"",A28*'MPTO_working_2-way'!$G27)</f>
        <v>1.7713004484304935</v>
      </c>
      <c r="E28" s="32">
        <f>IF(OR($A28="",$B28=""),"",B28*'MPTO_working_2-way'!$G27)</f>
        <v>2.2965116279069768</v>
      </c>
      <c r="F28" s="30">
        <f>IF(OR($A28="",$B28=""),"",'MPTO_working_2-way'!D27)</f>
        <v>1.7652798232695142</v>
      </c>
      <c r="G28" s="32">
        <f>IF(OR($A28="",$B28=""),"",'MPTO_working_2-way'!E27)</f>
        <v>2.3067115708443593</v>
      </c>
      <c r="H28" s="30">
        <f>IF(OR($A28="",$B28=""),"",'OddsRatio_working_2-way'!M27)</f>
        <v>1.7650920556760061</v>
      </c>
      <c r="I28" s="30">
        <f>IF(OR($A28="",$B28=""),"",'OddsRatio_working_2-way'!N27)</f>
        <v>2.3070322617798436</v>
      </c>
      <c r="J28" s="30">
        <f>IF('Log_working_2-way'!$D27="","",A28^('Log_working_2-way'!$D27))</f>
        <v>1.7623660397486636</v>
      </c>
      <c r="K28" s="32">
        <f>IF('Log_working_2-way'!$D27="","",B28^('Log_working_2-way'!$D27))</f>
        <v>2.3117058576345526</v>
      </c>
      <c r="L28" s="37">
        <f t="shared" si="9"/>
        <v>0.56455696202531636</v>
      </c>
      <c r="M28" s="37">
        <f t="shared" si="10"/>
        <v>0.43544303797468353</v>
      </c>
      <c r="N28" s="38">
        <v>124</v>
      </c>
      <c r="O28" s="38">
        <f t="shared" si="11"/>
        <v>51.906976744186053</v>
      </c>
      <c r="P28" s="38">
        <f t="shared" si="12"/>
        <v>68.394618834080717</v>
      </c>
      <c r="Q28" s="38">
        <f t="shared" si="13"/>
        <v>55.605381165919283</v>
      </c>
      <c r="R28" s="38">
        <f t="shared" si="14"/>
        <v>72.093023255813961</v>
      </c>
      <c r="S28" s="39">
        <f t="shared" si="15"/>
        <v>-3.6984044217332297</v>
      </c>
      <c r="T28" s="39">
        <f t="shared" si="16"/>
        <v>-3.6984044217332439</v>
      </c>
      <c r="U28" t="s">
        <v>226</v>
      </c>
      <c r="V28" t="s">
        <v>227</v>
      </c>
      <c r="W28" t="s">
        <v>481</v>
      </c>
      <c r="X28" s="48" t="s">
        <v>478</v>
      </c>
      <c r="Y28" s="41"/>
    </row>
    <row r="29" spans="1:25" ht="15" x14ac:dyDescent="0.25">
      <c r="A29">
        <v>1.45</v>
      </c>
      <c r="B29">
        <v>2.9</v>
      </c>
      <c r="C29" s="29">
        <f t="shared" si="0"/>
        <v>3.4482758620689724E-2</v>
      </c>
      <c r="D29" s="30">
        <f>IF(OR($A29="",$B29=""),"",A29*'MPTO_working_2-way'!$G28)</f>
        <v>1.5</v>
      </c>
      <c r="E29" s="32">
        <f>IF(OR($A29="",$B29=""),"",B29*'MPTO_working_2-way'!$G28)</f>
        <v>3</v>
      </c>
      <c r="F29" s="30">
        <f>IF(OR($A29="",$B29=""),"",'MPTO_working_2-way'!D28)</f>
        <v>1.4871794871794872</v>
      </c>
      <c r="G29" s="32">
        <f>IF(OR($A29="",$B29=""),"",'MPTO_working_2-way'!E28)</f>
        <v>3.0526315789473686</v>
      </c>
      <c r="H29" s="30">
        <f>IF(OR($A29="",$B29=""),"",'OddsRatio_working_2-way'!M28)</f>
        <v>1.4866642633922875</v>
      </c>
      <c r="I29" s="30">
        <f>IF(OR($A29="",$B29=""),"",'OddsRatio_working_2-way'!N28)</f>
        <v>3.0548046676563252</v>
      </c>
      <c r="J29" s="30">
        <f>IF('Log_working_2-way'!$D28="","",A29^('Log_working_2-way'!$D28))</f>
        <v>1.4807838821001689</v>
      </c>
      <c r="K29" s="32">
        <f>IF('Log_working_2-way'!$D28="","",B29^('Log_working_2-way'!$D28))</f>
        <v>3.0799366144127549</v>
      </c>
      <c r="L29" s="37">
        <f t="shared" si="9"/>
        <v>0.66666666666666663</v>
      </c>
      <c r="M29" s="37">
        <f t="shared" si="10"/>
        <v>0.33333333333333331</v>
      </c>
      <c r="N29" s="38">
        <v>125</v>
      </c>
      <c r="O29" s="38">
        <f t="shared" si="11"/>
        <v>38.793103448275865</v>
      </c>
      <c r="P29" s="38">
        <f t="shared" si="12"/>
        <v>81.896551724137936</v>
      </c>
      <c r="Q29" s="38">
        <f t="shared" si="13"/>
        <v>43.103448275862071</v>
      </c>
      <c r="R29" s="38">
        <f t="shared" si="14"/>
        <v>86.206896551724142</v>
      </c>
      <c r="S29" s="39">
        <f t="shared" si="15"/>
        <v>-4.3103448275862064</v>
      </c>
      <c r="T29" s="39">
        <f t="shared" si="16"/>
        <v>-4.3103448275862064</v>
      </c>
      <c r="U29" t="s">
        <v>228</v>
      </c>
      <c r="V29" t="s">
        <v>229</v>
      </c>
      <c r="W29" t="s">
        <v>481</v>
      </c>
      <c r="X29" s="48" t="s">
        <v>478</v>
      </c>
      <c r="Y29" s="41"/>
    </row>
    <row r="30" spans="1:25" s="35" customFormat="1" ht="15" x14ac:dyDescent="0.25">
      <c r="A30">
        <v>1.81</v>
      </c>
      <c r="B30">
        <v>2.09</v>
      </c>
      <c r="C30" s="29">
        <f t="shared" si="0"/>
        <v>3.0955087366835166E-2</v>
      </c>
      <c r="D30" s="30">
        <f>IF(OR($A30="",$B30=""),"",A30*'MPTO_working_2-way'!$G29)</f>
        <v>1.8660287081339717</v>
      </c>
      <c r="E30" s="32">
        <f>IF(OR($A30="",$B30=""),"",B30*'MPTO_working_2-way'!$G29)</f>
        <v>2.1546961325966851</v>
      </c>
      <c r="F30" s="30">
        <f>IF(OR($A30="",$B30=""),"",'MPTO_working_2-way'!D29)</f>
        <v>1.8621674173619833</v>
      </c>
      <c r="G30" s="32">
        <f>IF(OR($A30="",$B30=""),"",'MPTO_working_2-way'!E29)</f>
        <v>2.159867538325388</v>
      </c>
      <c r="H30" s="30">
        <f>IF(OR($A30="",$B30=""),"",'OddsRatio_working_2-way'!M29)</f>
        <v>1.8620436566990362</v>
      </c>
      <c r="I30" s="30">
        <f>IF(OR($A30="",$B30=""),"",'OddsRatio_working_2-way'!N29)</f>
        <v>2.1600340565456171</v>
      </c>
      <c r="J30" s="30">
        <f>IF('Log_working_2-way'!$D29="","",A30^('Log_working_2-way'!$D29))</f>
        <v>1.8602936584659731</v>
      </c>
      <c r="K30" s="32">
        <f>IF('Log_working_2-way'!$D29="","",B30^('Log_working_2-way'!$D29))</f>
        <v>2.1623937828196005</v>
      </c>
      <c r="L30" s="37">
        <f t="shared" si="9"/>
        <v>0.53589743589743577</v>
      </c>
      <c r="M30" s="37">
        <f t="shared" si="10"/>
        <v>0.46410256410256412</v>
      </c>
      <c r="N30" s="38">
        <v>126</v>
      </c>
      <c r="O30" s="38">
        <f t="shared" si="11"/>
        <v>56.386740331491715</v>
      </c>
      <c r="P30" s="38">
        <f t="shared" si="12"/>
        <v>65.712918660287073</v>
      </c>
      <c r="Q30" s="38">
        <f t="shared" si="13"/>
        <v>60.287081339712927</v>
      </c>
      <c r="R30" s="38">
        <f t="shared" si="14"/>
        <v>69.613259668508292</v>
      </c>
      <c r="S30" s="39">
        <f t="shared" si="15"/>
        <v>-3.9003410082212113</v>
      </c>
      <c r="T30" s="39">
        <f t="shared" si="16"/>
        <v>-3.9003410082212184</v>
      </c>
      <c r="U30" t="s">
        <v>230</v>
      </c>
      <c r="V30" t="s">
        <v>231</v>
      </c>
      <c r="W30" t="s">
        <v>481</v>
      </c>
      <c r="X30" s="48" t="s">
        <v>478</v>
      </c>
      <c r="Y30" s="41"/>
    </row>
    <row r="31" spans="1:25" ht="15" x14ac:dyDescent="0.25">
      <c r="A31">
        <v>1.65</v>
      </c>
      <c r="B31">
        <v>2.37</v>
      </c>
      <c r="C31" s="29">
        <f t="shared" si="0"/>
        <v>2.8001534330648337E-2</v>
      </c>
      <c r="D31" s="30">
        <f>IF(OR($A31="",$B31=""),"",A31*'MPTO_working_2-way'!$G30)</f>
        <v>1.6962025316455696</v>
      </c>
      <c r="E31" s="32">
        <f>IF(OR($A31="",$B31=""),"",B31*'MPTO_working_2-way'!$G30)</f>
        <v>2.4363636363636365</v>
      </c>
      <c r="F31" s="30">
        <f>IF(OR($A31="",$B31=""),"",'MPTO_working_2-way'!D30)</f>
        <v>1.6890184645286688</v>
      </c>
      <c r="G31" s="32">
        <f>IF(OR($A31="",$B31=""),"",'MPTO_working_2-way'!E30)</f>
        <v>2.4513399153737665</v>
      </c>
      <c r="H31" s="30">
        <f>IF(OR($A31="",$B31=""),"",'OddsRatio_working_2-way'!M30)</f>
        <v>1.6888051645745159</v>
      </c>
      <c r="I31" s="30">
        <f>IF(OR($A31="",$B31=""),"",'OddsRatio_working_2-way'!N30)</f>
        <v>2.4517893468724408</v>
      </c>
      <c r="J31" s="30">
        <f>IF('Log_working_2-way'!$D30="","",A31^('Log_working_2-way'!$D30))</f>
        <v>1.685552620448002</v>
      </c>
      <c r="K31" s="32">
        <f>IF('Log_working_2-way'!$D30="","",B31^('Log_working_2-way'!$D30))</f>
        <v>2.4586772337716281</v>
      </c>
      <c r="L31" s="37">
        <f t="shared" si="9"/>
        <v>0.58955223880597019</v>
      </c>
      <c r="M31" s="37">
        <f t="shared" si="10"/>
        <v>0.41044776119402981</v>
      </c>
      <c r="N31" s="38">
        <v>127</v>
      </c>
      <c r="O31" s="38">
        <f t="shared" si="11"/>
        <v>50.030303030303024</v>
      </c>
      <c r="P31" s="38">
        <f t="shared" si="12"/>
        <v>73.413502109704638</v>
      </c>
      <c r="Q31" s="38">
        <f t="shared" si="13"/>
        <v>53.586497890295355</v>
      </c>
      <c r="R31" s="38">
        <f t="shared" si="14"/>
        <v>76.969696969696969</v>
      </c>
      <c r="S31" s="39">
        <f t="shared" si="15"/>
        <v>-3.5561948599923312</v>
      </c>
      <c r="T31" s="39">
        <f t="shared" si="16"/>
        <v>-3.5561948599923312</v>
      </c>
      <c r="U31" t="s">
        <v>232</v>
      </c>
      <c r="V31" t="s">
        <v>233</v>
      </c>
      <c r="W31" t="s">
        <v>481</v>
      </c>
      <c r="X31" s="48" t="s">
        <v>478</v>
      </c>
      <c r="Y31" s="41"/>
    </row>
    <row r="32" spans="1:25" ht="15" x14ac:dyDescent="0.25">
      <c r="A32">
        <v>1.6</v>
      </c>
      <c r="B32">
        <v>2.46</v>
      </c>
      <c r="C32" s="29">
        <f t="shared" si="0"/>
        <v>3.1504065040650397E-2</v>
      </c>
      <c r="D32" s="30">
        <f>IF(OR($A32="",$B32=""),"",A32*'MPTO_working_2-way'!$G31)</f>
        <v>1.6504065040650406</v>
      </c>
      <c r="E32" s="32">
        <f>IF(OR($A32="",$B32=""),"",B32*'MPTO_working_2-way'!$G31)</f>
        <v>2.5375000000000001</v>
      </c>
      <c r="F32" s="30">
        <f>IF(OR($A32="",$B32=""),"",'MPTO_working_2-way'!D31)</f>
        <v>1.6413678065054211</v>
      </c>
      <c r="G32" s="32">
        <f>IF(OR($A32="",$B32=""),"",'MPTO_working_2-way'!E31)</f>
        <v>2.5591677503250976</v>
      </c>
      <c r="H32" s="30">
        <f>IF(OR($A32="",$B32=""),"",'OddsRatio_working_2-way'!M31)</f>
        <v>1.6410607647560327</v>
      </c>
      <c r="I32" s="30">
        <f>IF(OR($A32="",$B32=""),"",'OddsRatio_working_2-way'!N31)</f>
        <v>2.5599145275730124</v>
      </c>
      <c r="J32" s="30">
        <f>IF('Log_working_2-way'!$D31="","",A32^('Log_working_2-way'!$D31))</f>
        <v>1.6369550951524368</v>
      </c>
      <c r="K32" s="32">
        <f>IF('Log_working_2-way'!$D31="","",B32^('Log_working_2-way'!$D31))</f>
        <v>2.5699693865556159</v>
      </c>
      <c r="L32" s="37">
        <f t="shared" si="9"/>
        <v>0.60591133004926112</v>
      </c>
      <c r="M32" s="37">
        <f t="shared" si="10"/>
        <v>0.39408866995073888</v>
      </c>
      <c r="N32" s="38">
        <v>128</v>
      </c>
      <c r="O32" s="38">
        <f t="shared" si="11"/>
        <v>48.000000000000007</v>
      </c>
      <c r="P32" s="38">
        <f t="shared" si="12"/>
        <v>75.967479674796749</v>
      </c>
      <c r="Q32" s="38">
        <f t="shared" si="13"/>
        <v>52.032520325203251</v>
      </c>
      <c r="R32" s="38">
        <f t="shared" si="14"/>
        <v>80</v>
      </c>
      <c r="S32" s="39">
        <f t="shared" si="15"/>
        <v>-4.0325203252032438</v>
      </c>
      <c r="T32" s="39">
        <f t="shared" si="16"/>
        <v>-4.0325203252032509</v>
      </c>
      <c r="U32" t="s">
        <v>234</v>
      </c>
      <c r="V32" t="s">
        <v>235</v>
      </c>
      <c r="W32" t="s">
        <v>482</v>
      </c>
      <c r="X32" s="48" t="s">
        <v>478</v>
      </c>
      <c r="Y32" s="41"/>
    </row>
    <row r="33" spans="1:25" ht="15" x14ac:dyDescent="0.25">
      <c r="A33">
        <v>1.28</v>
      </c>
      <c r="B33">
        <v>3.86</v>
      </c>
      <c r="C33" s="29">
        <f t="shared" si="0"/>
        <v>4.03173575129534E-2</v>
      </c>
      <c r="D33" s="30">
        <f>IF(OR($A33="",$B33=""),"",A33*'MPTO_working_2-way'!$G32)</f>
        <v>1.3316062176165804</v>
      </c>
      <c r="E33" s="32">
        <f>IF(OR($A33="",$B33=""),"",B33*'MPTO_working_2-way'!$G32)</f>
        <v>4.015625</v>
      </c>
      <c r="F33" s="30">
        <f>IF(OR($A33="",$B33=""),"",'MPTO_working_2-way'!D32)</f>
        <v>1.3139027763003936</v>
      </c>
      <c r="G33" s="32">
        <f>IF(OR($A33="",$B33=""),"",'MPTO_working_2-way'!E32)</f>
        <v>4.1856997627922743</v>
      </c>
      <c r="H33" s="30">
        <f>IF(OR($A33="",$B33=""),"",'OddsRatio_working_2-way'!M32)</f>
        <v>1.3128931093873717</v>
      </c>
      <c r="I33" s="30">
        <f>IF(OR($A33="",$B33=""),"",'OddsRatio_working_2-way'!N32)</f>
        <v>4.1959796173138697</v>
      </c>
      <c r="J33" s="30">
        <f>IF('Log_working_2-way'!$D32="","",A33^('Log_working_2-way'!$D32))</f>
        <v>1.3045746069115964</v>
      </c>
      <c r="K33" s="32">
        <f>IF('Log_working_2-way'!$D32="","",B33^('Log_working_2-way'!$D32))</f>
        <v>4.2832678013554037</v>
      </c>
      <c r="L33" s="37">
        <f t="shared" si="9"/>
        <v>0.75097276264591439</v>
      </c>
      <c r="M33" s="37">
        <f t="shared" si="10"/>
        <v>0.24902723735408561</v>
      </c>
      <c r="N33" s="38">
        <v>129</v>
      </c>
      <c r="O33" s="38">
        <f t="shared" si="11"/>
        <v>28.218750000000004</v>
      </c>
      <c r="P33" s="38">
        <f t="shared" si="12"/>
        <v>95.580310880829032</v>
      </c>
      <c r="Q33" s="38">
        <f t="shared" si="13"/>
        <v>33.419689119170989</v>
      </c>
      <c r="R33" s="38">
        <f t="shared" si="14"/>
        <v>100.78125</v>
      </c>
      <c r="S33" s="39">
        <f t="shared" si="15"/>
        <v>-5.2009391191709859</v>
      </c>
      <c r="T33" s="39">
        <f t="shared" si="16"/>
        <v>-5.2009391191709682</v>
      </c>
      <c r="U33" t="s">
        <v>236</v>
      </c>
      <c r="V33" t="s">
        <v>237</v>
      </c>
      <c r="W33" t="s">
        <v>482</v>
      </c>
      <c r="X33" s="48" t="s">
        <v>478</v>
      </c>
      <c r="Y33" s="41"/>
    </row>
    <row r="34" spans="1:25" ht="15" x14ac:dyDescent="0.25">
      <c r="A34">
        <v>1.67</v>
      </c>
      <c r="B34">
        <v>2.2999999999999998</v>
      </c>
      <c r="C34" s="29">
        <f t="shared" si="0"/>
        <v>3.3585003905233002E-2</v>
      </c>
      <c r="D34" s="30">
        <f>IF(OR($A34="",$B34=""),"",A34*'MPTO_working_2-way'!$G33)</f>
        <v>1.7260869565217389</v>
      </c>
      <c r="E34" s="32">
        <f>IF(OR($A34="",$B34=""),"",B34*'MPTO_working_2-way'!$G33)</f>
        <v>2.3772455089820359</v>
      </c>
      <c r="F34" s="30">
        <f>IF(OR($A34="",$B34=""),"",'MPTO_working_2-way'!D33)</f>
        <v>1.7181838514873629</v>
      </c>
      <c r="G34" s="32">
        <f>IF(OR($A34="",$B34=""),"",'MPTO_working_2-way'!E33)</f>
        <v>2.3924011211460603</v>
      </c>
      <c r="H34" s="30">
        <f>IF(OR($A34="",$B34=""),"",'OddsRatio_working_2-way'!M33)</f>
        <v>1.7179029289427752</v>
      </c>
      <c r="I34" s="30">
        <f>IF(OR($A34="",$B34=""),"",'OddsRatio_working_2-way'!N33)</f>
        <v>2.3929459815307572</v>
      </c>
      <c r="J34" s="30">
        <f>IF('Log_working_2-way'!$D33="","",A34^('Log_working_2-way'!$D33))</f>
        <v>1.7143143993241288</v>
      </c>
      <c r="K34" s="32">
        <f>IF('Log_working_2-way'!$D33="","",B34^('Log_working_2-way'!$D33))</f>
        <v>2.399943779582375</v>
      </c>
      <c r="L34" s="37">
        <f t="shared" si="9"/>
        <v>0.57934508816120911</v>
      </c>
      <c r="M34" s="37">
        <f t="shared" si="10"/>
        <v>0.42065491183879095</v>
      </c>
      <c r="N34" s="38">
        <v>130</v>
      </c>
      <c r="O34" s="38">
        <f t="shared" si="11"/>
        <v>52.155688622754489</v>
      </c>
      <c r="P34" s="38">
        <f t="shared" si="12"/>
        <v>73.478260869565219</v>
      </c>
      <c r="Q34" s="38">
        <f t="shared" si="13"/>
        <v>56.521739130434788</v>
      </c>
      <c r="R34" s="38">
        <f t="shared" si="14"/>
        <v>77.844311377245518</v>
      </c>
      <c r="S34" s="39">
        <f t="shared" si="15"/>
        <v>-4.3660505076802991</v>
      </c>
      <c r="T34" s="39">
        <f t="shared" si="16"/>
        <v>-4.3660505076802991</v>
      </c>
      <c r="U34" t="s">
        <v>238</v>
      </c>
      <c r="V34" t="s">
        <v>239</v>
      </c>
      <c r="W34" t="s">
        <v>482</v>
      </c>
      <c r="X34" s="48" t="s">
        <v>478</v>
      </c>
      <c r="Y34" s="41"/>
    </row>
    <row r="35" spans="1:25" ht="15" x14ac:dyDescent="0.25">
      <c r="A35">
        <v>1.51</v>
      </c>
      <c r="B35">
        <v>2.67</v>
      </c>
      <c r="C35" s="29">
        <f t="shared" si="0"/>
        <v>3.678349083513166E-2</v>
      </c>
      <c r="D35" s="30">
        <f>IF(OR($A35="",$B35=""),"",A35*'MPTO_working_2-way'!$G34)</f>
        <v>1.5655430711610487</v>
      </c>
      <c r="E35" s="32">
        <f>IF(OR($A35="",$B35=""),"",B35*'MPTO_working_2-way'!$G34)</f>
        <v>2.7682119205298013</v>
      </c>
      <c r="F35" s="30">
        <f>IF(OR($A35="",$B35=""),"",'MPTO_working_2-way'!D34)</f>
        <v>1.5531328851821176</v>
      </c>
      <c r="G35" s="32">
        <f>IF(OR($A35="",$B35=""),"",'MPTO_working_2-way'!E34)</f>
        <v>2.8078838318765889</v>
      </c>
      <c r="H35" s="30">
        <f>IF(OR($A35="",$B35=""),"",'OddsRatio_working_2-way'!M34)</f>
        <v>1.5526203231486206</v>
      </c>
      <c r="I35" s="30">
        <f>IF(OR($A35="",$B35=""),"",'OddsRatio_working_2-way'!N34)</f>
        <v>2.8095606659964649</v>
      </c>
      <c r="J35" s="30">
        <f>IF('Log_working_2-way'!$D34="","",A35^('Log_working_2-way'!$D34))</f>
        <v>1.5469474178421523</v>
      </c>
      <c r="K35" s="32">
        <f>IF('Log_working_2-way'!$D34="","",B35^('Log_working_2-way'!$D34))</f>
        <v>2.8283293190137564</v>
      </c>
      <c r="L35" s="37">
        <f t="shared" si="9"/>
        <v>0.63875598086124397</v>
      </c>
      <c r="M35" s="37">
        <f t="shared" si="10"/>
        <v>0.36124401913875598</v>
      </c>
      <c r="N35" s="38">
        <v>131</v>
      </c>
      <c r="O35" s="38">
        <f t="shared" si="11"/>
        <v>44.245033112582789</v>
      </c>
      <c r="P35" s="38">
        <f t="shared" si="12"/>
        <v>81.936329588014985</v>
      </c>
      <c r="Q35" s="38">
        <f t="shared" si="13"/>
        <v>49.063670411985022</v>
      </c>
      <c r="R35" s="38">
        <f t="shared" si="14"/>
        <v>86.754966887417226</v>
      </c>
      <c r="S35" s="39">
        <f t="shared" si="15"/>
        <v>-4.8186372994022335</v>
      </c>
      <c r="T35" s="39">
        <f t="shared" si="16"/>
        <v>-4.8186372994022406</v>
      </c>
      <c r="U35" t="s">
        <v>240</v>
      </c>
      <c r="V35" t="s">
        <v>241</v>
      </c>
      <c r="W35" t="s">
        <v>482</v>
      </c>
      <c r="X35" s="48" t="s">
        <v>478</v>
      </c>
      <c r="Y35" s="41"/>
    </row>
    <row r="36" spans="1:25" ht="15" x14ac:dyDescent="0.25">
      <c r="A36">
        <v>1.6</v>
      </c>
      <c r="B36">
        <v>2.4700000000000002</v>
      </c>
      <c r="C36" s="29">
        <f t="shared" si="0"/>
        <v>2.9858299595141746E-2</v>
      </c>
      <c r="D36" s="30">
        <f>IF(OR($A36="",$B36=""),"",A36*'MPTO_working_2-way'!$G35)</f>
        <v>1.6477732793522268</v>
      </c>
      <c r="E36" s="32">
        <f>IF(OR($A36="",$B36=""),"",B36*'MPTO_working_2-way'!$G35)</f>
        <v>2.5437500000000002</v>
      </c>
      <c r="F36" s="30">
        <f>IF(OR($A36="",$B36=""),"",'MPTO_working_2-way'!D35)</f>
        <v>1.6391538780588968</v>
      </c>
      <c r="G36" s="32">
        <f>IF(OR($A36="",$B36=""),"",'MPTO_working_2-way'!E35)</f>
        <v>2.5645684620376383</v>
      </c>
      <c r="H36" s="30">
        <f>IF(OR($A36="",$B36=""),"",'OddsRatio_working_2-way'!M35)</f>
        <v>1.6388765649999402</v>
      </c>
      <c r="I36" s="30">
        <f>IF(OR($A36="",$B36=""),"",'OddsRatio_working_2-way'!N35)</f>
        <v>2.5652475842498532</v>
      </c>
      <c r="J36" s="30">
        <f>IF('Log_working_2-way'!$D35="","",A36^('Log_working_2-way'!$D35))</f>
        <v>1.634964638533341</v>
      </c>
      <c r="K36" s="32">
        <f>IF('Log_working_2-way'!$D35="","",B36^('Log_working_2-way'!$D35))</f>
        <v>2.5748908511028135</v>
      </c>
      <c r="L36" s="37">
        <f t="shared" si="9"/>
        <v>0.60687960687960685</v>
      </c>
      <c r="M36" s="37">
        <f t="shared" si="10"/>
        <v>0.3931203931203931</v>
      </c>
      <c r="N36" s="38">
        <v>132</v>
      </c>
      <c r="O36" s="38">
        <f t="shared" si="11"/>
        <v>49.500000000000014</v>
      </c>
      <c r="P36" s="38">
        <f t="shared" si="12"/>
        <v>78.558704453441308</v>
      </c>
      <c r="Q36" s="38">
        <f t="shared" si="13"/>
        <v>53.441295546558706</v>
      </c>
      <c r="R36" s="38">
        <f t="shared" si="14"/>
        <v>82.5</v>
      </c>
      <c r="S36" s="39">
        <f t="shared" si="15"/>
        <v>-3.9412955465586919</v>
      </c>
      <c r="T36" s="39">
        <f t="shared" si="16"/>
        <v>-3.9412955465586919</v>
      </c>
      <c r="U36" t="s">
        <v>99</v>
      </c>
      <c r="V36" t="s">
        <v>165</v>
      </c>
      <c r="W36" t="s">
        <v>175</v>
      </c>
      <c r="X36" s="48" t="s">
        <v>478</v>
      </c>
      <c r="Y36" s="41"/>
    </row>
    <row r="37" spans="1:25" ht="15" x14ac:dyDescent="0.25">
      <c r="A37">
        <v>1.76</v>
      </c>
      <c r="B37">
        <v>2.17</v>
      </c>
      <c r="C37" s="29">
        <f t="shared" si="0"/>
        <v>2.9011311269375728E-2</v>
      </c>
      <c r="D37" s="30">
        <f>IF(OR($A37="",$B37=""),"",A37*'MPTO_working_2-way'!$G36)</f>
        <v>1.8110599078341012</v>
      </c>
      <c r="E37" s="32">
        <f>IF(OR($A37="",$B37=""),"",B37*'MPTO_working_2-way'!$G36)</f>
        <v>2.2329545454545454</v>
      </c>
      <c r="F37" s="30">
        <f>IF(OR($A37="",$B37=""),"",'MPTO_working_2-way'!D36)</f>
        <v>1.8061099025820484</v>
      </c>
      <c r="G37" s="32">
        <f>IF(OR($A37="",$B37=""),"",'MPTO_working_2-way'!E36)</f>
        <v>2.2405256365129644</v>
      </c>
      <c r="H37" s="30">
        <f>IF(OR($A37="",$B37=""),"",'OddsRatio_working_2-way'!M36)</f>
        <v>1.8059606997693183</v>
      </c>
      <c r="I37" s="30">
        <f>IF(OR($A37="",$B37=""),"",'OddsRatio_working_2-way'!N36)</f>
        <v>2.2407552878027661</v>
      </c>
      <c r="J37" s="30">
        <f>IF('Log_working_2-way'!$D36="","",A37^('Log_working_2-way'!$D36))</f>
        <v>1.8037209689479914</v>
      </c>
      <c r="K37" s="32">
        <f>IF('Log_working_2-way'!$D36="","",B37^('Log_working_2-way'!$D36))</f>
        <v>2.2442129030289037</v>
      </c>
      <c r="L37" s="37">
        <f t="shared" si="9"/>
        <v>0.55216284987277364</v>
      </c>
      <c r="M37" s="37">
        <f t="shared" si="10"/>
        <v>0.44783715012722647</v>
      </c>
      <c r="N37" s="38">
        <v>133</v>
      </c>
      <c r="O37" s="38">
        <f t="shared" si="11"/>
        <v>57.431818181818194</v>
      </c>
      <c r="P37" s="38">
        <f t="shared" si="12"/>
        <v>71.709677419354847</v>
      </c>
      <c r="Q37" s="38">
        <f t="shared" si="13"/>
        <v>61.29032258064516</v>
      </c>
      <c r="R37" s="38">
        <f t="shared" si="14"/>
        <v>75.568181818181827</v>
      </c>
      <c r="S37" s="39">
        <f t="shared" si="15"/>
        <v>-3.8585043988269661</v>
      </c>
      <c r="T37" s="39">
        <f t="shared" si="16"/>
        <v>-3.8585043988269803</v>
      </c>
      <c r="U37" t="s">
        <v>102</v>
      </c>
      <c r="V37" t="s">
        <v>136</v>
      </c>
      <c r="W37" t="s">
        <v>175</v>
      </c>
      <c r="X37" s="48" t="s">
        <v>478</v>
      </c>
      <c r="Y37" s="41"/>
    </row>
    <row r="38" spans="1:25" ht="15" x14ac:dyDescent="0.25">
      <c r="A38">
        <v>1.81</v>
      </c>
      <c r="B38">
        <v>2.1</v>
      </c>
      <c r="C38" s="29">
        <f t="shared" si="0"/>
        <v>2.8676664035780064E-2</v>
      </c>
      <c r="D38" s="30">
        <f>IF(OR($A38="",$B38=""),"",A38*'MPTO_working_2-way'!$G37)</f>
        <v>1.861904761904762</v>
      </c>
      <c r="E38" s="32">
        <f>IF(OR($A38="",$B38=""),"",B38*'MPTO_working_2-way'!$G37)</f>
        <v>2.160220994475138</v>
      </c>
      <c r="F38" s="30">
        <f>IF(OR($A38="",$B38=""),"",'MPTO_working_2-way'!D37)</f>
        <v>1.858225372769494</v>
      </c>
      <c r="G38" s="32">
        <f>IF(OR($A38="",$B38=""),"",'MPTO_working_2-way'!E37)</f>
        <v>2.1651951011107946</v>
      </c>
      <c r="H38" s="30">
        <f>IF(OR($A38="",$B38=""),"",'OddsRatio_working_2-way'!M37)</f>
        <v>1.8581163303210331</v>
      </c>
      <c r="I38" s="30">
        <f>IF(OR($A38="",$B38=""),"",'OddsRatio_working_2-way'!N37)</f>
        <v>2.1653431646335015</v>
      </c>
      <c r="J38" s="30">
        <f>IF('Log_working_2-way'!$D37="","",A38^('Log_working_2-way'!$D37))</f>
        <v>1.8564516354578522</v>
      </c>
      <c r="K38" s="32">
        <f>IF('Log_working_2-way'!$D37="","",B38^('Log_working_2-way'!$D37))</f>
        <v>2.1676082555034109</v>
      </c>
      <c r="L38" s="37">
        <f t="shared" si="9"/>
        <v>0.53708439897698212</v>
      </c>
      <c r="M38" s="37">
        <f t="shared" si="10"/>
        <v>0.46291560102301793</v>
      </c>
      <c r="N38" s="38">
        <v>134</v>
      </c>
      <c r="O38" s="38">
        <f t="shared" si="11"/>
        <v>59.966850828729299</v>
      </c>
      <c r="P38" s="38">
        <f t="shared" si="12"/>
        <v>70.190476190476204</v>
      </c>
      <c r="Q38" s="38">
        <f t="shared" si="13"/>
        <v>63.809523809523803</v>
      </c>
      <c r="R38" s="38">
        <f t="shared" si="14"/>
        <v>74.033149171270722</v>
      </c>
      <c r="S38" s="39">
        <f t="shared" si="15"/>
        <v>-3.8426729807945037</v>
      </c>
      <c r="T38" s="39">
        <f t="shared" si="16"/>
        <v>-3.8426729807945179</v>
      </c>
      <c r="U38" t="s">
        <v>137</v>
      </c>
      <c r="V38" t="s">
        <v>138</v>
      </c>
      <c r="W38" t="s">
        <v>175</v>
      </c>
      <c r="X38" s="48" t="s">
        <v>478</v>
      </c>
      <c r="Y38" s="41"/>
    </row>
    <row r="39" spans="1:25" ht="15" x14ac:dyDescent="0.25">
      <c r="A39">
        <v>2.12</v>
      </c>
      <c r="B39">
        <v>1.8</v>
      </c>
      <c r="C39" s="29">
        <f t="shared" si="0"/>
        <v>2.7253668763102645E-2</v>
      </c>
      <c r="D39" s="30">
        <f>IF(OR($A39="",$B39=""),"",A39*'MPTO_working_2-way'!$G38)</f>
        <v>2.1777777777777776</v>
      </c>
      <c r="E39" s="32">
        <f>IF(OR($A39="",$B39=""),"",B39*'MPTO_working_2-way'!$G38)</f>
        <v>1.8490566037735847</v>
      </c>
      <c r="F39" s="30">
        <f>IF(OR($A39="",$B39=""),"",'MPTO_working_2-way'!D38)</f>
        <v>2.1830663615560639</v>
      </c>
      <c r="G39" s="32">
        <f>IF(OR($A39="",$B39=""),"",'MPTO_working_2-way'!E38)</f>
        <v>1.8452611218568664</v>
      </c>
      <c r="H39" s="30">
        <f>IF(OR($A39="",$B39=""),"",'OddsRatio_working_2-way'!M38)</f>
        <v>2.1832159566199225</v>
      </c>
      <c r="I39" s="30">
        <f>IF(OR($A39="",$B39=""),"",'OddsRatio_working_2-way'!N38)</f>
        <v>1.8451542547285162</v>
      </c>
      <c r="J39" s="30">
        <f>IF('Log_working_2-way'!$D38="","",A39^('Log_working_2-way'!$D38))</f>
        <v>2.1856222838366861</v>
      </c>
      <c r="K39" s="32">
        <f>IF('Log_working_2-way'!$D38="","",B39^('Log_working_2-way'!$D38))</f>
        <v>1.8434389380435567</v>
      </c>
      <c r="L39" s="37">
        <f t="shared" si="9"/>
        <v>0.45918367346938782</v>
      </c>
      <c r="M39" s="37">
        <f t="shared" si="10"/>
        <v>0.54081632653061229</v>
      </c>
      <c r="N39" s="38">
        <v>135</v>
      </c>
      <c r="O39" s="38">
        <f t="shared" si="11"/>
        <v>71.320754716981114</v>
      </c>
      <c r="P39" s="38">
        <f t="shared" si="12"/>
        <v>60</v>
      </c>
      <c r="Q39" s="38">
        <f t="shared" si="13"/>
        <v>75</v>
      </c>
      <c r="R39" s="38">
        <f t="shared" si="14"/>
        <v>63.679245283018858</v>
      </c>
      <c r="S39" s="39">
        <f t="shared" si="15"/>
        <v>-3.6792452830188864</v>
      </c>
      <c r="T39" s="39">
        <f t="shared" si="16"/>
        <v>-3.679245283018858</v>
      </c>
      <c r="U39" t="s">
        <v>140</v>
      </c>
      <c r="V39" t="s">
        <v>97</v>
      </c>
      <c r="W39" t="s">
        <v>175</v>
      </c>
      <c r="X39" s="48" t="s">
        <v>478</v>
      </c>
      <c r="Y39" s="41"/>
    </row>
    <row r="40" spans="1:25" ht="15" x14ac:dyDescent="0.25">
      <c r="A40">
        <v>2.16</v>
      </c>
      <c r="B40">
        <v>1.76</v>
      </c>
      <c r="C40" s="29">
        <f t="shared" si="0"/>
        <v>3.1144781144781142E-2</v>
      </c>
      <c r="D40" s="30">
        <f>IF(OR($A40="",$B40=""),"",A40*'MPTO_working_2-way'!$G39)</f>
        <v>2.2272727272727275</v>
      </c>
      <c r="E40" s="32">
        <f>IF(OR($A40="",$B40=""),"",B40*'MPTO_working_2-way'!$G39)</f>
        <v>1.8148148148148149</v>
      </c>
      <c r="F40" s="30">
        <f>IF(OR($A40="",$B40=""),"",'MPTO_working_2-way'!D39)</f>
        <v>2.235183443085607</v>
      </c>
      <c r="G40" s="32">
        <f>IF(OR($A40="",$B40=""),"",'MPTO_working_2-way'!E39)</f>
        <v>1.8095963442498098</v>
      </c>
      <c r="H40" s="30">
        <f>IF(OR($A40="",$B40=""),"",'OddsRatio_working_2-way'!M39)</f>
        <v>2.2354415362426847</v>
      </c>
      <c r="I40" s="30">
        <f>IF(OR($A40="",$B40=""),"",'OddsRatio_working_2-way'!N39)</f>
        <v>1.8094272134003797</v>
      </c>
      <c r="J40" s="30">
        <f>IF('Log_working_2-way'!$D39="","",A40^('Log_working_2-way'!$D39))</f>
        <v>2.2390614409549543</v>
      </c>
      <c r="K40" s="32">
        <f>IF('Log_working_2-way'!$D39="","",B40^('Log_working_2-way'!$D39))</f>
        <v>1.8070624804765649</v>
      </c>
      <c r="L40" s="37">
        <f t="shared" si="9"/>
        <v>0.44897959183673464</v>
      </c>
      <c r="M40" s="37">
        <f t="shared" si="10"/>
        <v>0.55102040816326525</v>
      </c>
      <c r="N40" s="38">
        <v>136</v>
      </c>
      <c r="O40" s="38">
        <f t="shared" si="11"/>
        <v>73.037037037037024</v>
      </c>
      <c r="P40" s="38">
        <f t="shared" si="12"/>
        <v>58.727272727272741</v>
      </c>
      <c r="Q40" s="38">
        <f t="shared" si="13"/>
        <v>77.27272727272728</v>
      </c>
      <c r="R40" s="38">
        <f t="shared" si="14"/>
        <v>62.962962962962955</v>
      </c>
      <c r="S40" s="39">
        <f t="shared" si="15"/>
        <v>-4.2356902356902566</v>
      </c>
      <c r="T40" s="39">
        <f t="shared" si="16"/>
        <v>-4.235690235690214</v>
      </c>
      <c r="U40" t="s">
        <v>100</v>
      </c>
      <c r="V40" t="s">
        <v>105</v>
      </c>
      <c r="W40" t="s">
        <v>175</v>
      </c>
      <c r="X40" s="48" t="s">
        <v>478</v>
      </c>
      <c r="Y40" s="41"/>
    </row>
    <row r="41" spans="1:25" s="35" customFormat="1" ht="15" x14ac:dyDescent="0.25">
      <c r="A41">
        <v>1.63</v>
      </c>
      <c r="B41">
        <v>2.41</v>
      </c>
      <c r="C41" s="29">
        <f t="shared" si="0"/>
        <v>2.8434691851436877E-2</v>
      </c>
      <c r="D41" s="30">
        <f>IF(OR($A41="",$B41=""),"",A41*'MPTO_working_2-way'!$G40)</f>
        <v>1.6763485477178419</v>
      </c>
      <c r="E41" s="32">
        <f>IF(OR($A41="",$B41=""),"",B41*'MPTO_working_2-way'!$G40)</f>
        <v>2.4785276073619631</v>
      </c>
      <c r="F41" s="30">
        <f>IF(OR($A41="",$B41=""),"",'MPTO_working_2-way'!D40)</f>
        <v>1.6686702206741284</v>
      </c>
      <c r="G41" s="32">
        <f>IF(OR($A41="",$B41=""),"",'MPTO_working_2-way'!E40)</f>
        <v>2.4955055109106499</v>
      </c>
      <c r="H41" s="30">
        <f>IF(OR($A41="",$B41=""),"",'OddsRatio_working_2-way'!M40)</f>
        <v>1.6684373647831916</v>
      </c>
      <c r="I41" s="30">
        <f>IF(OR($A41="",$B41=""),"",'OddsRatio_working_2-way'!N40)</f>
        <v>2.4960264830861911</v>
      </c>
      <c r="J41" s="30">
        <f>IF('Log_working_2-way'!$D40="","",A41^('Log_working_2-way'!$D40))</f>
        <v>1.6649584147953032</v>
      </c>
      <c r="K41" s="32">
        <f>IF('Log_working_2-way'!$D40="","",B41^('Log_working_2-way'!$D40))</f>
        <v>2.5038534406814188</v>
      </c>
      <c r="L41" s="37">
        <f t="shared" si="9"/>
        <v>0.59653465346534673</v>
      </c>
      <c r="M41" s="37">
        <f t="shared" si="10"/>
        <v>0.40346534653465349</v>
      </c>
      <c r="N41" s="38">
        <v>137</v>
      </c>
      <c r="O41" s="38">
        <f t="shared" si="11"/>
        <v>52.950920245398756</v>
      </c>
      <c r="P41" s="38">
        <f t="shared" si="12"/>
        <v>80.15352697095436</v>
      </c>
      <c r="Q41" s="38">
        <f t="shared" si="13"/>
        <v>56.84647302904564</v>
      </c>
      <c r="R41" s="38">
        <f t="shared" si="14"/>
        <v>84.049079754601223</v>
      </c>
      <c r="S41" s="39">
        <f t="shared" si="15"/>
        <v>-3.8955527836468846</v>
      </c>
      <c r="T41" s="39">
        <f t="shared" si="16"/>
        <v>-3.8955527836468633</v>
      </c>
      <c r="U41" t="s">
        <v>95</v>
      </c>
      <c r="V41" t="s">
        <v>101</v>
      </c>
      <c r="W41" t="s">
        <v>175</v>
      </c>
      <c r="X41" s="48" t="s">
        <v>478</v>
      </c>
      <c r="Y41" s="41"/>
    </row>
    <row r="42" spans="1:25" ht="15" x14ac:dyDescent="0.25">
      <c r="A42">
        <v>2.1</v>
      </c>
      <c r="B42">
        <v>1.81</v>
      </c>
      <c r="C42" s="29">
        <f t="shared" si="0"/>
        <v>2.8676664035780064E-2</v>
      </c>
      <c r="D42" s="30">
        <f>IF(OR($A42="",$B42=""),"",A42*'MPTO_working_2-way'!$G41)</f>
        <v>2.160220994475138</v>
      </c>
      <c r="E42" s="32">
        <f>IF(OR($A42="",$B42=""),"",B42*'MPTO_working_2-way'!$G41)</f>
        <v>1.861904761904762</v>
      </c>
      <c r="F42" s="30">
        <f>IF(OR($A42="",$B42=""),"",'MPTO_working_2-way'!D41)</f>
        <v>2.1651951011107946</v>
      </c>
      <c r="G42" s="32">
        <f>IF(OR($A42="",$B42=""),"",'MPTO_working_2-way'!E41)</f>
        <v>1.858225372769494</v>
      </c>
      <c r="H42" s="30">
        <f>IF(OR($A42="",$B42=""),"",'OddsRatio_working_2-way'!M41)</f>
        <v>2.1653431646335015</v>
      </c>
      <c r="I42" s="30">
        <f>IF(OR($A42="",$B42=""),"",'OddsRatio_working_2-way'!N41)</f>
        <v>1.8581163303210331</v>
      </c>
      <c r="J42" s="30">
        <f>IF('Log_working_2-way'!$D41="","",A42^('Log_working_2-way'!$D41))</f>
        <v>2.1676082555034109</v>
      </c>
      <c r="K42" s="32">
        <f>IF('Log_working_2-way'!$D41="","",B42^('Log_working_2-way'!$D41))</f>
        <v>1.8564516354578522</v>
      </c>
      <c r="L42" s="37">
        <f t="shared" si="9"/>
        <v>0.46291560102301793</v>
      </c>
      <c r="M42" s="37">
        <f t="shared" si="10"/>
        <v>0.53708439897698212</v>
      </c>
      <c r="N42" s="38">
        <v>138</v>
      </c>
      <c r="O42" s="38">
        <f t="shared" si="11"/>
        <v>72.285714285714292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65.714285714285708</v>
      </c>
      <c r="S42" s="39">
        <f t="shared" si="15"/>
        <v>-3.9573796369376453</v>
      </c>
      <c r="T42" s="39">
        <f t="shared" si="16"/>
        <v>-3.9573796369376382</v>
      </c>
      <c r="U42" t="s">
        <v>96</v>
      </c>
      <c r="V42" t="s">
        <v>104</v>
      </c>
      <c r="W42" t="s">
        <v>175</v>
      </c>
      <c r="X42" s="48" t="s">
        <v>478</v>
      </c>
      <c r="Y42" s="41"/>
    </row>
    <row r="43" spans="1:25" ht="15" x14ac:dyDescent="0.25">
      <c r="A43">
        <v>1.52</v>
      </c>
      <c r="B43">
        <v>2.65</v>
      </c>
      <c r="C43" s="29">
        <f t="shared" si="0"/>
        <v>3.5253227408142962E-2</v>
      </c>
      <c r="D43" s="30">
        <f>IF(OR($A43="",$B43=""),"",A43*'MPTO_working_2-way'!$G42)</f>
        <v>1.5735849056603772</v>
      </c>
      <c r="E43" s="32">
        <f>IF(OR($A43="",$B43=""),"",B43*'MPTO_working_2-way'!$G42)</f>
        <v>2.7434210526315788</v>
      </c>
      <c r="F43" s="30">
        <f>IF(OR($A43="",$B43=""),"",'MPTO_working_2-way'!D42)</f>
        <v>1.5618456766188444</v>
      </c>
      <c r="G43" s="32">
        <f>IF(OR($A43="",$B43=""),"",'MPTO_working_2-way'!E42)</f>
        <v>2.7798481711525187</v>
      </c>
      <c r="H43" s="30">
        <f>IF(OR($A43="",$B43=""),"",'OddsRatio_working_2-way'!M42)</f>
        <v>1.5613835722137892</v>
      </c>
      <c r="I43" s="30">
        <f>IF(OR($A43="",$B43=""),"",'OddsRatio_working_2-way'!N42)</f>
        <v>2.7813132579860622</v>
      </c>
      <c r="J43" s="30">
        <f>IF('Log_working_2-way'!$D42="","",A43^('Log_working_2-way'!$D42))</f>
        <v>1.5560236850362179</v>
      </c>
      <c r="K43" s="32">
        <f>IF('Log_working_2-way'!$D42="","",B43^('Log_working_2-way'!$D42))</f>
        <v>2.7984845374611047</v>
      </c>
      <c r="L43" s="37">
        <f t="shared" si="9"/>
        <v>0.63549160671462834</v>
      </c>
      <c r="M43" s="37">
        <f t="shared" si="10"/>
        <v>0.36450839328537171</v>
      </c>
      <c r="N43" s="38">
        <v>139</v>
      </c>
      <c r="O43" s="38">
        <f t="shared" si="11"/>
        <v>47.55263157894737</v>
      </c>
      <c r="P43" s="38">
        <f t="shared" si="12"/>
        <v>86.547169811320742</v>
      </c>
      <c r="Q43" s="38">
        <f t="shared" si="13"/>
        <v>52.452830188679251</v>
      </c>
      <c r="R43" s="38">
        <f t="shared" si="14"/>
        <v>91.447368421052644</v>
      </c>
      <c r="S43" s="39">
        <f t="shared" si="15"/>
        <v>-4.9001986097318806</v>
      </c>
      <c r="T43" s="39">
        <f t="shared" si="16"/>
        <v>-4.9001986097319019</v>
      </c>
      <c r="U43" t="s">
        <v>98</v>
      </c>
      <c r="V43" t="s">
        <v>141</v>
      </c>
      <c r="W43" t="s">
        <v>175</v>
      </c>
      <c r="X43" s="48" t="s">
        <v>478</v>
      </c>
      <c r="Y43" s="41"/>
    </row>
    <row r="44" spans="1:25" ht="15" x14ac:dyDescent="0.25">
      <c r="A44">
        <v>1.99</v>
      </c>
      <c r="B44">
        <v>1.89</v>
      </c>
      <c r="C44" s="29">
        <f t="shared" si="0"/>
        <v>3.16130919145996E-2</v>
      </c>
      <c r="D44" s="30">
        <f>IF(OR($A44="",$B44=""),"",A44*'MPTO_working_2-way'!$G43)</f>
        <v>2.052910052910053</v>
      </c>
      <c r="E44" s="32">
        <f>IF(OR($A44="",$B44=""),"",B44*'MPTO_working_2-way'!$G43)</f>
        <v>1.9497487437185932</v>
      </c>
      <c r="F44" s="30">
        <f>IF(OR($A44="",$B44=""),"",'MPTO_working_2-way'!D43)</f>
        <v>2.0546283903744778</v>
      </c>
      <c r="G44" s="32">
        <f>IF(OR($A44="",$B44=""),"",'MPTO_working_2-way'!E43)</f>
        <v>1.9482012897878844</v>
      </c>
      <c r="H44" s="30">
        <f>IF(OR($A44="",$B44=""),"",'OddsRatio_working_2-way'!M43)</f>
        <v>2.0546845739659791</v>
      </c>
      <c r="I44" s="30">
        <f>IF(OR($A44="",$B44=""),"",'OddsRatio_working_2-way'!N43)</f>
        <v>1.9481507786158798</v>
      </c>
      <c r="J44" s="30">
        <f>IF('Log_working_2-way'!$D43="","",A44^('Log_working_2-way'!$D43))</f>
        <v>2.0554666264202575</v>
      </c>
      <c r="K44" s="32">
        <f>IF('Log_working_2-way'!$D43="","",B44^('Log_working_2-way'!$D43))</f>
        <v>1.9474482422922217</v>
      </c>
      <c r="L44" s="37">
        <f t="shared" si="9"/>
        <v>0.48711340206185566</v>
      </c>
      <c r="M44" s="37">
        <f t="shared" si="10"/>
        <v>0.51288659793814428</v>
      </c>
      <c r="N44" s="38">
        <v>140</v>
      </c>
      <c r="O44" s="38">
        <f t="shared" si="11"/>
        <v>69.64824120603015</v>
      </c>
      <c r="P44" s="38">
        <f t="shared" si="12"/>
        <v>65.925925925925924</v>
      </c>
      <c r="Q44" s="38">
        <f t="shared" si="13"/>
        <v>74.07407407407409</v>
      </c>
      <c r="R44" s="38">
        <f t="shared" si="14"/>
        <v>70.35175879396985</v>
      </c>
      <c r="S44" s="39">
        <f t="shared" si="15"/>
        <v>-4.4258328680439405</v>
      </c>
      <c r="T44" s="39">
        <f t="shared" si="16"/>
        <v>-4.4258328680439263</v>
      </c>
      <c r="U44" t="s">
        <v>71</v>
      </c>
      <c r="V44" t="s">
        <v>78</v>
      </c>
      <c r="W44" t="s">
        <v>89</v>
      </c>
      <c r="X44" s="48" t="s">
        <v>478</v>
      </c>
      <c r="Y44" s="41"/>
    </row>
    <row r="45" spans="1:25" ht="15" x14ac:dyDescent="0.25">
      <c r="A45">
        <v>2.35</v>
      </c>
      <c r="B45">
        <v>1.65</v>
      </c>
      <c r="C45" s="29">
        <f t="shared" si="0"/>
        <v>3.1592520954223158E-2</v>
      </c>
      <c r="D45" s="30">
        <f>IF(OR($A45="",$B45=""),"",A45*'MPTO_working_2-way'!$G44)</f>
        <v>2.4242424242424243</v>
      </c>
      <c r="E45" s="32">
        <f>IF(OR($A45="",$B45=""),"",B45*'MPTO_working_2-way'!$G44)</f>
        <v>1.7021276595744681</v>
      </c>
      <c r="F45" s="30">
        <f>IF(OR($A45="",$B45=""),"",'MPTO_working_2-way'!D44)</f>
        <v>2.4405979543666407</v>
      </c>
      <c r="G45" s="32">
        <f>IF(OR($A45="",$B45=""),"",'MPTO_working_2-way'!E44)</f>
        <v>1.6941561987984708</v>
      </c>
      <c r="H45" s="30">
        <f>IF(OR($A45="",$B45=""),"",'OddsRatio_working_2-way'!M44)</f>
        <v>2.4411533842457849</v>
      </c>
      <c r="I45" s="30">
        <f>IF(OR($A45="",$B45=""),"",'OddsRatio_working_2-way'!N44)</f>
        <v>1.6938886664887112</v>
      </c>
      <c r="J45" s="30">
        <f>IF('Log_working_2-way'!$D44="","",A45^('Log_working_2-way'!$D44))</f>
        <v>2.4487037782009757</v>
      </c>
      <c r="K45" s="32">
        <f>IF('Log_working_2-way'!$D44="","",B45^('Log_working_2-way'!$D44))</f>
        <v>1.6902722385674813</v>
      </c>
      <c r="L45" s="37">
        <f t="shared" si="9"/>
        <v>0.41249999999999998</v>
      </c>
      <c r="M45" s="37">
        <f t="shared" si="10"/>
        <v>0.58750000000000002</v>
      </c>
      <c r="N45" s="38">
        <v>141</v>
      </c>
      <c r="O45" s="38">
        <f t="shared" si="11"/>
        <v>81.000000000000014</v>
      </c>
      <c r="P45" s="38">
        <f t="shared" si="12"/>
        <v>55.545454545454533</v>
      </c>
      <c r="Q45" s="38">
        <f t="shared" si="13"/>
        <v>85.454545454545453</v>
      </c>
      <c r="R45" s="38">
        <f t="shared" si="14"/>
        <v>60</v>
      </c>
      <c r="S45" s="39">
        <f t="shared" si="15"/>
        <v>-4.454545454545439</v>
      </c>
      <c r="T45" s="39">
        <f t="shared" si="16"/>
        <v>-4.4545454545454675</v>
      </c>
      <c r="U45" t="s">
        <v>79</v>
      </c>
      <c r="V45" t="s">
        <v>107</v>
      </c>
      <c r="W45" t="s">
        <v>89</v>
      </c>
      <c r="X45" s="48" t="s">
        <v>478</v>
      </c>
      <c r="Y45" s="41"/>
    </row>
    <row r="46" spans="1:25" s="35" customFormat="1" ht="15" x14ac:dyDescent="0.25">
      <c r="A46">
        <v>2.48</v>
      </c>
      <c r="B46">
        <v>1.58</v>
      </c>
      <c r="C46" s="29">
        <f t="shared" si="0"/>
        <v>3.61371988566761E-2</v>
      </c>
      <c r="D46" s="30">
        <f>IF(OR($A46="",$B46=""),"",A46*'MPTO_working_2-way'!$G45)</f>
        <v>2.5696202531645569</v>
      </c>
      <c r="E46" s="32">
        <f>IF(OR($A46="",$B46=""),"",B46*'MPTO_working_2-way'!$G45)</f>
        <v>1.6370967741935483</v>
      </c>
      <c r="F46" s="30">
        <f>IF(OR($A46="",$B46=""),"",'MPTO_working_2-way'!D45)</f>
        <v>2.5963424330771265</v>
      </c>
      <c r="G46" s="32">
        <f>IF(OR($A46="",$B46=""),"",'MPTO_working_2-way'!E45)</f>
        <v>1.6264320106259338</v>
      </c>
      <c r="H46" s="30">
        <f>IF(OR($A46="",$B46=""),"",'OddsRatio_working_2-way'!M45)</f>
        <v>2.5974116995724779</v>
      </c>
      <c r="I46" s="30">
        <f>IF(OR($A46="",$B46=""),"",'OddsRatio_working_2-way'!N45)</f>
        <v>1.6260126930757011</v>
      </c>
      <c r="J46" s="30">
        <f>IF('Log_working_2-way'!$D45="","",A46^('Log_working_2-way'!$D45))</f>
        <v>2.6099071390443571</v>
      </c>
      <c r="K46" s="32">
        <f>IF('Log_working_2-way'!$D45="","",B46^('Log_working_2-way'!$D45))</f>
        <v>1.6211538390924995</v>
      </c>
      <c r="L46" s="37">
        <f t="shared" si="9"/>
        <v>0.3891625615763547</v>
      </c>
      <c r="M46" s="37">
        <f t="shared" si="10"/>
        <v>0.61083743842364535</v>
      </c>
      <c r="N46" s="38">
        <v>142</v>
      </c>
      <c r="O46" s="38">
        <f t="shared" si="11"/>
        <v>84.741935483870989</v>
      </c>
      <c r="P46" s="38">
        <f t="shared" si="12"/>
        <v>52.126582278481017</v>
      </c>
      <c r="Q46" s="38">
        <f t="shared" si="13"/>
        <v>89.873417721518976</v>
      </c>
      <c r="R46" s="38">
        <f t="shared" si="14"/>
        <v>57.258064516129039</v>
      </c>
      <c r="S46" s="39">
        <f t="shared" si="15"/>
        <v>-5.1314822376479867</v>
      </c>
      <c r="T46" s="39">
        <f t="shared" si="16"/>
        <v>-5.1314822376480222</v>
      </c>
      <c r="U46" t="s">
        <v>83</v>
      </c>
      <c r="V46" t="s">
        <v>75</v>
      </c>
      <c r="W46" t="s">
        <v>89</v>
      </c>
      <c r="X46" s="48" t="s">
        <v>478</v>
      </c>
      <c r="Y46" s="41"/>
    </row>
    <row r="47" spans="1:25" ht="15" x14ac:dyDescent="0.25">
      <c r="A47">
        <v>1.92</v>
      </c>
      <c r="B47">
        <v>1.97</v>
      </c>
      <c r="C47" s="29">
        <f t="shared" si="0"/>
        <v>2.844754653130277E-2</v>
      </c>
      <c r="D47" s="30">
        <f>IF(OR($A47="",$B47=""),"",A47*'MPTO_working_2-way'!$G46)</f>
        <v>1.9746192893401013</v>
      </c>
      <c r="E47" s="32">
        <f>IF(OR($A47="",$B47=""),"",B47*'MPTO_working_2-way'!$G46)</f>
        <v>2.0260416666666665</v>
      </c>
      <c r="F47" s="30">
        <f>IF(OR($A47="",$B47=""),"",'MPTO_working_2-way'!D46)</f>
        <v>1.9739066903246005</v>
      </c>
      <c r="G47" s="32">
        <f>IF(OR($A47="",$B47=""),"",'MPTO_working_2-way'!E46)</f>
        <v>2.0267924123888115</v>
      </c>
      <c r="H47" s="30">
        <f>IF(OR($A47="",$B47=""),"",'OddsRatio_working_2-way'!M46)</f>
        <v>1.9738858291644976</v>
      </c>
      <c r="I47" s="30">
        <f>IF(OR($A47="",$B47=""),"",'OddsRatio_working_2-way'!N46)</f>
        <v>2.0268144068364817</v>
      </c>
      <c r="J47" s="30">
        <f>IF('Log_working_2-way'!$D46="","",A47^('Log_working_2-way'!$D46))</f>
        <v>1.9735629954505829</v>
      </c>
      <c r="K47" s="32">
        <f>IF('Log_working_2-way'!$D46="","",B47^('Log_working_2-way'!$D46))</f>
        <v>2.0271548987306875</v>
      </c>
      <c r="L47" s="37">
        <f t="shared" si="9"/>
        <v>0.50642673521850901</v>
      </c>
      <c r="M47" s="37">
        <f t="shared" si="10"/>
        <v>0.49357326478149105</v>
      </c>
      <c r="N47" s="38">
        <v>143</v>
      </c>
      <c r="O47" s="38">
        <f t="shared" si="11"/>
        <v>68.520833333333343</v>
      </c>
      <c r="P47" s="38">
        <f t="shared" si="12"/>
        <v>70.411167512690341</v>
      </c>
      <c r="Q47" s="38">
        <f t="shared" si="13"/>
        <v>72.588832487309645</v>
      </c>
      <c r="R47" s="38">
        <f t="shared" si="14"/>
        <v>74.479166666666671</v>
      </c>
      <c r="S47" s="39">
        <f t="shared" si="15"/>
        <v>-4.0679991539763023</v>
      </c>
      <c r="T47" s="39">
        <f t="shared" si="16"/>
        <v>-4.0679991539763307</v>
      </c>
      <c r="U47" t="s">
        <v>76</v>
      </c>
      <c r="V47" t="s">
        <v>182</v>
      </c>
      <c r="W47" t="s">
        <v>89</v>
      </c>
      <c r="X47" s="48" t="s">
        <v>478</v>
      </c>
      <c r="Y47" s="41"/>
    </row>
    <row r="48" spans="1:25" ht="15" x14ac:dyDescent="0.25">
      <c r="A48">
        <v>2.2999999999999998</v>
      </c>
      <c r="B48">
        <v>1.67</v>
      </c>
      <c r="C48" s="29">
        <f t="shared" si="0"/>
        <v>3.3585003905233002E-2</v>
      </c>
      <c r="D48" s="30">
        <f>IF(OR($A48="",$B48=""),"",A48*'MPTO_working_2-way'!$G47)</f>
        <v>2.3772455089820359</v>
      </c>
      <c r="E48" s="32">
        <f>IF(OR($A48="",$B48=""),"",B48*'MPTO_working_2-way'!$G47)</f>
        <v>1.7260869565217389</v>
      </c>
      <c r="F48" s="30">
        <f>IF(OR($A48="",$B48=""),"",'MPTO_working_2-way'!D47)</f>
        <v>2.3924011211460603</v>
      </c>
      <c r="G48" s="32">
        <f>IF(OR($A48="",$B48=""),"",'MPTO_working_2-way'!E47)</f>
        <v>1.7181838514873629</v>
      </c>
      <c r="H48" s="30">
        <f>IF(OR($A48="",$B48=""),"",'OddsRatio_working_2-way'!M47)</f>
        <v>2.3929459815307572</v>
      </c>
      <c r="I48" s="30">
        <f>IF(OR($A48="",$B48=""),"",'OddsRatio_working_2-way'!N47)</f>
        <v>1.7179029289427752</v>
      </c>
      <c r="J48" s="30">
        <f>IF('Log_working_2-way'!$D47="","",A48^('Log_working_2-way'!$D47))</f>
        <v>2.399943779582375</v>
      </c>
      <c r="K48" s="32">
        <f>IF('Log_working_2-way'!$D47="","",B48^('Log_working_2-way'!$D47))</f>
        <v>1.7143143993241288</v>
      </c>
      <c r="L48" s="37">
        <f t="shared" si="9"/>
        <v>0.42065491183879095</v>
      </c>
      <c r="M48" s="37">
        <f t="shared" si="10"/>
        <v>0.57934508816120911</v>
      </c>
      <c r="N48" s="38">
        <v>144</v>
      </c>
      <c r="O48" s="38">
        <f t="shared" si="11"/>
        <v>81.391304347826093</v>
      </c>
      <c r="P48" s="38">
        <f t="shared" si="12"/>
        <v>57.772455089820362</v>
      </c>
      <c r="Q48" s="38">
        <f t="shared" si="13"/>
        <v>86.227544910179645</v>
      </c>
      <c r="R48" s="38">
        <f t="shared" si="14"/>
        <v>62.608695652173921</v>
      </c>
      <c r="S48" s="39">
        <f t="shared" si="15"/>
        <v>-4.8362405623535523</v>
      </c>
      <c r="T48" s="39">
        <f t="shared" si="16"/>
        <v>-4.8362405623535594</v>
      </c>
      <c r="U48" t="s">
        <v>87</v>
      </c>
      <c r="V48" t="s">
        <v>80</v>
      </c>
      <c r="W48" t="s">
        <v>89</v>
      </c>
      <c r="X48" s="48" t="s">
        <v>478</v>
      </c>
      <c r="Y48" s="41"/>
    </row>
    <row r="49" spans="1:25" ht="15" x14ac:dyDescent="0.25">
      <c r="A49">
        <v>2.25</v>
      </c>
      <c r="B49">
        <v>1.69</v>
      </c>
      <c r="C49" s="29">
        <f t="shared" si="0"/>
        <v>3.6160420775805502E-2</v>
      </c>
      <c r="D49" s="30">
        <f>IF(OR($A49="",$B49=""),"",A49*'MPTO_working_2-way'!$G48)</f>
        <v>2.3313609467455625</v>
      </c>
      <c r="E49" s="32">
        <f>IF(OR($A49="",$B49=""),"",B49*'MPTO_working_2-way'!$G48)</f>
        <v>1.7511111111111113</v>
      </c>
      <c r="F49" s="30">
        <f>IF(OR($A49="",$B49=""),"",'MPTO_working_2-way'!D48)</f>
        <v>2.3454124903623752</v>
      </c>
      <c r="G49" s="32">
        <f>IF(OR($A49="",$B49=""),"",'MPTO_working_2-way'!E48)</f>
        <v>1.7432664756446994</v>
      </c>
      <c r="H49" s="30">
        <f>IF(OR($A49="",$B49=""),"",'OddsRatio_working_2-way'!M48)</f>
        <v>2.3459547551454145</v>
      </c>
      <c r="I49" s="30">
        <f>IF(OR($A49="",$B49=""),"",'OddsRatio_working_2-way'!N48)</f>
        <v>1.7429670248402687</v>
      </c>
      <c r="J49" s="30">
        <f>IF('Log_working_2-way'!$D48="","",A49^('Log_working_2-way'!$D48))</f>
        <v>2.3524481110664444</v>
      </c>
      <c r="K49" s="32">
        <f>IF('Log_working_2-way'!$D48="","",B49^('Log_working_2-way'!$D48))</f>
        <v>1.7393999014212567</v>
      </c>
      <c r="L49" s="37">
        <f t="shared" si="9"/>
        <v>0.42893401015228422</v>
      </c>
      <c r="M49" s="37">
        <f t="shared" si="10"/>
        <v>0.57106598984771573</v>
      </c>
      <c r="N49" s="38">
        <v>145</v>
      </c>
      <c r="O49" s="38">
        <f t="shared" si="11"/>
        <v>80.555555555555557</v>
      </c>
      <c r="P49" s="38">
        <f t="shared" si="12"/>
        <v>59.201183431952657</v>
      </c>
      <c r="Q49" s="38">
        <f t="shared" si="13"/>
        <v>85.798816568047343</v>
      </c>
      <c r="R49" s="38">
        <f t="shared" si="14"/>
        <v>64.444444444444443</v>
      </c>
      <c r="S49" s="39">
        <f t="shared" si="15"/>
        <v>-5.2432610124917858</v>
      </c>
      <c r="T49" s="39">
        <f t="shared" si="16"/>
        <v>-5.2432610124917858</v>
      </c>
      <c r="U49" t="s">
        <v>85</v>
      </c>
      <c r="V49" t="s">
        <v>68</v>
      </c>
      <c r="W49" t="s">
        <v>89</v>
      </c>
      <c r="X49" s="48" t="s">
        <v>478</v>
      </c>
      <c r="Y49" s="41"/>
    </row>
    <row r="50" spans="1:25" ht="15" x14ac:dyDescent="0.25">
      <c r="A50">
        <v>2.0299999999999998</v>
      </c>
      <c r="B50">
        <v>1.87</v>
      </c>
      <c r="C50" s="29">
        <f t="shared" si="0"/>
        <v>2.737019572719368E-2</v>
      </c>
      <c r="D50" s="30">
        <f>IF(OR($A50="",$B50=""),"",A50*'MPTO_working_2-way'!$G49)</f>
        <v>2.0855614973262031</v>
      </c>
      <c r="E50" s="32">
        <f>IF(OR($A50="",$B50=""),"",B50*'MPTO_working_2-way'!$G49)</f>
        <v>1.9211822660098523</v>
      </c>
      <c r="F50" s="30">
        <f>IF(OR($A50="",$B50=""),"",'MPTO_working_2-way'!D49)</f>
        <v>2.0880063804625832</v>
      </c>
      <c r="G50" s="32">
        <f>IF(OR($A50="",$B50=""),"",'MPTO_working_2-way'!E49)</f>
        <v>1.9191122570208035</v>
      </c>
      <c r="H50" s="30">
        <f>IF(OR($A50="",$B50=""),"",'OddsRatio_working_2-way'!M49)</f>
        <v>2.0880753861644932</v>
      </c>
      <c r="I50" s="30">
        <f>IF(OR($A50="",$B50=""),"",'OddsRatio_working_2-way'!N49)</f>
        <v>1.9190539669544755</v>
      </c>
      <c r="J50" s="30">
        <f>IF('Log_working_2-way'!$D49="","",A50^('Log_working_2-way'!$D49))</f>
        <v>2.0891848566626599</v>
      </c>
      <c r="K50" s="32">
        <f>IF('Log_working_2-way'!$D49="","",B50^('Log_working_2-way'!$D49))</f>
        <v>1.9181177959672178</v>
      </c>
      <c r="L50" s="37">
        <f t="shared" si="9"/>
        <v>0.4794871794871795</v>
      </c>
      <c r="M50" s="37">
        <f t="shared" si="10"/>
        <v>0.52051282051282044</v>
      </c>
      <c r="N50" s="38">
        <v>146</v>
      </c>
      <c r="O50" s="38">
        <f t="shared" si="11"/>
        <v>74.078817733990149</v>
      </c>
      <c r="P50" s="38">
        <f t="shared" si="12"/>
        <v>67.925133689839583</v>
      </c>
      <c r="Q50" s="38">
        <f t="shared" si="13"/>
        <v>78.074866310160417</v>
      </c>
      <c r="R50" s="38">
        <f t="shared" si="14"/>
        <v>71.921182266009865</v>
      </c>
      <c r="S50" s="39">
        <f t="shared" si="15"/>
        <v>-3.9960485761702671</v>
      </c>
      <c r="T50" s="39">
        <f t="shared" si="16"/>
        <v>-3.9960485761702813</v>
      </c>
      <c r="U50" t="s">
        <v>86</v>
      </c>
      <c r="V50" t="s">
        <v>72</v>
      </c>
      <c r="W50" t="s">
        <v>89</v>
      </c>
      <c r="X50" s="48" t="s">
        <v>478</v>
      </c>
      <c r="Y50" s="41"/>
    </row>
    <row r="51" spans="1:25" ht="15" x14ac:dyDescent="0.25">
      <c r="A51">
        <v>2</v>
      </c>
      <c r="B51">
        <v>1.87</v>
      </c>
      <c r="C51" s="29">
        <f t="shared" si="0"/>
        <v>3.475935828876997E-2</v>
      </c>
      <c r="D51" s="30">
        <f>IF(OR($A51="",$B51=""),"",A51*'MPTO_working_2-way'!$G50)</f>
        <v>2.0695187165775399</v>
      </c>
      <c r="E51" s="32">
        <f>IF(OR($A51="",$B51=""),"",B51*'MPTO_working_2-way'!$G50)</f>
        <v>1.9350000000000001</v>
      </c>
      <c r="F51" s="30">
        <f>IF(OR($A51="",$B51=""),"",'MPTO_working_2-way'!D50)</f>
        <v>2.0720221606648197</v>
      </c>
      <c r="G51" s="32">
        <f>IF(OR($A51="",$B51=""),"",'MPTO_working_2-way'!E50)</f>
        <v>1.9328165374677002</v>
      </c>
      <c r="H51" s="30">
        <f>IF(OR($A51="",$B51=""),"",'OddsRatio_working_2-way'!M50)</f>
        <v>2.0721125348377947</v>
      </c>
      <c r="I51" s="30">
        <f>IF(OR($A51="",$B51=""),"",'OddsRatio_working_2-way'!N50)</f>
        <v>1.9327379053088816</v>
      </c>
      <c r="J51" s="30">
        <f>IF('Log_working_2-way'!$D50="","",A51^('Log_working_2-way'!$D50))</f>
        <v>2.0732557161055905</v>
      </c>
      <c r="K51" s="32">
        <f>IF('Log_working_2-way'!$D50="","",B51^('Log_working_2-way'!$D50))</f>
        <v>1.9317443969723613</v>
      </c>
      <c r="L51" s="37">
        <f t="shared" si="9"/>
        <v>0.48320413436692511</v>
      </c>
      <c r="M51" s="37">
        <f t="shared" si="10"/>
        <v>0.51679586563307489</v>
      </c>
      <c r="N51" s="38">
        <v>147</v>
      </c>
      <c r="O51" s="38">
        <f t="shared" si="11"/>
        <v>73.5</v>
      </c>
      <c r="P51" s="38">
        <f t="shared" si="12"/>
        <v>68.390374331550817</v>
      </c>
      <c r="Q51" s="38">
        <f t="shared" si="13"/>
        <v>78.609625668449183</v>
      </c>
      <c r="R51" s="38">
        <f t="shared" si="14"/>
        <v>73.5</v>
      </c>
      <c r="S51" s="39">
        <f t="shared" si="15"/>
        <v>-5.1096256684491834</v>
      </c>
      <c r="T51" s="39">
        <f t="shared" si="16"/>
        <v>-5.1096256684491834</v>
      </c>
      <c r="U51" t="s">
        <v>242</v>
      </c>
      <c r="V51" t="s">
        <v>243</v>
      </c>
      <c r="W51" t="s">
        <v>487</v>
      </c>
      <c r="X51" s="48" t="s">
        <v>478</v>
      </c>
      <c r="Y51" s="41"/>
    </row>
    <row r="52" spans="1:25" ht="15" x14ac:dyDescent="0.25">
      <c r="A52">
        <v>2.06</v>
      </c>
      <c r="B52">
        <v>1.83</v>
      </c>
      <c r="C52" s="29">
        <f t="shared" si="0"/>
        <v>3.1884980635577431E-2</v>
      </c>
      <c r="D52" s="30">
        <f>IF(OR($A52="",$B52=""),"",A52*'MPTO_working_2-way'!$G51)</f>
        <v>2.1256830601092895</v>
      </c>
      <c r="E52" s="32">
        <f>IF(OR($A52="",$B52=""),"",B52*'MPTO_working_2-way'!$G51)</f>
        <v>1.8883495145631068</v>
      </c>
      <c r="F52" s="30">
        <f>IF(OR($A52="",$B52=""),"",'MPTO_working_2-way'!D51)</f>
        <v>2.1299508446804905</v>
      </c>
      <c r="G52" s="32">
        <f>IF(OR($A52="",$B52=""),"",'MPTO_working_2-way'!E51)</f>
        <v>1.8849942497124856</v>
      </c>
      <c r="H52" s="30">
        <f>IF(OR($A52="",$B52=""),"",'OddsRatio_working_2-way'!M51)</f>
        <v>2.1300922235529893</v>
      </c>
      <c r="I52" s="30">
        <f>IF(OR($A52="",$B52=""),"",'OddsRatio_working_2-way'!N51)</f>
        <v>1.8848835335367746</v>
      </c>
      <c r="J52" s="30">
        <f>IF('Log_working_2-way'!$D51="","",A52^('Log_working_2-way'!$D51))</f>
        <v>2.1320394516231058</v>
      </c>
      <c r="K52" s="32">
        <f>IF('Log_working_2-way'!$D51="","",B52^('Log_working_2-way'!$D51))</f>
        <v>1.8833614398916756</v>
      </c>
      <c r="L52" s="37">
        <f t="shared" si="9"/>
        <v>0.47043701799485865</v>
      </c>
      <c r="M52" s="37">
        <f t="shared" si="10"/>
        <v>0.5295629820051414</v>
      </c>
      <c r="N52" s="38">
        <v>148</v>
      </c>
      <c r="O52" s="38">
        <f t="shared" si="11"/>
        <v>76.155339805825236</v>
      </c>
      <c r="P52" s="38">
        <f t="shared" si="12"/>
        <v>67.125683060109296</v>
      </c>
      <c r="Q52" s="38">
        <f t="shared" si="13"/>
        <v>80.874316939890704</v>
      </c>
      <c r="R52" s="38">
        <f t="shared" si="14"/>
        <v>71.844660194174764</v>
      </c>
      <c r="S52" s="39">
        <f t="shared" si="15"/>
        <v>-4.7189771340654687</v>
      </c>
      <c r="T52" s="39">
        <f t="shared" si="16"/>
        <v>-4.7189771340654687</v>
      </c>
      <c r="U52" t="s">
        <v>244</v>
      </c>
      <c r="V52" t="s">
        <v>245</v>
      </c>
      <c r="W52" t="s">
        <v>487</v>
      </c>
      <c r="X52" s="48" t="s">
        <v>478</v>
      </c>
      <c r="Y52" s="41"/>
    </row>
    <row r="53" spans="1:25" s="35" customFormat="1" ht="15" x14ac:dyDescent="0.25">
      <c r="A53">
        <v>1.93</v>
      </c>
      <c r="B53">
        <v>1.93</v>
      </c>
      <c r="C53" s="29">
        <f t="shared" si="0"/>
        <v>3.62694300518136E-2</v>
      </c>
      <c r="D53" s="30">
        <f>IF(OR($A53="",$B53=""),"",A53*'MPTO_working_2-way'!$G52)</f>
        <v>2</v>
      </c>
      <c r="E53" s="32">
        <f>IF(OR($A53="",$B53=""),"",B53*'MPTO_working_2-way'!$G52)</f>
        <v>2</v>
      </c>
      <c r="F53" s="30">
        <f>IF(OR($A53="",$B53=""),"",'MPTO_working_2-way'!D52)</f>
        <v>2.0000000000000004</v>
      </c>
      <c r="G53" s="32">
        <f>IF(OR($A53="",$B53=""),"",'MPTO_working_2-way'!E52)</f>
        <v>2.0000000000000004</v>
      </c>
      <c r="H53" s="30">
        <f>IF(OR($A53="",$B53=""),"",'OddsRatio_working_2-way'!M52)</f>
        <v>2</v>
      </c>
      <c r="I53" s="30">
        <f>IF(OR($A53="",$B53=""),"",'OddsRatio_working_2-way'!N52)</f>
        <v>2</v>
      </c>
      <c r="J53" s="30">
        <f>IF('Log_working_2-way'!$D52="","",A53^('Log_working_2-way'!$D52))</f>
        <v>1.9999999999999618</v>
      </c>
      <c r="K53" s="32">
        <f>IF('Log_working_2-way'!$D52="","",B53^('Log_working_2-way'!$D52))</f>
        <v>1.9999999999999618</v>
      </c>
      <c r="L53" s="37">
        <f t="shared" si="9"/>
        <v>0.5</v>
      </c>
      <c r="M53" s="37">
        <f t="shared" si="10"/>
        <v>0.5</v>
      </c>
      <c r="N53" s="38">
        <v>149</v>
      </c>
      <c r="O53" s="38">
        <f t="shared" si="11"/>
        <v>71.797927461139906</v>
      </c>
      <c r="P53" s="38">
        <f t="shared" si="12"/>
        <v>71.797927461139906</v>
      </c>
      <c r="Q53" s="38">
        <f t="shared" si="13"/>
        <v>77.202072538860108</v>
      </c>
      <c r="R53" s="38">
        <f t="shared" si="14"/>
        <v>77.202072538860108</v>
      </c>
      <c r="S53" s="39">
        <f t="shared" si="15"/>
        <v>-5.4041450777202016</v>
      </c>
      <c r="T53" s="39">
        <f t="shared" si="16"/>
        <v>-5.4041450777202016</v>
      </c>
      <c r="U53" t="s">
        <v>246</v>
      </c>
      <c r="V53" t="s">
        <v>247</v>
      </c>
      <c r="W53" t="s">
        <v>487</v>
      </c>
      <c r="X53" s="48" t="s">
        <v>478</v>
      </c>
      <c r="Y53" s="41"/>
    </row>
    <row r="54" spans="1:25" ht="15" x14ac:dyDescent="0.25">
      <c r="A54">
        <v>2.0299999999999998</v>
      </c>
      <c r="B54">
        <v>1.85</v>
      </c>
      <c r="C54" s="29">
        <f t="shared" si="0"/>
        <v>3.315137797896428E-2</v>
      </c>
      <c r="D54" s="30">
        <f>IF(OR($A54="",$B54=""),"",A54*'MPTO_working_2-way'!$G53)</f>
        <v>2.0972972972972972</v>
      </c>
      <c r="E54" s="32">
        <f>IF(OR($A54="",$B54=""),"",B54*'MPTO_working_2-way'!$G53)</f>
        <v>1.9113300492610841</v>
      </c>
      <c r="F54" s="30">
        <f>IF(OR($A54="",$B54=""),"",'MPTO_working_2-way'!D53)</f>
        <v>2.1006852188505105</v>
      </c>
      <c r="G54" s="32">
        <f>IF(OR($A54="",$B54=""),"",'MPTO_working_2-way'!E53)</f>
        <v>1.9085249650616189</v>
      </c>
      <c r="H54" s="30">
        <f>IF(OR($A54="",$B54=""),"",'OddsRatio_working_2-way'!M53)</f>
        <v>2.1008018467836762</v>
      </c>
      <c r="I54" s="30">
        <f>IF(OR($A54="",$B54=""),"",'OddsRatio_working_2-way'!N53)</f>
        <v>1.9084287085108012</v>
      </c>
      <c r="J54" s="30">
        <f>IF('Log_working_2-way'!$D53="","",A54^('Log_working_2-way'!$D53))</f>
        <v>2.1023480190539692</v>
      </c>
      <c r="K54" s="32">
        <f>IF('Log_working_2-way'!$D53="","",B54^('Log_working_2-way'!$D53))</f>
        <v>1.9071545307970494</v>
      </c>
      <c r="L54" s="37">
        <f t="shared" si="9"/>
        <v>0.47680412371134023</v>
      </c>
      <c r="M54" s="37">
        <f t="shared" si="10"/>
        <v>0.52319587628865971</v>
      </c>
      <c r="N54" s="38">
        <v>150</v>
      </c>
      <c r="O54" s="38">
        <f t="shared" si="11"/>
        <v>76.108374384236441</v>
      </c>
      <c r="P54" s="38">
        <f t="shared" si="12"/>
        <v>68.918918918918905</v>
      </c>
      <c r="Q54" s="38">
        <f t="shared" si="13"/>
        <v>81.081081081081066</v>
      </c>
      <c r="R54" s="38">
        <f t="shared" si="14"/>
        <v>73.891625615763559</v>
      </c>
      <c r="S54" s="39">
        <f t="shared" si="15"/>
        <v>-4.9727066968446252</v>
      </c>
      <c r="T54" s="39">
        <f t="shared" si="16"/>
        <v>-4.9727066968446536</v>
      </c>
      <c r="U54" t="s">
        <v>248</v>
      </c>
      <c r="V54" t="s">
        <v>249</v>
      </c>
      <c r="W54" t="s">
        <v>487</v>
      </c>
      <c r="X54" s="48" t="s">
        <v>478</v>
      </c>
      <c r="Y54" s="41"/>
    </row>
    <row r="55" spans="1:25" ht="15" x14ac:dyDescent="0.25">
      <c r="A55">
        <v>2.0699999999999998</v>
      </c>
      <c r="B55">
        <v>1.81</v>
      </c>
      <c r="C55" s="29">
        <f t="shared" si="0"/>
        <v>3.5577975284917462E-2</v>
      </c>
      <c r="D55" s="30">
        <f>IF(OR($A55="",$B55=""),"",A55*'MPTO_working_2-way'!$G54)</f>
        <v>2.1436464088397789</v>
      </c>
      <c r="E55" s="32">
        <f>IF(OR($A55="",$B55=""),"",B55*'MPTO_working_2-way'!$G54)</f>
        <v>1.8743961352657006</v>
      </c>
      <c r="F55" s="30">
        <f>IF(OR($A55="",$B55=""),"",'MPTO_working_2-way'!D54)</f>
        <v>2.1491381535549374</v>
      </c>
      <c r="G55" s="32">
        <f>IF(OR($A55="",$B55=""),"",'MPTO_working_2-way'!E54)</f>
        <v>1.8702173858786533</v>
      </c>
      <c r="H55" s="30">
        <f>IF(OR($A55="",$B55=""),"",'OddsRatio_working_2-way'!M54)</f>
        <v>2.1493422703098441</v>
      </c>
      <c r="I55" s="30">
        <f>IF(OR($A55="",$B55=""),"",'OddsRatio_working_2-way'!N54)</f>
        <v>1.8700628401410975</v>
      </c>
      <c r="J55" s="30">
        <f>IF('Log_working_2-way'!$D54="","",A55^('Log_working_2-way'!$D54))</f>
        <v>2.1518584594506485</v>
      </c>
      <c r="K55" s="32">
        <f>IF('Log_working_2-way'!$D54="","",B55^('Log_working_2-way'!$D54))</f>
        <v>1.8681622223592078</v>
      </c>
      <c r="L55" s="37">
        <f t="shared" si="9"/>
        <v>0.46649484536082475</v>
      </c>
      <c r="M55" s="37">
        <f t="shared" si="10"/>
        <v>0.53350515463917525</v>
      </c>
      <c r="N55" s="38">
        <v>151</v>
      </c>
      <c r="O55" s="38">
        <f t="shared" si="11"/>
        <v>78.053140096618364</v>
      </c>
      <c r="P55" s="38">
        <f t="shared" si="12"/>
        <v>67.574585635359128</v>
      </c>
      <c r="Q55" s="38">
        <f t="shared" si="13"/>
        <v>83.425414364640886</v>
      </c>
      <c r="R55" s="38">
        <f t="shared" si="14"/>
        <v>72.94685990338165</v>
      </c>
      <c r="S55" s="39">
        <f t="shared" si="15"/>
        <v>-5.3722742680225224</v>
      </c>
      <c r="T55" s="39">
        <f t="shared" si="16"/>
        <v>-5.3722742680225224</v>
      </c>
      <c r="U55" t="s">
        <v>250</v>
      </c>
      <c r="V55" t="s">
        <v>251</v>
      </c>
      <c r="W55" t="s">
        <v>487</v>
      </c>
      <c r="X55" s="48" t="s">
        <v>478</v>
      </c>
      <c r="Y55" s="41"/>
    </row>
    <row r="56" spans="1:25" ht="15" x14ac:dyDescent="0.25">
      <c r="A56">
        <v>2.15</v>
      </c>
      <c r="B56">
        <v>1.75</v>
      </c>
      <c r="C56" s="29">
        <f t="shared" si="0"/>
        <v>3.6544850498338777E-2</v>
      </c>
      <c r="D56" s="30">
        <f>IF(OR($A56="",$B56=""),"",A56*'MPTO_working_2-way'!$G55)</f>
        <v>2.2285714285714282</v>
      </c>
      <c r="E56" s="32">
        <f>IF(OR($A56="",$B56=""),"",B56*'MPTO_working_2-way'!$G55)</f>
        <v>1.8139534883720929</v>
      </c>
      <c r="F56" s="30">
        <f>IF(OR($A56="",$B56=""),"",'MPTO_working_2-way'!D55)</f>
        <v>2.2379182156133823</v>
      </c>
      <c r="G56" s="32">
        <f>IF(OR($A56="",$B56=""),"",'MPTO_working_2-way'!E55)</f>
        <v>1.8078078078078077</v>
      </c>
      <c r="H56" s="30">
        <f>IF(OR($A56="",$B56=""),"",'OddsRatio_working_2-way'!M55)</f>
        <v>2.2382783747337802</v>
      </c>
      <c r="I56" s="30">
        <f>IF(OR($A56="",$B56=""),"",'OddsRatio_working_2-way'!N55)</f>
        <v>1.8075728530872484</v>
      </c>
      <c r="J56" s="30">
        <f>IF('Log_working_2-way'!$D55="","",A56^('Log_working_2-way'!$D55))</f>
        <v>2.2425796542182517</v>
      </c>
      <c r="K56" s="32">
        <f>IF('Log_working_2-way'!$D55="","",B56^('Log_working_2-way'!$D55))</f>
        <v>1.8047773811563292</v>
      </c>
      <c r="L56" s="37">
        <f t="shared" si="9"/>
        <v>0.44871794871794879</v>
      </c>
      <c r="M56" s="37">
        <f t="shared" si="10"/>
        <v>0.55128205128205132</v>
      </c>
      <c r="N56" s="38">
        <v>152</v>
      </c>
      <c r="O56" s="38">
        <f t="shared" si="11"/>
        <v>81.302325581395351</v>
      </c>
      <c r="P56" s="38">
        <f t="shared" si="12"/>
        <v>65.142857142857139</v>
      </c>
      <c r="Q56" s="38">
        <f t="shared" si="13"/>
        <v>86.857142857142847</v>
      </c>
      <c r="R56" s="38">
        <f t="shared" si="14"/>
        <v>70.697674418604649</v>
      </c>
      <c r="S56" s="39">
        <f t="shared" si="15"/>
        <v>-5.5548172757474958</v>
      </c>
      <c r="T56" s="39">
        <f t="shared" si="16"/>
        <v>-5.5548172757475101</v>
      </c>
      <c r="U56" t="s">
        <v>252</v>
      </c>
      <c r="V56" t="s">
        <v>253</v>
      </c>
      <c r="W56" t="s">
        <v>487</v>
      </c>
      <c r="X56" s="48" t="s">
        <v>478</v>
      </c>
      <c r="Y56" s="41"/>
    </row>
    <row r="57" spans="1:25" ht="15" x14ac:dyDescent="0.25">
      <c r="A57">
        <v>2.0099999999999998</v>
      </c>
      <c r="B57">
        <v>1.86</v>
      </c>
      <c r="C57" s="29">
        <f t="shared" si="0"/>
        <v>3.5146846413095734E-2</v>
      </c>
      <c r="D57" s="30">
        <f>IF(OR($A57="",$B57=""),"",A57*'MPTO_working_2-way'!$G56)</f>
        <v>2.0806451612903221</v>
      </c>
      <c r="E57" s="32">
        <f>IF(OR($A57="",$B57=""),"",B57*'MPTO_working_2-way'!$G56)</f>
        <v>1.9253731343283582</v>
      </c>
      <c r="F57" s="30">
        <f>IF(OR($A57="",$B57=""),"",'MPTO_working_2-way'!D56)</f>
        <v>2.0835980605249955</v>
      </c>
      <c r="G57" s="32">
        <f>IF(OR($A57="",$B57=""),"",'MPTO_working_2-way'!E56)</f>
        <v>1.9228514118191637</v>
      </c>
      <c r="H57" s="30">
        <f>IF(OR($A57="",$B57=""),"",'OddsRatio_working_2-way'!M56)</f>
        <v>2.0837059585750928</v>
      </c>
      <c r="I57" s="30">
        <f>IF(OR($A57="",$B57=""),"",'OddsRatio_working_2-way'!N56)</f>
        <v>1.9227595290837431</v>
      </c>
      <c r="J57" s="30">
        <f>IF('Log_working_2-way'!$D56="","",A57^('Log_working_2-way'!$D56))</f>
        <v>2.0850553480183369</v>
      </c>
      <c r="K57" s="32">
        <f>IF('Log_working_2-way'!$D56="","",B57^('Log_working_2-way'!$D56))</f>
        <v>1.9216119729065091</v>
      </c>
      <c r="L57" s="37">
        <f t="shared" si="9"/>
        <v>0.48062015503875982</v>
      </c>
      <c r="M57" s="37">
        <f t="shared" si="10"/>
        <v>0.51937984496124034</v>
      </c>
      <c r="N57" s="38">
        <v>153</v>
      </c>
      <c r="O57" s="38">
        <f t="shared" si="11"/>
        <v>76.880597014925371</v>
      </c>
      <c r="P57" s="38">
        <f t="shared" si="12"/>
        <v>70.741935483870989</v>
      </c>
      <c r="Q57" s="38">
        <f t="shared" si="13"/>
        <v>82.258064516129025</v>
      </c>
      <c r="R57" s="38">
        <f t="shared" si="14"/>
        <v>76.119402985074643</v>
      </c>
      <c r="S57" s="39">
        <f t="shared" si="15"/>
        <v>-5.3774675012036539</v>
      </c>
      <c r="T57" s="39">
        <f t="shared" si="16"/>
        <v>-5.3774675012036539</v>
      </c>
      <c r="U57" t="s">
        <v>254</v>
      </c>
      <c r="V57" t="s">
        <v>255</v>
      </c>
      <c r="W57" t="s">
        <v>487</v>
      </c>
      <c r="X57" s="48" t="s">
        <v>478</v>
      </c>
      <c r="Y57" s="41"/>
    </row>
    <row r="58" spans="1:25" ht="15" x14ac:dyDescent="0.25">
      <c r="A58">
        <v>2.29</v>
      </c>
      <c r="B58">
        <v>1.66</v>
      </c>
      <c r="C58" s="29">
        <f t="shared" si="0"/>
        <v>3.9090861261640519E-2</v>
      </c>
      <c r="D58" s="30">
        <f>IF(OR($A58="",$B58=""),"",A58*'MPTO_working_2-way'!$G57)</f>
        <v>2.3795180722891569</v>
      </c>
      <c r="E58" s="32">
        <f>IF(OR($A58="",$B58=""),"",B58*'MPTO_working_2-way'!$G57)</f>
        <v>1.7248908296943233</v>
      </c>
      <c r="F58" s="30">
        <f>IF(OR($A58="",$B58=""),"",'MPTO_working_2-way'!D57)</f>
        <v>2.3973008765844739</v>
      </c>
      <c r="G58" s="32">
        <f>IF(OR($A58="",$B58=""),"",'MPTO_working_2-way'!E57)</f>
        <v>1.7156654781784539</v>
      </c>
      <c r="H58" s="30">
        <f>IF(OR($A58="",$B58=""),"",'OddsRatio_working_2-way'!M57)</f>
        <v>2.3980505908390635</v>
      </c>
      <c r="I58" s="30">
        <f>IF(OR($A58="",$B58=""),"",'OddsRatio_working_2-way'!N57)</f>
        <v>1.7152816976385905</v>
      </c>
      <c r="J58" s="30">
        <f>IF('Log_working_2-way'!$D57="","",A58^('Log_working_2-way'!$D57))</f>
        <v>2.4063151286043962</v>
      </c>
      <c r="K58" s="32">
        <f>IF('Log_working_2-way'!$D57="","",B58^('Log_working_2-way'!$D57))</f>
        <v>1.7110781784678428</v>
      </c>
      <c r="L58" s="37">
        <f t="shared" si="9"/>
        <v>0.42025316455696199</v>
      </c>
      <c r="M58" s="37">
        <f t="shared" si="10"/>
        <v>0.57974683544303796</v>
      </c>
      <c r="N58" s="38">
        <v>154</v>
      </c>
      <c r="O58" s="38">
        <f t="shared" si="11"/>
        <v>86.751091703056787</v>
      </c>
      <c r="P58" s="38">
        <f t="shared" si="12"/>
        <v>61.2289156626506</v>
      </c>
      <c r="Q58" s="38">
        <f t="shared" si="13"/>
        <v>92.771084337349407</v>
      </c>
      <c r="R58" s="38">
        <f t="shared" si="14"/>
        <v>67.248908296943227</v>
      </c>
      <c r="S58" s="39">
        <f t="shared" si="15"/>
        <v>-6.0199926342926204</v>
      </c>
      <c r="T58" s="39">
        <f t="shared" si="16"/>
        <v>-6.0199926342926275</v>
      </c>
      <c r="U58" t="s">
        <v>256</v>
      </c>
      <c r="V58" t="s">
        <v>257</v>
      </c>
      <c r="W58" t="s">
        <v>487</v>
      </c>
      <c r="X58" s="48" t="s">
        <v>478</v>
      </c>
      <c r="Y58" s="41"/>
    </row>
    <row r="59" spans="1:25" ht="15" x14ac:dyDescent="0.25">
      <c r="A59">
        <v>1.69</v>
      </c>
      <c r="B59">
        <v>2.23</v>
      </c>
      <c r="C59" s="29">
        <f t="shared" si="0"/>
        <v>4.0146469604903645E-2</v>
      </c>
      <c r="D59" s="30">
        <f>IF(OR($A59="",$B59=""),"",A59*'MPTO_working_2-way'!$G58)</f>
        <v>1.7578475336322872</v>
      </c>
      <c r="E59" s="32">
        <f>IF(OR($A59="",$B59=""),"",B59*'MPTO_working_2-way'!$G58)</f>
        <v>2.3195266272189352</v>
      </c>
      <c r="F59" s="30">
        <f>IF(OR($A59="",$B59=""),"",'MPTO_working_2-way'!D58)</f>
        <v>1.7493443498038854</v>
      </c>
      <c r="G59" s="32">
        <f>IF(OR($A59="",$B59=""),"",'MPTO_working_2-way'!E58)</f>
        <v>2.3344999535416733</v>
      </c>
      <c r="H59" s="30">
        <f>IF(OR($A59="",$B59=""),"",'OddsRatio_working_2-way'!M58)</f>
        <v>1.7489830503797115</v>
      </c>
      <c r="I59" s="30">
        <f>IF(OR($A59="",$B59=""),"",'OddsRatio_working_2-way'!N58)</f>
        <v>2.3351436985029639</v>
      </c>
      <c r="J59" s="30">
        <f>IF('Log_working_2-way'!$D58="","",A59^('Log_working_2-way'!$D58))</f>
        <v>1.7451064167640695</v>
      </c>
      <c r="K59" s="32">
        <f>IF('Log_working_2-way'!$D58="","",B59^('Log_working_2-way'!$D58))</f>
        <v>2.3420901732972235</v>
      </c>
      <c r="L59" s="37">
        <f t="shared" si="9"/>
        <v>0.56887755102040816</v>
      </c>
      <c r="M59" s="37">
        <f t="shared" si="10"/>
        <v>0.43112244897959179</v>
      </c>
      <c r="N59" s="38">
        <v>155</v>
      </c>
      <c r="O59" s="38">
        <f t="shared" si="11"/>
        <v>63.284023668639051</v>
      </c>
      <c r="P59" s="38">
        <f t="shared" si="12"/>
        <v>85.493273542600889</v>
      </c>
      <c r="Q59" s="38">
        <f t="shared" si="13"/>
        <v>69.506726457399111</v>
      </c>
      <c r="R59" s="38">
        <f t="shared" si="14"/>
        <v>91.715976331360949</v>
      </c>
      <c r="S59" s="39">
        <f t="shared" si="15"/>
        <v>-6.2227027887600599</v>
      </c>
      <c r="T59" s="39">
        <f t="shared" si="16"/>
        <v>-6.2227027887600599</v>
      </c>
      <c r="U59" t="s">
        <v>258</v>
      </c>
      <c r="V59" t="s">
        <v>259</v>
      </c>
      <c r="W59" t="s">
        <v>487</v>
      </c>
      <c r="X59" s="48" t="s">
        <v>478</v>
      </c>
      <c r="Y59" s="41"/>
    </row>
    <row r="60" spans="1:25" s="35" customFormat="1" ht="15" x14ac:dyDescent="0.25">
      <c r="A60">
        <v>2.06</v>
      </c>
      <c r="B60">
        <v>1.82</v>
      </c>
      <c r="C60" s="29">
        <f t="shared" si="0"/>
        <v>3.4887442654432999E-2</v>
      </c>
      <c r="D60" s="30">
        <f>IF(OR($A60="",$B60=""),"",A60*'MPTO_working_2-way'!$G59)</f>
        <v>2.1318681318681318</v>
      </c>
      <c r="E60" s="32">
        <f>IF(OR($A60="",$B60=""),"",B60*'MPTO_working_2-way'!$G59)</f>
        <v>1.883495145631068</v>
      </c>
      <c r="F60" s="30">
        <f>IF(OR($A60="",$B60=""),"",'MPTO_working_2-way'!D59)</f>
        <v>2.1367833124358828</v>
      </c>
      <c r="G60" s="32">
        <f>IF(OR($A60="",$B60=""),"",'MPTO_working_2-way'!E59)</f>
        <v>1.8796751228316457</v>
      </c>
      <c r="H60" s="30">
        <f>IF(OR($A60="",$B60=""),"",'OddsRatio_working_2-way'!M59)</f>
        <v>2.1369621483713819</v>
      </c>
      <c r="I60" s="30">
        <f>IF(OR($A60="",$B60=""),"",'OddsRatio_working_2-way'!N59)</f>
        <v>1.8795367562872962</v>
      </c>
      <c r="J60" s="30">
        <f>IF('Log_working_2-way'!$D59="","",A60^('Log_working_2-way'!$D59))</f>
        <v>2.139211690905316</v>
      </c>
      <c r="K60" s="32">
        <f>IF('Log_working_2-way'!$D59="","",B60^('Log_working_2-way'!$D59))</f>
        <v>1.8777999804454721</v>
      </c>
      <c r="L60" s="37">
        <f t="shared" si="9"/>
        <v>0.46907216494845361</v>
      </c>
      <c r="M60" s="37">
        <f t="shared" si="10"/>
        <v>0.53092783505154639</v>
      </c>
      <c r="N60" s="38">
        <v>156</v>
      </c>
      <c r="O60" s="38">
        <f t="shared" si="11"/>
        <v>80.271844660194176</v>
      </c>
      <c r="P60" s="38">
        <f t="shared" si="12"/>
        <v>70.285714285714292</v>
      </c>
      <c r="Q60" s="38">
        <f t="shared" si="13"/>
        <v>85.714285714285708</v>
      </c>
      <c r="R60" s="38">
        <f t="shared" si="14"/>
        <v>75.728155339805824</v>
      </c>
      <c r="S60" s="39">
        <f t="shared" si="15"/>
        <v>-5.4424410540915318</v>
      </c>
      <c r="T60" s="39">
        <f t="shared" si="16"/>
        <v>-5.4424410540915318</v>
      </c>
      <c r="U60" t="s">
        <v>260</v>
      </c>
      <c r="V60" t="s">
        <v>261</v>
      </c>
      <c r="W60" t="s">
        <v>487</v>
      </c>
      <c r="X60" s="48" t="s">
        <v>478</v>
      </c>
      <c r="Y60" s="41"/>
    </row>
    <row r="61" spans="1:25" ht="15" x14ac:dyDescent="0.25">
      <c r="A61">
        <v>1.93</v>
      </c>
      <c r="B61">
        <v>1.93</v>
      </c>
      <c r="C61" s="29">
        <f t="shared" si="0"/>
        <v>3.62694300518136E-2</v>
      </c>
      <c r="D61" s="30">
        <f>IF(OR($A61="",$B61=""),"",A61*'MPTO_working_2-way'!$G60)</f>
        <v>2</v>
      </c>
      <c r="E61" s="32">
        <f>IF(OR($A61="",$B61=""),"",B61*'MPTO_working_2-way'!$G60)</f>
        <v>2</v>
      </c>
      <c r="F61" s="30">
        <f>IF(OR($A61="",$B61=""),"",'MPTO_working_2-way'!D60)</f>
        <v>2.0000000000000004</v>
      </c>
      <c r="G61" s="32">
        <f>IF(OR($A61="",$B61=""),"",'MPTO_working_2-way'!E60)</f>
        <v>2.0000000000000004</v>
      </c>
      <c r="H61" s="30">
        <f>IF(OR($A61="",$B61=""),"",'OddsRatio_working_2-way'!M60)</f>
        <v>2</v>
      </c>
      <c r="I61" s="30">
        <f>IF(OR($A61="",$B61=""),"",'OddsRatio_working_2-way'!N60)</f>
        <v>2</v>
      </c>
      <c r="J61" s="30">
        <f>IF('Log_working_2-way'!$D60="","",A61^('Log_working_2-way'!$D60))</f>
        <v>1.9999999999999618</v>
      </c>
      <c r="K61" s="32">
        <f>IF('Log_working_2-way'!$D60="","",B61^('Log_working_2-way'!$D60))</f>
        <v>1.9999999999999618</v>
      </c>
      <c r="L61" s="37">
        <f t="shared" si="9"/>
        <v>0.5</v>
      </c>
      <c r="M61" s="37">
        <f t="shared" si="10"/>
        <v>0.5</v>
      </c>
      <c r="N61" s="38">
        <v>157</v>
      </c>
      <c r="O61" s="38">
        <f t="shared" si="11"/>
        <v>75.652849740932652</v>
      </c>
      <c r="P61" s="38">
        <f t="shared" si="12"/>
        <v>75.652849740932652</v>
      </c>
      <c r="Q61" s="38">
        <f t="shared" si="13"/>
        <v>81.347150259067362</v>
      </c>
      <c r="R61" s="38">
        <f t="shared" si="14"/>
        <v>81.347150259067362</v>
      </c>
      <c r="S61" s="39">
        <f t="shared" si="15"/>
        <v>-5.6943005181347104</v>
      </c>
      <c r="T61" s="39">
        <f t="shared" si="16"/>
        <v>-5.6943005181347104</v>
      </c>
      <c r="U61" t="s">
        <v>262</v>
      </c>
      <c r="V61" t="s">
        <v>263</v>
      </c>
      <c r="W61" t="s">
        <v>487</v>
      </c>
      <c r="X61" s="48" t="s">
        <v>478</v>
      </c>
      <c r="Y61" s="41"/>
    </row>
    <row r="62" spans="1:25" ht="15" x14ac:dyDescent="0.25">
      <c r="A62">
        <v>1.96</v>
      </c>
      <c r="B62">
        <v>1.91</v>
      </c>
      <c r="C62" s="29">
        <f t="shared" si="0"/>
        <v>3.3764291056736839E-2</v>
      </c>
      <c r="D62" s="30">
        <f>IF(OR($A62="",$B62=""),"",A62*'MPTO_working_2-way'!$G61)</f>
        <v>2.0261780104712042</v>
      </c>
      <c r="E62" s="32">
        <f>IF(OR($A62="",$B62=""),"",B62*'MPTO_working_2-way'!$G61)</f>
        <v>1.9744897959183674</v>
      </c>
      <c r="F62" s="30">
        <f>IF(OR($A62="",$B62=""),"",'MPTO_working_2-way'!D61)</f>
        <v>2.0270738574832143</v>
      </c>
      <c r="G62" s="32">
        <f>IF(OR($A62="",$B62=""),"",'MPTO_working_2-way'!E61)</f>
        <v>1.9736398144242935</v>
      </c>
      <c r="H62" s="30">
        <f>IF(OR($A62="",$B62=""),"",'OddsRatio_working_2-way'!M61)</f>
        <v>2.0271051820261912</v>
      </c>
      <c r="I62" s="30">
        <f>IF(OR($A62="",$B62=""),"",'OddsRatio_working_2-way'!N61)</f>
        <v>1.9736101204623264</v>
      </c>
      <c r="J62" s="30">
        <f>IF('Log_working_2-way'!$D61="","",A62^('Log_working_2-way'!$D61))</f>
        <v>2.0275133700590602</v>
      </c>
      <c r="K62" s="32">
        <f>IF('Log_working_2-way'!$D61="","",B62^('Log_working_2-way'!$D61))</f>
        <v>1.9732233459331785</v>
      </c>
      <c r="L62" s="37">
        <f t="shared" si="9"/>
        <v>0.49354005167958659</v>
      </c>
      <c r="M62" s="37">
        <f t="shared" si="10"/>
        <v>0.50645994832041341</v>
      </c>
      <c r="N62" s="38">
        <v>158</v>
      </c>
      <c r="O62" s="38">
        <f t="shared" si="11"/>
        <v>77.387755102040828</v>
      </c>
      <c r="P62" s="38">
        <f t="shared" si="12"/>
        <v>75.277486910994753</v>
      </c>
      <c r="Q62" s="38">
        <f t="shared" si="13"/>
        <v>82.722513089005233</v>
      </c>
      <c r="R62" s="38">
        <f t="shared" si="14"/>
        <v>80.612244897959187</v>
      </c>
      <c r="S62" s="39">
        <f t="shared" si="15"/>
        <v>-5.3347579869644051</v>
      </c>
      <c r="T62" s="39">
        <f t="shared" si="16"/>
        <v>-5.3347579869644335</v>
      </c>
      <c r="U62" t="s">
        <v>264</v>
      </c>
      <c r="V62" t="s">
        <v>265</v>
      </c>
      <c r="W62" t="s">
        <v>487</v>
      </c>
      <c r="X62" s="48" t="s">
        <v>478</v>
      </c>
      <c r="Y62" s="41"/>
    </row>
    <row r="63" spans="1:25" s="50" customFormat="1" ht="15" x14ac:dyDescent="0.25">
      <c r="A63">
        <v>2.25</v>
      </c>
      <c r="B63">
        <v>1.68</v>
      </c>
      <c r="C63" s="29">
        <f t="shared" si="0"/>
        <v>3.9682539682539542E-2</v>
      </c>
      <c r="D63" s="30">
        <f>IF(OR($A63="",$B63=""),"",A63*'MPTO_working_2-way'!$G62)</f>
        <v>2.339285714285714</v>
      </c>
      <c r="E63" s="32">
        <f>IF(OR($A63="",$B63=""),"",B63*'MPTO_working_2-way'!$G62)</f>
        <v>1.7466666666666664</v>
      </c>
      <c r="F63" s="30">
        <f>IF(OR($A63="",$B63=""),"",'MPTO_working_2-way'!D62)</f>
        <v>2.3551401869158877</v>
      </c>
      <c r="G63" s="32">
        <f>IF(OR($A63="",$B63=""),"",'MPTO_working_2-way'!E62)</f>
        <v>1.7379310344827583</v>
      </c>
      <c r="H63" s="30">
        <f>IF(OR($A63="",$B63=""),"",'OddsRatio_working_2-way'!M62)</f>
        <v>2.3558153613666013</v>
      </c>
      <c r="I63" s="30">
        <f>IF(OR($A63="",$B63=""),"",'OddsRatio_working_2-way'!N62)</f>
        <v>1.7375635565834309</v>
      </c>
      <c r="J63" s="30">
        <f>IF('Log_working_2-way'!$D62="","",A63^('Log_working_2-way'!$D62))</f>
        <v>2.3631739395308338</v>
      </c>
      <c r="K63" s="32">
        <f>IF('Log_working_2-way'!$D62="","",B63^('Log_working_2-way'!$D62))</f>
        <v>1.733582099100242</v>
      </c>
      <c r="L63" s="37">
        <f t="shared" si="9"/>
        <v>0.4274809160305344</v>
      </c>
      <c r="M63" s="37">
        <f t="shared" si="10"/>
        <v>0.57251908396946571</v>
      </c>
      <c r="N63" s="38">
        <v>159</v>
      </c>
      <c r="O63" s="38">
        <f t="shared" si="11"/>
        <v>88.333333333333329</v>
      </c>
      <c r="P63" s="38">
        <f t="shared" si="12"/>
        <v>64.357142857142861</v>
      </c>
      <c r="Q63" s="38">
        <f t="shared" si="13"/>
        <v>94.642857142857139</v>
      </c>
      <c r="R63" s="38">
        <f t="shared" si="14"/>
        <v>70.666666666666657</v>
      </c>
      <c r="S63" s="39">
        <f t="shared" si="15"/>
        <v>-6.3095238095238102</v>
      </c>
      <c r="T63" s="39">
        <f t="shared" si="16"/>
        <v>-6.309523809523796</v>
      </c>
      <c r="U63" t="s">
        <v>266</v>
      </c>
      <c r="V63" t="s">
        <v>267</v>
      </c>
      <c r="W63" t="s">
        <v>488</v>
      </c>
      <c r="X63" s="48" t="s">
        <v>478</v>
      </c>
      <c r="Y63" s="51"/>
    </row>
    <row r="64" spans="1:25" ht="15" x14ac:dyDescent="0.25">
      <c r="A64">
        <v>2.2200000000000002</v>
      </c>
      <c r="B64">
        <v>1.7</v>
      </c>
      <c r="C64" s="29">
        <f t="shared" si="0"/>
        <v>3.868574456809748E-2</v>
      </c>
      <c r="D64" s="30">
        <f>IF(OR($A64="",$B64=""),"",A64*'MPTO_working_2-way'!$G63)</f>
        <v>2.3058823529411767</v>
      </c>
      <c r="E64" s="32">
        <f>IF(OR($A64="",$B64=""),"",B64*'MPTO_working_2-way'!$G63)</f>
        <v>1.7657657657657657</v>
      </c>
      <c r="F64" s="30">
        <f>IF(OR($A64="",$B64=""),"",'MPTO_working_2-way'!D63)</f>
        <v>2.3196066379840201</v>
      </c>
      <c r="G64" s="32">
        <f>IF(OR($A64="",$B64=""),"",'MPTO_working_2-way'!E63)</f>
        <v>1.7578015836050302</v>
      </c>
      <c r="H64" s="30">
        <f>IF(OR($A64="",$B64=""),"",'OddsRatio_working_2-way'!M63)</f>
        <v>2.3201731488169055</v>
      </c>
      <c r="I64" s="30">
        <f>IF(OR($A64="",$B64=""),"",'OddsRatio_working_2-way'!N63)</f>
        <v>1.7574763968621581</v>
      </c>
      <c r="J64" s="30">
        <f>IF('Log_working_2-way'!$D63="","",A64^('Log_working_2-way'!$D63))</f>
        <v>2.3265255894258647</v>
      </c>
      <c r="K64" s="32">
        <f>IF('Log_working_2-way'!$D63="","",B64^('Log_working_2-way'!$D63))</f>
        <v>1.7538490082446418</v>
      </c>
      <c r="L64" s="37">
        <f t="shared" si="9"/>
        <v>0.43367346938775503</v>
      </c>
      <c r="M64" s="37">
        <f t="shared" si="10"/>
        <v>0.56632653061224492</v>
      </c>
      <c r="N64" s="38">
        <v>160</v>
      </c>
      <c r="O64" s="38">
        <f t="shared" si="11"/>
        <v>87.927927927927939</v>
      </c>
      <c r="P64" s="38">
        <f t="shared" si="12"/>
        <v>65.882352941176478</v>
      </c>
      <c r="Q64" s="38">
        <f t="shared" si="13"/>
        <v>94.117647058823536</v>
      </c>
      <c r="R64" s="38">
        <f t="shared" si="14"/>
        <v>72.072072072072061</v>
      </c>
      <c r="S64" s="39">
        <f t="shared" si="15"/>
        <v>-6.1897191308955968</v>
      </c>
      <c r="T64" s="39">
        <f t="shared" si="16"/>
        <v>-6.1897191308955826</v>
      </c>
      <c r="U64" t="s">
        <v>268</v>
      </c>
      <c r="V64" t="s">
        <v>269</v>
      </c>
      <c r="W64" t="s">
        <v>488</v>
      </c>
      <c r="X64" s="48" t="s">
        <v>478</v>
      </c>
      <c r="Y64" s="41"/>
    </row>
    <row r="65" spans="1:25" ht="15" x14ac:dyDescent="0.25">
      <c r="A65">
        <v>2.1</v>
      </c>
      <c r="B65">
        <v>1.78</v>
      </c>
      <c r="C65" s="29">
        <f t="shared" si="0"/>
        <v>3.7988228999465079E-2</v>
      </c>
      <c r="D65" s="30">
        <f>IF(OR($A65="",$B65=""),"",A65*'MPTO_working_2-way'!$G64)</f>
        <v>2.1797752808988768</v>
      </c>
      <c r="E65" s="32">
        <f>IF(OR($A65="",$B65=""),"",B65*'MPTO_working_2-way'!$G64)</f>
        <v>1.8476190476190479</v>
      </c>
      <c r="F65" s="30">
        <f>IF(OR($A65="",$B65=""),"",'MPTO_working_2-way'!D64)</f>
        <v>2.1872440023405506</v>
      </c>
      <c r="G65" s="32">
        <f>IF(OR($A65="",$B65=""),"",'MPTO_working_2-way'!E64)</f>
        <v>1.8422868408082802</v>
      </c>
      <c r="H65" s="30">
        <f>IF(OR($A65="",$B65=""),"",'OddsRatio_working_2-way'!M64)</f>
        <v>2.1875421719907089</v>
      </c>
      <c r="I65" s="30">
        <f>IF(OR($A65="",$B65=""),"",'OddsRatio_working_2-way'!N64)</f>
        <v>1.8420753583206844</v>
      </c>
      <c r="J65" s="30">
        <f>IF('Log_working_2-way'!$D64="","",A65^('Log_working_2-way'!$D64))</f>
        <v>2.1909772182449698</v>
      </c>
      <c r="K65" s="32">
        <f>IF('Log_working_2-way'!$D64="","",B65^('Log_working_2-way'!$D64))</f>
        <v>1.8396466235294411</v>
      </c>
      <c r="L65" s="37">
        <f t="shared" si="9"/>
        <v>0.45876288659793807</v>
      </c>
      <c r="M65" s="37">
        <f t="shared" si="10"/>
        <v>0.54123711340206171</v>
      </c>
      <c r="N65" s="38">
        <v>161</v>
      </c>
      <c r="O65" s="38">
        <f t="shared" si="11"/>
        <v>84.333333333333343</v>
      </c>
      <c r="P65" s="38">
        <f t="shared" si="12"/>
        <v>70.550561797752806</v>
      </c>
      <c r="Q65" s="38">
        <f t="shared" si="13"/>
        <v>90.449438202247194</v>
      </c>
      <c r="R65" s="38">
        <f t="shared" si="14"/>
        <v>76.666666666666657</v>
      </c>
      <c r="S65" s="39">
        <f t="shared" si="15"/>
        <v>-6.1161048689138511</v>
      </c>
      <c r="T65" s="39">
        <f t="shared" si="16"/>
        <v>-6.1161048689138511</v>
      </c>
      <c r="U65" t="s">
        <v>270</v>
      </c>
      <c r="V65" t="s">
        <v>271</v>
      </c>
      <c r="W65" t="s">
        <v>488</v>
      </c>
      <c r="X65" s="48" t="s">
        <v>478</v>
      </c>
      <c r="Y65" s="41"/>
    </row>
    <row r="66" spans="1:25" ht="15" x14ac:dyDescent="0.25">
      <c r="A66">
        <v>2.19</v>
      </c>
      <c r="B66">
        <v>1.72</v>
      </c>
      <c r="C66" s="29">
        <f t="shared" si="0"/>
        <v>3.8016353403419467E-2</v>
      </c>
      <c r="D66" s="30">
        <f>IF(OR($A66="",$B66=""),"",A66*'MPTO_working_2-way'!$G65)</f>
        <v>2.2732558139534884</v>
      </c>
      <c r="E66" s="32">
        <f>IF(OR($A66="",$B66=""),"",B66*'MPTO_working_2-way'!$G65)</f>
        <v>1.7853881278538815</v>
      </c>
      <c r="F66" s="30">
        <f>IF(OR($A66="",$B66=""),"",'MPTO_working_2-way'!D65)</f>
        <v>2.2851249696675566</v>
      </c>
      <c r="G66" s="32">
        <f>IF(OR($A66="",$B66=""),"",'MPTO_working_2-way'!E65)</f>
        <v>1.7781344410876134</v>
      </c>
      <c r="H66" s="30">
        <f>IF(OR($A66="",$B66=""),"",'OddsRatio_working_2-way'!M65)</f>
        <v>2.2856040517117928</v>
      </c>
      <c r="I66" s="30">
        <f>IF(OR($A66="",$B66=""),"",'OddsRatio_working_2-way'!N65)</f>
        <v>1.7778444682625973</v>
      </c>
      <c r="J66" s="30">
        <f>IF('Log_working_2-way'!$D65="","",A66^('Log_working_2-way'!$D65))</f>
        <v>2.291085448482058</v>
      </c>
      <c r="K66" s="32">
        <f>IF('Log_working_2-way'!$D65="","",B66^('Log_working_2-way'!$D65))</f>
        <v>1.7745420732419892</v>
      </c>
      <c r="L66" s="37">
        <f t="shared" si="9"/>
        <v>0.43989769820971864</v>
      </c>
      <c r="M66" s="37">
        <f t="shared" si="10"/>
        <v>0.56010230179028131</v>
      </c>
      <c r="N66" s="38">
        <v>162</v>
      </c>
      <c r="O66" s="38">
        <f t="shared" si="11"/>
        <v>88.027397260273972</v>
      </c>
      <c r="P66" s="38">
        <f t="shared" si="12"/>
        <v>67.813953488372093</v>
      </c>
      <c r="Q66" s="38">
        <f t="shared" si="13"/>
        <v>94.186046511627907</v>
      </c>
      <c r="R66" s="38">
        <f t="shared" si="14"/>
        <v>73.972602739726028</v>
      </c>
      <c r="S66" s="39">
        <f t="shared" si="15"/>
        <v>-6.1586492513539355</v>
      </c>
      <c r="T66" s="39">
        <f t="shared" si="16"/>
        <v>-6.1586492513539355</v>
      </c>
      <c r="U66" t="s">
        <v>272</v>
      </c>
      <c r="V66" t="s">
        <v>273</v>
      </c>
      <c r="W66" t="s">
        <v>488</v>
      </c>
      <c r="X66" s="48" t="s">
        <v>478</v>
      </c>
      <c r="Y66" s="41"/>
    </row>
    <row r="67" spans="1:25" ht="15" x14ac:dyDescent="0.25">
      <c r="A67">
        <v>1.94</v>
      </c>
      <c r="B67">
        <v>1.93</v>
      </c>
      <c r="C67" s="29">
        <f t="shared" ref="C67:C130" si="17">IF(OR($A67="",$B67=""),"",(1/A67)+(1/B67)-1)</f>
        <v>3.3598632551679941E-2</v>
      </c>
      <c r="D67" s="30">
        <f>IF(OR($A67="",$B67=""),"",A67*'MPTO_working_2-way'!$G66)</f>
        <v>2.0051813471502591</v>
      </c>
      <c r="E67" s="32">
        <f>IF(OR($A67="",$B67=""),"",B67*'MPTO_working_2-way'!$G66)</f>
        <v>1.9948453608247423</v>
      </c>
      <c r="F67" s="30">
        <f>IF(OR($A67="",$B67=""),"",'MPTO_working_2-way'!D66)</f>
        <v>2.0053558995233249</v>
      </c>
      <c r="G67" s="32">
        <f>IF(OR($A67="",$B67=""),"",'MPTO_working_2-way'!E66)</f>
        <v>1.9946726333173512</v>
      </c>
      <c r="H67" s="30">
        <f>IF(OR($A67="",$B67=""),"",'OddsRatio_working_2-way'!M66)</f>
        <v>2.0053619687316817</v>
      </c>
      <c r="I67" s="30">
        <f>IF(OR($A67="",$B67=""),"",'OddsRatio_working_2-way'!N66)</f>
        <v>1.9946666286387909</v>
      </c>
      <c r="J67" s="30">
        <f>IF('Log_working_2-way'!$D66="","",A67^('Log_working_2-way'!$D66))</f>
        <v>2.0054414461156225</v>
      </c>
      <c r="K67" s="32">
        <f>IF('Log_working_2-way'!$D66="","",B67^('Log_working_2-way'!$D66))</f>
        <v>1.9945880029745278</v>
      </c>
      <c r="L67" s="37">
        <f t="shared" si="9"/>
        <v>0.49870801033591733</v>
      </c>
      <c r="M67" s="37">
        <f t="shared" si="10"/>
        <v>0.50129198966408273</v>
      </c>
      <c r="N67" s="38">
        <v>163</v>
      </c>
      <c r="O67" s="38">
        <f t="shared" si="11"/>
        <v>78.979381443298962</v>
      </c>
      <c r="P67" s="38">
        <f t="shared" si="12"/>
        <v>78.5440414507772</v>
      </c>
      <c r="Q67" s="38">
        <f t="shared" si="13"/>
        <v>84.455958549222814</v>
      </c>
      <c r="R67" s="38">
        <f t="shared" si="14"/>
        <v>84.020618556701038</v>
      </c>
      <c r="S67" s="39">
        <f t="shared" si="15"/>
        <v>-5.4765771059238517</v>
      </c>
      <c r="T67" s="39">
        <f t="shared" si="16"/>
        <v>-5.4765771059238375</v>
      </c>
      <c r="U67" t="s">
        <v>274</v>
      </c>
      <c r="V67" t="s">
        <v>275</v>
      </c>
      <c r="W67" t="s">
        <v>488</v>
      </c>
      <c r="X67" s="48" t="s">
        <v>478</v>
      </c>
      <c r="Y67" s="41"/>
    </row>
    <row r="68" spans="1:25" ht="15" x14ac:dyDescent="0.25">
      <c r="A68">
        <v>2.1800000000000002</v>
      </c>
      <c r="B68">
        <v>1.72</v>
      </c>
      <c r="C68" s="29">
        <f t="shared" si="17"/>
        <v>4.0110945167484591E-2</v>
      </c>
      <c r="D68" s="30">
        <f>IF(OR($A68="",$B68=""),"",A68*'MPTO_working_2-way'!$G67)</f>
        <v>2.2674418604651168</v>
      </c>
      <c r="E68" s="32">
        <f>IF(OR($A68="",$B68=""),"",B68*'MPTO_working_2-way'!$G67)</f>
        <v>1.7889908256880735</v>
      </c>
      <c r="F68" s="30">
        <f>IF(OR($A68="",$B68=""),"",'MPTO_working_2-way'!D67)</f>
        <v>2.2796692607003894</v>
      </c>
      <c r="G68" s="32">
        <f>IF(OR($A68="",$B68=""),"",'MPTO_working_2-way'!E67)</f>
        <v>1.7814519194222731</v>
      </c>
      <c r="H68" s="30">
        <f>IF(OR($A68="",$B68=""),"",'OddsRatio_working_2-way'!M67)</f>
        <v>2.2801909579781015</v>
      </c>
      <c r="I68" s="30">
        <f>IF(OR($A68="",$B68=""),"",'OddsRatio_working_2-way'!N67)</f>
        <v>1.7811334658849434</v>
      </c>
      <c r="J68" s="30">
        <f>IF('Log_working_2-way'!$D67="","",A68^('Log_working_2-way'!$D67))</f>
        <v>2.2858490727693308</v>
      </c>
      <c r="K68" s="32">
        <f>IF('Log_working_2-way'!$D67="","",B68^('Log_working_2-way'!$D67))</f>
        <v>1.7776962484765699</v>
      </c>
      <c r="L68" s="37">
        <f t="shared" si="9"/>
        <v>0.44102564102564096</v>
      </c>
      <c r="M68" s="37">
        <f t="shared" si="10"/>
        <v>0.55897435897435888</v>
      </c>
      <c r="N68" s="38">
        <v>164</v>
      </c>
      <c r="O68" s="38">
        <f t="shared" si="11"/>
        <v>88.770642201834875</v>
      </c>
      <c r="P68" s="38">
        <f t="shared" si="12"/>
        <v>68.651162790697668</v>
      </c>
      <c r="Q68" s="38">
        <f t="shared" si="13"/>
        <v>95.348837209302332</v>
      </c>
      <c r="R68" s="38">
        <f t="shared" si="14"/>
        <v>75.22935779816514</v>
      </c>
      <c r="S68" s="39">
        <f t="shared" si="15"/>
        <v>-6.5781950074674569</v>
      </c>
      <c r="T68" s="39">
        <f t="shared" si="16"/>
        <v>-6.5781950074674711</v>
      </c>
      <c r="U68" t="s">
        <v>276</v>
      </c>
      <c r="V68" t="s">
        <v>277</v>
      </c>
      <c r="W68" t="s">
        <v>488</v>
      </c>
      <c r="X68" s="48" t="s">
        <v>478</v>
      </c>
      <c r="Y68" s="41"/>
    </row>
    <row r="69" spans="1:25" ht="15" x14ac:dyDescent="0.25">
      <c r="A69">
        <v>2.1800000000000002</v>
      </c>
      <c r="B69">
        <v>1.72</v>
      </c>
      <c r="C69" s="29">
        <f t="shared" si="17"/>
        <v>4.0110945167484591E-2</v>
      </c>
      <c r="D69" s="30">
        <f>IF(OR($A69="",$B69=""),"",A69*'MPTO_working_2-way'!$G68)</f>
        <v>2.2674418604651168</v>
      </c>
      <c r="E69" s="32">
        <f>IF(OR($A69="",$B69=""),"",B69*'MPTO_working_2-way'!$G68)</f>
        <v>1.7889908256880735</v>
      </c>
      <c r="F69" s="30">
        <f>IF(OR($A69="",$B69=""),"",'MPTO_working_2-way'!D68)</f>
        <v>2.2796692607003894</v>
      </c>
      <c r="G69" s="32">
        <f>IF(OR($A69="",$B69=""),"",'MPTO_working_2-way'!E68)</f>
        <v>1.7814519194222731</v>
      </c>
      <c r="H69" s="30">
        <f>IF(OR($A69="",$B69=""),"",'OddsRatio_working_2-way'!M68)</f>
        <v>2.2801909579781015</v>
      </c>
      <c r="I69" s="30">
        <f>IF(OR($A69="",$B69=""),"",'OddsRatio_working_2-way'!N68)</f>
        <v>1.7811334658849434</v>
      </c>
      <c r="J69" s="30">
        <f>IF('Log_working_2-way'!$D68="","",A69^('Log_working_2-way'!$D68))</f>
        <v>2.2858490727693308</v>
      </c>
      <c r="K69" s="32">
        <f>IF('Log_working_2-way'!$D68="","",B69^('Log_working_2-way'!$D68))</f>
        <v>1.7776962484765699</v>
      </c>
      <c r="L69" s="37">
        <f t="shared" ref="L69:L132" si="18">(1/D69)</f>
        <v>0.44102564102564096</v>
      </c>
      <c r="M69" s="37">
        <f t="shared" ref="M69:M132" si="19">(1/E69)</f>
        <v>0.55897435897435888</v>
      </c>
      <c r="N69" s="38">
        <v>165</v>
      </c>
      <c r="O69" s="38">
        <f t="shared" ref="O69:O132" si="20">(1/A69)*((N69*A69)-N69)</f>
        <v>89.311926605504595</v>
      </c>
      <c r="P69" s="38">
        <f t="shared" ref="P69:P132" si="21">(1/B69)*((N69*B69)-N69)</f>
        <v>69.069767441860478</v>
      </c>
      <c r="Q69" s="38">
        <f t="shared" ref="Q69:Q132" si="22">(1/B69)*N69</f>
        <v>95.930232558139537</v>
      </c>
      <c r="R69" s="38">
        <f t="shared" ref="R69:R132" si="23">(1/A69)*N69</f>
        <v>75.688073394495405</v>
      </c>
      <c r="S69" s="39">
        <f t="shared" ref="S69:S132" si="24">O69-Q69</f>
        <v>-6.618305952634941</v>
      </c>
      <c r="T69" s="39">
        <f t="shared" ref="T69:T132" si="25">P69-R69</f>
        <v>-6.6183059526349268</v>
      </c>
      <c r="U69" t="s">
        <v>278</v>
      </c>
      <c r="V69" t="s">
        <v>279</v>
      </c>
      <c r="W69" t="s">
        <v>488</v>
      </c>
      <c r="X69" s="48" t="s">
        <v>478</v>
      </c>
      <c r="Y69" s="41"/>
    </row>
    <row r="70" spans="1:25" ht="15" x14ac:dyDescent="0.25">
      <c r="A70">
        <v>2.15</v>
      </c>
      <c r="B70">
        <v>1.75</v>
      </c>
      <c r="C70" s="29">
        <f t="shared" si="17"/>
        <v>3.6544850498338777E-2</v>
      </c>
      <c r="D70" s="30">
        <f>IF(OR($A70="",$B70=""),"",A70*'MPTO_working_2-way'!$G69)</f>
        <v>2.2285714285714282</v>
      </c>
      <c r="E70" s="32">
        <f>IF(OR($A70="",$B70=""),"",B70*'MPTO_working_2-way'!$G69)</f>
        <v>1.8139534883720929</v>
      </c>
      <c r="F70" s="30">
        <f>IF(OR($A70="",$B70=""),"",'MPTO_working_2-way'!D69)</f>
        <v>2.2379182156133823</v>
      </c>
      <c r="G70" s="32">
        <f>IF(OR($A70="",$B70=""),"",'MPTO_working_2-way'!E69)</f>
        <v>1.8078078078078077</v>
      </c>
      <c r="H70" s="30">
        <f>IF(OR($A70="",$B70=""),"",'OddsRatio_working_2-way'!M69)</f>
        <v>2.2382783747337802</v>
      </c>
      <c r="I70" s="30">
        <f>IF(OR($A70="",$B70=""),"",'OddsRatio_working_2-way'!N69)</f>
        <v>1.8075728530872484</v>
      </c>
      <c r="J70" s="30">
        <f>IF('Log_working_2-way'!$D69="","",A70^('Log_working_2-way'!$D69))</f>
        <v>2.2425796542182517</v>
      </c>
      <c r="K70" s="32">
        <f>IF('Log_working_2-way'!$D69="","",B70^('Log_working_2-way'!$D69))</f>
        <v>1.8047773811563292</v>
      </c>
      <c r="L70" s="37">
        <f t="shared" si="18"/>
        <v>0.44871794871794879</v>
      </c>
      <c r="M70" s="37">
        <f t="shared" si="19"/>
        <v>0.55128205128205132</v>
      </c>
      <c r="N70" s="38">
        <v>166</v>
      </c>
      <c r="O70" s="38">
        <f t="shared" si="20"/>
        <v>88.790697674418595</v>
      </c>
      <c r="P70" s="38">
        <f t="shared" si="21"/>
        <v>71.142857142857139</v>
      </c>
      <c r="Q70" s="38">
        <f t="shared" si="22"/>
        <v>94.857142857142847</v>
      </c>
      <c r="R70" s="38">
        <f t="shared" si="23"/>
        <v>77.20930232558139</v>
      </c>
      <c r="S70" s="39">
        <f t="shared" si="24"/>
        <v>-6.0664451827242516</v>
      </c>
      <c r="T70" s="39">
        <f t="shared" si="25"/>
        <v>-6.0664451827242516</v>
      </c>
      <c r="U70" t="s">
        <v>280</v>
      </c>
      <c r="V70" t="s">
        <v>281</v>
      </c>
      <c r="W70" t="s">
        <v>488</v>
      </c>
      <c r="X70" s="48" t="s">
        <v>478</v>
      </c>
      <c r="Y70" s="41"/>
    </row>
    <row r="71" spans="1:25" ht="15" x14ac:dyDescent="0.25">
      <c r="A71">
        <v>2.34</v>
      </c>
      <c r="B71">
        <v>1.64</v>
      </c>
      <c r="C71" s="29">
        <f t="shared" si="17"/>
        <v>3.7106524911402872E-2</v>
      </c>
      <c r="D71" s="30">
        <f>IF(OR($A71="",$B71=""),"",A71*'MPTO_working_2-way'!$G70)</f>
        <v>2.4268292682926824</v>
      </c>
      <c r="E71" s="32">
        <f>IF(OR($A71="",$B71=""),"",B71*'MPTO_working_2-way'!$G70)</f>
        <v>1.7008547008547006</v>
      </c>
      <c r="F71" s="30">
        <f>IF(OR($A71="",$B71=""),"",'MPTO_working_2-way'!D70)</f>
        <v>2.4462009178990307</v>
      </c>
      <c r="G71" s="32">
        <f>IF(OR($A71="",$B71=""),"",'MPTO_working_2-way'!E70)</f>
        <v>1.6914668547249645</v>
      </c>
      <c r="H71" s="30">
        <f>IF(OR($A71="",$B71=""),"",'OddsRatio_working_2-way'!M70)</f>
        <v>2.4469796128487777</v>
      </c>
      <c r="I71" s="30">
        <f>IF(OR($A71="",$B71=""),"",'OddsRatio_working_2-way'!N70)</f>
        <v>1.6910947404650878</v>
      </c>
      <c r="J71" s="30">
        <f>IF('Log_working_2-way'!$D70="","",A71^('Log_working_2-way'!$D70))</f>
        <v>2.4559827297707368</v>
      </c>
      <c r="K71" s="32">
        <f>IF('Log_working_2-way'!$D70="","",B71^('Log_working_2-way'!$D70))</f>
        <v>1.6868213334902025</v>
      </c>
      <c r="L71" s="37">
        <f t="shared" si="18"/>
        <v>0.41206030150753775</v>
      </c>
      <c r="M71" s="37">
        <f t="shared" si="19"/>
        <v>0.58793969849246241</v>
      </c>
      <c r="N71" s="38">
        <v>167</v>
      </c>
      <c r="O71" s="38">
        <f t="shared" si="20"/>
        <v>95.632478632478623</v>
      </c>
      <c r="P71" s="38">
        <f t="shared" si="21"/>
        <v>65.170731707317074</v>
      </c>
      <c r="Q71" s="38">
        <f t="shared" si="22"/>
        <v>101.82926829268293</v>
      </c>
      <c r="R71" s="38">
        <f t="shared" si="23"/>
        <v>71.367521367521377</v>
      </c>
      <c r="S71" s="39">
        <f t="shared" si="24"/>
        <v>-6.1967896602043027</v>
      </c>
      <c r="T71" s="39">
        <f t="shared" si="25"/>
        <v>-6.1967896602043027</v>
      </c>
      <c r="U71" t="s">
        <v>282</v>
      </c>
      <c r="V71" t="s">
        <v>283</v>
      </c>
      <c r="W71" t="s">
        <v>488</v>
      </c>
      <c r="X71" s="48" t="s">
        <v>478</v>
      </c>
      <c r="Y71" s="41"/>
    </row>
    <row r="72" spans="1:25" ht="15" x14ac:dyDescent="0.25">
      <c r="A72">
        <v>1.95</v>
      </c>
      <c r="B72">
        <v>1.92</v>
      </c>
      <c r="C72" s="29">
        <f t="shared" si="17"/>
        <v>3.3653846153846256E-2</v>
      </c>
      <c r="D72" s="30">
        <f>IF(OR($A72="",$B72=""),"",A72*'MPTO_working_2-way'!$G71)</f>
        <v>2.015625</v>
      </c>
      <c r="E72" s="32">
        <f>IF(OR($A72="",$B72=""),"",B72*'MPTO_working_2-way'!$G71)</f>
        <v>1.9846153846153847</v>
      </c>
      <c r="F72" s="30">
        <f>IF(OR($A72="",$B72=""),"",'MPTO_working_2-way'!D71)</f>
        <v>2.0161550888529889</v>
      </c>
      <c r="G72" s="32">
        <f>IF(OR($A72="",$B72=""),"",'MPTO_working_2-way'!E71)</f>
        <v>1.9841017488076311</v>
      </c>
      <c r="H72" s="30">
        <f>IF(OR($A72="",$B72=""),"",'OddsRatio_working_2-way'!M71)</f>
        <v>2.0161735558713256</v>
      </c>
      <c r="I72" s="30">
        <f>IF(OR($A72="",$B72=""),"",'OddsRatio_working_2-way'!N71)</f>
        <v>1.9840838646332837</v>
      </c>
      <c r="J72" s="30">
        <f>IF('Log_working_2-way'!$D71="","",A72^('Log_working_2-way'!$D71))</f>
        <v>2.0164149948926431</v>
      </c>
      <c r="K72" s="32">
        <f>IF('Log_working_2-way'!$D71="","",B72^('Log_working_2-way'!$D71))</f>
        <v>1.9838501055423525</v>
      </c>
      <c r="L72" s="37">
        <f t="shared" si="18"/>
        <v>0.49612403100775193</v>
      </c>
      <c r="M72" s="37">
        <f t="shared" si="19"/>
        <v>0.50387596899224807</v>
      </c>
      <c r="N72" s="38">
        <v>168</v>
      </c>
      <c r="O72" s="38">
        <f t="shared" si="20"/>
        <v>81.84615384615384</v>
      </c>
      <c r="P72" s="38">
        <f t="shared" si="21"/>
        <v>80.5</v>
      </c>
      <c r="Q72" s="38">
        <f t="shared" si="22"/>
        <v>87.5</v>
      </c>
      <c r="R72" s="38">
        <f t="shared" si="23"/>
        <v>86.15384615384616</v>
      </c>
      <c r="S72" s="39">
        <f t="shared" si="24"/>
        <v>-5.6538461538461604</v>
      </c>
      <c r="T72" s="39">
        <f t="shared" si="25"/>
        <v>-5.6538461538461604</v>
      </c>
      <c r="U72" t="s">
        <v>284</v>
      </c>
      <c r="V72" t="s">
        <v>285</v>
      </c>
      <c r="W72" t="s">
        <v>488</v>
      </c>
      <c r="X72" s="48" t="s">
        <v>478</v>
      </c>
      <c r="Y72" s="41"/>
    </row>
    <row r="73" spans="1:25" ht="15" x14ac:dyDescent="0.25">
      <c r="A73">
        <v>1.98</v>
      </c>
      <c r="B73">
        <v>1.88</v>
      </c>
      <c r="C73" s="29">
        <f t="shared" si="17"/>
        <v>3.6965398667526461E-2</v>
      </c>
      <c r="D73" s="30">
        <f>IF(OR($A73="",$B73=""),"",A73*'MPTO_working_2-way'!$G72)</f>
        <v>2.0531914893617023</v>
      </c>
      <c r="E73" s="32">
        <f>IF(OR($A73="",$B73=""),"",B73*'MPTO_working_2-way'!$G72)</f>
        <v>1.9494949494949496</v>
      </c>
      <c r="F73" s="30">
        <f>IF(OR($A73="",$B73=""),"",'MPTO_working_2-way'!D72)</f>
        <v>2.0552120141342756</v>
      </c>
      <c r="G73" s="32">
        <f>IF(OR($A73="",$B73=""),"",'MPTO_working_2-way'!E72)</f>
        <v>1.9476768522394308</v>
      </c>
      <c r="H73" s="30">
        <f>IF(OR($A73="",$B73=""),"",'OddsRatio_working_2-way'!M72)</f>
        <v>2.0552897060221729</v>
      </c>
      <c r="I73" s="30">
        <f>IF(OR($A73="",$B73=""),"",'OddsRatio_working_2-way'!N72)</f>
        <v>1.947607082958686</v>
      </c>
      <c r="J73" s="30">
        <f>IF('Log_working_2-way'!$D72="","",A73^('Log_working_2-way'!$D72))</f>
        <v>2.0562137224842738</v>
      </c>
      <c r="K73" s="32">
        <f>IF('Log_working_2-way'!$D72="","",B73^('Log_working_2-way'!$D72))</f>
        <v>1.9467780797695502</v>
      </c>
      <c r="L73" s="37">
        <f t="shared" si="18"/>
        <v>0.48704663212435229</v>
      </c>
      <c r="M73" s="37">
        <f t="shared" si="19"/>
        <v>0.5129533678756476</v>
      </c>
      <c r="N73" s="38">
        <v>169</v>
      </c>
      <c r="O73" s="38">
        <f t="shared" si="20"/>
        <v>83.646464646464651</v>
      </c>
      <c r="P73" s="38">
        <f t="shared" si="21"/>
        <v>79.106382978723389</v>
      </c>
      <c r="Q73" s="38">
        <f t="shared" si="22"/>
        <v>89.893617021276597</v>
      </c>
      <c r="R73" s="38">
        <f t="shared" si="23"/>
        <v>85.353535353535364</v>
      </c>
      <c r="S73" s="39">
        <f t="shared" si="24"/>
        <v>-6.2471523748119466</v>
      </c>
      <c r="T73" s="39">
        <f t="shared" si="25"/>
        <v>-6.2471523748119751</v>
      </c>
      <c r="U73" t="s">
        <v>286</v>
      </c>
      <c r="V73" t="s">
        <v>287</v>
      </c>
      <c r="W73" t="s">
        <v>488</v>
      </c>
      <c r="X73" s="48" t="s">
        <v>478</v>
      </c>
      <c r="Y73" s="41"/>
    </row>
    <row r="74" spans="1:25" ht="15" x14ac:dyDescent="0.25">
      <c r="A74">
        <v>2.09</v>
      </c>
      <c r="B74">
        <v>1.79</v>
      </c>
      <c r="C74" s="29">
        <f t="shared" si="17"/>
        <v>3.7128117398625982E-2</v>
      </c>
      <c r="D74" s="30">
        <f>IF(OR($A74="",$B74=""),"",A74*'MPTO_working_2-way'!$G73)</f>
        <v>2.1675977653631282</v>
      </c>
      <c r="E74" s="32">
        <f>IF(OR($A74="",$B74=""),"",B74*'MPTO_working_2-way'!$G73)</f>
        <v>1.8564593301435406</v>
      </c>
      <c r="F74" s="30">
        <f>IF(OR($A74="",$B74=""),"",'MPTO_working_2-way'!D73)</f>
        <v>2.1743628490889537</v>
      </c>
      <c r="G74" s="32">
        <f>IF(OR($A74="",$B74=""),"",'MPTO_working_2-way'!E73)</f>
        <v>1.8515255747197545</v>
      </c>
      <c r="H74" s="30">
        <f>IF(OR($A74="",$B74=""),"",'OddsRatio_working_2-way'!M73)</f>
        <v>2.1746262535134471</v>
      </c>
      <c r="I74" s="30">
        <f>IF(OR($A74="",$B74=""),"",'OddsRatio_working_2-way'!N73)</f>
        <v>1.8513346241060764</v>
      </c>
      <c r="J74" s="30">
        <f>IF('Log_working_2-way'!$D73="","",A74^('Log_working_2-way'!$D73))</f>
        <v>2.177733465070919</v>
      </c>
      <c r="K74" s="32">
        <f>IF('Log_working_2-way'!$D73="","",B74^('Log_working_2-way'!$D73))</f>
        <v>1.8490885498780329</v>
      </c>
      <c r="L74" s="37">
        <f t="shared" si="18"/>
        <v>0.46134020618556709</v>
      </c>
      <c r="M74" s="37">
        <f t="shared" si="19"/>
        <v>0.53865979381443296</v>
      </c>
      <c r="N74" s="38">
        <v>170</v>
      </c>
      <c r="O74" s="38">
        <f t="shared" si="20"/>
        <v>88.660287081339703</v>
      </c>
      <c r="P74" s="38">
        <f t="shared" si="21"/>
        <v>75.02793296089385</v>
      </c>
      <c r="Q74" s="38">
        <f t="shared" si="22"/>
        <v>94.972067039106136</v>
      </c>
      <c r="R74" s="38">
        <f t="shared" si="23"/>
        <v>81.339712918660297</v>
      </c>
      <c r="S74" s="39">
        <f t="shared" si="24"/>
        <v>-6.3117799577664329</v>
      </c>
      <c r="T74" s="39">
        <f t="shared" si="25"/>
        <v>-6.3117799577664471</v>
      </c>
      <c r="U74" t="s">
        <v>288</v>
      </c>
      <c r="V74" t="s">
        <v>289</v>
      </c>
      <c r="W74" t="s">
        <v>488</v>
      </c>
      <c r="X74" s="48" t="s">
        <v>478</v>
      </c>
      <c r="Y74" s="41"/>
    </row>
    <row r="75" spans="1:25" ht="15" x14ac:dyDescent="0.25">
      <c r="A75">
        <v>1.65</v>
      </c>
      <c r="B75">
        <v>2.2599999999999998</v>
      </c>
      <c r="C75" s="29">
        <f t="shared" si="17"/>
        <v>4.85384821668009E-2</v>
      </c>
      <c r="D75" s="30">
        <f>IF(OR($A75="",$B75=""),"",A75*'MPTO_working_2-way'!$G74)</f>
        <v>1.7300884955752214</v>
      </c>
      <c r="E75" s="32">
        <f>IF(OR($A75="",$B75=""),"",B75*'MPTO_working_2-way'!$G74)</f>
        <v>2.3696969696969696</v>
      </c>
      <c r="F75" s="30">
        <f>IF(OR($A75="",$B75=""),"",'MPTO_working_2-way'!D74)</f>
        <v>1.7188292233233464</v>
      </c>
      <c r="G75" s="32">
        <f>IF(OR($A75="",$B75=""),"",'MPTO_working_2-way'!E74)</f>
        <v>2.3911510099390831</v>
      </c>
      <c r="H75" s="30">
        <f>IF(OR($A75="",$B75=""),"",'OddsRatio_working_2-way'!M74)</f>
        <v>1.7182430061427794</v>
      </c>
      <c r="I75" s="30">
        <f>IF(OR($A75="",$B75=""),"",'OddsRatio_working_2-way'!N74)</f>
        <v>2.3922864426767716</v>
      </c>
      <c r="J75" s="30">
        <f>IF('Log_working_2-way'!$D74="","",A75^('Log_working_2-way'!$D74))</f>
        <v>1.7130819075338126</v>
      </c>
      <c r="K75" s="32">
        <f>IF('Log_working_2-way'!$D74="","",B75^('Log_working_2-way'!$D74))</f>
        <v>2.4023634444146</v>
      </c>
      <c r="L75" s="37">
        <f t="shared" si="18"/>
        <v>0.57800511508951402</v>
      </c>
      <c r="M75" s="37">
        <f t="shared" si="19"/>
        <v>0.42199488491048592</v>
      </c>
      <c r="N75" s="38">
        <v>171</v>
      </c>
      <c r="O75" s="38">
        <f t="shared" si="20"/>
        <v>67.363636363636346</v>
      </c>
      <c r="P75" s="38">
        <f t="shared" si="21"/>
        <v>95.336283185840699</v>
      </c>
      <c r="Q75" s="38">
        <f t="shared" si="22"/>
        <v>75.663716814159301</v>
      </c>
      <c r="R75" s="38">
        <f t="shared" si="23"/>
        <v>103.63636363636364</v>
      </c>
      <c r="S75" s="39">
        <f t="shared" si="24"/>
        <v>-8.3000804505229553</v>
      </c>
      <c r="T75" s="39">
        <f t="shared" si="25"/>
        <v>-8.3000804505229411</v>
      </c>
      <c r="U75" t="s">
        <v>290</v>
      </c>
      <c r="V75" t="s">
        <v>291</v>
      </c>
      <c r="W75" t="s">
        <v>92</v>
      </c>
      <c r="X75" s="48" t="s">
        <v>478</v>
      </c>
      <c r="Y75" s="41"/>
    </row>
    <row r="76" spans="1:25" ht="15" x14ac:dyDescent="0.25">
      <c r="A76">
        <v>1.93</v>
      </c>
      <c r="B76">
        <v>1.9</v>
      </c>
      <c r="C76" s="29">
        <f t="shared" si="17"/>
        <v>4.445050449959087E-2</v>
      </c>
      <c r="D76" s="30">
        <f>IF(OR($A76="",$B76=""),"",A76*'MPTO_working_2-way'!$G75)</f>
        <v>2.0157894736842104</v>
      </c>
      <c r="E76" s="32">
        <f>IF(OR($A76="",$B76=""),"",B76*'MPTO_working_2-way'!$G75)</f>
        <v>1.9844559585492225</v>
      </c>
      <c r="F76" s="30">
        <f>IF(OR($A76="",$B76=""),"",'MPTO_working_2-way'!D75)</f>
        <v>2.0164971130052241</v>
      </c>
      <c r="G76" s="32">
        <f>IF(OR($A76="",$B76=""),"",'MPTO_working_2-way'!E75)</f>
        <v>1.9837706248309437</v>
      </c>
      <c r="H76" s="30">
        <f>IF(OR($A76="",$B76=""),"",'OddsRatio_working_2-way'!M75)</f>
        <v>2.0165300454651267</v>
      </c>
      <c r="I76" s="30">
        <f>IF(OR($A76="",$B76=""),"",'OddsRatio_working_2-way'!N75)</f>
        <v>1.9837387536759294</v>
      </c>
      <c r="J76" s="30">
        <f>IF('Log_working_2-way'!$D75="","",A76^('Log_working_2-way'!$D75))</f>
        <v>2.0168554059748378</v>
      </c>
      <c r="K76" s="32">
        <f>IF('Log_working_2-way'!$D75="","",B76^('Log_working_2-way'!$D75))</f>
        <v>1.9834239894126766</v>
      </c>
      <c r="L76" s="37">
        <f t="shared" si="18"/>
        <v>0.49608355091383816</v>
      </c>
      <c r="M76" s="37">
        <f t="shared" si="19"/>
        <v>0.50391644908616195</v>
      </c>
      <c r="N76" s="38">
        <v>172</v>
      </c>
      <c r="O76" s="38">
        <f t="shared" si="20"/>
        <v>82.880829015544037</v>
      </c>
      <c r="P76" s="38">
        <f t="shared" si="21"/>
        <v>81.473684210526315</v>
      </c>
      <c r="Q76" s="38">
        <f t="shared" si="22"/>
        <v>90.526315789473685</v>
      </c>
      <c r="R76" s="38">
        <f t="shared" si="23"/>
        <v>89.119170984455963</v>
      </c>
      <c r="S76" s="39">
        <f t="shared" si="24"/>
        <v>-7.6454867739296475</v>
      </c>
      <c r="T76" s="39">
        <f t="shared" si="25"/>
        <v>-7.6454867739296475</v>
      </c>
      <c r="U76" t="s">
        <v>292</v>
      </c>
      <c r="V76" t="s">
        <v>293</v>
      </c>
      <c r="W76" t="s">
        <v>92</v>
      </c>
      <c r="X76" s="48" t="s">
        <v>478</v>
      </c>
      <c r="Y76" s="41"/>
    </row>
    <row r="77" spans="1:25" ht="15" x14ac:dyDescent="0.25">
      <c r="A77">
        <v>1.93</v>
      </c>
      <c r="B77">
        <v>1.91</v>
      </c>
      <c r="C77" s="29">
        <f t="shared" si="17"/>
        <v>4.1694924449990456E-2</v>
      </c>
      <c r="D77" s="30">
        <f>IF(OR($A77="",$B77=""),"",A77*'MPTO_working_2-way'!$G76)</f>
        <v>2.0104712041884816</v>
      </c>
      <c r="E77" s="32">
        <f>IF(OR($A77="",$B77=""),"",B77*'MPTO_working_2-way'!$G76)</f>
        <v>1.9896373056994816</v>
      </c>
      <c r="F77" s="30">
        <f>IF(OR($A77="",$B77=""),"",'MPTO_working_2-way'!D76)</f>
        <v>2.0109101819272834</v>
      </c>
      <c r="G77" s="32">
        <f>IF(OR($A77="",$B77=""),"",'MPTO_working_2-way'!E76)</f>
        <v>1.9892075654965866</v>
      </c>
      <c r="H77" s="30">
        <f>IF(OR($A77="",$B77=""),"",'OddsRatio_working_2-way'!M76)</f>
        <v>2.0109292863390706</v>
      </c>
      <c r="I77" s="30">
        <f>IF(OR($A77="",$B77=""),"",'OddsRatio_working_2-way'!N76)</f>
        <v>1.9891888715790902</v>
      </c>
      <c r="J77" s="30">
        <f>IF('Log_working_2-way'!$D76="","",A77^('Log_working_2-way'!$D76))</f>
        <v>2.0111305974900358</v>
      </c>
      <c r="K77" s="32">
        <f>IF('Log_working_2-way'!$D76="","",B77^('Log_working_2-way'!$D76))</f>
        <v>1.9889919289180891</v>
      </c>
      <c r="L77" s="37">
        <f t="shared" si="18"/>
        <v>0.49739583333333337</v>
      </c>
      <c r="M77" s="37">
        <f t="shared" si="19"/>
        <v>0.50260416666666674</v>
      </c>
      <c r="N77" s="38">
        <v>173</v>
      </c>
      <c r="O77" s="38">
        <f t="shared" si="20"/>
        <v>83.362694300518143</v>
      </c>
      <c r="P77" s="38">
        <f t="shared" si="21"/>
        <v>82.424083769633512</v>
      </c>
      <c r="Q77" s="38">
        <f t="shared" si="22"/>
        <v>90.575916230366488</v>
      </c>
      <c r="R77" s="38">
        <f t="shared" si="23"/>
        <v>89.637305699481871</v>
      </c>
      <c r="S77" s="39">
        <f t="shared" si="24"/>
        <v>-7.2132219298483449</v>
      </c>
      <c r="T77" s="39">
        <f t="shared" si="25"/>
        <v>-7.2132219298483591</v>
      </c>
      <c r="U77" t="s">
        <v>294</v>
      </c>
      <c r="V77" t="s">
        <v>295</v>
      </c>
      <c r="W77" t="s">
        <v>92</v>
      </c>
      <c r="X77" s="48" t="s">
        <v>478</v>
      </c>
      <c r="Y77" s="41"/>
    </row>
    <row r="78" spans="1:25" ht="15" x14ac:dyDescent="0.25">
      <c r="A78">
        <v>1.52</v>
      </c>
      <c r="B78">
        <v>2.5499999999999998</v>
      </c>
      <c r="C78" s="29">
        <f t="shared" si="17"/>
        <v>5.0051599587203288E-2</v>
      </c>
      <c r="D78" s="30">
        <f>IF(OR($A78="",$B78=""),"",A78*'MPTO_working_2-way'!$G77)</f>
        <v>1.5960784313725491</v>
      </c>
      <c r="E78" s="32">
        <f>IF(OR($A78="",$B78=""),"",B78*'MPTO_working_2-way'!$G77)</f>
        <v>2.6776315789473681</v>
      </c>
      <c r="F78" s="30">
        <f>IF(OR($A78="",$B78=""),"",'MPTO_working_2-way'!D77)</f>
        <v>1.5801059926620467</v>
      </c>
      <c r="G78" s="32">
        <f>IF(OR($A78="",$B78=""),"",'MPTO_working_2-way'!E77)</f>
        <v>2.7238229093464508</v>
      </c>
      <c r="H78" s="30">
        <f>IF(OR($A78="",$B78=""),"",'OddsRatio_working_2-way'!M77)</f>
        <v>1.5792096951603469</v>
      </c>
      <c r="I78" s="30">
        <f>IF(OR($A78="",$B78=""),"",'OddsRatio_working_2-way'!N77)</f>
        <v>2.7264904374971879</v>
      </c>
      <c r="J78" s="30">
        <f>IF('Log_working_2-way'!$D77="","",A78^('Log_working_2-way'!$D77))</f>
        <v>1.571868904809385</v>
      </c>
      <c r="K78" s="32">
        <f>IF('Log_working_2-way'!$D77="","",B78^('Log_working_2-way'!$D77))</f>
        <v>2.7486525173638419</v>
      </c>
      <c r="L78" s="37">
        <f t="shared" si="18"/>
        <v>0.62653562653562644</v>
      </c>
      <c r="M78" s="37">
        <f t="shared" si="19"/>
        <v>0.3734643734643735</v>
      </c>
      <c r="N78" s="38">
        <v>174</v>
      </c>
      <c r="O78" s="38">
        <f t="shared" si="20"/>
        <v>59.526315789473699</v>
      </c>
      <c r="P78" s="38">
        <f t="shared" si="21"/>
        <v>105.76470588235296</v>
      </c>
      <c r="Q78" s="38">
        <f t="shared" si="22"/>
        <v>68.235294117647072</v>
      </c>
      <c r="R78" s="38">
        <f t="shared" si="23"/>
        <v>114.47368421052633</v>
      </c>
      <c r="S78" s="39">
        <f t="shared" si="24"/>
        <v>-8.708978328173373</v>
      </c>
      <c r="T78" s="39">
        <f t="shared" si="25"/>
        <v>-8.708978328173373</v>
      </c>
      <c r="U78" t="s">
        <v>296</v>
      </c>
      <c r="V78" t="s">
        <v>91</v>
      </c>
      <c r="W78" t="s">
        <v>92</v>
      </c>
      <c r="X78" s="48" t="s">
        <v>478</v>
      </c>
      <c r="Y78" s="41"/>
    </row>
    <row r="79" spans="1:25" ht="15" x14ac:dyDescent="0.25">
      <c r="A79">
        <v>1.7</v>
      </c>
      <c r="B79">
        <v>2.17</v>
      </c>
      <c r="C79" s="29">
        <f t="shared" si="17"/>
        <v>4.9064787205204574E-2</v>
      </c>
      <c r="D79" s="30">
        <f>IF(OR($A79="",$B79=""),"",A79*'MPTO_working_2-way'!$G78)</f>
        <v>1.7834101382488476</v>
      </c>
      <c r="E79" s="32">
        <f>IF(OR($A79="",$B79=""),"",B79*'MPTO_working_2-way'!$G78)</f>
        <v>2.276470588235294</v>
      </c>
      <c r="F79" s="30">
        <f>IF(OR($A79="",$B79=""),"",'MPTO_working_2-way'!D78)</f>
        <v>1.773984130800673</v>
      </c>
      <c r="G79" s="32">
        <f>IF(OR($A79="",$B79=""),"",'MPTO_working_2-way'!E78)</f>
        <v>2.2920161540851192</v>
      </c>
      <c r="H79" s="30">
        <f>IF(OR($A79="",$B79=""),"",'OddsRatio_working_2-way'!M78)</f>
        <v>1.773492468153762</v>
      </c>
      <c r="I79" s="30">
        <f>IF(OR($A79="",$B79=""),"",'OddsRatio_working_2-way'!N78)</f>
        <v>2.2928374110570013</v>
      </c>
      <c r="J79" s="30">
        <f>IF('Log_working_2-way'!$D78="","",A79^('Log_working_2-way'!$D78))</f>
        <v>1.7691685682513487</v>
      </c>
      <c r="K79" s="32">
        <f>IF('Log_working_2-way'!$D78="","",B79^('Log_working_2-way'!$D78))</f>
        <v>2.3001051281546463</v>
      </c>
      <c r="L79" s="37">
        <f t="shared" si="18"/>
        <v>0.56072351421188638</v>
      </c>
      <c r="M79" s="37">
        <f t="shared" si="19"/>
        <v>0.43927648578811374</v>
      </c>
      <c r="N79" s="38">
        <v>175</v>
      </c>
      <c r="O79" s="38">
        <f t="shared" si="20"/>
        <v>72.058823529411768</v>
      </c>
      <c r="P79" s="38">
        <f t="shared" si="21"/>
        <v>94.354838709677423</v>
      </c>
      <c r="Q79" s="38">
        <f t="shared" si="22"/>
        <v>80.645161290322577</v>
      </c>
      <c r="R79" s="38">
        <f t="shared" si="23"/>
        <v>102.94117647058823</v>
      </c>
      <c r="S79" s="39">
        <f t="shared" si="24"/>
        <v>-8.5863377609108085</v>
      </c>
      <c r="T79" s="39">
        <f t="shared" si="25"/>
        <v>-8.5863377609108085</v>
      </c>
      <c r="U79" t="s">
        <v>90</v>
      </c>
      <c r="V79" t="s">
        <v>297</v>
      </c>
      <c r="W79" t="s">
        <v>92</v>
      </c>
      <c r="X79" s="48" t="s">
        <v>478</v>
      </c>
      <c r="Y79" s="41"/>
    </row>
    <row r="80" spans="1:25" ht="15" x14ac:dyDescent="0.25">
      <c r="A80">
        <v>2.15</v>
      </c>
      <c r="B80">
        <v>1.71</v>
      </c>
      <c r="C80" s="29">
        <f t="shared" si="17"/>
        <v>4.9911600707194248E-2</v>
      </c>
      <c r="D80" s="30">
        <f>IF(OR($A80="",$B80=""),"",A80*'MPTO_working_2-way'!$G79)</f>
        <v>2.2573099415204676</v>
      </c>
      <c r="E80" s="32">
        <f>IF(OR($A80="",$B80=""),"",B80*'MPTO_working_2-way'!$G79)</f>
        <v>1.7953488372093021</v>
      </c>
      <c r="F80" s="30">
        <f>IF(OR($A80="",$B80=""),"",'MPTO_working_2-way'!D79)</f>
        <v>2.2718986559555074</v>
      </c>
      <c r="G80" s="32">
        <f>IF(OR($A80="",$B80=""),"",'MPTO_working_2-way'!E79)</f>
        <v>1.7862261630025504</v>
      </c>
      <c r="H80" s="30">
        <f>IF(OR($A80="",$B80=""),"",'OddsRatio_working_2-way'!M79)</f>
        <v>2.2726815429867573</v>
      </c>
      <c r="I80" s="30">
        <f>IF(OR($A80="",$B80=""),"",'OddsRatio_working_2-way'!N79)</f>
        <v>1.7857425178439978</v>
      </c>
      <c r="J80" s="30">
        <f>IF('Log_working_2-way'!$D79="","",A80^('Log_working_2-way'!$D79))</f>
        <v>2.2795010757196681</v>
      </c>
      <c r="K80" s="32">
        <f>IF('Log_working_2-way'!$D79="","",B80^('Log_working_2-way'!$D79))</f>
        <v>1.7815546379563396</v>
      </c>
      <c r="L80" s="37">
        <f t="shared" si="18"/>
        <v>0.44300518134715028</v>
      </c>
      <c r="M80" s="37">
        <f t="shared" si="19"/>
        <v>0.55699481865284983</v>
      </c>
      <c r="N80" s="38">
        <v>176</v>
      </c>
      <c r="O80" s="38">
        <f t="shared" si="20"/>
        <v>94.139534883720913</v>
      </c>
      <c r="P80" s="38">
        <f t="shared" si="21"/>
        <v>73.076023391812853</v>
      </c>
      <c r="Q80" s="38">
        <f t="shared" si="22"/>
        <v>102.92397660818713</v>
      </c>
      <c r="R80" s="38">
        <f t="shared" si="23"/>
        <v>81.860465116279073</v>
      </c>
      <c r="S80" s="39">
        <f t="shared" si="24"/>
        <v>-8.7844417244662196</v>
      </c>
      <c r="T80" s="39">
        <f t="shared" si="25"/>
        <v>-8.7844417244662196</v>
      </c>
      <c r="U80" t="s">
        <v>298</v>
      </c>
      <c r="V80" t="s">
        <v>299</v>
      </c>
      <c r="W80" t="s">
        <v>92</v>
      </c>
      <c r="X80" s="48" t="s">
        <v>478</v>
      </c>
      <c r="Y80" s="41"/>
    </row>
    <row r="81" spans="1:25" ht="15" x14ac:dyDescent="0.25">
      <c r="A81">
        <v>1.88</v>
      </c>
      <c r="B81">
        <v>1.96</v>
      </c>
      <c r="C81" s="29">
        <f t="shared" si="17"/>
        <v>4.2118975249674229E-2</v>
      </c>
      <c r="D81" s="30">
        <f>IF(OR($A81="",$B81=""),"",A81*'MPTO_working_2-way'!$G80)</f>
        <v>1.9591836734693875</v>
      </c>
      <c r="E81" s="32">
        <f>IF(OR($A81="",$B81=""),"",B81*'MPTO_working_2-way'!$G80)</f>
        <v>2.0425531914893615</v>
      </c>
      <c r="F81" s="30">
        <f>IF(OR($A81="",$B81=""),"",'MPTO_working_2-way'!D80)</f>
        <v>1.9575010624734379</v>
      </c>
      <c r="G81" s="32">
        <f>IF(OR($A81="",$B81=""),"",'MPTO_working_2-way'!E80)</f>
        <v>2.044385264092321</v>
      </c>
      <c r="H81" s="30">
        <f>IF(OR($A81="",$B81=""),"",'OddsRatio_working_2-way'!M80)</f>
        <v>1.9574271077563381</v>
      </c>
      <c r="I81" s="30">
        <f>IF(OR($A81="",$B81=""),"",'OddsRatio_working_2-way'!N80)</f>
        <v>2.0444659357341863</v>
      </c>
      <c r="J81" s="30">
        <f>IF('Log_working_2-way'!$D80="","",A81^('Log_working_2-way'!$D80))</f>
        <v>1.9566564264322122</v>
      </c>
      <c r="K81" s="32">
        <f>IF('Log_working_2-way'!$D80="","",B81^('Log_working_2-way'!$D80))</f>
        <v>2.0453073562984208</v>
      </c>
      <c r="L81" s="37">
        <f t="shared" si="18"/>
        <v>0.51041666666666674</v>
      </c>
      <c r="M81" s="37">
        <f t="shared" si="19"/>
        <v>0.48958333333333337</v>
      </c>
      <c r="N81" s="38">
        <v>177</v>
      </c>
      <c r="O81" s="38">
        <f t="shared" si="20"/>
        <v>82.851063829787222</v>
      </c>
      <c r="P81" s="38">
        <f t="shared" si="21"/>
        <v>86.693877551020421</v>
      </c>
      <c r="Q81" s="38">
        <f t="shared" si="22"/>
        <v>90.306122448979593</v>
      </c>
      <c r="R81" s="38">
        <f t="shared" si="23"/>
        <v>94.148936170212764</v>
      </c>
      <c r="S81" s="39">
        <f t="shared" si="24"/>
        <v>-7.4550586191923713</v>
      </c>
      <c r="T81" s="39">
        <f t="shared" si="25"/>
        <v>-7.4550586191923429</v>
      </c>
      <c r="U81" t="s">
        <v>300</v>
      </c>
      <c r="V81" t="s">
        <v>301</v>
      </c>
      <c r="W81" t="s">
        <v>92</v>
      </c>
      <c r="X81" s="48" t="s">
        <v>478</v>
      </c>
      <c r="Y81" s="41"/>
    </row>
    <row r="82" spans="1:25" ht="15" x14ac:dyDescent="0.25">
      <c r="A82">
        <v>1.94</v>
      </c>
      <c r="B82">
        <v>1.89</v>
      </c>
      <c r="C82" s="29">
        <f t="shared" si="17"/>
        <v>4.4564446626302434E-2</v>
      </c>
      <c r="D82" s="30">
        <f>IF(OR($A82="",$B82=""),"",A82*'MPTO_working_2-way'!$G81)</f>
        <v>2.0264550264550265</v>
      </c>
      <c r="E82" s="32">
        <f>IF(OR($A82="",$B82=""),"",B82*'MPTO_working_2-way'!$G81)</f>
        <v>1.9742268041237114</v>
      </c>
      <c r="F82" s="30">
        <f>IF(OR($A82="",$B82=""),"",'MPTO_working_2-way'!D81)</f>
        <v>2.0276502792678208</v>
      </c>
      <c r="G82" s="32">
        <f>IF(OR($A82="",$B82=""),"",'MPTO_working_2-way'!E81)</f>
        <v>1.9730936877791532</v>
      </c>
      <c r="H82" s="30">
        <f>IF(OR($A82="",$B82=""),"",'OddsRatio_working_2-way'!M81)</f>
        <v>2.0277060743621682</v>
      </c>
      <c r="I82" s="30">
        <f>IF(OR($A82="",$B82=""),"",'OddsRatio_working_2-way'!N81)</f>
        <v>1.9730408576407765</v>
      </c>
      <c r="J82" s="30">
        <f>IF('Log_working_2-way'!$D81="","",A82^('Log_working_2-way'!$D81))</f>
        <v>2.0282558996234914</v>
      </c>
      <c r="K82" s="32">
        <f>IF('Log_working_2-way'!$D81="","",B82^('Log_working_2-way'!$D81))</f>
        <v>1.9725205567658568</v>
      </c>
      <c r="L82" s="37">
        <f t="shared" si="18"/>
        <v>0.49347258485639683</v>
      </c>
      <c r="M82" s="37">
        <f t="shared" si="19"/>
        <v>0.50652741514360311</v>
      </c>
      <c r="N82" s="38">
        <v>178</v>
      </c>
      <c r="O82" s="38">
        <f t="shared" si="20"/>
        <v>86.24742268041237</v>
      </c>
      <c r="P82" s="38">
        <f t="shared" si="21"/>
        <v>83.820105820105809</v>
      </c>
      <c r="Q82" s="38">
        <f t="shared" si="22"/>
        <v>94.179894179894191</v>
      </c>
      <c r="R82" s="38">
        <f t="shared" si="23"/>
        <v>91.752577319587644</v>
      </c>
      <c r="S82" s="39">
        <f t="shared" si="24"/>
        <v>-7.9324714994818208</v>
      </c>
      <c r="T82" s="39">
        <f t="shared" si="25"/>
        <v>-7.9324714994818351</v>
      </c>
      <c r="U82" t="s">
        <v>302</v>
      </c>
      <c r="V82" t="s">
        <v>303</v>
      </c>
      <c r="W82" t="s">
        <v>92</v>
      </c>
      <c r="X82" s="48" t="s">
        <v>478</v>
      </c>
      <c r="Y82" s="41"/>
    </row>
    <row r="83" spans="1:25" ht="15" x14ac:dyDescent="0.25">
      <c r="A83">
        <v>1.72</v>
      </c>
      <c r="B83">
        <v>2.14</v>
      </c>
      <c r="C83" s="29">
        <f t="shared" si="17"/>
        <v>4.8685068463377501E-2</v>
      </c>
      <c r="D83" s="30">
        <f>IF(OR($A83="",$B83=""),"",A83*'MPTO_working_2-way'!$G82)</f>
        <v>1.8037383177570092</v>
      </c>
      <c r="E83" s="32">
        <f>IF(OR($A83="",$B83=""),"",B83*'MPTO_working_2-way'!$G82)</f>
        <v>2.2441860465116279</v>
      </c>
      <c r="F83" s="30">
        <f>IF(OR($A83="",$B83=""),"",'MPTO_working_2-way'!D82)</f>
        <v>1.7951619196254389</v>
      </c>
      <c r="G83" s="32">
        <f>IF(OR($A83="",$B83=""),"",'MPTO_working_2-way'!E82)</f>
        <v>2.2576054955839058</v>
      </c>
      <c r="H83" s="30">
        <f>IF(OR($A83="",$B83=""),"",'OddsRatio_working_2-way'!M82)</f>
        <v>1.7947194142390264</v>
      </c>
      <c r="I83" s="30">
        <f>IF(OR($A83="",$B83=""),"",'OddsRatio_working_2-way'!N82)</f>
        <v>2.2583057392117913</v>
      </c>
      <c r="J83" s="30">
        <f>IF('Log_working_2-way'!$D82="","",A83^('Log_working_2-way'!$D82))</f>
        <v>1.7907852046807202</v>
      </c>
      <c r="K83" s="32">
        <f>IF('Log_working_2-way'!$D82="","",B83^('Log_working_2-way'!$D82))</f>
        <v>2.2645658948599179</v>
      </c>
      <c r="L83" s="37">
        <f t="shared" si="18"/>
        <v>0.55440414507772029</v>
      </c>
      <c r="M83" s="37">
        <f t="shared" si="19"/>
        <v>0.44559585492227982</v>
      </c>
      <c r="N83" s="38">
        <v>179</v>
      </c>
      <c r="O83" s="38">
        <f t="shared" si="20"/>
        <v>74.930232558139537</v>
      </c>
      <c r="P83" s="38">
        <f t="shared" si="21"/>
        <v>95.355140186915889</v>
      </c>
      <c r="Q83" s="38">
        <f t="shared" si="22"/>
        <v>83.644859813084111</v>
      </c>
      <c r="R83" s="38">
        <f t="shared" si="23"/>
        <v>104.06976744186048</v>
      </c>
      <c r="S83" s="39">
        <f t="shared" si="24"/>
        <v>-8.714627254944574</v>
      </c>
      <c r="T83" s="39">
        <f t="shared" si="25"/>
        <v>-8.7146272549445882</v>
      </c>
      <c r="U83" t="s">
        <v>304</v>
      </c>
      <c r="V83" t="s">
        <v>305</v>
      </c>
      <c r="W83" t="s">
        <v>92</v>
      </c>
      <c r="X83" s="48" t="s">
        <v>478</v>
      </c>
      <c r="Y83" s="41"/>
    </row>
    <row r="84" spans="1:25" ht="15" x14ac:dyDescent="0.25">
      <c r="A84">
        <v>2.09</v>
      </c>
      <c r="B84">
        <v>1.76</v>
      </c>
      <c r="C84" s="29">
        <f t="shared" si="17"/>
        <v>4.6650717703349276E-2</v>
      </c>
      <c r="D84" s="30">
        <f>IF(OR($A84="",$B84=""),"",A84*'MPTO_working_2-way'!$G83)</f>
        <v>2.1875</v>
      </c>
      <c r="E84" s="32">
        <f>IF(OR($A84="",$B84=""),"",B84*'MPTO_working_2-way'!$G83)</f>
        <v>1.8421052631578947</v>
      </c>
      <c r="F84" s="30">
        <f>IF(OR($A84="",$B84=""),"",'MPTO_working_2-way'!D83)</f>
        <v>2.1971090670170828</v>
      </c>
      <c r="G84" s="32">
        <f>IF(OR($A84="",$B84=""),"",'MPTO_working_2-way'!E83)</f>
        <v>1.8353457738748626</v>
      </c>
      <c r="H84" s="30">
        <f>IF(OR($A84="",$B84=""),"",'OddsRatio_working_2-way'!M83)</f>
        <v>2.197585289787658</v>
      </c>
      <c r="I84" s="30">
        <f>IF(OR($A84="",$B84=""),"",'OddsRatio_working_2-way'!N83)</f>
        <v>1.8350135965491927</v>
      </c>
      <c r="J84" s="30">
        <f>IF('Log_working_2-way'!$D83="","",A84^('Log_working_2-way'!$D83))</f>
        <v>2.2020453494773053</v>
      </c>
      <c r="K84" s="32">
        <f>IF('Log_working_2-way'!$D83="","",B84^('Log_working_2-way'!$D83))</f>
        <v>1.8319153686125185</v>
      </c>
      <c r="L84" s="37">
        <f t="shared" si="18"/>
        <v>0.45714285714285713</v>
      </c>
      <c r="M84" s="37">
        <f t="shared" si="19"/>
        <v>0.54285714285714282</v>
      </c>
      <c r="N84" s="38">
        <v>180</v>
      </c>
      <c r="O84" s="38">
        <f t="shared" si="20"/>
        <v>93.875598086124413</v>
      </c>
      <c r="P84" s="38">
        <f t="shared" si="21"/>
        <v>77.727272727272734</v>
      </c>
      <c r="Q84" s="38">
        <f t="shared" si="22"/>
        <v>102.27272727272728</v>
      </c>
      <c r="R84" s="38">
        <f t="shared" si="23"/>
        <v>86.124401913875602</v>
      </c>
      <c r="S84" s="39">
        <f t="shared" si="24"/>
        <v>-8.3971291866028679</v>
      </c>
      <c r="T84" s="39">
        <f t="shared" si="25"/>
        <v>-8.3971291866028679</v>
      </c>
      <c r="U84" t="s">
        <v>306</v>
      </c>
      <c r="V84" t="s">
        <v>307</v>
      </c>
      <c r="W84" t="s">
        <v>92</v>
      </c>
      <c r="X84" s="48" t="s">
        <v>478</v>
      </c>
      <c r="Y84" s="41"/>
    </row>
    <row r="85" spans="1:25" ht="15" x14ac:dyDescent="0.25">
      <c r="A85">
        <v>2.23</v>
      </c>
      <c r="B85">
        <v>1.67</v>
      </c>
      <c r="C85" s="29">
        <f t="shared" si="17"/>
        <v>4.7232888483123459E-2</v>
      </c>
      <c r="D85" s="30">
        <f>IF(OR($A85="",$B85=""),"",A85*'MPTO_working_2-way'!$G84)</f>
        <v>2.3353293413173652</v>
      </c>
      <c r="E85" s="32">
        <f>IF(OR($A85="",$B85=""),"",B85*'MPTO_working_2-way'!$G84)</f>
        <v>1.7488789237668161</v>
      </c>
      <c r="F85" s="30">
        <f>IF(OR($A85="",$B85=""),"",'MPTO_working_2-way'!D84)</f>
        <v>2.3539711134287793</v>
      </c>
      <c r="G85" s="32">
        <f>IF(OR($A85="",$B85=""),"",'MPTO_working_2-way'!E84)</f>
        <v>1.7385681940197473</v>
      </c>
      <c r="H85" s="30">
        <f>IF(OR($A85="",$B85=""),"",'OddsRatio_working_2-way'!M84)</f>
        <v>2.3549246826013568</v>
      </c>
      <c r="I85" s="30">
        <f>IF(OR($A85="",$B85=""),"",'OddsRatio_working_2-way'!N84)</f>
        <v>1.7380484043438287</v>
      </c>
      <c r="J85" s="30">
        <f>IF('Log_working_2-way'!$D84="","",A85^('Log_working_2-way'!$D84))</f>
        <v>2.3636503228006438</v>
      </c>
      <c r="K85" s="32">
        <f>IF('Log_working_2-way'!$D84="","",B85^('Log_working_2-way'!$D84))</f>
        <v>1.7333258264811959</v>
      </c>
      <c r="L85" s="37">
        <f t="shared" si="18"/>
        <v>0.42820512820512818</v>
      </c>
      <c r="M85" s="37">
        <f t="shared" si="19"/>
        <v>0.57179487179487176</v>
      </c>
      <c r="N85" s="38">
        <v>181</v>
      </c>
      <c r="O85" s="38">
        <f t="shared" si="20"/>
        <v>99.834080717488789</v>
      </c>
      <c r="P85" s="38">
        <f t="shared" si="21"/>
        <v>72.616766467065858</v>
      </c>
      <c r="Q85" s="38">
        <f t="shared" si="22"/>
        <v>108.38323353293414</v>
      </c>
      <c r="R85" s="38">
        <f t="shared" si="23"/>
        <v>81.165919282511211</v>
      </c>
      <c r="S85" s="39">
        <f t="shared" si="24"/>
        <v>-8.5491528154453533</v>
      </c>
      <c r="T85" s="39">
        <f t="shared" si="25"/>
        <v>-8.5491528154453533</v>
      </c>
      <c r="U85" t="s">
        <v>308</v>
      </c>
      <c r="V85" t="s">
        <v>309</v>
      </c>
      <c r="W85" t="s">
        <v>92</v>
      </c>
      <c r="X85" s="48" t="s">
        <v>478</v>
      </c>
      <c r="Y85" s="41"/>
    </row>
    <row r="86" spans="1:25" ht="15" x14ac:dyDescent="0.25">
      <c r="A86">
        <v>1.75</v>
      </c>
      <c r="B86">
        <v>2.19</v>
      </c>
      <c r="C86" s="29">
        <f t="shared" si="17"/>
        <v>2.8049575994781417E-2</v>
      </c>
      <c r="D86" s="30">
        <f>IF(OR($A86="",$B86=""),"",A86*'MPTO_working_2-way'!$G85)</f>
        <v>1.7990867579908674</v>
      </c>
      <c r="E86" s="32">
        <f>IF(OR($A86="",$B86=""),"",B86*'MPTO_working_2-way'!$G85)</f>
        <v>2.2514285714285713</v>
      </c>
      <c r="F86" s="30">
        <f>IF(OR($A86="",$B86=""),"",'MPTO_working_2-way'!D85)</f>
        <v>1.7940315974253949</v>
      </c>
      <c r="G86" s="32">
        <f>IF(OR($A86="",$B86=""),"",'MPTO_working_2-way'!E85)</f>
        <v>2.2593957258658803</v>
      </c>
      <c r="H86" s="30">
        <f>IF(OR($A86="",$B86=""),"",'OddsRatio_working_2-way'!M85)</f>
        <v>1.7938841860374448</v>
      </c>
      <c r="I86" s="30">
        <f>IF(OR($A86="",$B86=""),"",'OddsRatio_working_2-way'!N85)</f>
        <v>2.2596295751794115</v>
      </c>
      <c r="J86" s="30">
        <f>IF('Log_working_2-way'!$D85="","",A86^('Log_working_2-way'!$D85))</f>
        <v>1.7915983497890287</v>
      </c>
      <c r="K86" s="32">
        <f>IF('Log_working_2-way'!$D85="","",B86^('Log_working_2-way'!$D85))</f>
        <v>2.2632669083588914</v>
      </c>
      <c r="L86" s="37">
        <f t="shared" si="18"/>
        <v>0.55583756345177671</v>
      </c>
      <c r="M86" s="37">
        <f t="shared" si="19"/>
        <v>0.44416243654822335</v>
      </c>
      <c r="N86" s="38">
        <v>182</v>
      </c>
      <c r="O86" s="38">
        <f t="shared" si="20"/>
        <v>78</v>
      </c>
      <c r="P86" s="38">
        <f t="shared" si="21"/>
        <v>98.894977168949765</v>
      </c>
      <c r="Q86" s="38">
        <f t="shared" si="22"/>
        <v>83.105022831050235</v>
      </c>
      <c r="R86" s="38">
        <f t="shared" si="23"/>
        <v>104</v>
      </c>
      <c r="S86" s="39">
        <f t="shared" si="24"/>
        <v>-5.1050228310502348</v>
      </c>
      <c r="T86" s="39">
        <f t="shared" si="25"/>
        <v>-5.1050228310502348</v>
      </c>
      <c r="U86" t="s">
        <v>149</v>
      </c>
      <c r="V86" t="s">
        <v>110</v>
      </c>
      <c r="W86" t="s">
        <v>173</v>
      </c>
      <c r="X86" s="48" t="s">
        <v>478</v>
      </c>
      <c r="Y86" s="41"/>
    </row>
    <row r="87" spans="1:25" ht="15" x14ac:dyDescent="0.25">
      <c r="A87">
        <v>1.47</v>
      </c>
      <c r="B87">
        <v>2.85</v>
      </c>
      <c r="C87" s="29">
        <f t="shared" si="17"/>
        <v>3.1149301825993625E-2</v>
      </c>
      <c r="D87" s="30">
        <f>IF(OR($A87="",$B87=""),"",A87*'MPTO_working_2-way'!$G86)</f>
        <v>1.5157894736842106</v>
      </c>
      <c r="E87" s="32">
        <f>IF(OR($A87="",$B87=""),"",B87*'MPTO_working_2-way'!$G86)</f>
        <v>2.9387755102040818</v>
      </c>
      <c r="F87" s="30">
        <f>IF(OR($A87="",$B87=""),"",'MPTO_working_2-way'!D86)</f>
        <v>1.5044438459466738</v>
      </c>
      <c r="G87" s="32">
        <f>IF(OR($A87="",$B87=""),"",'MPTO_working_2-way'!E86)</f>
        <v>2.9823812066203956</v>
      </c>
      <c r="H87" s="30">
        <f>IF(OR($A87="",$B87=""),"",'OddsRatio_working_2-way'!M86)</f>
        <v>1.5040377506239528</v>
      </c>
      <c r="I87" s="30">
        <f>IF(OR($A87="",$B87=""),"",'OddsRatio_working_2-way'!N86)</f>
        <v>2.9839783801155599</v>
      </c>
      <c r="J87" s="30">
        <f>IF('Log_working_2-way'!$D86="","",A87^('Log_working_2-way'!$D86))</f>
        <v>1.498848018248756</v>
      </c>
      <c r="K87" s="32">
        <f>IF('Log_working_2-way'!$D86="","",B87^('Log_working_2-way'!$D86))</f>
        <v>3.0046185680168516</v>
      </c>
      <c r="L87" s="37">
        <f t="shared" si="18"/>
        <v>0.65972222222222221</v>
      </c>
      <c r="M87" s="37">
        <f t="shared" si="19"/>
        <v>0.34027777777777773</v>
      </c>
      <c r="N87" s="38">
        <v>183</v>
      </c>
      <c r="O87" s="38">
        <f t="shared" si="20"/>
        <v>58.510204081632644</v>
      </c>
      <c r="P87" s="38">
        <f t="shared" si="21"/>
        <v>118.78947368421055</v>
      </c>
      <c r="Q87" s="38">
        <f t="shared" si="22"/>
        <v>64.210526315789465</v>
      </c>
      <c r="R87" s="38">
        <f t="shared" si="23"/>
        <v>124.48979591836735</v>
      </c>
      <c r="S87" s="39">
        <f t="shared" si="24"/>
        <v>-5.7003222341568218</v>
      </c>
      <c r="T87" s="39">
        <f t="shared" si="25"/>
        <v>-5.7003222341568005</v>
      </c>
      <c r="U87" t="s">
        <v>93</v>
      </c>
      <c r="V87" t="s">
        <v>144</v>
      </c>
      <c r="W87" t="s">
        <v>173</v>
      </c>
      <c r="X87" s="48" t="s">
        <v>478</v>
      </c>
      <c r="Y87" s="41"/>
    </row>
    <row r="88" spans="1:25" ht="15" x14ac:dyDescent="0.25">
      <c r="A88">
        <v>1.42</v>
      </c>
      <c r="B88">
        <v>2.99</v>
      </c>
      <c r="C88" s="29">
        <f t="shared" si="17"/>
        <v>3.8673512647793284E-2</v>
      </c>
      <c r="D88" s="30">
        <f>IF(OR($A88="",$B88=""),"",A88*'MPTO_working_2-way'!$G87)</f>
        <v>1.4749163879598663</v>
      </c>
      <c r="E88" s="32">
        <f>IF(OR($A88="",$B88=""),"",B88*'MPTO_working_2-way'!$G87)</f>
        <v>3.1056338028169019</v>
      </c>
      <c r="F88" s="30">
        <f>IF(OR($A88="",$B88=""),"",'MPTO_working_2-way'!D87)</f>
        <v>1.4600914749475566</v>
      </c>
      <c r="G88" s="32">
        <f>IF(OR($A88="",$B88=""),"",'MPTO_working_2-way'!E87)</f>
        <v>3.1734808281635409</v>
      </c>
      <c r="H88" s="30">
        <f>IF(OR($A88="",$B88=""),"",'OddsRatio_working_2-way'!M87)</f>
        <v>1.4594075275633931</v>
      </c>
      <c r="I88" s="30">
        <f>IF(OR($A88="",$B88=""),"",'OddsRatio_working_2-way'!N87)</f>
        <v>3.1767166186932192</v>
      </c>
      <c r="J88" s="30">
        <f>IF('Log_working_2-way'!$D87="","",A88^('Log_working_2-way'!$D87))</f>
        <v>1.4525811122689745</v>
      </c>
      <c r="K88" s="32">
        <f>IF('Log_working_2-way'!$D87="","",B88^('Log_working_2-way'!$D87))</f>
        <v>3.2095486817499332</v>
      </c>
      <c r="L88" s="37">
        <f t="shared" si="18"/>
        <v>0.67800453514739223</v>
      </c>
      <c r="M88" s="37">
        <f t="shared" si="19"/>
        <v>0.32199546485260766</v>
      </c>
      <c r="N88" s="38">
        <v>184</v>
      </c>
      <c r="O88" s="38">
        <f t="shared" si="20"/>
        <v>54.422535211267594</v>
      </c>
      <c r="P88" s="38">
        <f t="shared" si="21"/>
        <v>122.4615384615385</v>
      </c>
      <c r="Q88" s="38">
        <f t="shared" si="22"/>
        <v>61.53846153846154</v>
      </c>
      <c r="R88" s="38">
        <f t="shared" si="23"/>
        <v>129.57746478873241</v>
      </c>
      <c r="S88" s="39">
        <f t="shared" si="24"/>
        <v>-7.1159263271939466</v>
      </c>
      <c r="T88" s="39">
        <f t="shared" si="25"/>
        <v>-7.1159263271939182</v>
      </c>
      <c r="U88" t="s">
        <v>111</v>
      </c>
      <c r="V88" t="s">
        <v>155</v>
      </c>
      <c r="W88" t="s">
        <v>173</v>
      </c>
      <c r="X88" s="48" t="s">
        <v>478</v>
      </c>
      <c r="Y88" s="41"/>
    </row>
    <row r="89" spans="1:25" ht="15" x14ac:dyDescent="0.25">
      <c r="A89">
        <v>2.2000000000000002</v>
      </c>
      <c r="B89">
        <v>1.71</v>
      </c>
      <c r="C89" s="29">
        <f t="shared" si="17"/>
        <v>3.9340776182881454E-2</v>
      </c>
      <c r="D89" s="30">
        <f>IF(OR($A89="",$B89=""),"",A89*'MPTO_working_2-way'!$G88)</f>
        <v>2.2865497076023393</v>
      </c>
      <c r="E89" s="32">
        <f>IF(OR($A89="",$B89=""),"",B89*'MPTO_working_2-way'!$G88)</f>
        <v>1.7772727272727273</v>
      </c>
      <c r="F89" s="30">
        <f>IF(OR($A89="",$B89=""),"",'MPTO_working_2-way'!D88)</f>
        <v>2.2995110024449881</v>
      </c>
      <c r="G89" s="32">
        <f>IF(OR($A89="",$B89=""),"",'MPTO_working_2-way'!E88)</f>
        <v>1.7695202257761053</v>
      </c>
      <c r="H89" s="30">
        <f>IF(OR($A89="",$B89=""),"",'OddsRatio_working_2-way'!M88)</f>
        <v>2.3000541700523187</v>
      </c>
      <c r="I89" s="30">
        <f>IF(OR($A89="",$B89=""),"",'OddsRatio_working_2-way'!N88)</f>
        <v>1.7691987172809549</v>
      </c>
      <c r="J89" s="30">
        <f>IF('Log_working_2-way'!$D88="","",A89^('Log_working_2-way'!$D88))</f>
        <v>2.3060522808335469</v>
      </c>
      <c r="K89" s="32">
        <f>IF('Log_working_2-way'!$D88="","",B89^('Log_working_2-way'!$D88))</f>
        <v>1.7656661334886148</v>
      </c>
      <c r="L89" s="37">
        <f t="shared" si="18"/>
        <v>0.4373401534526854</v>
      </c>
      <c r="M89" s="37">
        <f t="shared" si="19"/>
        <v>0.5626598465473146</v>
      </c>
      <c r="N89" s="38">
        <v>185</v>
      </c>
      <c r="O89" s="38">
        <f t="shared" si="20"/>
        <v>100.90909090909093</v>
      </c>
      <c r="P89" s="38">
        <f t="shared" si="21"/>
        <v>76.812865497076004</v>
      </c>
      <c r="Q89" s="38">
        <f t="shared" si="22"/>
        <v>108.18713450292397</v>
      </c>
      <c r="R89" s="38">
        <f t="shared" si="23"/>
        <v>84.090909090909093</v>
      </c>
      <c r="S89" s="39">
        <f t="shared" si="24"/>
        <v>-7.2780435938330328</v>
      </c>
      <c r="T89" s="39">
        <f t="shared" si="25"/>
        <v>-7.2780435938330896</v>
      </c>
      <c r="U89" t="s">
        <v>122</v>
      </c>
      <c r="V89" t="s">
        <v>167</v>
      </c>
      <c r="W89" t="s">
        <v>176</v>
      </c>
      <c r="X89" s="48" t="s">
        <v>478</v>
      </c>
      <c r="Y89" s="41"/>
    </row>
    <row r="90" spans="1:25" ht="15" x14ac:dyDescent="0.25">
      <c r="A90">
        <v>2.5099999999999998</v>
      </c>
      <c r="B90">
        <v>1.54</v>
      </c>
      <c r="C90" s="29">
        <f t="shared" si="17"/>
        <v>4.7757023852641467E-2</v>
      </c>
      <c r="D90" s="30">
        <f>IF(OR($A90="",$B90=""),"",A90*'MPTO_working_2-way'!$G89)</f>
        <v>2.6298701298701297</v>
      </c>
      <c r="E90" s="32">
        <f>IF(OR($A90="",$B90=""),"",B90*'MPTO_working_2-way'!$G89)</f>
        <v>1.6135458167330679</v>
      </c>
      <c r="F90" s="30">
        <f>IF(OR($A90="",$B90=""),"",'MPTO_working_2-way'!D89)</f>
        <v>2.6700283207846929</v>
      </c>
      <c r="G90" s="32">
        <f>IF(OR($A90="",$B90=""),"",'MPTO_working_2-way'!E89)</f>
        <v>1.5987922405592092</v>
      </c>
      <c r="H90" s="30">
        <f>IF(OR($A90="",$B90=""),"",'OddsRatio_working_2-way'!M89)</f>
        <v>2.6722129936991572</v>
      </c>
      <c r="I90" s="30">
        <f>IF(OR($A90="",$B90=""),"",'OddsRatio_working_2-way'!N89)</f>
        <v>1.5980099447665865</v>
      </c>
      <c r="J90" s="30">
        <f>IF('Log_working_2-way'!$D89="","",A90^('Log_working_2-way'!$D89))</f>
        <v>2.6913578433827081</v>
      </c>
      <c r="K90" s="32">
        <f>IF('Log_working_2-way'!$D89="","",B90^('Log_working_2-way'!$D89))</f>
        <v>1.5912409392906393</v>
      </c>
      <c r="L90" s="37">
        <f t="shared" si="18"/>
        <v>0.38024691358024693</v>
      </c>
      <c r="M90" s="37">
        <f t="shared" si="19"/>
        <v>0.61975308641975302</v>
      </c>
      <c r="N90" s="38">
        <v>186</v>
      </c>
      <c r="O90" s="38">
        <f t="shared" si="20"/>
        <v>111.89641434262947</v>
      </c>
      <c r="P90" s="38">
        <f t="shared" si="21"/>
        <v>65.220779220779221</v>
      </c>
      <c r="Q90" s="38">
        <f t="shared" si="22"/>
        <v>120.77922077922078</v>
      </c>
      <c r="R90" s="38">
        <f t="shared" si="23"/>
        <v>74.10358565737053</v>
      </c>
      <c r="S90" s="39">
        <f t="shared" si="24"/>
        <v>-8.8828064365913093</v>
      </c>
      <c r="T90" s="39">
        <f t="shared" si="25"/>
        <v>-8.8828064365913093</v>
      </c>
      <c r="U90" t="s">
        <v>310</v>
      </c>
      <c r="V90" t="s">
        <v>311</v>
      </c>
      <c r="W90" t="s">
        <v>489</v>
      </c>
      <c r="X90" s="48" t="s">
        <v>478</v>
      </c>
      <c r="Y90" s="41"/>
    </row>
    <row r="91" spans="1:25" ht="15" x14ac:dyDescent="0.25">
      <c r="A91">
        <v>1.64</v>
      </c>
      <c r="B91">
        <v>2.2599999999999998</v>
      </c>
      <c r="C91" s="29">
        <f t="shared" si="17"/>
        <v>5.2233973667170197E-2</v>
      </c>
      <c r="D91" s="30">
        <f>IF(OR($A91="",$B91=""),"",A91*'MPTO_working_2-way'!$G90)</f>
        <v>1.7256637168141591</v>
      </c>
      <c r="E91" s="32">
        <f>IF(OR($A91="",$B91=""),"",B91*'MPTO_working_2-way'!$G90)</f>
        <v>2.3780487804878043</v>
      </c>
      <c r="F91" s="30">
        <f>IF(OR($A91="",$B91=""),"",'MPTO_working_2-way'!D90)</f>
        <v>1.7133875739644968</v>
      </c>
      <c r="G91" s="32">
        <f>IF(OR($A91="",$B91=""),"",'MPTO_working_2-way'!E90)</f>
        <v>2.4017625712804556</v>
      </c>
      <c r="H91" s="30">
        <f>IF(OR($A91="",$B91=""),"",'OddsRatio_working_2-way'!M90)</f>
        <v>1.7126966450997982</v>
      </c>
      <c r="I91" s="30">
        <f>IF(OR($A91="",$B91=""),"",'OddsRatio_working_2-way'!N90)</f>
        <v>2.4031215200402278</v>
      </c>
      <c r="J91" s="30">
        <f>IF('Log_working_2-way'!$D90="","",A91^('Log_working_2-way'!$D90))</f>
        <v>1.7070561902169741</v>
      </c>
      <c r="K91" s="32">
        <f>IF('Log_working_2-way'!$D90="","",B91^('Log_working_2-way'!$D90))</f>
        <v>2.41431475154904</v>
      </c>
      <c r="L91" s="37">
        <f t="shared" si="18"/>
        <v>0.57948717948717954</v>
      </c>
      <c r="M91" s="37">
        <f t="shared" si="19"/>
        <v>0.42051282051282063</v>
      </c>
      <c r="N91" s="38">
        <v>187</v>
      </c>
      <c r="O91" s="38">
        <f t="shared" si="20"/>
        <v>72.975609756097569</v>
      </c>
      <c r="P91" s="38">
        <f t="shared" si="21"/>
        <v>104.25663716814158</v>
      </c>
      <c r="Q91" s="38">
        <f t="shared" si="22"/>
        <v>82.743362831858406</v>
      </c>
      <c r="R91" s="38">
        <f t="shared" si="23"/>
        <v>114.02439024390243</v>
      </c>
      <c r="S91" s="39">
        <f t="shared" si="24"/>
        <v>-9.7677530757608366</v>
      </c>
      <c r="T91" s="39">
        <f t="shared" si="25"/>
        <v>-9.7677530757608508</v>
      </c>
      <c r="U91" t="s">
        <v>312</v>
      </c>
      <c r="V91" t="s">
        <v>313</v>
      </c>
      <c r="W91" t="s">
        <v>489</v>
      </c>
      <c r="X91" s="48" t="s">
        <v>478</v>
      </c>
      <c r="Y91" s="41"/>
    </row>
    <row r="92" spans="1:25" ht="15" x14ac:dyDescent="0.25">
      <c r="A92">
        <v>1.98</v>
      </c>
      <c r="B92">
        <v>1.85</v>
      </c>
      <c r="C92" s="29">
        <f t="shared" si="17"/>
        <v>4.5591045591045543E-2</v>
      </c>
      <c r="D92" s="30">
        <f>IF(OR($A92="",$B92=""),"",A92*'MPTO_working_2-way'!$G91)</f>
        <v>2.07027027027027</v>
      </c>
      <c r="E92" s="32">
        <f>IF(OR($A92="",$B92=""),"",B92*'MPTO_working_2-way'!$G91)</f>
        <v>1.9343434343434343</v>
      </c>
      <c r="F92" s="30">
        <f>IF(OR($A92="",$B92=""),"",'MPTO_working_2-way'!D91)</f>
        <v>2.0735918482875744</v>
      </c>
      <c r="G92" s="32">
        <f>IF(OR($A92="",$B92=""),"",'MPTO_working_2-way'!E91)</f>
        <v>1.931452675982072</v>
      </c>
      <c r="H92" s="30">
        <f>IF(OR($A92="",$B92=""),"",'OddsRatio_working_2-way'!M91)</f>
        <v>2.0737509843863182</v>
      </c>
      <c r="I92" s="30">
        <f>IF(OR($A92="",$B92=""),"",'OddsRatio_working_2-way'!N91)</f>
        <v>1.9313146293146641</v>
      </c>
      <c r="J92" s="30">
        <f>IF('Log_working_2-way'!$D91="","",A92^('Log_working_2-way'!$D91))</f>
        <v>2.0752829704469682</v>
      </c>
      <c r="K92" s="32">
        <f>IF('Log_working_2-way'!$D91="","",B92^('Log_working_2-way'!$D91))</f>
        <v>1.9299877590211039</v>
      </c>
      <c r="L92" s="37">
        <f t="shared" si="18"/>
        <v>0.48302872062663194</v>
      </c>
      <c r="M92" s="37">
        <f t="shared" si="19"/>
        <v>0.51697127937336818</v>
      </c>
      <c r="N92" s="38">
        <v>188</v>
      </c>
      <c r="O92" s="38">
        <f t="shared" si="20"/>
        <v>93.050505050505066</v>
      </c>
      <c r="P92" s="38">
        <f t="shared" si="21"/>
        <v>86.378378378378372</v>
      </c>
      <c r="Q92" s="38">
        <f t="shared" si="22"/>
        <v>101.6216216216216</v>
      </c>
      <c r="R92" s="38">
        <f t="shared" si="23"/>
        <v>94.949494949494962</v>
      </c>
      <c r="S92" s="39">
        <f t="shared" si="24"/>
        <v>-8.5711165711165336</v>
      </c>
      <c r="T92" s="39">
        <f t="shared" si="25"/>
        <v>-8.5711165711165904</v>
      </c>
      <c r="U92" t="s">
        <v>314</v>
      </c>
      <c r="V92" t="s">
        <v>315</v>
      </c>
      <c r="W92" t="s">
        <v>489</v>
      </c>
      <c r="X92" s="48" t="s">
        <v>478</v>
      </c>
      <c r="Y92" s="41"/>
    </row>
    <row r="93" spans="1:25" ht="15" x14ac:dyDescent="0.25">
      <c r="A93">
        <v>2.13</v>
      </c>
      <c r="B93">
        <v>1.79</v>
      </c>
      <c r="C93" s="29">
        <f t="shared" si="17"/>
        <v>2.8142785952212312E-2</v>
      </c>
      <c r="D93" s="30">
        <f>IF(OR($A93="",$B93=""),"",A93*'MPTO_working_2-way'!$G92)</f>
        <v>2.1899441340782122</v>
      </c>
      <c r="E93" s="32">
        <f>IF(OR($A93="",$B93=""),"",B93*'MPTO_working_2-way'!$G92)</f>
        <v>1.84037558685446</v>
      </c>
      <c r="F93" s="30">
        <f>IF(OR($A93="",$B93=""),"",'MPTO_working_2-way'!D92)</f>
        <v>2.1958130561234772</v>
      </c>
      <c r="G93" s="32">
        <f>IF(OR($A93="",$B93=""),"",'MPTO_working_2-way'!E92)</f>
        <v>1.8362511137332338</v>
      </c>
      <c r="H93" s="30">
        <f>IF(OR($A93="",$B93=""),"",'OddsRatio_working_2-way'!M92)</f>
        <v>2.1959848438987186</v>
      </c>
      <c r="I93" s="30">
        <f>IF(OR($A93="",$B93=""),"",'OddsRatio_working_2-way'!N92)</f>
        <v>1.8361309970619364</v>
      </c>
      <c r="J93" s="30">
        <f>IF('Log_working_2-way'!$D92="","",A93^('Log_working_2-way'!$D92))</f>
        <v>2.1986586658056355</v>
      </c>
      <c r="K93" s="32">
        <f>IF('Log_working_2-way'!$D92="","",B93^('Log_working_2-way'!$D92))</f>
        <v>1.8342658577685029</v>
      </c>
      <c r="L93" s="37">
        <f t="shared" si="18"/>
        <v>0.45663265306122452</v>
      </c>
      <c r="M93" s="37">
        <f t="shared" si="19"/>
        <v>0.54336734693877553</v>
      </c>
      <c r="N93" s="38">
        <v>189</v>
      </c>
      <c r="O93" s="38">
        <f t="shared" si="20"/>
        <v>100.26760563380282</v>
      </c>
      <c r="P93" s="38">
        <f t="shared" si="21"/>
        <v>83.413407821229043</v>
      </c>
      <c r="Q93" s="38">
        <f t="shared" si="22"/>
        <v>105.58659217877094</v>
      </c>
      <c r="R93" s="38">
        <f t="shared" si="23"/>
        <v>88.732394366197184</v>
      </c>
      <c r="S93" s="39">
        <f t="shared" si="24"/>
        <v>-5.3189865449681264</v>
      </c>
      <c r="T93" s="39">
        <f t="shared" si="25"/>
        <v>-5.3189865449681406</v>
      </c>
      <c r="U93" t="s">
        <v>157</v>
      </c>
      <c r="V93" t="s">
        <v>171</v>
      </c>
      <c r="W93" t="s">
        <v>177</v>
      </c>
      <c r="X93" s="48" t="s">
        <v>478</v>
      </c>
      <c r="Y93" s="41"/>
    </row>
    <row r="94" spans="1:25" ht="15" x14ac:dyDescent="0.25">
      <c r="A94">
        <v>1.9</v>
      </c>
      <c r="B94">
        <v>2.0099999999999998</v>
      </c>
      <c r="C94" s="29">
        <f t="shared" si="17"/>
        <v>2.3828227284629522E-2</v>
      </c>
      <c r="D94" s="30">
        <f>IF(OR($A94="",$B94=""),"",A94*'MPTO_working_2-way'!$G93)</f>
        <v>1.9452736318407959</v>
      </c>
      <c r="E94" s="32">
        <f>IF(OR($A94="",$B94=""),"",B94*'MPTO_working_2-way'!$G93)</f>
        <v>2.0578947368421052</v>
      </c>
      <c r="F94" s="30">
        <f>IF(OR($A94="",$B94=""),"",'MPTO_working_2-way'!D93)</f>
        <v>1.9440061084245355</v>
      </c>
      <c r="G94" s="32">
        <f>IF(OR($A94="",$B94=""),"",'MPTO_working_2-way'!E93)</f>
        <v>2.05931517929361</v>
      </c>
      <c r="H94" s="30">
        <f>IF(OR($A94="",$B94=""),"",'OddsRatio_working_2-way'!M93)</f>
        <v>1.9439751632913294</v>
      </c>
      <c r="I94" s="30">
        <f>IF(OR($A94="",$B94=""),"",'OddsRatio_working_2-way'!N93)</f>
        <v>2.0593499054713802</v>
      </c>
      <c r="J94" s="30">
        <f>IF('Log_working_2-way'!$D93="","",A94^('Log_working_2-way'!$D93))</f>
        <v>1.9434033475162076</v>
      </c>
      <c r="K94" s="32">
        <f>IF('Log_working_2-way'!$D93="","",B94^('Log_working_2-way'!$D93))</f>
        <v>2.0599919987911819</v>
      </c>
      <c r="L94" s="37">
        <f t="shared" si="18"/>
        <v>0.51406649616368294</v>
      </c>
      <c r="M94" s="37">
        <f t="shared" si="19"/>
        <v>0.48593350383631717</v>
      </c>
      <c r="N94" s="38">
        <v>190</v>
      </c>
      <c r="O94" s="38">
        <f t="shared" si="20"/>
        <v>90</v>
      </c>
      <c r="P94" s="38">
        <f t="shared" si="21"/>
        <v>95.472636815920396</v>
      </c>
      <c r="Q94" s="38">
        <f t="shared" si="22"/>
        <v>94.527363184079618</v>
      </c>
      <c r="R94" s="38">
        <f t="shared" si="23"/>
        <v>100</v>
      </c>
      <c r="S94" s="39">
        <f t="shared" si="24"/>
        <v>-4.5273631840796185</v>
      </c>
      <c r="T94" s="39">
        <f t="shared" si="25"/>
        <v>-4.5273631840796043</v>
      </c>
      <c r="U94" t="s">
        <v>161</v>
      </c>
      <c r="V94" t="s">
        <v>132</v>
      </c>
      <c r="W94" t="s">
        <v>177</v>
      </c>
      <c r="X94" s="48" t="s">
        <v>478</v>
      </c>
      <c r="Y94" s="41"/>
    </row>
    <row r="95" spans="1:25" ht="15" x14ac:dyDescent="0.25">
      <c r="A95">
        <v>1.76</v>
      </c>
      <c r="B95">
        <v>2.16</v>
      </c>
      <c r="C95" s="29">
        <f t="shared" si="17"/>
        <v>3.1144781144781142E-2</v>
      </c>
      <c r="D95" s="30">
        <f>IF(OR($A95="",$B95=""),"",A95*'MPTO_working_2-way'!$G94)</f>
        <v>1.8148148148148149</v>
      </c>
      <c r="E95" s="32">
        <f>IF(OR($A95="",$B95=""),"",B95*'MPTO_working_2-way'!$G94)</f>
        <v>2.2272727272727275</v>
      </c>
      <c r="F95" s="30">
        <f>IF(OR($A95="",$B95=""),"",'MPTO_working_2-way'!D94)</f>
        <v>1.8095963442498098</v>
      </c>
      <c r="G95" s="32">
        <f>IF(OR($A95="",$B95=""),"",'MPTO_working_2-way'!E94)</f>
        <v>2.235183443085607</v>
      </c>
      <c r="H95" s="30">
        <f>IF(OR($A95="",$B95=""),"",'OddsRatio_working_2-way'!M94)</f>
        <v>1.8094272134003797</v>
      </c>
      <c r="I95" s="30">
        <f>IF(OR($A95="",$B95=""),"",'OddsRatio_working_2-way'!N94)</f>
        <v>2.2354415362426847</v>
      </c>
      <c r="J95" s="30">
        <f>IF('Log_working_2-way'!$D94="","",A95^('Log_working_2-way'!$D94))</f>
        <v>1.8070624804765649</v>
      </c>
      <c r="K95" s="32">
        <f>IF('Log_working_2-way'!$D94="","",B95^('Log_working_2-way'!$D94))</f>
        <v>2.2390614409549543</v>
      </c>
      <c r="L95" s="37">
        <f t="shared" si="18"/>
        <v>0.55102040816326525</v>
      </c>
      <c r="M95" s="37">
        <f t="shared" si="19"/>
        <v>0.44897959183673464</v>
      </c>
      <c r="N95" s="38">
        <v>191</v>
      </c>
      <c r="O95" s="38">
        <f t="shared" si="20"/>
        <v>82.477272727272748</v>
      </c>
      <c r="P95" s="38">
        <f t="shared" si="21"/>
        <v>102.57407407407406</v>
      </c>
      <c r="Q95" s="38">
        <f t="shared" si="22"/>
        <v>88.42592592592591</v>
      </c>
      <c r="R95" s="38">
        <f t="shared" si="23"/>
        <v>108.52272727272728</v>
      </c>
      <c r="S95" s="39">
        <f t="shared" si="24"/>
        <v>-5.9486531986531617</v>
      </c>
      <c r="T95" s="39">
        <f t="shared" si="25"/>
        <v>-5.9486531986532185</v>
      </c>
      <c r="U95" t="s">
        <v>129</v>
      </c>
      <c r="V95" t="s">
        <v>158</v>
      </c>
      <c r="W95" t="s">
        <v>177</v>
      </c>
      <c r="X95" s="48" t="s">
        <v>478</v>
      </c>
      <c r="Y95" s="41"/>
    </row>
    <row r="96" spans="1:25" ht="15" x14ac:dyDescent="0.25">
      <c r="A96">
        <v>2.1800000000000002</v>
      </c>
      <c r="B96">
        <v>1.74</v>
      </c>
      <c r="C96" s="29">
        <f t="shared" si="17"/>
        <v>3.3428240008436028E-2</v>
      </c>
      <c r="D96" s="30">
        <f>IF(OR($A96="",$B96=""),"",A96*'MPTO_working_2-way'!$G95)</f>
        <v>2.2528735632183907</v>
      </c>
      <c r="E96" s="32">
        <f>IF(OR($A96="",$B96=""),"",B96*'MPTO_working_2-way'!$G95)</f>
        <v>1.7981651376146788</v>
      </c>
      <c r="F96" s="30">
        <f>IF(OR($A96="",$B96=""),"",'MPTO_working_2-way'!D95)</f>
        <v>2.2624358821424311</v>
      </c>
      <c r="G96" s="32">
        <f>IF(OR($A96="",$B96=""),"",'MPTO_working_2-way'!E95)</f>
        <v>1.7921194368326561</v>
      </c>
      <c r="H96" s="30">
        <f>IF(OR($A96="",$B96=""),"",'OddsRatio_working_2-way'!M95)</f>
        <v>2.26277258229445</v>
      </c>
      <c r="I96" s="30">
        <f>IF(OR($A96="",$B96=""),"",'OddsRatio_working_2-way'!N95)</f>
        <v>1.7919082295744857</v>
      </c>
      <c r="J96" s="30">
        <f>IF('Log_working_2-way'!$D95="","",A96^('Log_working_2-way'!$D95))</f>
        <v>2.2671631499443738</v>
      </c>
      <c r="K96" s="32">
        <f>IF('Log_working_2-way'!$D95="","",B96^('Log_working_2-way'!$D95))</f>
        <v>1.7891643629660847</v>
      </c>
      <c r="L96" s="37">
        <f t="shared" si="18"/>
        <v>0.44387755102040816</v>
      </c>
      <c r="M96" s="37">
        <f t="shared" si="19"/>
        <v>0.55612244897959184</v>
      </c>
      <c r="N96" s="38">
        <v>192</v>
      </c>
      <c r="O96" s="38">
        <f t="shared" si="20"/>
        <v>103.92660550458717</v>
      </c>
      <c r="P96" s="38">
        <f t="shared" si="21"/>
        <v>81.655172413793096</v>
      </c>
      <c r="Q96" s="38">
        <f t="shared" si="22"/>
        <v>110.34482758620689</v>
      </c>
      <c r="R96" s="38">
        <f t="shared" si="23"/>
        <v>88.073394495412842</v>
      </c>
      <c r="S96" s="39">
        <f t="shared" si="24"/>
        <v>-6.4182220816197173</v>
      </c>
      <c r="T96" s="39">
        <f t="shared" si="25"/>
        <v>-6.4182220816197457</v>
      </c>
      <c r="U96" t="s">
        <v>316</v>
      </c>
      <c r="V96" t="s">
        <v>317</v>
      </c>
      <c r="W96" t="s">
        <v>483</v>
      </c>
      <c r="X96" s="48" t="s">
        <v>478</v>
      </c>
      <c r="Y96" s="41"/>
    </row>
    <row r="97" spans="1:25" ht="15" x14ac:dyDescent="0.25">
      <c r="A97">
        <v>1.98</v>
      </c>
      <c r="B97">
        <v>1.91</v>
      </c>
      <c r="C97" s="29">
        <f t="shared" si="17"/>
        <v>2.861071447458885E-2</v>
      </c>
      <c r="D97" s="30">
        <f>IF(OR($A97="",$B97=""),"",A97*'MPTO_working_2-way'!$G96)</f>
        <v>2.0366492146596857</v>
      </c>
      <c r="E97" s="32">
        <f>IF(OR($A97="",$B97=""),"",B97*'MPTO_working_2-way'!$G96)</f>
        <v>1.9646464646464645</v>
      </c>
      <c r="F97" s="30">
        <f>IF(OR($A97="",$B97=""),"",'MPTO_working_2-way'!D96)</f>
        <v>2.0377175494369308</v>
      </c>
      <c r="G97" s="32">
        <f>IF(OR($A97="",$B97=""),"",'MPTO_working_2-way'!E96)</f>
        <v>1.9636533568721115</v>
      </c>
      <c r="H97" s="30">
        <f>IF(OR($A97="",$B97=""),"",'OddsRatio_working_2-way'!M96)</f>
        <v>2.0377490433255412</v>
      </c>
      <c r="I97" s="30">
        <f>IF(OR($A97="",$B97=""),"",'OddsRatio_working_2-way'!N96)</f>
        <v>1.9636241116594322</v>
      </c>
      <c r="J97" s="30">
        <f>IF('Log_working_2-way'!$D96="","",A97^('Log_working_2-way'!$D96))</f>
        <v>2.0382337672504618</v>
      </c>
      <c r="K97" s="32">
        <f>IF('Log_working_2-way'!$D96="","",B97^('Log_working_2-way'!$D96))</f>
        <v>1.9631742210121639</v>
      </c>
      <c r="L97" s="37">
        <f t="shared" si="18"/>
        <v>0.49100257069408743</v>
      </c>
      <c r="M97" s="37">
        <f t="shared" si="19"/>
        <v>0.50899742930591263</v>
      </c>
      <c r="N97" s="38">
        <v>193</v>
      </c>
      <c r="O97" s="38">
        <f t="shared" si="20"/>
        <v>95.525252525252526</v>
      </c>
      <c r="P97" s="38">
        <f t="shared" si="21"/>
        <v>91.952879581151834</v>
      </c>
      <c r="Q97" s="38">
        <f t="shared" si="22"/>
        <v>101.04712041884817</v>
      </c>
      <c r="R97" s="38">
        <f t="shared" si="23"/>
        <v>97.474747474747474</v>
      </c>
      <c r="S97" s="39">
        <f t="shared" si="24"/>
        <v>-5.5218678935956405</v>
      </c>
      <c r="T97" s="39">
        <f t="shared" si="25"/>
        <v>-5.5218678935956405</v>
      </c>
      <c r="U97" t="s">
        <v>318</v>
      </c>
      <c r="V97" t="s">
        <v>319</v>
      </c>
      <c r="W97" t="s">
        <v>483</v>
      </c>
      <c r="X97" s="48" t="s">
        <v>478</v>
      </c>
      <c r="Y97" s="41"/>
    </row>
    <row r="98" spans="1:25" ht="15" x14ac:dyDescent="0.25">
      <c r="A98">
        <v>2.1</v>
      </c>
      <c r="B98">
        <v>1.79</v>
      </c>
      <c r="C98" s="29">
        <f t="shared" si="17"/>
        <v>3.4849694067571102E-2</v>
      </c>
      <c r="D98" s="30">
        <f>IF(OR($A98="",$B98=""),"",A98*'MPTO_working_2-way'!$G97)</f>
        <v>2.1731843575418992</v>
      </c>
      <c r="E98" s="32">
        <f>IF(OR($A98="",$B98=""),"",B98*'MPTO_working_2-way'!$G97)</f>
        <v>1.8523809523809522</v>
      </c>
      <c r="F98" s="30">
        <f>IF(OR($A98="",$B98=""),"",'MPTO_working_2-way'!D97)</f>
        <v>2.1797622499275153</v>
      </c>
      <c r="G98" s="32">
        <f>IF(OR($A98="",$B98=""),"",'MPTO_working_2-way'!E97)</f>
        <v>1.8476284099287292</v>
      </c>
      <c r="H98" s="30">
        <f>IF(OR($A98="",$B98=""),"",'OddsRatio_working_2-way'!M97)</f>
        <v>2.1800021454603971</v>
      </c>
      <c r="I98" s="30">
        <f>IF(OR($A98="",$B98=""),"",'OddsRatio_working_2-way'!N97)</f>
        <v>1.8474560862851939</v>
      </c>
      <c r="J98" s="30">
        <f>IF('Log_working_2-way'!$D97="","",A98^('Log_working_2-way'!$D97))</f>
        <v>2.1830172065936067</v>
      </c>
      <c r="K98" s="32">
        <f>IF('Log_working_2-way'!$D97="","",B98^('Log_working_2-way'!$D97))</f>
        <v>1.8452962428833544</v>
      </c>
      <c r="L98" s="37">
        <f t="shared" si="18"/>
        <v>0.46015424164524427</v>
      </c>
      <c r="M98" s="37">
        <f t="shared" si="19"/>
        <v>0.53984575835475579</v>
      </c>
      <c r="N98" s="38">
        <v>194</v>
      </c>
      <c r="O98" s="38">
        <f t="shared" si="20"/>
        <v>101.61904761904763</v>
      </c>
      <c r="P98" s="38">
        <f t="shared" si="21"/>
        <v>85.620111731843565</v>
      </c>
      <c r="Q98" s="38">
        <f t="shared" si="22"/>
        <v>108.37988826815642</v>
      </c>
      <c r="R98" s="38">
        <f t="shared" si="23"/>
        <v>92.38095238095238</v>
      </c>
      <c r="S98" s="39">
        <f t="shared" si="24"/>
        <v>-6.7608406491087862</v>
      </c>
      <c r="T98" s="39">
        <f t="shared" si="25"/>
        <v>-6.7608406491088147</v>
      </c>
      <c r="U98" t="s">
        <v>320</v>
      </c>
      <c r="V98" t="s">
        <v>321</v>
      </c>
      <c r="W98" t="s">
        <v>483</v>
      </c>
      <c r="X98" s="48" t="s">
        <v>478</v>
      </c>
      <c r="Y98" s="41"/>
    </row>
    <row r="99" spans="1:25" ht="15" x14ac:dyDescent="0.25">
      <c r="A99">
        <v>1.88</v>
      </c>
      <c r="B99">
        <v>2.0099999999999998</v>
      </c>
      <c r="C99" s="29">
        <f t="shared" si="17"/>
        <v>2.9427331427966497E-2</v>
      </c>
      <c r="D99" s="30">
        <f>IF(OR($A99="",$B99=""),"",A99*'MPTO_working_2-way'!$G98)</f>
        <v>1.9353233830845769</v>
      </c>
      <c r="E99" s="32">
        <f>IF(OR($A99="",$B99=""),"",B99*'MPTO_working_2-way'!$G98)</f>
        <v>2.0691489361702122</v>
      </c>
      <c r="F99" s="30">
        <f>IF(OR($A99="",$B99=""),"",'MPTO_working_2-way'!D98)</f>
        <v>1.9334834220221038</v>
      </c>
      <c r="G99" s="32">
        <f>IF(OR($A99="",$B99=""),"",'MPTO_working_2-way'!E98)</f>
        <v>2.0712563034422273</v>
      </c>
      <c r="H99" s="30">
        <f>IF(OR($A99="",$B99=""),"",'OddsRatio_working_2-way'!M98)</f>
        <v>1.9334276237142709</v>
      </c>
      <c r="I99" s="30">
        <f>IF(OR($A99="",$B99=""),"",'OddsRatio_working_2-way'!N98)</f>
        <v>2.0713203408538785</v>
      </c>
      <c r="J99" s="30">
        <f>IF('Log_working_2-way'!$D98="","",A99^('Log_working_2-way'!$D98))</f>
        <v>1.9325939690668699</v>
      </c>
      <c r="K99" s="32">
        <f>IF('Log_working_2-way'!$D98="","",B99^('Log_working_2-way'!$D98))</f>
        <v>2.0722780043286777</v>
      </c>
      <c r="L99" s="37">
        <f t="shared" si="18"/>
        <v>0.5167095115681235</v>
      </c>
      <c r="M99" s="37">
        <f t="shared" si="19"/>
        <v>0.48329048843187672</v>
      </c>
      <c r="N99" s="38">
        <v>195</v>
      </c>
      <c r="O99" s="38">
        <f t="shared" si="20"/>
        <v>91.276595744680833</v>
      </c>
      <c r="P99" s="38">
        <f t="shared" si="21"/>
        <v>97.985074626865654</v>
      </c>
      <c r="Q99" s="38">
        <f t="shared" si="22"/>
        <v>97.014925373134346</v>
      </c>
      <c r="R99" s="38">
        <f t="shared" si="23"/>
        <v>103.72340425531915</v>
      </c>
      <c r="S99" s="39">
        <f t="shared" si="24"/>
        <v>-5.7383296284535135</v>
      </c>
      <c r="T99" s="39">
        <f t="shared" si="25"/>
        <v>-5.7383296284534993</v>
      </c>
      <c r="U99" t="s">
        <v>322</v>
      </c>
      <c r="V99" t="s">
        <v>323</v>
      </c>
      <c r="W99" t="s">
        <v>483</v>
      </c>
      <c r="X99" s="48" t="s">
        <v>478</v>
      </c>
      <c r="Y99" s="41"/>
    </row>
    <row r="100" spans="1:25" ht="15" x14ac:dyDescent="0.25">
      <c r="A100">
        <v>2.19</v>
      </c>
      <c r="B100">
        <v>1.74</v>
      </c>
      <c r="C100" s="29">
        <f t="shared" si="17"/>
        <v>3.1333648244370904E-2</v>
      </c>
      <c r="D100" s="30">
        <f>IF(OR($A100="",$B100=""),"",A100*'MPTO_working_2-way'!$G99)</f>
        <v>2.2586206896551722</v>
      </c>
      <c r="E100" s="32">
        <f>IF(OR($A100="",$B100=""),"",B100*'MPTO_working_2-way'!$G99)</f>
        <v>1.7945205479452053</v>
      </c>
      <c r="F100" s="30">
        <f>IF(OR($A100="",$B100=""),"",'MPTO_working_2-way'!D99)</f>
        <v>2.2678093197643276</v>
      </c>
      <c r="G100" s="32">
        <f>IF(OR($A100="",$B100=""),"",'MPTO_working_2-way'!E99)</f>
        <v>1.7887621461765948</v>
      </c>
      <c r="H100" s="30">
        <f>IF(OR($A100="",$B100=""),"",'OddsRatio_working_2-way'!M99)</f>
        <v>2.2681120250624973</v>
      </c>
      <c r="I100" s="30">
        <f>IF(OR($A100="",$B100=""),"",'OddsRatio_working_2-way'!N99)</f>
        <v>1.7885738643245783</v>
      </c>
      <c r="J100" s="30">
        <f>IF('Log_working_2-way'!$D99="","",A100^('Log_working_2-way'!$D99))</f>
        <v>2.2723226675973618</v>
      </c>
      <c r="K100" s="32">
        <f>IF('Log_working_2-way'!$D99="","",B100^('Log_working_2-way'!$D99))</f>
        <v>1.7859641468844982</v>
      </c>
      <c r="L100" s="37">
        <f t="shared" si="18"/>
        <v>0.44274809160305351</v>
      </c>
      <c r="M100" s="37">
        <f t="shared" si="19"/>
        <v>0.5572519083969466</v>
      </c>
      <c r="N100" s="38">
        <v>196</v>
      </c>
      <c r="O100" s="38">
        <f t="shared" si="20"/>
        <v>106.50228310502284</v>
      </c>
      <c r="P100" s="38">
        <f t="shared" si="21"/>
        <v>83.356321839080465</v>
      </c>
      <c r="Q100" s="38">
        <f t="shared" si="22"/>
        <v>112.64367816091954</v>
      </c>
      <c r="R100" s="38">
        <f t="shared" si="23"/>
        <v>89.497716894977174</v>
      </c>
      <c r="S100" s="39">
        <f t="shared" si="24"/>
        <v>-6.1413950558966945</v>
      </c>
      <c r="T100" s="39">
        <f t="shared" si="25"/>
        <v>-6.1413950558967088</v>
      </c>
      <c r="U100" t="s">
        <v>324</v>
      </c>
      <c r="V100" t="s">
        <v>325</v>
      </c>
      <c r="W100" t="s">
        <v>483</v>
      </c>
      <c r="X100" s="48" t="s">
        <v>478</v>
      </c>
      <c r="Y100" s="41"/>
    </row>
    <row r="101" spans="1:25" s="35" customFormat="1" ht="15" x14ac:dyDescent="0.25">
      <c r="A101">
        <v>1.94</v>
      </c>
      <c r="B101">
        <v>1.94</v>
      </c>
      <c r="C101" s="29">
        <f t="shared" si="17"/>
        <v>3.0927835051546504E-2</v>
      </c>
      <c r="D101" s="30">
        <f>IF(OR($A101="",$B101=""),"",A101*'MPTO_working_2-way'!$G100)</f>
        <v>2</v>
      </c>
      <c r="E101" s="32">
        <f>IF(OR($A101="",$B101=""),"",B101*'MPTO_working_2-way'!$G100)</f>
        <v>2</v>
      </c>
      <c r="F101" s="30">
        <f>IF(OR($A101="",$B101=""),"",'MPTO_working_2-way'!D100)</f>
        <v>2.0000000000000004</v>
      </c>
      <c r="G101" s="32">
        <f>IF(OR($A101="",$B101=""),"",'MPTO_working_2-way'!E100)</f>
        <v>2.0000000000000004</v>
      </c>
      <c r="H101" s="30">
        <f>IF(OR($A101="",$B101=""),"",'OddsRatio_working_2-way'!M100)</f>
        <v>2.0000000000000004</v>
      </c>
      <c r="I101" s="30">
        <f>IF(OR($A101="",$B101=""),"",'OddsRatio_working_2-way'!N100)</f>
        <v>2.0000000000000004</v>
      </c>
      <c r="J101" s="30">
        <f>IF('Log_working_2-way'!$D100="","",A101^('Log_working_2-way'!$D100))</f>
        <v>1.9999999999999891</v>
      </c>
      <c r="K101" s="32">
        <f>IF('Log_working_2-way'!$D100="","",B101^('Log_working_2-way'!$D100))</f>
        <v>1.9999999999999891</v>
      </c>
      <c r="L101" s="37">
        <f t="shared" si="18"/>
        <v>0.5</v>
      </c>
      <c r="M101" s="37">
        <f t="shared" si="19"/>
        <v>0.5</v>
      </c>
      <c r="N101" s="38">
        <v>197</v>
      </c>
      <c r="O101" s="38">
        <f t="shared" si="20"/>
        <v>95.453608247422693</v>
      </c>
      <c r="P101" s="38">
        <f t="shared" si="21"/>
        <v>95.453608247422693</v>
      </c>
      <c r="Q101" s="38">
        <f t="shared" si="22"/>
        <v>101.54639175257734</v>
      </c>
      <c r="R101" s="38">
        <f t="shared" si="23"/>
        <v>101.54639175257734</v>
      </c>
      <c r="S101" s="39">
        <f t="shared" si="24"/>
        <v>-6.0927835051546424</v>
      </c>
      <c r="T101" s="39">
        <f t="shared" si="25"/>
        <v>-6.0927835051546424</v>
      </c>
      <c r="U101" t="s">
        <v>326</v>
      </c>
      <c r="V101" t="s">
        <v>327</v>
      </c>
      <c r="W101" t="s">
        <v>483</v>
      </c>
      <c r="X101" s="48" t="s">
        <v>478</v>
      </c>
      <c r="Y101" s="41"/>
    </row>
    <row r="102" spans="1:25" ht="15" x14ac:dyDescent="0.25">
      <c r="A102">
        <v>2.12</v>
      </c>
      <c r="B102">
        <v>1.78</v>
      </c>
      <c r="C102" s="29">
        <f t="shared" si="17"/>
        <v>3.3495866016535869E-2</v>
      </c>
      <c r="D102" s="30">
        <f>IF(OR($A102="",$B102=""),"",A102*'MPTO_working_2-way'!$G101)</f>
        <v>2.191011235955056</v>
      </c>
      <c r="E102" s="32">
        <f>IF(OR($A102="",$B102=""),"",B102*'MPTO_working_2-way'!$G101)</f>
        <v>1.8396226415094339</v>
      </c>
      <c r="F102" s="30">
        <f>IF(OR($A102="",$B102=""),"",'MPTO_working_2-way'!D101)</f>
        <v>2.1980428704566637</v>
      </c>
      <c r="G102" s="32">
        <f>IF(OR($A102="",$B102=""),"",'MPTO_working_2-way'!E101)</f>
        <v>1.8346946713341112</v>
      </c>
      <c r="H102" s="30">
        <f>IF(OR($A102="",$B102=""),"",'OddsRatio_working_2-way'!M101)</f>
        <v>2.1982893790305562</v>
      </c>
      <c r="I102" s="30">
        <f>IF(OR($A102="",$B102=""),"",'OddsRatio_working_2-way'!N101)</f>
        <v>1.83452296039628</v>
      </c>
      <c r="J102" s="30">
        <f>IF('Log_working_2-way'!$D101="","",A102^('Log_working_2-way'!$D101))</f>
        <v>2.2015102621380289</v>
      </c>
      <c r="K102" s="32">
        <f>IF('Log_working_2-way'!$D101="","",B102^('Log_working_2-way'!$D101))</f>
        <v>1.8322858584832242</v>
      </c>
      <c r="L102" s="37">
        <f t="shared" si="18"/>
        <v>0.45641025641025645</v>
      </c>
      <c r="M102" s="37">
        <f t="shared" si="19"/>
        <v>0.54358974358974366</v>
      </c>
      <c r="N102" s="38">
        <v>198</v>
      </c>
      <c r="O102" s="38">
        <f t="shared" si="20"/>
        <v>104.60377358490567</v>
      </c>
      <c r="P102" s="38">
        <f t="shared" si="21"/>
        <v>86.764044943820224</v>
      </c>
      <c r="Q102" s="38">
        <f t="shared" si="22"/>
        <v>111.23595505617979</v>
      </c>
      <c r="R102" s="38">
        <f t="shared" si="23"/>
        <v>93.396226415094333</v>
      </c>
      <c r="S102" s="39">
        <f t="shared" si="24"/>
        <v>-6.6321814712741229</v>
      </c>
      <c r="T102" s="39">
        <f t="shared" si="25"/>
        <v>-6.6321814712741087</v>
      </c>
      <c r="U102" t="s">
        <v>328</v>
      </c>
      <c r="V102" t="s">
        <v>329</v>
      </c>
      <c r="W102" t="s">
        <v>483</v>
      </c>
      <c r="X102" s="48" t="s">
        <v>478</v>
      </c>
      <c r="Y102" s="41"/>
    </row>
    <row r="103" spans="1:25" ht="15" x14ac:dyDescent="0.25">
      <c r="A103">
        <v>1.99</v>
      </c>
      <c r="B103">
        <v>1.9</v>
      </c>
      <c r="C103" s="29">
        <f t="shared" si="17"/>
        <v>2.8828352287754377E-2</v>
      </c>
      <c r="D103" s="30">
        <f>IF(OR($A103="",$B103=""),"",A103*'MPTO_working_2-way'!$G102)</f>
        <v>2.0473684210526311</v>
      </c>
      <c r="E103" s="32">
        <f>IF(OR($A103="",$B103=""),"",B103*'MPTO_working_2-way'!$G102)</f>
        <v>1.9547738693467331</v>
      </c>
      <c r="F103" s="30">
        <f>IF(OR($A103="",$B103=""),"",'MPTO_working_2-way'!D102)</f>
        <v>2.0487672717420748</v>
      </c>
      <c r="G103" s="32">
        <f>IF(OR($A103="",$B103=""),"",'MPTO_working_2-way'!E102)</f>
        <v>1.9535003874967702</v>
      </c>
      <c r="H103" s="30">
        <f>IF(OR($A103="",$B103=""),"",'OddsRatio_working_2-way'!M102)</f>
        <v>2.0488088481701512</v>
      </c>
      <c r="I103" s="30">
        <f>IF(OR($A103="",$B103=""),"",'OddsRatio_working_2-way'!N102)</f>
        <v>1.9534625892455926</v>
      </c>
      <c r="J103" s="30">
        <f>IF('Log_working_2-way'!$D102="","",A103^('Log_working_2-way'!$D102))</f>
        <v>2.0494438264048878</v>
      </c>
      <c r="K103" s="32">
        <f>IF('Log_working_2-way'!$D102="","",B103^('Log_working_2-way'!$D102))</f>
        <v>1.9528856855785393</v>
      </c>
      <c r="L103" s="37">
        <f t="shared" si="18"/>
        <v>0.48843187660668391</v>
      </c>
      <c r="M103" s="37">
        <f t="shared" si="19"/>
        <v>0.51156812339331637</v>
      </c>
      <c r="N103" s="38">
        <v>199</v>
      </c>
      <c r="O103" s="38">
        <f t="shared" si="20"/>
        <v>98.999999999999986</v>
      </c>
      <c r="P103" s="38">
        <f t="shared" si="21"/>
        <v>94.263157894736821</v>
      </c>
      <c r="Q103" s="38">
        <f t="shared" si="22"/>
        <v>104.73684210526315</v>
      </c>
      <c r="R103" s="38">
        <f t="shared" si="23"/>
        <v>99.999999999999986</v>
      </c>
      <c r="S103" s="39">
        <f t="shared" si="24"/>
        <v>-5.7368421052631646</v>
      </c>
      <c r="T103" s="39">
        <f t="shared" si="25"/>
        <v>-5.7368421052631646</v>
      </c>
      <c r="U103" t="s">
        <v>330</v>
      </c>
      <c r="V103" t="s">
        <v>331</v>
      </c>
      <c r="W103" t="s">
        <v>483</v>
      </c>
      <c r="X103" s="48" t="s">
        <v>478</v>
      </c>
      <c r="Y103" s="41"/>
    </row>
    <row r="104" spans="1:25" ht="15" x14ac:dyDescent="0.25">
      <c r="A104">
        <v>1.19</v>
      </c>
      <c r="B104">
        <v>4.8600000000000003</v>
      </c>
      <c r="C104" s="29">
        <f t="shared" si="17"/>
        <v>4.6097451326209571E-2</v>
      </c>
      <c r="D104" s="30">
        <f>IF(OR($A104="",$B104=""),"",A104*'MPTO_working_2-way'!$G103)</f>
        <v>1.2448559670781894</v>
      </c>
      <c r="E104" s="32">
        <f>IF(OR($A104="",$B104=""),"",B104*'MPTO_working_2-way'!$G103)</f>
        <v>5.0840336134453787</v>
      </c>
      <c r="F104" s="30">
        <f>IF(OR($A104="",$B104=""),"",'MPTO_working_2-way'!D103)</f>
        <v>1.2235597774345739</v>
      </c>
      <c r="G104" s="32">
        <f>IF(OR($A104="",$B104=""),"",'MPTO_working_2-way'!E103)</f>
        <v>5.4730765590990833</v>
      </c>
      <c r="H104" s="30">
        <f>IF(OR($A104="",$B104=""),"",'OddsRatio_working_2-way'!M103)</f>
        <v>1.2218621146736439</v>
      </c>
      <c r="I104" s="30">
        <f>IF(OR($A104="",$B104=""),"",'OddsRatio_working_2-way'!N103)</f>
        <v>5.5073040138961362</v>
      </c>
      <c r="J104" s="30">
        <f>IF('Log_working_2-way'!$D103="","",A104^('Log_working_2-way'!$D103))</f>
        <v>1.2116408650967234</v>
      </c>
      <c r="K104" s="32">
        <f>IF('Log_working_2-way'!$D103="","",B104^('Log_working_2-way'!$D103))</f>
        <v>5.7249854112200076</v>
      </c>
      <c r="L104" s="37">
        <f t="shared" si="18"/>
        <v>0.80330578512396689</v>
      </c>
      <c r="M104" s="37">
        <f t="shared" si="19"/>
        <v>0.19669421487603303</v>
      </c>
      <c r="N104" s="38">
        <v>200</v>
      </c>
      <c r="O104" s="38">
        <f t="shared" si="20"/>
        <v>31.932773109243698</v>
      </c>
      <c r="P104" s="38">
        <f t="shared" si="21"/>
        <v>158.84773662551441</v>
      </c>
      <c r="Q104" s="38">
        <f t="shared" si="22"/>
        <v>41.152263374485592</v>
      </c>
      <c r="R104" s="38">
        <f t="shared" si="23"/>
        <v>168.0672268907563</v>
      </c>
      <c r="S104" s="39">
        <f t="shared" si="24"/>
        <v>-9.2194902652418946</v>
      </c>
      <c r="T104" s="39">
        <f t="shared" si="25"/>
        <v>-9.2194902652418875</v>
      </c>
      <c r="U104" t="s">
        <v>332</v>
      </c>
      <c r="V104" t="s">
        <v>333</v>
      </c>
      <c r="W104" t="s">
        <v>178</v>
      </c>
      <c r="X104" s="48" t="s">
        <v>478</v>
      </c>
      <c r="Y104" s="41"/>
    </row>
    <row r="105" spans="1:25" ht="15" x14ac:dyDescent="0.25">
      <c r="A105">
        <v>1.6</v>
      </c>
      <c r="B105">
        <v>2.4500000000000002</v>
      </c>
      <c r="C105" s="29">
        <f t="shared" si="17"/>
        <v>3.3163265306122458E-2</v>
      </c>
      <c r="D105" s="30">
        <f>IF(OR($A105="",$B105=""),"",A105*'MPTO_working_2-way'!$G104)</f>
        <v>1.653061224489796</v>
      </c>
      <c r="E105" s="32">
        <f>IF(OR($A105="",$B105=""),"",B105*'MPTO_working_2-way'!$G104)</f>
        <v>2.53125</v>
      </c>
      <c r="F105" s="30">
        <f>IF(OR($A105="",$B105=""),"",'MPTO_working_2-way'!D104)</f>
        <v>1.6436058700209644</v>
      </c>
      <c r="G105" s="32">
        <f>IF(OR($A105="",$B105=""),"",'MPTO_working_2-way'!E104)</f>
        <v>2.5537459283387625</v>
      </c>
      <c r="H105" s="30">
        <f>IF(OR($A105="",$B105=""),"",'OddsRatio_working_2-way'!M104)</f>
        <v>1.643267520902677</v>
      </c>
      <c r="I105" s="30">
        <f>IF(OR($A105="",$B105=""),"",'OddsRatio_working_2-way'!N104)</f>
        <v>2.5545631755148031</v>
      </c>
      <c r="J105" s="30">
        <f>IF('Log_working_2-way'!$D104="","",A105^('Log_working_2-way'!$D104))</f>
        <v>1.6389689112690746</v>
      </c>
      <c r="K105" s="32">
        <f>IF('Log_working_2-way'!$D104="","",B105^('Log_working_2-way'!$D104))</f>
        <v>2.5650213685886376</v>
      </c>
      <c r="L105" s="37">
        <f t="shared" si="18"/>
        <v>0.60493827160493829</v>
      </c>
      <c r="M105" s="37">
        <f t="shared" si="19"/>
        <v>0.39506172839506171</v>
      </c>
      <c r="N105" s="38">
        <v>201</v>
      </c>
      <c r="O105" s="38">
        <f t="shared" si="20"/>
        <v>75.375000000000014</v>
      </c>
      <c r="P105" s="38">
        <f t="shared" si="21"/>
        <v>118.9591836734694</v>
      </c>
      <c r="Q105" s="38">
        <f t="shared" si="22"/>
        <v>82.040816326530603</v>
      </c>
      <c r="R105" s="38">
        <f t="shared" si="23"/>
        <v>125.625</v>
      </c>
      <c r="S105" s="39">
        <f t="shared" si="24"/>
        <v>-6.6658163265305888</v>
      </c>
      <c r="T105" s="39">
        <f t="shared" si="25"/>
        <v>-6.665816326530603</v>
      </c>
      <c r="U105" t="s">
        <v>191</v>
      </c>
      <c r="V105" t="s">
        <v>189</v>
      </c>
      <c r="W105" t="s">
        <v>178</v>
      </c>
      <c r="X105" s="48" t="s">
        <v>478</v>
      </c>
      <c r="Y105" s="41"/>
    </row>
    <row r="106" spans="1:25" ht="15" x14ac:dyDescent="0.25">
      <c r="A106">
        <v>1.64</v>
      </c>
      <c r="B106">
        <v>2.35</v>
      </c>
      <c r="C106" s="29">
        <f t="shared" si="17"/>
        <v>3.5288012454592677E-2</v>
      </c>
      <c r="D106" s="30">
        <f>IF(OR($A106="",$B106=""),"",A106*'MPTO_working_2-way'!$G105)</f>
        <v>1.6978723404255318</v>
      </c>
      <c r="E106" s="32">
        <f>IF(OR($A106="",$B106=""),"",B106*'MPTO_working_2-way'!$G105)</f>
        <v>2.4329268292682928</v>
      </c>
      <c r="F106" s="30">
        <f>IF(OR($A106="",$B106=""),"",'MPTO_working_2-way'!D105)</f>
        <v>1.6888694127957931</v>
      </c>
      <c r="G106" s="32">
        <f>IF(OR($A106="",$B106=""),"",'MPTO_working_2-way'!E105)</f>
        <v>2.4516539440203564</v>
      </c>
      <c r="H106" s="30">
        <f>IF(OR($A106="",$B106=""),"",'OddsRatio_working_2-way'!M105)</f>
        <v>1.6885303726590961</v>
      </c>
      <c r="I106" s="30">
        <f>IF(OR($A106="",$B106=""),"",'OddsRatio_working_2-way'!N105)</f>
        <v>2.452368754827781</v>
      </c>
      <c r="J106" s="30">
        <f>IF('Log_working_2-way'!$D105="","",A106^('Log_working_2-way'!$D105))</f>
        <v>1.6844365210210133</v>
      </c>
      <c r="K106" s="32">
        <f>IF('Log_working_2-way'!$D105="","",B106^('Log_working_2-way'!$D105))</f>
        <v>2.4610558748503579</v>
      </c>
      <c r="L106" s="37">
        <f t="shared" si="18"/>
        <v>0.58897243107769426</v>
      </c>
      <c r="M106" s="37">
        <f t="shared" si="19"/>
        <v>0.41102756892230574</v>
      </c>
      <c r="N106" s="38">
        <v>202</v>
      </c>
      <c r="O106" s="38">
        <f t="shared" si="20"/>
        <v>78.829268292682912</v>
      </c>
      <c r="P106" s="38">
        <f t="shared" si="21"/>
        <v>116.04255319148938</v>
      </c>
      <c r="Q106" s="38">
        <f t="shared" si="22"/>
        <v>85.957446808510639</v>
      </c>
      <c r="R106" s="38">
        <f t="shared" si="23"/>
        <v>123.17073170731707</v>
      </c>
      <c r="S106" s="39">
        <f t="shared" si="24"/>
        <v>-7.1281785158277273</v>
      </c>
      <c r="T106" s="39">
        <f t="shared" si="25"/>
        <v>-7.1281785158276989</v>
      </c>
      <c r="U106" t="s">
        <v>334</v>
      </c>
      <c r="V106" t="s">
        <v>190</v>
      </c>
      <c r="W106" t="s">
        <v>178</v>
      </c>
      <c r="X106" s="48" t="s">
        <v>478</v>
      </c>
      <c r="Y106" s="41"/>
    </row>
    <row r="107" spans="1:25" ht="15" x14ac:dyDescent="0.25">
      <c r="A107">
        <v>1.57</v>
      </c>
      <c r="B107">
        <v>2.52</v>
      </c>
      <c r="C107" s="29">
        <f t="shared" si="17"/>
        <v>3.3768071984632497E-2</v>
      </c>
      <c r="D107" s="30">
        <f>IF(OR($A107="",$B107=""),"",A107*'MPTO_working_2-way'!$G106)</f>
        <v>1.623015873015873</v>
      </c>
      <c r="E107" s="32">
        <f>IF(OR($A107="",$B107=""),"",B107*'MPTO_working_2-way'!$G106)</f>
        <v>2.605095541401274</v>
      </c>
      <c r="F107" s="30">
        <f>IF(OR($A107="",$B107=""),"",'MPTO_working_2-way'!D106)</f>
        <v>1.6127506929724442</v>
      </c>
      <c r="G107" s="32">
        <f>IF(OR($A107="",$B107=""),"",'MPTO_working_2-way'!E106)</f>
        <v>2.6319850984566258</v>
      </c>
      <c r="H107" s="30">
        <f>IF(OR($A107="",$B107=""),"",'OddsRatio_working_2-way'!M106)</f>
        <v>1.6123724356957947</v>
      </c>
      <c r="I107" s="30">
        <f>IF(OR($A107="",$B107=""),"",'OddsRatio_working_2-way'!N106)</f>
        <v>2.6329931618554516</v>
      </c>
      <c r="J107" s="30">
        <f>IF('Log_working_2-way'!$D106="","",A107^('Log_working_2-way'!$D106))</f>
        <v>1.6076994389518999</v>
      </c>
      <c r="K107" s="32">
        <f>IF('Log_working_2-way'!$D106="","",B107^('Log_working_2-way'!$D106))</f>
        <v>2.6455503097461972</v>
      </c>
      <c r="L107" s="37">
        <f t="shared" si="18"/>
        <v>0.61613691931540338</v>
      </c>
      <c r="M107" s="37">
        <f t="shared" si="19"/>
        <v>0.38386308068459657</v>
      </c>
      <c r="N107" s="38">
        <v>203</v>
      </c>
      <c r="O107" s="38">
        <f t="shared" si="20"/>
        <v>73.700636942675175</v>
      </c>
      <c r="P107" s="38">
        <f t="shared" si="21"/>
        <v>122.44444444444444</v>
      </c>
      <c r="Q107" s="38">
        <f t="shared" si="22"/>
        <v>80.555555555555557</v>
      </c>
      <c r="R107" s="38">
        <f t="shared" si="23"/>
        <v>129.29936305732483</v>
      </c>
      <c r="S107" s="39">
        <f t="shared" si="24"/>
        <v>-6.8549186128803825</v>
      </c>
      <c r="T107" s="39">
        <f t="shared" si="25"/>
        <v>-6.8549186128803825</v>
      </c>
      <c r="U107" t="s">
        <v>335</v>
      </c>
      <c r="V107" t="s">
        <v>336</v>
      </c>
      <c r="W107" t="s">
        <v>178</v>
      </c>
      <c r="X107" s="48" t="s">
        <v>478</v>
      </c>
      <c r="Y107" s="41"/>
    </row>
    <row r="108" spans="1:25" ht="15" x14ac:dyDescent="0.25">
      <c r="A108">
        <v>1.68</v>
      </c>
      <c r="B108">
        <v>2.2799999999999998</v>
      </c>
      <c r="C108" s="29">
        <f t="shared" si="17"/>
        <v>3.383458646616555E-2</v>
      </c>
      <c r="D108" s="30">
        <f>IF(OR($A108="",$B108=""),"",A108*'MPTO_working_2-way'!$G107)</f>
        <v>1.736842105263158</v>
      </c>
      <c r="E108" s="32">
        <f>IF(OR($A108="",$B108=""),"",B108*'MPTO_working_2-way'!$G107)</f>
        <v>2.3571428571428572</v>
      </c>
      <c r="F108" s="30">
        <f>IF(OR($A108="",$B108=""),"",'MPTO_working_2-way'!D107)</f>
        <v>1.7291440953412784</v>
      </c>
      <c r="G108" s="32">
        <f>IF(OR($A108="",$B108=""),"",'MPTO_working_2-way'!E107)</f>
        <v>2.3714710252600297</v>
      </c>
      <c r="H108" s="30">
        <f>IF(OR($A108="",$B108=""),"",'OddsRatio_working_2-way'!M107)</f>
        <v>1.728868986855663</v>
      </c>
      <c r="I108" s="30">
        <f>IF(OR($A108="",$B108=""),"",'OddsRatio_working_2-way'!N107)</f>
        <v>2.3719886811400706</v>
      </c>
      <c r="J108" s="30">
        <f>IF('Log_working_2-way'!$D107="","",A108^('Log_working_2-way'!$D107))</f>
        <v>1.7253734306956654</v>
      </c>
      <c r="K108" s="32">
        <f>IF('Log_working_2-way'!$D107="","",B108^('Log_working_2-way'!$D107))</f>
        <v>2.3786002597874161</v>
      </c>
      <c r="L108" s="37">
        <f t="shared" si="18"/>
        <v>0.57575757575757569</v>
      </c>
      <c r="M108" s="37">
        <f t="shared" si="19"/>
        <v>0.42424242424242425</v>
      </c>
      <c r="N108" s="38">
        <v>204</v>
      </c>
      <c r="O108" s="38">
        <f t="shared" si="20"/>
        <v>82.571428571428555</v>
      </c>
      <c r="P108" s="38">
        <f t="shared" si="21"/>
        <v>114.52631578947367</v>
      </c>
      <c r="Q108" s="38">
        <f t="shared" si="22"/>
        <v>89.473684210526329</v>
      </c>
      <c r="R108" s="38">
        <f t="shared" si="23"/>
        <v>121.42857142857143</v>
      </c>
      <c r="S108" s="39">
        <f t="shared" si="24"/>
        <v>-6.9022556390977741</v>
      </c>
      <c r="T108" s="39">
        <f t="shared" si="25"/>
        <v>-6.9022556390977599</v>
      </c>
      <c r="U108" t="s">
        <v>337</v>
      </c>
      <c r="V108" t="s">
        <v>338</v>
      </c>
      <c r="W108" t="s">
        <v>174</v>
      </c>
      <c r="X108" s="48" t="s">
        <v>478</v>
      </c>
      <c r="Y108" s="41"/>
    </row>
    <row r="109" spans="1:25" ht="15" x14ac:dyDescent="0.25">
      <c r="A109">
        <v>1.75</v>
      </c>
      <c r="B109">
        <v>2.16</v>
      </c>
      <c r="C109" s="29">
        <f t="shared" si="17"/>
        <v>3.4391534391534417E-2</v>
      </c>
      <c r="D109" s="30">
        <f>IF(OR($A109="",$B109=""),"",A109*'MPTO_working_2-way'!$G108)</f>
        <v>1.8101851851851851</v>
      </c>
      <c r="E109" s="32">
        <f>IF(OR($A109="",$B109=""),"",B109*'MPTO_working_2-way'!$G108)</f>
        <v>2.2342857142857144</v>
      </c>
      <c r="F109" s="30">
        <f>IF(OR($A109="",$B109=""),"",'MPTO_working_2-way'!D108)</f>
        <v>1.8042959427207637</v>
      </c>
      <c r="G109" s="32">
        <f>IF(OR($A109="",$B109=""),"",'MPTO_working_2-way'!E108)</f>
        <v>2.2433234421364987</v>
      </c>
      <c r="H109" s="30">
        <f>IF(OR($A109="",$B109=""),"",'OddsRatio_working_2-way'!M108)</f>
        <v>1.8040844011283466</v>
      </c>
      <c r="I109" s="30">
        <f>IF(OR($A109="",$B109=""),"",'OddsRatio_working_2-way'!N108)</f>
        <v>2.2436505404118421</v>
      </c>
      <c r="J109" s="30">
        <f>IF('Log_working_2-way'!$D108="","",A109^('Log_working_2-way'!$D108))</f>
        <v>1.8014096722292445</v>
      </c>
      <c r="K109" s="32">
        <f>IF('Log_working_2-way'!$D108="","",B109^('Log_working_2-way'!$D108))</f>
        <v>2.2478012615174499</v>
      </c>
      <c r="L109" s="37">
        <f t="shared" si="18"/>
        <v>0.55242966751918166</v>
      </c>
      <c r="M109" s="37">
        <f t="shared" si="19"/>
        <v>0.4475703324808184</v>
      </c>
      <c r="N109" s="38">
        <v>205</v>
      </c>
      <c r="O109" s="38">
        <f t="shared" si="20"/>
        <v>87.857142857142847</v>
      </c>
      <c r="P109" s="38">
        <f t="shared" si="21"/>
        <v>110.09259259259258</v>
      </c>
      <c r="Q109" s="38">
        <f t="shared" si="22"/>
        <v>94.907407407407391</v>
      </c>
      <c r="R109" s="38">
        <f t="shared" si="23"/>
        <v>117.14285714285714</v>
      </c>
      <c r="S109" s="39">
        <f t="shared" si="24"/>
        <v>-7.0502645502645436</v>
      </c>
      <c r="T109" s="39">
        <f t="shared" si="25"/>
        <v>-7.0502645502645578</v>
      </c>
      <c r="U109" t="s">
        <v>339</v>
      </c>
      <c r="V109" t="s">
        <v>340</v>
      </c>
      <c r="W109" t="s">
        <v>174</v>
      </c>
      <c r="X109" s="48" t="s">
        <v>478</v>
      </c>
      <c r="Y109" s="41"/>
    </row>
    <row r="110" spans="1:25" ht="15" x14ac:dyDescent="0.25">
      <c r="A110">
        <v>1.75</v>
      </c>
      <c r="B110">
        <v>2.17</v>
      </c>
      <c r="C110" s="29">
        <f t="shared" si="17"/>
        <v>3.2258064516129004E-2</v>
      </c>
      <c r="D110" s="30">
        <f>IF(OR($A110="",$B110=""),"",A110*'MPTO_working_2-way'!$G109)</f>
        <v>1.8064516129032258</v>
      </c>
      <c r="E110" s="32">
        <f>IF(OR($A110="",$B110=""),"",B110*'MPTO_working_2-way'!$G109)</f>
        <v>2.2399999999999998</v>
      </c>
      <c r="F110" s="30">
        <f>IF(OR($A110="",$B110=""),"",'MPTO_working_2-way'!D109)</f>
        <v>1.8008298755186722</v>
      </c>
      <c r="G110" s="32">
        <f>IF(OR($A110="",$B110=""),"",'MPTO_working_2-way'!E109)</f>
        <v>2.2487046632124348</v>
      </c>
      <c r="H110" s="30">
        <f>IF(OR($A110="",$B110=""),"",'OddsRatio_working_2-way'!M109)</f>
        <v>1.8006407690254356</v>
      </c>
      <c r="I110" s="30">
        <f>IF(OR($A110="",$B110=""),"",'OddsRatio_working_2-way'!N109)</f>
        <v>2.2489995996796797</v>
      </c>
      <c r="J110" s="30">
        <f>IF('Log_working_2-way'!$D109="","",A110^('Log_working_2-way'!$D109))</f>
        <v>1.798091355138193</v>
      </c>
      <c r="K110" s="32">
        <f>IF('Log_working_2-way'!$D109="","",B110^('Log_working_2-way'!$D109))</f>
        <v>2.2529893897006406</v>
      </c>
      <c r="L110" s="37">
        <f t="shared" si="18"/>
        <v>0.5535714285714286</v>
      </c>
      <c r="M110" s="37">
        <f t="shared" si="19"/>
        <v>0.44642857142857145</v>
      </c>
      <c r="N110" s="38">
        <v>206</v>
      </c>
      <c r="O110" s="38">
        <f t="shared" si="20"/>
        <v>88.285714285714278</v>
      </c>
      <c r="P110" s="38">
        <f t="shared" si="21"/>
        <v>111.06912442396313</v>
      </c>
      <c r="Q110" s="38">
        <f t="shared" si="22"/>
        <v>94.930875576036868</v>
      </c>
      <c r="R110" s="38">
        <f t="shared" si="23"/>
        <v>117.71428571428571</v>
      </c>
      <c r="S110" s="39">
        <f t="shared" si="24"/>
        <v>-6.6451612903225907</v>
      </c>
      <c r="T110" s="39">
        <f t="shared" si="25"/>
        <v>-6.6451612903225765</v>
      </c>
      <c r="U110" t="s">
        <v>341</v>
      </c>
      <c r="V110" t="s">
        <v>342</v>
      </c>
      <c r="W110" t="s">
        <v>490</v>
      </c>
      <c r="X110" s="48" t="s">
        <v>478</v>
      </c>
      <c r="Y110" s="41"/>
    </row>
    <row r="111" spans="1:25" ht="15" x14ac:dyDescent="0.25">
      <c r="A111">
        <v>2.13</v>
      </c>
      <c r="B111">
        <v>1.78</v>
      </c>
      <c r="C111" s="29">
        <f t="shared" si="17"/>
        <v>3.128132088410629E-2</v>
      </c>
      <c r="D111" s="30">
        <f>IF(OR($A111="",$B111=""),"",A111*'MPTO_working_2-way'!$G110)</f>
        <v>2.1966292134831464</v>
      </c>
      <c r="E111" s="32">
        <f>IF(OR($A111="",$B111=""),"",B111*'MPTO_working_2-way'!$G110)</f>
        <v>1.8356807511737092</v>
      </c>
      <c r="F111" s="30">
        <f>IF(OR($A111="",$B111=""),"",'MPTO_working_2-way'!D110)</f>
        <v>2.2034055907479515</v>
      </c>
      <c r="G111" s="32">
        <f>IF(OR($A111="",$B111=""),"",'MPTO_working_2-way'!E110)</f>
        <v>1.8309750325976726</v>
      </c>
      <c r="H111" s="30">
        <f>IF(OR($A111="",$B111=""),"",'OddsRatio_working_2-way'!M110)</f>
        <v>2.2036269973367788</v>
      </c>
      <c r="I111" s="30">
        <f>IF(OR($A111="",$B111=""),"",'OddsRatio_working_2-way'!N110)</f>
        <v>1.8308221751528204</v>
      </c>
      <c r="J111" s="30">
        <f>IF('Log_working_2-way'!$D110="","",A111^('Log_working_2-way'!$D110))</f>
        <v>2.2067247005110642</v>
      </c>
      <c r="K111" s="32">
        <f>IF('Log_working_2-way'!$D110="","",B111^('Log_working_2-way'!$D110))</f>
        <v>1.8286894264917752</v>
      </c>
      <c r="L111" s="37">
        <f t="shared" si="18"/>
        <v>0.45524296675191805</v>
      </c>
      <c r="M111" s="37">
        <f t="shared" si="19"/>
        <v>0.54475703324808178</v>
      </c>
      <c r="N111" s="38">
        <v>207</v>
      </c>
      <c r="O111" s="38">
        <f t="shared" si="20"/>
        <v>109.81690140845069</v>
      </c>
      <c r="P111" s="38">
        <f t="shared" si="21"/>
        <v>90.707865168539314</v>
      </c>
      <c r="Q111" s="38">
        <f t="shared" si="22"/>
        <v>116.29213483146069</v>
      </c>
      <c r="R111" s="38">
        <f t="shared" si="23"/>
        <v>97.183098591549296</v>
      </c>
      <c r="S111" s="39">
        <f t="shared" si="24"/>
        <v>-6.4752334230099962</v>
      </c>
      <c r="T111" s="39">
        <f t="shared" si="25"/>
        <v>-6.4752334230099819</v>
      </c>
      <c r="U111" t="s">
        <v>343</v>
      </c>
      <c r="V111" t="s">
        <v>344</v>
      </c>
      <c r="W111" t="s">
        <v>490</v>
      </c>
      <c r="X111" s="48" t="s">
        <v>478</v>
      </c>
      <c r="Y111" s="41"/>
    </row>
    <row r="112" spans="1:25" ht="15" x14ac:dyDescent="0.25">
      <c r="A112">
        <v>2.06</v>
      </c>
      <c r="B112">
        <v>1.84</v>
      </c>
      <c r="C112" s="29">
        <f t="shared" si="17"/>
        <v>2.891515407344869E-2</v>
      </c>
      <c r="D112" s="30">
        <f>IF(OR($A112="",$B112=""),"",A112*'MPTO_working_2-way'!$G111)</f>
        <v>2.1195652173913042</v>
      </c>
      <c r="E112" s="32">
        <f>IF(OR($A112="",$B112=""),"",B112*'MPTO_working_2-way'!$G111)</f>
        <v>1.8932038834951457</v>
      </c>
      <c r="F112" s="30">
        <f>IF(OR($A112="",$B112=""),"",'MPTO_working_2-way'!D111)</f>
        <v>2.1232354918216445</v>
      </c>
      <c r="G112" s="32">
        <f>IF(OR($A112="",$B112=""),"",'MPTO_working_2-way'!E111)</f>
        <v>1.8902852583283463</v>
      </c>
      <c r="H112" s="30">
        <f>IF(OR($A112="",$B112=""),"",'OddsRatio_working_2-way'!M111)</f>
        <v>2.123345344008138</v>
      </c>
      <c r="I112" s="30">
        <f>IF(OR($A112="",$B112=""),"",'OddsRatio_working_2-way'!N111)</f>
        <v>1.8901981971385247</v>
      </c>
      <c r="J112" s="30">
        <f>IF('Log_working_2-way'!$D111="","",A112^('Log_working_2-way'!$D111))</f>
        <v>2.1250149218724146</v>
      </c>
      <c r="K112" s="32">
        <f>IF('Log_working_2-way'!$D111="","",B112^('Log_working_2-way'!$D111))</f>
        <v>1.8888770989238437</v>
      </c>
      <c r="L112" s="37">
        <f t="shared" si="18"/>
        <v>0.47179487179487184</v>
      </c>
      <c r="M112" s="37">
        <f t="shared" si="19"/>
        <v>0.52820512820512822</v>
      </c>
      <c r="N112" s="38">
        <v>208</v>
      </c>
      <c r="O112" s="38">
        <f t="shared" si="20"/>
        <v>107.02912621359225</v>
      </c>
      <c r="P112" s="38">
        <f t="shared" si="21"/>
        <v>94.956521739130451</v>
      </c>
      <c r="Q112" s="38">
        <f t="shared" si="22"/>
        <v>113.04347826086956</v>
      </c>
      <c r="R112" s="38">
        <f t="shared" si="23"/>
        <v>100.97087378640776</v>
      </c>
      <c r="S112" s="39">
        <f t="shared" si="24"/>
        <v>-6.0143520472773133</v>
      </c>
      <c r="T112" s="39">
        <f t="shared" si="25"/>
        <v>-6.0143520472773133</v>
      </c>
      <c r="U112" t="s">
        <v>345</v>
      </c>
      <c r="V112" t="s">
        <v>346</v>
      </c>
      <c r="W112" t="s">
        <v>490</v>
      </c>
      <c r="X112" s="48" t="s">
        <v>478</v>
      </c>
      <c r="Y112" s="41"/>
    </row>
    <row r="113" spans="1:25" s="35" customFormat="1" ht="15" x14ac:dyDescent="0.25">
      <c r="A113">
        <v>2.2200000000000002</v>
      </c>
      <c r="B113">
        <v>1.71</v>
      </c>
      <c r="C113" s="29">
        <f t="shared" si="17"/>
        <v>3.5245772087877381E-2</v>
      </c>
      <c r="D113" s="30">
        <f>IF(OR($A113="",$B113=""),"",A113*'MPTO_working_2-way'!$G112)</f>
        <v>2.2982456140350882</v>
      </c>
      <c r="E113" s="32">
        <f>IF(OR($A113="",$B113=""),"",B113*'MPTO_working_2-way'!$G112)</f>
        <v>1.7702702702702702</v>
      </c>
      <c r="F113" s="30">
        <f>IF(OR($A113="",$B113=""),"",'MPTO_working_2-way'!D112)</f>
        <v>2.3103888990323171</v>
      </c>
      <c r="G113" s="32">
        <f>IF(OR($A113="",$B113=""),"",'MPTO_working_2-way'!E112)</f>
        <v>1.7631322279503969</v>
      </c>
      <c r="H113" s="30">
        <f>IF(OR($A113="",$B113=""),"",'OddsRatio_working_2-way'!M112)</f>
        <v>2.310843186332725</v>
      </c>
      <c r="I113" s="30">
        <f>IF(OR($A113="",$B113=""),"",'OddsRatio_working_2-way'!N112)</f>
        <v>1.7628677559805201</v>
      </c>
      <c r="J113" s="30">
        <f>IF('Log_working_2-way'!$D112="","",A113^('Log_working_2-way'!$D112))</f>
        <v>2.3164405926032319</v>
      </c>
      <c r="K113" s="32">
        <f>IF('Log_working_2-way'!$D112="","",B113^('Log_working_2-way'!$D112))</f>
        <v>1.7596240997267032</v>
      </c>
      <c r="L113" s="37">
        <f t="shared" si="18"/>
        <v>0.43511450381679379</v>
      </c>
      <c r="M113" s="37">
        <f t="shared" si="19"/>
        <v>0.56488549618320616</v>
      </c>
      <c r="N113" s="38">
        <v>209</v>
      </c>
      <c r="O113" s="38">
        <f t="shared" si="20"/>
        <v>114.85585585585585</v>
      </c>
      <c r="P113" s="38">
        <f t="shared" si="21"/>
        <v>86.777777777777771</v>
      </c>
      <c r="Q113" s="38">
        <f t="shared" si="22"/>
        <v>122.22222222222221</v>
      </c>
      <c r="R113" s="38">
        <f t="shared" si="23"/>
        <v>94.144144144144136</v>
      </c>
      <c r="S113" s="39">
        <f t="shared" si="24"/>
        <v>-7.3663663663663641</v>
      </c>
      <c r="T113" s="39">
        <f t="shared" si="25"/>
        <v>-7.3663663663663641</v>
      </c>
      <c r="U113" t="s">
        <v>347</v>
      </c>
      <c r="V113" t="s">
        <v>348</v>
      </c>
      <c r="W113" t="s">
        <v>490</v>
      </c>
      <c r="X113" s="48" t="s">
        <v>478</v>
      </c>
      <c r="Y113" s="41"/>
    </row>
    <row r="114" spans="1:25" ht="15" x14ac:dyDescent="0.25">
      <c r="A114">
        <v>2.15</v>
      </c>
      <c r="B114">
        <v>1.76</v>
      </c>
      <c r="C114" s="29">
        <f t="shared" si="17"/>
        <v>3.3298097251585723E-2</v>
      </c>
      <c r="D114" s="30">
        <f>IF(OR($A114="",$B114=""),"",A114*'MPTO_working_2-way'!$G113)</f>
        <v>2.2215909090909092</v>
      </c>
      <c r="E114" s="32">
        <f>IF(OR($A114="",$B114=""),"",B114*'MPTO_working_2-way'!$G113)</f>
        <v>1.8186046511627909</v>
      </c>
      <c r="F114" s="30">
        <f>IF(OR($A114="",$B114=""),"",'MPTO_working_2-way'!D113)</f>
        <v>2.2298173246906305</v>
      </c>
      <c r="G114" s="32">
        <f>IF(OR($A114="",$B114=""),"",'MPTO_working_2-way'!E113)</f>
        <v>1.8131288931480596</v>
      </c>
      <c r="H114" s="30">
        <f>IF(OR($A114="",$B114=""),"",'OddsRatio_working_2-way'!M113)</f>
        <v>2.2301048307916052</v>
      </c>
      <c r="I114" s="30">
        <f>IF(OR($A114="",$B114=""),"",'OddsRatio_working_2-way'!N113)</f>
        <v>1.8129388446970602</v>
      </c>
      <c r="J114" s="30">
        <f>IF('Log_working_2-way'!$D113="","",A114^('Log_working_2-way'!$D113))</f>
        <v>2.2338767288490446</v>
      </c>
      <c r="K114" s="32">
        <f>IF('Log_working_2-way'!$D113="","",B114^('Log_working_2-way'!$D113))</f>
        <v>1.8104537322239227</v>
      </c>
      <c r="L114" s="37">
        <f t="shared" si="18"/>
        <v>0.45012787723785164</v>
      </c>
      <c r="M114" s="37">
        <f t="shared" si="19"/>
        <v>0.54987212276214825</v>
      </c>
      <c r="N114" s="38">
        <v>210</v>
      </c>
      <c r="O114" s="38">
        <f t="shared" si="20"/>
        <v>112.32558139534883</v>
      </c>
      <c r="P114" s="38">
        <f t="shared" si="21"/>
        <v>90.681818181818201</v>
      </c>
      <c r="Q114" s="38">
        <f t="shared" si="22"/>
        <v>119.31818181818183</v>
      </c>
      <c r="R114" s="38">
        <f t="shared" si="23"/>
        <v>97.674418604651166</v>
      </c>
      <c r="S114" s="39">
        <f t="shared" si="24"/>
        <v>-6.992600422832993</v>
      </c>
      <c r="T114" s="39">
        <f t="shared" si="25"/>
        <v>-6.9926004228329646</v>
      </c>
      <c r="U114" t="s">
        <v>349</v>
      </c>
      <c r="V114" t="s">
        <v>350</v>
      </c>
      <c r="W114" t="s">
        <v>490</v>
      </c>
      <c r="X114" s="48" t="s">
        <v>478</v>
      </c>
      <c r="Y114" s="41"/>
    </row>
    <row r="115" spans="1:25" ht="15" x14ac:dyDescent="0.25">
      <c r="A115">
        <v>2.65</v>
      </c>
      <c r="B115">
        <v>1.52</v>
      </c>
      <c r="C115" s="29">
        <f t="shared" si="17"/>
        <v>3.5253227408142962E-2</v>
      </c>
      <c r="D115" s="30">
        <f>IF(OR($A115="",$B115=""),"",A115*'MPTO_working_2-way'!$G114)</f>
        <v>2.7434210526315788</v>
      </c>
      <c r="E115" s="32">
        <f>IF(OR($A115="",$B115=""),"",B115*'MPTO_working_2-way'!$G114)</f>
        <v>1.5735849056603772</v>
      </c>
      <c r="F115" s="30">
        <f>IF(OR($A115="",$B115=""),"",'MPTO_working_2-way'!D114)</f>
        <v>2.7798481711525187</v>
      </c>
      <c r="G115" s="32">
        <f>IF(OR($A115="",$B115=""),"",'MPTO_working_2-way'!E114)</f>
        <v>1.5618456766188444</v>
      </c>
      <c r="H115" s="30">
        <f>IF(OR($A115="",$B115=""),"",'OddsRatio_working_2-way'!M114)</f>
        <v>2.7813132579860622</v>
      </c>
      <c r="I115" s="30">
        <f>IF(OR($A115="",$B115=""),"",'OddsRatio_working_2-way'!N114)</f>
        <v>1.5613835722137892</v>
      </c>
      <c r="J115" s="30">
        <f>IF('Log_working_2-way'!$D114="","",A115^('Log_working_2-way'!$D114))</f>
        <v>2.7984845374611047</v>
      </c>
      <c r="K115" s="32">
        <f>IF('Log_working_2-way'!$D114="","",B115^('Log_working_2-way'!$D114))</f>
        <v>1.5560236850362179</v>
      </c>
      <c r="L115" s="37">
        <f t="shared" si="18"/>
        <v>0.36450839328537171</v>
      </c>
      <c r="M115" s="37">
        <f t="shared" si="19"/>
        <v>0.63549160671462834</v>
      </c>
      <c r="N115" s="38">
        <v>211</v>
      </c>
      <c r="O115" s="38">
        <f t="shared" si="20"/>
        <v>131.37735849056605</v>
      </c>
      <c r="P115" s="38">
        <f t="shared" si="21"/>
        <v>72.184210526315809</v>
      </c>
      <c r="Q115" s="38">
        <f t="shared" si="22"/>
        <v>138.81578947368422</v>
      </c>
      <c r="R115" s="38">
        <f t="shared" si="23"/>
        <v>79.622641509433961</v>
      </c>
      <c r="S115" s="39">
        <f t="shared" si="24"/>
        <v>-7.4384309831181668</v>
      </c>
      <c r="T115" s="39">
        <f t="shared" si="25"/>
        <v>-7.4384309831181525</v>
      </c>
      <c r="U115" t="s">
        <v>351</v>
      </c>
      <c r="V115" t="s">
        <v>352</v>
      </c>
      <c r="W115" t="s">
        <v>490</v>
      </c>
      <c r="X115" s="48" t="s">
        <v>478</v>
      </c>
      <c r="Y115" s="41"/>
    </row>
    <row r="116" spans="1:25" ht="15" x14ac:dyDescent="0.25">
      <c r="A116">
        <v>2.21</v>
      </c>
      <c r="B116">
        <v>1.68</v>
      </c>
      <c r="C116" s="29">
        <f t="shared" si="17"/>
        <v>4.772678302090072E-2</v>
      </c>
      <c r="D116" s="30">
        <f>IF(OR($A116="",$B116=""),"",A116*'MPTO_working_2-way'!$G115)</f>
        <v>2.3154761904761907</v>
      </c>
      <c r="E116" s="32">
        <f>IF(OR($A116="",$B116=""),"",B116*'MPTO_working_2-way'!$G115)</f>
        <v>1.7601809954751131</v>
      </c>
      <c r="F116" s="30">
        <f>IF(OR($A116="",$B116=""),"",'MPTO_working_2-way'!D115)</f>
        <v>2.3330400904863642</v>
      </c>
      <c r="G116" s="32">
        <f>IF(OR($A116="",$B116=""),"",'MPTO_working_2-way'!E115)</f>
        <v>1.7501649853870085</v>
      </c>
      <c r="H116" s="30">
        <f>IF(OR($A116="",$B116=""),"",'OddsRatio_working_2-way'!M115)</f>
        <v>2.3339459376998315</v>
      </c>
      <c r="I116" s="30">
        <f>IF(OR($A116="",$B116=""),"",'OddsRatio_working_2-way'!N115)</f>
        <v>1.7496555682941202</v>
      </c>
      <c r="J116" s="30">
        <f>IF('Log_working_2-way'!$D115="","",A116^('Log_working_2-way'!$D115))</f>
        <v>2.3421626328567902</v>
      </c>
      <c r="K116" s="32">
        <f>IF('Log_working_2-way'!$D115="","",B116^('Log_working_2-way'!$D115))</f>
        <v>1.7450661905782558</v>
      </c>
      <c r="L116" s="37">
        <f t="shared" si="18"/>
        <v>0.43187660668380456</v>
      </c>
      <c r="M116" s="37">
        <f t="shared" si="19"/>
        <v>0.56812339331619544</v>
      </c>
      <c r="N116" s="38">
        <v>212</v>
      </c>
      <c r="O116" s="38">
        <f t="shared" si="20"/>
        <v>116.07239819004523</v>
      </c>
      <c r="P116" s="38">
        <f t="shared" si="21"/>
        <v>85.809523809523796</v>
      </c>
      <c r="Q116" s="38">
        <f t="shared" si="22"/>
        <v>126.19047619047619</v>
      </c>
      <c r="R116" s="38">
        <f t="shared" si="23"/>
        <v>95.927601809954751</v>
      </c>
      <c r="S116" s="39">
        <f t="shared" si="24"/>
        <v>-10.118078000430955</v>
      </c>
      <c r="T116" s="39">
        <f t="shared" si="25"/>
        <v>-10.118078000430955</v>
      </c>
      <c r="U116" t="s">
        <v>353</v>
      </c>
      <c r="V116" t="s">
        <v>354</v>
      </c>
      <c r="W116" t="s">
        <v>491</v>
      </c>
      <c r="X116" s="48" t="s">
        <v>478</v>
      </c>
      <c r="Y116" s="41"/>
    </row>
    <row r="117" spans="1:25" ht="15" x14ac:dyDescent="0.25">
      <c r="A117">
        <v>2.11</v>
      </c>
      <c r="B117">
        <v>1.75</v>
      </c>
      <c r="C117" s="29">
        <f t="shared" si="17"/>
        <v>4.5362220717670931E-2</v>
      </c>
      <c r="D117" s="30">
        <f>IF(OR($A117="",$B117=""),"",A117*'MPTO_working_2-way'!$G116)</f>
        <v>2.2057142857142855</v>
      </c>
      <c r="E117" s="32">
        <f>IF(OR($A117="",$B117=""),"",B117*'MPTO_working_2-way'!$G116)</f>
        <v>1.8293838862559242</v>
      </c>
      <c r="F117" s="30">
        <f>IF(OR($A117="",$B117=""),"",'MPTO_working_2-way'!D116)</f>
        <v>2.2160540135033755</v>
      </c>
      <c r="G117" s="32">
        <f>IF(OR($A117="",$B117=""),"",'MPTO_working_2-way'!E116)</f>
        <v>1.8223318938926589</v>
      </c>
      <c r="H117" s="30">
        <f>IF(OR($A117="",$B117=""),"",'OddsRatio_working_2-way'!M116)</f>
        <v>2.216552506059644</v>
      </c>
      <c r="I117" s="30">
        <f>IF(OR($A117="",$B117=""),"",'OddsRatio_working_2-way'!N116)</f>
        <v>1.8219949365267862</v>
      </c>
      <c r="J117" s="30">
        <f>IF('Log_working_2-way'!$D116="","",A117^('Log_working_2-way'!$D116))</f>
        <v>2.2213495885331906</v>
      </c>
      <c r="K117" s="32">
        <f>IF('Log_working_2-way'!$D116="","",B117^('Log_working_2-way'!$D116))</f>
        <v>1.8187663952959283</v>
      </c>
      <c r="L117" s="37">
        <f t="shared" si="18"/>
        <v>0.45336787564766845</v>
      </c>
      <c r="M117" s="37">
        <f t="shared" si="19"/>
        <v>0.54663212435233155</v>
      </c>
      <c r="N117" s="38">
        <v>213</v>
      </c>
      <c r="O117" s="38">
        <f t="shared" si="20"/>
        <v>112.05213270142178</v>
      </c>
      <c r="P117" s="38">
        <f t="shared" si="21"/>
        <v>91.285714285714278</v>
      </c>
      <c r="Q117" s="38">
        <f t="shared" si="22"/>
        <v>121.71428571428571</v>
      </c>
      <c r="R117" s="38">
        <f t="shared" si="23"/>
        <v>100.9478672985782</v>
      </c>
      <c r="S117" s="39">
        <f t="shared" si="24"/>
        <v>-9.662153012863925</v>
      </c>
      <c r="T117" s="39">
        <f t="shared" si="25"/>
        <v>-9.662153012863925</v>
      </c>
      <c r="U117" t="s">
        <v>355</v>
      </c>
      <c r="V117" t="s">
        <v>356</v>
      </c>
      <c r="W117" t="s">
        <v>491</v>
      </c>
      <c r="X117" s="48" t="s">
        <v>478</v>
      </c>
      <c r="Y117" s="41"/>
    </row>
    <row r="118" spans="1:25" ht="15" x14ac:dyDescent="0.25">
      <c r="A118">
        <v>1.83</v>
      </c>
      <c r="B118">
        <v>2.02</v>
      </c>
      <c r="C118" s="29">
        <f t="shared" si="17"/>
        <v>4.1497592382188975E-2</v>
      </c>
      <c r="D118" s="30">
        <f>IF(OR($A118="",$B118=""),"",A118*'MPTO_working_2-way'!$G117)</f>
        <v>1.9059405940594059</v>
      </c>
      <c r="E118" s="32">
        <f>IF(OR($A118="",$B118=""),"",B118*'MPTO_working_2-way'!$G117)</f>
        <v>2.1038251366120218</v>
      </c>
      <c r="F118" s="30">
        <f>IF(OR($A118="",$B118=""),"",'MPTO_working_2-way'!D117)</f>
        <v>1.9022281685792208</v>
      </c>
      <c r="G118" s="32">
        <f>IF(OR($A118="",$B118=""),"",'MPTO_working_2-way'!E117)</f>
        <v>2.1083670792220381</v>
      </c>
      <c r="H118" s="30">
        <f>IF(OR($A118="",$B118=""),"",'OddsRatio_working_2-way'!M117)</f>
        <v>1.9020673423841918</v>
      </c>
      <c r="I118" s="30">
        <f>IF(OR($A118="",$B118=""),"",'OddsRatio_working_2-way'!N117)</f>
        <v>2.1085646858215363</v>
      </c>
      <c r="J118" s="30">
        <f>IF('Log_working_2-way'!$D117="","",A118^('Log_working_2-way'!$D117))</f>
        <v>1.9003701370951678</v>
      </c>
      <c r="K118" s="32">
        <f>IF('Log_working_2-way'!$D117="","",B118^('Log_working_2-way'!$D117))</f>
        <v>2.1106543395875321</v>
      </c>
      <c r="L118" s="37">
        <f t="shared" si="18"/>
        <v>0.52467532467532474</v>
      </c>
      <c r="M118" s="37">
        <f t="shared" si="19"/>
        <v>0.47532467532467537</v>
      </c>
      <c r="N118" s="38">
        <v>214</v>
      </c>
      <c r="O118" s="38">
        <f t="shared" si="20"/>
        <v>97.060109289617472</v>
      </c>
      <c r="P118" s="38">
        <f t="shared" si="21"/>
        <v>108.05940594059408</v>
      </c>
      <c r="Q118" s="38">
        <f t="shared" si="22"/>
        <v>105.94059405940594</v>
      </c>
      <c r="R118" s="38">
        <f t="shared" si="23"/>
        <v>116.9398907103825</v>
      </c>
      <c r="S118" s="39">
        <f t="shared" si="24"/>
        <v>-8.8804847697884668</v>
      </c>
      <c r="T118" s="39">
        <f t="shared" si="25"/>
        <v>-8.8804847697884242</v>
      </c>
      <c r="U118" t="s">
        <v>357</v>
      </c>
      <c r="V118" t="s">
        <v>358</v>
      </c>
      <c r="W118" t="s">
        <v>491</v>
      </c>
      <c r="X118" s="48" t="s">
        <v>478</v>
      </c>
      <c r="Y118" s="41"/>
    </row>
    <row r="119" spans="1:25" ht="15" x14ac:dyDescent="0.25">
      <c r="A119">
        <v>2.13</v>
      </c>
      <c r="B119">
        <v>1.7</v>
      </c>
      <c r="C119" s="29">
        <f t="shared" si="17"/>
        <v>5.7718862192764453E-2</v>
      </c>
      <c r="D119" s="30">
        <f>IF(OR($A119="",$B119=""),"",A119*'MPTO_working_2-way'!$G118)</f>
        <v>2.2529411764705882</v>
      </c>
      <c r="E119" s="32">
        <f>IF(OR($A119="",$B119=""),"",B119*'MPTO_working_2-way'!$G118)</f>
        <v>1.7981220657276995</v>
      </c>
      <c r="F119" s="30">
        <f>IF(OR($A119="",$B119=""),"",'MPTO_working_2-way'!D118)</f>
        <v>2.2695079912253213</v>
      </c>
      <c r="G119" s="32">
        <f>IF(OR($A119="",$B119=""),"",'MPTO_working_2-way'!E118)</f>
        <v>1.7877067390767711</v>
      </c>
      <c r="H119" s="30">
        <f>IF(OR($A119="",$B119=""),"",'OddsRatio_working_2-way'!M118)</f>
        <v>2.2705454396776665</v>
      </c>
      <c r="I119" s="30">
        <f>IF(OR($A119="",$B119=""),"",'OddsRatio_working_2-way'!N118)</f>
        <v>1.7870635467029794</v>
      </c>
      <c r="J119" s="30">
        <f>IF('Log_working_2-way'!$D118="","",A119^('Log_working_2-way'!$D118))</f>
        <v>2.2783543345010226</v>
      </c>
      <c r="K119" s="32">
        <f>IF('Log_working_2-way'!$D118="","",B119^('Log_working_2-way'!$D118))</f>
        <v>1.782255727545798</v>
      </c>
      <c r="L119" s="37">
        <f t="shared" si="18"/>
        <v>0.44386422976501305</v>
      </c>
      <c r="M119" s="37">
        <f t="shared" si="19"/>
        <v>0.55613577023498695</v>
      </c>
      <c r="N119" s="38">
        <v>215</v>
      </c>
      <c r="O119" s="38">
        <f t="shared" si="20"/>
        <v>114.06103286384976</v>
      </c>
      <c r="P119" s="38">
        <f t="shared" si="21"/>
        <v>88.529411764705884</v>
      </c>
      <c r="Q119" s="38">
        <f t="shared" si="22"/>
        <v>126.47058823529412</v>
      </c>
      <c r="R119" s="38">
        <f t="shared" si="23"/>
        <v>100.93896713615024</v>
      </c>
      <c r="S119" s="39">
        <f t="shared" si="24"/>
        <v>-12.409555371444355</v>
      </c>
      <c r="T119" s="39">
        <f t="shared" si="25"/>
        <v>-12.409555371444355</v>
      </c>
      <c r="U119" t="s">
        <v>359</v>
      </c>
      <c r="V119" t="s">
        <v>360</v>
      </c>
      <c r="W119" t="s">
        <v>491</v>
      </c>
      <c r="X119" s="48" t="s">
        <v>478</v>
      </c>
      <c r="Y119" s="41"/>
    </row>
    <row r="120" spans="1:25" ht="15" x14ac:dyDescent="0.25">
      <c r="A120">
        <v>2.14</v>
      </c>
      <c r="B120">
        <v>1.69</v>
      </c>
      <c r="C120" s="29">
        <f t="shared" si="17"/>
        <v>5.9005695957529136E-2</v>
      </c>
      <c r="D120" s="30">
        <f>IF(OR($A120="",$B120=""),"",A120*'MPTO_working_2-way'!$G119)</f>
        <v>2.2662721893491127</v>
      </c>
      <c r="E120" s="32">
        <f>IF(OR($A120="",$B120=""),"",B120*'MPTO_working_2-way'!$G119)</f>
        <v>1.7897196261682242</v>
      </c>
      <c r="F120" s="30">
        <f>IF(OR($A120="",$B120=""),"",'MPTO_working_2-way'!D119)</f>
        <v>2.2842165098212592</v>
      </c>
      <c r="G120" s="32">
        <f>IF(OR($A120="",$B120=""),"",'MPTO_working_2-way'!E119)</f>
        <v>1.7786848964737125</v>
      </c>
      <c r="H120" s="30">
        <f>IF(OR($A120="",$B120=""),"",'OddsRatio_working_2-way'!M119)</f>
        <v>2.2853691738343027</v>
      </c>
      <c r="I120" s="30">
        <f>IF(OR($A120="",$B120=""),"",'OddsRatio_working_2-way'!N119)</f>
        <v>1.7779866052154993</v>
      </c>
      <c r="J120" s="30">
        <f>IF('Log_working_2-way'!$D119="","",A120^('Log_working_2-way'!$D119))</f>
        <v>2.2938465302746187</v>
      </c>
      <c r="K120" s="32">
        <f>IF('Log_working_2-way'!$D119="","",B120^('Log_working_2-way'!$D119))</f>
        <v>1.7728891924944246</v>
      </c>
      <c r="L120" s="37">
        <f t="shared" si="18"/>
        <v>0.44125326370757173</v>
      </c>
      <c r="M120" s="37">
        <f t="shared" si="19"/>
        <v>0.55874673629242821</v>
      </c>
      <c r="N120" s="38">
        <v>216</v>
      </c>
      <c r="O120" s="38">
        <f t="shared" si="20"/>
        <v>115.06542056074767</v>
      </c>
      <c r="P120" s="38">
        <f t="shared" si="21"/>
        <v>88.189349112426015</v>
      </c>
      <c r="Q120" s="38">
        <f t="shared" si="22"/>
        <v>127.81065088757397</v>
      </c>
      <c r="R120" s="38">
        <f t="shared" si="23"/>
        <v>100.93457943925233</v>
      </c>
      <c r="S120" s="39">
        <f t="shared" si="24"/>
        <v>-12.745230326826302</v>
      </c>
      <c r="T120" s="39">
        <f t="shared" si="25"/>
        <v>-12.745230326826317</v>
      </c>
      <c r="U120" t="s">
        <v>361</v>
      </c>
      <c r="V120" t="s">
        <v>362</v>
      </c>
      <c r="W120" t="s">
        <v>491</v>
      </c>
      <c r="X120" s="48" t="s">
        <v>478</v>
      </c>
      <c r="Y120" s="41"/>
    </row>
    <row r="121" spans="1:25" ht="15" x14ac:dyDescent="0.25">
      <c r="A121">
        <v>1.64</v>
      </c>
      <c r="B121">
        <v>2.2400000000000002</v>
      </c>
      <c r="C121" s="29">
        <f t="shared" si="17"/>
        <v>5.6184668989546882E-2</v>
      </c>
      <c r="D121" s="30">
        <f>IF(OR($A121="",$B121=""),"",A121*'MPTO_working_2-way'!$G120)</f>
        <v>1.7321428571428568</v>
      </c>
      <c r="E121" s="32">
        <f>IF(OR($A121="",$B121=""),"",B121*'MPTO_working_2-way'!$G120)</f>
        <v>2.3658536585365852</v>
      </c>
      <c r="F121" s="30">
        <f>IF(OR($A121="",$B121=""),"",'MPTO_working_2-way'!D120)</f>
        <v>1.7192062897791085</v>
      </c>
      <c r="G121" s="32">
        <f>IF(OR($A121="",$B121=""),"",'MPTO_working_2-way'!E120)</f>
        <v>2.3904216553878186</v>
      </c>
      <c r="H121" s="30">
        <f>IF(OR($A121="",$B121=""),"",'OddsRatio_working_2-way'!M120)</f>
        <v>1.7184212081070993</v>
      </c>
      <c r="I121" s="30">
        <f>IF(OR($A121="",$B121=""),"",'OddsRatio_working_2-way'!N120)</f>
        <v>2.3919410907075047</v>
      </c>
      <c r="J121" s="30">
        <f>IF('Log_working_2-way'!$D120="","",A121^('Log_working_2-way'!$D120))</f>
        <v>1.7124619501479812</v>
      </c>
      <c r="K121" s="32">
        <f>IF('Log_working_2-way'!$D120="","",B121^('Log_working_2-way'!$D120))</f>
        <v>2.4035837279292371</v>
      </c>
      <c r="L121" s="37">
        <f t="shared" si="18"/>
        <v>0.57731958762886615</v>
      </c>
      <c r="M121" s="37">
        <f t="shared" si="19"/>
        <v>0.42268041237113402</v>
      </c>
      <c r="N121" s="38">
        <v>217</v>
      </c>
      <c r="O121" s="38">
        <f t="shared" si="20"/>
        <v>84.682926829268283</v>
      </c>
      <c r="P121" s="38">
        <f t="shared" si="21"/>
        <v>120.12500000000001</v>
      </c>
      <c r="Q121" s="38">
        <f t="shared" si="22"/>
        <v>96.875</v>
      </c>
      <c r="R121" s="38">
        <f t="shared" si="23"/>
        <v>132.3170731707317</v>
      </c>
      <c r="S121" s="39">
        <f t="shared" si="24"/>
        <v>-12.192073170731717</v>
      </c>
      <c r="T121" s="39">
        <f t="shared" si="25"/>
        <v>-12.192073170731689</v>
      </c>
      <c r="U121" t="s">
        <v>363</v>
      </c>
      <c r="V121" t="s">
        <v>364</v>
      </c>
      <c r="W121" t="s">
        <v>492</v>
      </c>
      <c r="X121" s="48" t="s">
        <v>478</v>
      </c>
      <c r="Y121" s="41"/>
    </row>
    <row r="122" spans="1:25" ht="15" x14ac:dyDescent="0.25">
      <c r="A122">
        <v>1.78</v>
      </c>
      <c r="B122">
        <v>2.02</v>
      </c>
      <c r="C122" s="29">
        <f t="shared" si="17"/>
        <v>5.6847257759483849E-2</v>
      </c>
      <c r="D122" s="30">
        <f>IF(OR($A122="",$B122=""),"",A122*'MPTO_working_2-way'!$G121)</f>
        <v>1.8811881188118813</v>
      </c>
      <c r="E122" s="32">
        <f>IF(OR($A122="",$B122=""),"",B122*'MPTO_working_2-way'!$G121)</f>
        <v>2.1348314606741572</v>
      </c>
      <c r="F122" s="30">
        <f>IF(OR($A122="",$B122=""),"",'MPTO_working_2-way'!D121)</f>
        <v>1.8748566065283139</v>
      </c>
      <c r="G122" s="32">
        <f>IF(OR($A122="",$B122=""),"",'MPTO_working_2-way'!E121)</f>
        <v>2.1430444629872452</v>
      </c>
      <c r="H122" s="30">
        <f>IF(OR($A122="",$B122=""),"",'OddsRatio_working_2-way'!M121)</f>
        <v>1.8744746321952062</v>
      </c>
      <c r="I122" s="30">
        <f>IF(OR($A122="",$B122=""),"",'OddsRatio_working_2-way'!N121)</f>
        <v>2.1435437497937313</v>
      </c>
      <c r="J122" s="30">
        <f>IF('Log_working_2-way'!$D121="","",A122^('Log_working_2-way'!$D121))</f>
        <v>1.8715471181062422</v>
      </c>
      <c r="K122" s="32">
        <f>IF('Log_working_2-way'!$D121="","",B122^('Log_working_2-way'!$D121))</f>
        <v>2.1473848966079383</v>
      </c>
      <c r="L122" s="37">
        <f t="shared" si="18"/>
        <v>0.53157894736842104</v>
      </c>
      <c r="M122" s="37">
        <f t="shared" si="19"/>
        <v>0.46842105263157896</v>
      </c>
      <c r="N122" s="38">
        <v>218</v>
      </c>
      <c r="O122" s="38">
        <f t="shared" si="20"/>
        <v>95.528089887640462</v>
      </c>
      <c r="P122" s="38">
        <f t="shared" si="21"/>
        <v>110.07920792079209</v>
      </c>
      <c r="Q122" s="38">
        <f t="shared" si="22"/>
        <v>107.92079207920791</v>
      </c>
      <c r="R122" s="38">
        <f t="shared" si="23"/>
        <v>122.47191011235955</v>
      </c>
      <c r="S122" s="39">
        <f t="shared" si="24"/>
        <v>-12.392702191567452</v>
      </c>
      <c r="T122" s="39">
        <f t="shared" si="25"/>
        <v>-12.392702191567466</v>
      </c>
      <c r="U122" t="s">
        <v>365</v>
      </c>
      <c r="V122" t="s">
        <v>366</v>
      </c>
      <c r="W122" t="s">
        <v>492</v>
      </c>
      <c r="X122" s="48" t="s">
        <v>478</v>
      </c>
      <c r="Y122" s="41"/>
    </row>
    <row r="123" spans="1:25" ht="15" x14ac:dyDescent="0.25">
      <c r="A123">
        <v>1.79</v>
      </c>
      <c r="B123">
        <v>2.0099999999999998</v>
      </c>
      <c r="C123" s="29">
        <f t="shared" si="17"/>
        <v>5.6171655688040278E-2</v>
      </c>
      <c r="D123" s="30">
        <f>IF(OR($A123="",$B123=""),"",A123*'MPTO_working_2-way'!$G122)</f>
        <v>1.8905472636815921</v>
      </c>
      <c r="E123" s="32">
        <f>IF(OR($A123="",$B123=""),"",B123*'MPTO_working_2-way'!$G122)</f>
        <v>2.1229050279329607</v>
      </c>
      <c r="F123" s="30">
        <f>IF(OR($A123="",$B123=""),"",'MPTO_working_2-way'!D122)</f>
        <v>1.8847533984651248</v>
      </c>
      <c r="G123" s="32">
        <f>IF(OR($A123="",$B123=""),"",'MPTO_working_2-way'!E122)</f>
        <v>2.1302584445957544</v>
      </c>
      <c r="H123" s="30">
        <f>IF(OR($A123="",$B123=""),"",'OddsRatio_working_2-way'!M122)</f>
        <v>1.884408399904582</v>
      </c>
      <c r="I123" s="30">
        <f>IF(OR($A123="",$B123=""),"",'OddsRatio_working_2-way'!N122)</f>
        <v>2.1306993467134521</v>
      </c>
      <c r="J123" s="30">
        <f>IF('Log_working_2-way'!$D122="","",A123^('Log_working_2-way'!$D122))</f>
        <v>1.8817300657088789</v>
      </c>
      <c r="K123" s="32">
        <f>IF('Log_working_2-way'!$D122="","",B123^('Log_working_2-way'!$D122))</f>
        <v>2.1341339474384169</v>
      </c>
      <c r="L123" s="37">
        <f t="shared" si="18"/>
        <v>0.52894736842105261</v>
      </c>
      <c r="M123" s="37">
        <f t="shared" si="19"/>
        <v>0.47105263157894744</v>
      </c>
      <c r="N123" s="38">
        <v>219</v>
      </c>
      <c r="O123" s="38">
        <f t="shared" si="20"/>
        <v>96.653631284916187</v>
      </c>
      <c r="P123" s="38">
        <f t="shared" si="21"/>
        <v>110.04477611940297</v>
      </c>
      <c r="Q123" s="38">
        <f t="shared" si="22"/>
        <v>108.95522388059703</v>
      </c>
      <c r="R123" s="38">
        <f t="shared" si="23"/>
        <v>122.3463687150838</v>
      </c>
      <c r="S123" s="39">
        <f t="shared" si="24"/>
        <v>-12.301592595680845</v>
      </c>
      <c r="T123" s="39">
        <f t="shared" si="25"/>
        <v>-12.30159259568083</v>
      </c>
      <c r="U123" t="s">
        <v>367</v>
      </c>
      <c r="V123" t="s">
        <v>368</v>
      </c>
      <c r="W123" t="s">
        <v>492</v>
      </c>
      <c r="X123" s="48" t="s">
        <v>478</v>
      </c>
      <c r="Y123" s="41"/>
    </row>
    <row r="124" spans="1:25" ht="15" x14ac:dyDescent="0.25">
      <c r="A124">
        <v>1.83</v>
      </c>
      <c r="B124">
        <v>1.96</v>
      </c>
      <c r="C124" s="29">
        <f t="shared" si="17"/>
        <v>5.6652169064347113E-2</v>
      </c>
      <c r="D124" s="30">
        <f>IF(OR($A124="",$B124=""),"",A124*'MPTO_working_2-way'!$G123)</f>
        <v>1.9336734693877553</v>
      </c>
      <c r="E124" s="32">
        <f>IF(OR($A124="",$B124=""),"",B124*'MPTO_working_2-way'!$G123)</f>
        <v>2.0710382513661205</v>
      </c>
      <c r="F124" s="30">
        <f>IF(OR($A124="",$B124=""),"",'MPTO_working_2-way'!D123)</f>
        <v>1.9300473525613433</v>
      </c>
      <c r="G124" s="32">
        <f>IF(OR($A124="",$B124=""),"",'MPTO_working_2-way'!E123)</f>
        <v>2.0752140708169406</v>
      </c>
      <c r="H124" s="30">
        <f>IF(OR($A124="",$B124=""),"",'OddsRatio_working_2-way'!M123)</f>
        <v>1.9298297335175583</v>
      </c>
      <c r="I124" s="30">
        <f>IF(OR($A124="",$B124=""),"",'OddsRatio_working_2-way'!N123)</f>
        <v>2.0754657158757301</v>
      </c>
      <c r="J124" s="30">
        <f>IF('Log_working_2-way'!$D123="","",A124^('Log_working_2-way'!$D123))</f>
        <v>1.9281502318444717</v>
      </c>
      <c r="K124" s="32">
        <f>IF('Log_working_2-way'!$D123="","",B124^('Log_working_2-way'!$D123))</f>
        <v>2.0774117871093178</v>
      </c>
      <c r="L124" s="37">
        <f t="shared" si="18"/>
        <v>0.51715039577836408</v>
      </c>
      <c r="M124" s="37">
        <f t="shared" si="19"/>
        <v>0.48284960422163581</v>
      </c>
      <c r="N124" s="38">
        <v>220</v>
      </c>
      <c r="O124" s="38">
        <f t="shared" si="20"/>
        <v>99.78142076502732</v>
      </c>
      <c r="P124" s="38">
        <f t="shared" si="21"/>
        <v>107.75510204081633</v>
      </c>
      <c r="Q124" s="38">
        <f t="shared" si="22"/>
        <v>112.24489795918367</v>
      </c>
      <c r="R124" s="38">
        <f t="shared" si="23"/>
        <v>120.21857923497267</v>
      </c>
      <c r="S124" s="39">
        <f t="shared" si="24"/>
        <v>-12.463477194156354</v>
      </c>
      <c r="T124" s="39">
        <f t="shared" si="25"/>
        <v>-12.46347719415634</v>
      </c>
      <c r="U124" t="s">
        <v>369</v>
      </c>
      <c r="V124" t="s">
        <v>370</v>
      </c>
      <c r="W124" t="s">
        <v>492</v>
      </c>
      <c r="X124" s="48" t="s">
        <v>478</v>
      </c>
      <c r="Y124" s="41"/>
    </row>
    <row r="125" spans="1:25" ht="15" x14ac:dyDescent="0.25">
      <c r="A125">
        <v>1.79</v>
      </c>
      <c r="B125">
        <v>1.93</v>
      </c>
      <c r="C125" s="29">
        <f t="shared" si="17"/>
        <v>7.6793932903001849E-2</v>
      </c>
      <c r="D125" s="30">
        <f>IF(OR($A125="",$B125=""),"",A125*'MPTO_working_2-way'!$G124)</f>
        <v>1.9274611398963732</v>
      </c>
      <c r="E125" s="32">
        <f>IF(OR($A125="",$B125=""),"",B125*'MPTO_working_2-way'!$G124)</f>
        <v>2.0782122905027935</v>
      </c>
      <c r="F125" s="30">
        <f>IF(OR($A125="",$B125=""),"",'MPTO_working_2-way'!D124)</f>
        <v>1.9221075472222997</v>
      </c>
      <c r="G125" s="32">
        <f>IF(OR($A125="",$B125=""),"",'MPTO_working_2-way'!E124)</f>
        <v>2.0844721995957403</v>
      </c>
      <c r="H125" s="30">
        <f>IF(OR($A125="",$B125=""),"",'OddsRatio_working_2-way'!M124)</f>
        <v>1.9216628264128905</v>
      </c>
      <c r="I125" s="30">
        <f>IF(OR($A125="",$B125=""),"",'OddsRatio_working_2-way'!N124)</f>
        <v>2.0849954791949221</v>
      </c>
      <c r="J125" s="30">
        <f>IF('Log_working_2-way'!$D124="","",A125^('Log_working_2-way'!$D124))</f>
        <v>1.9191420316667944</v>
      </c>
      <c r="K125" s="32">
        <f>IF('Log_working_2-way'!$D124="","",B125^('Log_working_2-way'!$D124))</f>
        <v>2.0879711356040214</v>
      </c>
      <c r="L125" s="37">
        <f t="shared" si="18"/>
        <v>0.51881720430107525</v>
      </c>
      <c r="M125" s="37">
        <f t="shared" si="19"/>
        <v>0.48118279569892469</v>
      </c>
      <c r="N125" s="38">
        <v>221</v>
      </c>
      <c r="O125" s="38">
        <f t="shared" si="20"/>
        <v>97.536312849162016</v>
      </c>
      <c r="P125" s="38">
        <f t="shared" si="21"/>
        <v>106.49222797927462</v>
      </c>
      <c r="Q125" s="38">
        <f t="shared" si="22"/>
        <v>114.5077720207254</v>
      </c>
      <c r="R125" s="38">
        <f t="shared" si="23"/>
        <v>123.46368715083798</v>
      </c>
      <c r="S125" s="39">
        <f t="shared" si="24"/>
        <v>-16.971459171563382</v>
      </c>
      <c r="T125" s="39">
        <f t="shared" si="25"/>
        <v>-16.971459171563367</v>
      </c>
      <c r="U125" t="s">
        <v>371</v>
      </c>
      <c r="V125" t="s">
        <v>372</v>
      </c>
      <c r="W125" t="s">
        <v>492</v>
      </c>
      <c r="X125" s="48" t="s">
        <v>478</v>
      </c>
      <c r="Y125" s="41"/>
    </row>
    <row r="126" spans="1:25" ht="15" x14ac:dyDescent="0.25">
      <c r="A126">
        <v>1.86</v>
      </c>
      <c r="B126">
        <v>1.95</v>
      </c>
      <c r="C126" s="29">
        <f t="shared" si="17"/>
        <v>5.0454921422663279E-2</v>
      </c>
      <c r="D126" s="30">
        <f>IF(OR($A126="",$B126=""),"",A126*'MPTO_working_2-way'!$G125)</f>
        <v>1.9538461538461538</v>
      </c>
      <c r="E126" s="32">
        <f>IF(OR($A126="",$B126=""),"",B126*'MPTO_working_2-way'!$G125)</f>
        <v>2.0483870967741935</v>
      </c>
      <c r="F126" s="30">
        <f>IF(OR($A126="",$B126=""),"",'MPTO_working_2-way'!D125)</f>
        <v>1.9515738498789346</v>
      </c>
      <c r="G126" s="32">
        <f>IF(OR($A126="",$B126=""),"",'MPTO_working_2-way'!E125)</f>
        <v>2.0508905852417301</v>
      </c>
      <c r="H126" s="30">
        <f>IF(OR($A126="",$B126=""),"",'OddsRatio_working_2-way'!M125)</f>
        <v>1.9514531821875092</v>
      </c>
      <c r="I126" s="30">
        <f>IF(OR($A126="",$B126=""),"",'OddsRatio_working_2-way'!N125)</f>
        <v>2.0510238640443412</v>
      </c>
      <c r="J126" s="30">
        <f>IF('Log_working_2-way'!$D125="","",A126^('Log_working_2-way'!$D125))</f>
        <v>1.9504053393638028</v>
      </c>
      <c r="K126" s="32">
        <f>IF('Log_working_2-way'!$D125="","",B126^('Log_working_2-way'!$D125))</f>
        <v>2.0521826410070227</v>
      </c>
      <c r="L126" s="37">
        <f t="shared" si="18"/>
        <v>0.51181102362204722</v>
      </c>
      <c r="M126" s="37">
        <f t="shared" si="19"/>
        <v>0.48818897637795278</v>
      </c>
      <c r="N126" s="38">
        <v>222</v>
      </c>
      <c r="O126" s="38">
        <f t="shared" si="20"/>
        <v>102.64516129032258</v>
      </c>
      <c r="P126" s="38">
        <f t="shared" si="21"/>
        <v>108.15384615384616</v>
      </c>
      <c r="Q126" s="38">
        <f t="shared" si="22"/>
        <v>113.84615384615385</v>
      </c>
      <c r="R126" s="38">
        <f t="shared" si="23"/>
        <v>119.35483870967741</v>
      </c>
      <c r="S126" s="39">
        <f t="shared" si="24"/>
        <v>-11.200992555831277</v>
      </c>
      <c r="T126" s="39">
        <f t="shared" si="25"/>
        <v>-11.200992555831249</v>
      </c>
      <c r="U126" t="s">
        <v>373</v>
      </c>
      <c r="V126" t="s">
        <v>374</v>
      </c>
      <c r="W126" t="s">
        <v>493</v>
      </c>
      <c r="X126" s="48" t="s">
        <v>478</v>
      </c>
      <c r="Y126" s="41"/>
    </row>
    <row r="127" spans="1:25" ht="15" x14ac:dyDescent="0.25">
      <c r="A127">
        <v>1.84</v>
      </c>
      <c r="B127">
        <v>1.98</v>
      </c>
      <c r="C127" s="29">
        <f t="shared" si="17"/>
        <v>4.852876592007016E-2</v>
      </c>
      <c r="D127" s="30">
        <f>IF(OR($A127="",$B127=""),"",A127*'MPTO_working_2-way'!$G126)</f>
        <v>1.9292929292929293</v>
      </c>
      <c r="E127" s="32">
        <f>IF(OR($A127="",$B127=""),"",B127*'MPTO_working_2-way'!$G126)</f>
        <v>2.0760869565217388</v>
      </c>
      <c r="F127" s="30">
        <f>IF(OR($A127="",$B127=""),"",'MPTO_working_2-way'!D126)</f>
        <v>1.925988581095369</v>
      </c>
      <c r="G127" s="32">
        <f>IF(OR($A127="",$B127=""),"",'MPTO_working_2-way'!E126)</f>
        <v>2.0799269239552407</v>
      </c>
      <c r="H127" s="30">
        <f>IF(OR($A127="",$B127=""),"",'OddsRatio_working_2-way'!M126)</f>
        <v>1.9258200997725512</v>
      </c>
      <c r="I127" s="30">
        <f>IF(OR($A127="",$B127=""),"",'OddsRatio_working_2-way'!N126)</f>
        <v>2.0801234497346428</v>
      </c>
      <c r="J127" s="30">
        <f>IF('Log_working_2-way'!$D126="","",A127^('Log_working_2-way'!$D126))</f>
        <v>1.9242999979641608</v>
      </c>
      <c r="K127" s="32">
        <f>IF('Log_working_2-way'!$D126="","",B127^('Log_working_2-way'!$D126))</f>
        <v>2.0818998184591693</v>
      </c>
      <c r="L127" s="37">
        <f t="shared" si="18"/>
        <v>0.51832460732984298</v>
      </c>
      <c r="M127" s="37">
        <f t="shared" si="19"/>
        <v>0.48167539267015713</v>
      </c>
      <c r="N127" s="38">
        <v>223</v>
      </c>
      <c r="O127" s="38">
        <f t="shared" si="20"/>
        <v>101.80434782608695</v>
      </c>
      <c r="P127" s="38">
        <f t="shared" si="21"/>
        <v>110.37373737373738</v>
      </c>
      <c r="Q127" s="38">
        <f t="shared" si="22"/>
        <v>112.62626262626263</v>
      </c>
      <c r="R127" s="38">
        <f t="shared" si="23"/>
        <v>121.19565217391303</v>
      </c>
      <c r="S127" s="39">
        <f t="shared" si="24"/>
        <v>-10.821914800175676</v>
      </c>
      <c r="T127" s="39">
        <f t="shared" si="25"/>
        <v>-10.821914800175648</v>
      </c>
      <c r="U127" t="s">
        <v>375</v>
      </c>
      <c r="V127" t="s">
        <v>376</v>
      </c>
      <c r="W127" t="s">
        <v>493</v>
      </c>
      <c r="X127" s="48" t="s">
        <v>478</v>
      </c>
      <c r="Y127" s="41"/>
    </row>
    <row r="128" spans="1:25" ht="15" x14ac:dyDescent="0.25">
      <c r="A128">
        <v>1.7</v>
      </c>
      <c r="B128">
        <v>2.14</v>
      </c>
      <c r="C128" s="29">
        <f t="shared" si="17"/>
        <v>5.5525013743815244E-2</v>
      </c>
      <c r="D128" s="30">
        <f>IF(OR($A128="",$B128=""),"",A128*'MPTO_working_2-way'!$G127)</f>
        <v>1.794392523364486</v>
      </c>
      <c r="E128" s="32">
        <f>IF(OR($A128="",$B128=""),"",B128*'MPTO_working_2-way'!$G127)</f>
        <v>2.2588235294117647</v>
      </c>
      <c r="F128" s="30">
        <f>IF(OR($A128="",$B128=""),"",'MPTO_working_2-way'!D127)</f>
        <v>1.7842079450711132</v>
      </c>
      <c r="G128" s="32">
        <f>IF(OR($A128="",$B128=""),"",'MPTO_working_2-way'!E127)</f>
        <v>2.2751719824890557</v>
      </c>
      <c r="H128" s="30">
        <f>IF(OR($A128="",$B128=""),"",'OddsRatio_working_2-way'!M127)</f>
        <v>1.783603909969379</v>
      </c>
      <c r="I128" s="30">
        <f>IF(OR($A128="",$B128=""),"",'OddsRatio_working_2-way'!N127)</f>
        <v>2.2761549390929883</v>
      </c>
      <c r="J128" s="30">
        <f>IF('Log_working_2-way'!$D127="","",A128^('Log_working_2-way'!$D127))</f>
        <v>1.7789102233960266</v>
      </c>
      <c r="K128" s="32">
        <f>IF('Log_working_2-way'!$D127="","",B128^('Log_working_2-way'!$D127))</f>
        <v>2.2838450054453689</v>
      </c>
      <c r="L128" s="37">
        <f t="shared" si="18"/>
        <v>0.55729166666666663</v>
      </c>
      <c r="M128" s="37">
        <f t="shared" si="19"/>
        <v>0.44270833333333331</v>
      </c>
      <c r="N128" s="38">
        <v>224</v>
      </c>
      <c r="O128" s="38">
        <f t="shared" si="20"/>
        <v>92.235294117647072</v>
      </c>
      <c r="P128" s="38">
        <f t="shared" si="21"/>
        <v>119.32710280373833</v>
      </c>
      <c r="Q128" s="38">
        <f t="shared" si="22"/>
        <v>104.67289719626169</v>
      </c>
      <c r="R128" s="38">
        <f t="shared" si="23"/>
        <v>131.76470588235296</v>
      </c>
      <c r="S128" s="39">
        <f t="shared" si="24"/>
        <v>-12.437603078614615</v>
      </c>
      <c r="T128" s="39">
        <f t="shared" si="25"/>
        <v>-12.437603078614629</v>
      </c>
      <c r="U128" t="s">
        <v>377</v>
      </c>
      <c r="V128" t="s">
        <v>378</v>
      </c>
      <c r="W128" t="s">
        <v>493</v>
      </c>
      <c r="X128" s="48" t="s">
        <v>478</v>
      </c>
      <c r="Y128" s="41"/>
    </row>
    <row r="129" spans="1:25" s="35" customFormat="1" ht="15" x14ac:dyDescent="0.25">
      <c r="A129">
        <v>1.75</v>
      </c>
      <c r="B129">
        <v>2.06</v>
      </c>
      <c r="C129" s="29">
        <f t="shared" si="17"/>
        <v>5.6865464632454898E-2</v>
      </c>
      <c r="D129" s="30">
        <f>IF(OR($A129="",$B129=""),"",A129*'MPTO_working_2-way'!$G128)</f>
        <v>1.849514563106796</v>
      </c>
      <c r="E129" s="32">
        <f>IF(OR($A129="",$B129=""),"",B129*'MPTO_working_2-way'!$G128)</f>
        <v>2.177142857142857</v>
      </c>
      <c r="F129" s="30">
        <f>IF(OR($A129="",$B129=""),"",'MPTO_working_2-way'!D128)</f>
        <v>1.8416347381864622</v>
      </c>
      <c r="G129" s="32">
        <f>IF(OR($A129="",$B129=""),"",'MPTO_working_2-way'!E128)</f>
        <v>2.1881638846737479</v>
      </c>
      <c r="H129" s="30">
        <f>IF(OR($A129="",$B129=""),"",'OddsRatio_working_2-way'!M128)</f>
        <v>1.8411582311380661</v>
      </c>
      <c r="I129" s="30">
        <f>IF(OR($A129="",$B129=""),"",'OddsRatio_working_2-way'!N128)</f>
        <v>2.1888369666751335</v>
      </c>
      <c r="J129" s="30">
        <f>IF('Log_working_2-way'!$D128="","",A129^('Log_working_2-way'!$D128))</f>
        <v>1.8375183228246377</v>
      </c>
      <c r="K129" s="32">
        <f>IF('Log_working_2-way'!$D128="","",B129^('Log_working_2-way'!$D128))</f>
        <v>2.1940037283297991</v>
      </c>
      <c r="L129" s="37">
        <f t="shared" si="18"/>
        <v>0.54068241469816281</v>
      </c>
      <c r="M129" s="37">
        <f t="shared" si="19"/>
        <v>0.45931758530183731</v>
      </c>
      <c r="N129" s="38">
        <v>225</v>
      </c>
      <c r="O129" s="38">
        <f t="shared" si="20"/>
        <v>96.428571428571416</v>
      </c>
      <c r="P129" s="38">
        <f t="shared" si="21"/>
        <v>115.77669902912622</v>
      </c>
      <c r="Q129" s="38">
        <f t="shared" si="22"/>
        <v>109.22330097087379</v>
      </c>
      <c r="R129" s="38">
        <f t="shared" si="23"/>
        <v>128.57142857142856</v>
      </c>
      <c r="S129" s="39">
        <f t="shared" si="24"/>
        <v>-12.794729542302377</v>
      </c>
      <c r="T129" s="39">
        <f t="shared" si="25"/>
        <v>-12.794729542302335</v>
      </c>
      <c r="U129" t="s">
        <v>379</v>
      </c>
      <c r="V129" t="s">
        <v>380</v>
      </c>
      <c r="W129" t="s">
        <v>493</v>
      </c>
      <c r="X129" s="48" t="s">
        <v>478</v>
      </c>
      <c r="Y129" s="41"/>
    </row>
    <row r="130" spans="1:25" ht="15" x14ac:dyDescent="0.25">
      <c r="A130">
        <v>1.88</v>
      </c>
      <c r="B130">
        <v>1.94</v>
      </c>
      <c r="C130" s="29">
        <f t="shared" si="17"/>
        <v>4.7378811142794408E-2</v>
      </c>
      <c r="D130" s="30">
        <f>IF(OR($A130="",$B130=""),"",A130*'MPTO_working_2-way'!$G129)</f>
        <v>1.9690721649484533</v>
      </c>
      <c r="E130" s="32">
        <f>IF(OR($A130="",$B130=""),"",B130*'MPTO_working_2-way'!$G129)</f>
        <v>2.0319148936170213</v>
      </c>
      <c r="F130" s="30">
        <f>IF(OR($A130="",$B130=""),"",'MPTO_working_2-way'!D129)</f>
        <v>1.9676305567544234</v>
      </c>
      <c r="G130" s="32">
        <f>IF(OR($A130="",$B130=""),"",'MPTO_working_2-way'!E129)</f>
        <v>2.033452274754683</v>
      </c>
      <c r="H130" s="30">
        <f>IF(OR($A130="",$B130=""),"",'OddsRatio_working_2-way'!M129)</f>
        <v>1.9675588936937933</v>
      </c>
      <c r="I130" s="30">
        <f>IF(OR($A130="",$B130=""),"",'OddsRatio_working_2-way'!N129)</f>
        <v>2.0335288182638238</v>
      </c>
      <c r="J130" s="30">
        <f>IF('Log_working_2-way'!$D129="","",A130^('Log_working_2-way'!$D129))</f>
        <v>1.9668954787958726</v>
      </c>
      <c r="K130" s="32">
        <f>IF('Log_working_2-way'!$D129="","",B130^('Log_working_2-way'!$D129))</f>
        <v>2.0342379522187155</v>
      </c>
      <c r="L130" s="37">
        <f t="shared" si="18"/>
        <v>0.50785340314136129</v>
      </c>
      <c r="M130" s="37">
        <f t="shared" si="19"/>
        <v>0.49214659685863876</v>
      </c>
      <c r="N130" s="38">
        <v>226</v>
      </c>
      <c r="O130" s="38">
        <f t="shared" si="20"/>
        <v>105.78723404255318</v>
      </c>
      <c r="P130" s="38">
        <f t="shared" si="21"/>
        <v>109.50515463917527</v>
      </c>
      <c r="Q130" s="38">
        <f t="shared" si="22"/>
        <v>116.49484536082475</v>
      </c>
      <c r="R130" s="38">
        <f t="shared" si="23"/>
        <v>120.21276595744681</v>
      </c>
      <c r="S130" s="39">
        <f t="shared" si="24"/>
        <v>-10.707611318271574</v>
      </c>
      <c r="T130" s="39">
        <f t="shared" si="25"/>
        <v>-10.707611318271532</v>
      </c>
      <c r="U130" t="s">
        <v>381</v>
      </c>
      <c r="V130" t="s">
        <v>382</v>
      </c>
      <c r="W130" t="s">
        <v>493</v>
      </c>
      <c r="X130" s="48" t="s">
        <v>478</v>
      </c>
      <c r="Y130" s="41"/>
    </row>
    <row r="131" spans="1:25" s="35" customFormat="1" ht="15" x14ac:dyDescent="0.25">
      <c r="A131">
        <v>2.4</v>
      </c>
      <c r="B131">
        <v>1.63</v>
      </c>
      <c r="C131" s="29">
        <f t="shared" ref="C131:C194" si="26">IF(OR($A131="",$B131=""),"",(1/A131)+(1/B131)-1)</f>
        <v>3.0163599182004175E-2</v>
      </c>
      <c r="D131" s="30">
        <f>IF(OR($A131="",$B131=""),"",A131*'MPTO_working_2-way'!$G130)</f>
        <v>2.4723926380368098</v>
      </c>
      <c r="E131" s="32">
        <f>IF(OR($A131="",$B131=""),"",B131*'MPTO_working_2-way'!$G130)</f>
        <v>1.6791666666666667</v>
      </c>
      <c r="F131" s="30">
        <f>IF(OR($A131="",$B131=""),"",'MPTO_working_2-way'!D130)</f>
        <v>2.49013367281986</v>
      </c>
      <c r="G131" s="32">
        <f>IF(OR($A131="",$B131=""),"",'MPTO_working_2-way'!E130)</f>
        <v>1.6710807347287484</v>
      </c>
      <c r="H131" s="30">
        <f>IF(OR($A131="",$B131=""),"",'OddsRatio_working_2-way'!M130)</f>
        <v>2.4907119849998605</v>
      </c>
      <c r="I131" s="30">
        <f>IF(OR($A131="",$B131=""),"",'OddsRatio_working_2-way'!N130)</f>
        <v>1.670820393249937</v>
      </c>
      <c r="J131" s="30">
        <f>IF('Log_working_2-way'!$D130="","",A131^('Log_working_2-way'!$D130))</f>
        <v>2.4989058285805683</v>
      </c>
      <c r="K131" s="32">
        <f>IF('Log_working_2-way'!$D130="","",B131^('Log_working_2-way'!$D130))</f>
        <v>1.6671533200634385</v>
      </c>
      <c r="L131" s="37">
        <f t="shared" si="18"/>
        <v>0.40446650124069478</v>
      </c>
      <c r="M131" s="37">
        <f t="shared" si="19"/>
        <v>0.59553349875930517</v>
      </c>
      <c r="N131" s="38">
        <v>227</v>
      </c>
      <c r="O131" s="38">
        <f t="shared" si="20"/>
        <v>132.41666666666666</v>
      </c>
      <c r="P131" s="38">
        <f t="shared" si="21"/>
        <v>87.736196319018404</v>
      </c>
      <c r="Q131" s="38">
        <f t="shared" si="22"/>
        <v>139.2638036809816</v>
      </c>
      <c r="R131" s="38">
        <f t="shared" si="23"/>
        <v>94.583333333333343</v>
      </c>
      <c r="S131" s="39">
        <f t="shared" si="24"/>
        <v>-6.8471370143149386</v>
      </c>
      <c r="T131" s="39">
        <f t="shared" si="25"/>
        <v>-6.8471370143149386</v>
      </c>
      <c r="U131" t="s">
        <v>383</v>
      </c>
      <c r="V131" t="s">
        <v>384</v>
      </c>
      <c r="W131" t="s">
        <v>484</v>
      </c>
      <c r="X131" s="48" t="s">
        <v>478</v>
      </c>
      <c r="Y131" s="41"/>
    </row>
    <row r="132" spans="1:25" ht="15" x14ac:dyDescent="0.25">
      <c r="A132">
        <v>1.5</v>
      </c>
      <c r="B132">
        <v>2.74</v>
      </c>
      <c r="C132" s="29">
        <f t="shared" si="26"/>
        <v>3.1630170316301776E-2</v>
      </c>
      <c r="D132" s="30">
        <f>IF(OR($A132="",$B132=""),"",A132*'MPTO_working_2-way'!$G131)</f>
        <v>1.5474452554744527</v>
      </c>
      <c r="E132" s="32">
        <f>IF(OR($A132="",$B132=""),"",B132*'MPTO_working_2-way'!$G131)</f>
        <v>2.8266666666666671</v>
      </c>
      <c r="F132" s="30">
        <f>IF(OR($A132="",$B132=""),"",'MPTO_working_2-way'!D131)</f>
        <v>1.5364485981308411</v>
      </c>
      <c r="G132" s="32">
        <f>IF(OR($A132="",$B132=""),"",'MPTO_working_2-way'!E131)</f>
        <v>2.8641114982578402</v>
      </c>
      <c r="H132" s="30">
        <f>IF(OR($A132="",$B132=""),"",'OddsRatio_working_2-way'!M131)</f>
        <v>1.5360562674188976</v>
      </c>
      <c r="I132" s="30">
        <f>IF(OR($A132="",$B132=""),"",'OddsRatio_working_2-way'!N131)</f>
        <v>2.8654758106177636</v>
      </c>
      <c r="J132" s="30">
        <f>IF('Log_working_2-way'!$D131="","",A132^('Log_working_2-way'!$D131))</f>
        <v>1.5310365299466371</v>
      </c>
      <c r="K132" s="32">
        <f>IF('Log_working_2-way'!$D131="","",B132^('Log_working_2-way'!$D131))</f>
        <v>2.8831096235514604</v>
      </c>
      <c r="L132" s="37">
        <f t="shared" si="18"/>
        <v>0.64622641509433953</v>
      </c>
      <c r="M132" s="37">
        <f t="shared" si="19"/>
        <v>0.3537735849056603</v>
      </c>
      <c r="N132" s="38">
        <v>228</v>
      </c>
      <c r="O132" s="38">
        <f t="shared" si="20"/>
        <v>76</v>
      </c>
      <c r="P132" s="38">
        <f t="shared" si="21"/>
        <v>144.78832116788323</v>
      </c>
      <c r="Q132" s="38">
        <f t="shared" si="22"/>
        <v>83.211678832116789</v>
      </c>
      <c r="R132" s="38">
        <f t="shared" si="23"/>
        <v>152</v>
      </c>
      <c r="S132" s="39">
        <f t="shared" si="24"/>
        <v>-7.2116788321167888</v>
      </c>
      <c r="T132" s="39">
        <f t="shared" si="25"/>
        <v>-7.2116788321167746</v>
      </c>
      <c r="U132" t="s">
        <v>385</v>
      </c>
      <c r="V132" t="s">
        <v>386</v>
      </c>
      <c r="W132" t="s">
        <v>484</v>
      </c>
      <c r="X132" s="48" t="s">
        <v>478</v>
      </c>
      <c r="Y132" s="41"/>
    </row>
    <row r="133" spans="1:25" ht="15" x14ac:dyDescent="0.25">
      <c r="A133">
        <v>2.37</v>
      </c>
      <c r="B133">
        <v>1.65</v>
      </c>
      <c r="C133" s="29">
        <f t="shared" si="26"/>
        <v>2.8001534330648337E-2</v>
      </c>
      <c r="D133" s="30">
        <f>IF(OR($A133="",$B133=""),"",A133*'MPTO_working_2-way'!$G132)</f>
        <v>2.4363636363636365</v>
      </c>
      <c r="E133" s="32">
        <f>IF(OR($A133="",$B133=""),"",B133*'MPTO_working_2-way'!$G132)</f>
        <v>1.6962025316455696</v>
      </c>
      <c r="F133" s="30">
        <f>IF(OR($A133="",$B133=""),"",'MPTO_working_2-way'!D132)</f>
        <v>2.4513399153737665</v>
      </c>
      <c r="G133" s="32">
        <f>IF(OR($A133="",$B133=""),"",'MPTO_working_2-way'!E132)</f>
        <v>1.6890184645286688</v>
      </c>
      <c r="H133" s="30">
        <f>IF(OR($A133="",$B133=""),"",'OddsRatio_working_2-way'!M132)</f>
        <v>2.4517893468724408</v>
      </c>
      <c r="I133" s="30">
        <f>IF(OR($A133="",$B133=""),"",'OddsRatio_working_2-way'!N132)</f>
        <v>1.6888051645745159</v>
      </c>
      <c r="J133" s="30">
        <f>IF('Log_working_2-way'!$D132="","",A133^('Log_working_2-way'!$D132))</f>
        <v>2.4586772337716281</v>
      </c>
      <c r="K133" s="32">
        <f>IF('Log_working_2-way'!$D132="","",B133^('Log_working_2-way'!$D132))</f>
        <v>1.685552620448002</v>
      </c>
      <c r="L133" s="37">
        <f t="shared" ref="L133:L196" si="27">(1/D133)</f>
        <v>0.41044776119402981</v>
      </c>
      <c r="M133" s="37">
        <f t="shared" ref="M133:M196" si="28">(1/E133)</f>
        <v>0.58955223880597019</v>
      </c>
      <c r="N133" s="38">
        <v>229</v>
      </c>
      <c r="O133" s="38">
        <f t="shared" ref="O133:O196" si="29">(1/A133)*((N133*A133)-N133)</f>
        <v>132.37552742616032</v>
      </c>
      <c r="P133" s="38">
        <f t="shared" ref="P133:P196" si="30">(1/B133)*((N133*B133)-N133)</f>
        <v>90.21212121212119</v>
      </c>
      <c r="Q133" s="38">
        <f t="shared" ref="Q133:Q196" si="31">(1/B133)*N133</f>
        <v>138.78787878787878</v>
      </c>
      <c r="R133" s="38">
        <f t="shared" ref="R133:R196" si="32">(1/A133)*N133</f>
        <v>96.624472573839654</v>
      </c>
      <c r="S133" s="39">
        <f t="shared" ref="S133:S196" si="33">O133-Q133</f>
        <v>-6.4123513617184642</v>
      </c>
      <c r="T133" s="39">
        <f t="shared" ref="T133:T196" si="34">P133-R133</f>
        <v>-6.4123513617184642</v>
      </c>
      <c r="U133" t="s">
        <v>387</v>
      </c>
      <c r="V133" t="s">
        <v>388</v>
      </c>
      <c r="W133" t="s">
        <v>484</v>
      </c>
      <c r="X133" s="48" t="s">
        <v>478</v>
      </c>
      <c r="Y133" s="41"/>
    </row>
    <row r="134" spans="1:25" s="35" customFormat="1" ht="15" x14ac:dyDescent="0.25">
      <c r="A134">
        <v>1.81</v>
      </c>
      <c r="B134">
        <v>2.1</v>
      </c>
      <c r="C134" s="29">
        <f t="shared" si="26"/>
        <v>2.8676664035780064E-2</v>
      </c>
      <c r="D134" s="30">
        <f>IF(OR($A134="",$B134=""),"",A134*'MPTO_working_2-way'!$G133)</f>
        <v>1.861904761904762</v>
      </c>
      <c r="E134" s="32">
        <f>IF(OR($A134="",$B134=""),"",B134*'MPTO_working_2-way'!$G133)</f>
        <v>2.160220994475138</v>
      </c>
      <c r="F134" s="30">
        <f>IF(OR($A134="",$B134=""),"",'MPTO_working_2-way'!D133)</f>
        <v>1.858225372769494</v>
      </c>
      <c r="G134" s="32">
        <f>IF(OR($A134="",$B134=""),"",'MPTO_working_2-way'!E133)</f>
        <v>2.1651951011107946</v>
      </c>
      <c r="H134" s="30">
        <f>IF(OR($A134="",$B134=""),"",'OddsRatio_working_2-way'!M133)</f>
        <v>1.8581163303210331</v>
      </c>
      <c r="I134" s="30">
        <f>IF(OR($A134="",$B134=""),"",'OddsRatio_working_2-way'!N133)</f>
        <v>2.1653431646335015</v>
      </c>
      <c r="J134" s="30">
        <f>IF('Log_working_2-way'!$D133="","",A134^('Log_working_2-way'!$D133))</f>
        <v>1.8564516354578522</v>
      </c>
      <c r="K134" s="32">
        <f>IF('Log_working_2-way'!$D133="","",B134^('Log_working_2-way'!$D133))</f>
        <v>2.1676082555034109</v>
      </c>
      <c r="L134" s="37">
        <f t="shared" si="27"/>
        <v>0.53708439897698212</v>
      </c>
      <c r="M134" s="37">
        <f t="shared" si="28"/>
        <v>0.46291560102301793</v>
      </c>
      <c r="N134" s="38">
        <v>230</v>
      </c>
      <c r="O134" s="38">
        <f t="shared" si="29"/>
        <v>102.92817679558013</v>
      </c>
      <c r="P134" s="38">
        <f t="shared" si="30"/>
        <v>120.47619047619047</v>
      </c>
      <c r="Q134" s="38">
        <f t="shared" si="31"/>
        <v>109.52380952380952</v>
      </c>
      <c r="R134" s="38">
        <f t="shared" si="32"/>
        <v>127.0718232044199</v>
      </c>
      <c r="S134" s="39">
        <f t="shared" si="33"/>
        <v>-6.5956327282293898</v>
      </c>
      <c r="T134" s="39">
        <f t="shared" si="34"/>
        <v>-6.5956327282294325</v>
      </c>
      <c r="U134" t="s">
        <v>389</v>
      </c>
      <c r="V134" t="s">
        <v>390</v>
      </c>
      <c r="W134" t="s">
        <v>484</v>
      </c>
      <c r="X134" s="48" t="s">
        <v>478</v>
      </c>
      <c r="Y134" s="41"/>
    </row>
    <row r="135" spans="1:25" s="35" customFormat="1" ht="15" x14ac:dyDescent="0.25">
      <c r="A135">
        <v>2.1800000000000002</v>
      </c>
      <c r="B135">
        <v>1.74</v>
      </c>
      <c r="C135" s="29">
        <f t="shared" si="26"/>
        <v>3.3428240008436028E-2</v>
      </c>
      <c r="D135" s="30">
        <f>IF(OR($A135="",$B135=""),"",A135*'MPTO_working_2-way'!$G134)</f>
        <v>2.2528735632183907</v>
      </c>
      <c r="E135" s="32">
        <f>IF(OR($A135="",$B135=""),"",B135*'MPTO_working_2-way'!$G134)</f>
        <v>1.7981651376146788</v>
      </c>
      <c r="F135" s="30">
        <f>IF(OR($A135="",$B135=""),"",'MPTO_working_2-way'!D134)</f>
        <v>2.2624358821424311</v>
      </c>
      <c r="G135" s="32">
        <f>IF(OR($A135="",$B135=""),"",'MPTO_working_2-way'!E134)</f>
        <v>1.7921194368326561</v>
      </c>
      <c r="H135" s="30">
        <f>IF(OR($A135="",$B135=""),"",'OddsRatio_working_2-way'!M134)</f>
        <v>2.26277258229445</v>
      </c>
      <c r="I135" s="30">
        <f>IF(OR($A135="",$B135=""),"",'OddsRatio_working_2-way'!N134)</f>
        <v>1.7919082295744857</v>
      </c>
      <c r="J135" s="30">
        <f>IF('Log_working_2-way'!$D134="","",A135^('Log_working_2-way'!$D134))</f>
        <v>2.2671631499443738</v>
      </c>
      <c r="K135" s="32">
        <f>IF('Log_working_2-way'!$D134="","",B135^('Log_working_2-way'!$D134))</f>
        <v>1.7891643629660847</v>
      </c>
      <c r="L135" s="37">
        <f t="shared" si="27"/>
        <v>0.44387755102040816</v>
      </c>
      <c r="M135" s="37">
        <f t="shared" si="28"/>
        <v>0.55612244897959184</v>
      </c>
      <c r="N135" s="38">
        <v>231</v>
      </c>
      <c r="O135" s="38">
        <f t="shared" si="29"/>
        <v>125.03669724770643</v>
      </c>
      <c r="P135" s="38">
        <f t="shared" si="30"/>
        <v>98.241379310344826</v>
      </c>
      <c r="Q135" s="38">
        <f t="shared" si="31"/>
        <v>132.75862068965517</v>
      </c>
      <c r="R135" s="38">
        <f t="shared" si="32"/>
        <v>105.96330275229357</v>
      </c>
      <c r="S135" s="39">
        <f t="shared" si="33"/>
        <v>-7.7219234419487464</v>
      </c>
      <c r="T135" s="39">
        <f t="shared" si="34"/>
        <v>-7.7219234419487464</v>
      </c>
      <c r="U135" t="s">
        <v>391</v>
      </c>
      <c r="V135" t="s">
        <v>392</v>
      </c>
      <c r="W135" t="s">
        <v>485</v>
      </c>
      <c r="X135" s="48" t="s">
        <v>478</v>
      </c>
      <c r="Y135" s="41"/>
    </row>
    <row r="136" spans="1:25" ht="15" x14ac:dyDescent="0.25">
      <c r="A136">
        <v>1.93</v>
      </c>
      <c r="B136">
        <v>1.95</v>
      </c>
      <c r="C136" s="29">
        <f t="shared" si="26"/>
        <v>3.0955227846419575E-2</v>
      </c>
      <c r="D136" s="30">
        <f>IF(OR($A136="",$B136=""),"",A136*'MPTO_working_2-way'!$G135)</f>
        <v>1.9897435897435898</v>
      </c>
      <c r="E136" s="32">
        <f>IF(OR($A136="",$B136=""),"",B136*'MPTO_working_2-way'!$G135)</f>
        <v>2.0103626943005182</v>
      </c>
      <c r="F136" s="30">
        <f>IF(OR($A136="",$B136=""),"",'MPTO_working_2-way'!D135)</f>
        <v>1.9894277785119598</v>
      </c>
      <c r="G136" s="32">
        <f>IF(OR($A136="",$B136=""),"",'MPTO_working_2-way'!E135)</f>
        <v>2.0106851876586083</v>
      </c>
      <c r="H136" s="30">
        <f>IF(OR($A136="",$B136=""),"",'OddsRatio_working_2-way'!M135)</f>
        <v>1.9894176915848294</v>
      </c>
      <c r="I136" s="30">
        <f>IF(OR($A136="",$B136=""),"",'OddsRatio_working_2-way'!N135)</f>
        <v>2.0106954914038573</v>
      </c>
      <c r="J136" s="30">
        <f>IF('Log_working_2-way'!$D135="","",A136^('Log_working_2-way'!$D135))</f>
        <v>1.9892742724695103</v>
      </c>
      <c r="K136" s="32">
        <f>IF('Log_working_2-way'!$D135="","",B136^('Log_working_2-way'!$D135))</f>
        <v>2.0108420160403986</v>
      </c>
      <c r="L136" s="37">
        <f t="shared" si="27"/>
        <v>0.50257731958762886</v>
      </c>
      <c r="M136" s="37">
        <f t="shared" si="28"/>
        <v>0.49742268041237114</v>
      </c>
      <c r="N136" s="38">
        <v>232</v>
      </c>
      <c r="O136" s="38">
        <f t="shared" si="29"/>
        <v>111.79274611398965</v>
      </c>
      <c r="P136" s="38">
        <f t="shared" si="30"/>
        <v>113.02564102564102</v>
      </c>
      <c r="Q136" s="38">
        <f t="shared" si="31"/>
        <v>118.97435897435899</v>
      </c>
      <c r="R136" s="38">
        <f t="shared" si="32"/>
        <v>120.20725388601038</v>
      </c>
      <c r="S136" s="39">
        <f t="shared" si="33"/>
        <v>-7.1816128603693414</v>
      </c>
      <c r="T136" s="39">
        <f t="shared" si="34"/>
        <v>-7.1816128603693556</v>
      </c>
      <c r="U136" t="s">
        <v>393</v>
      </c>
      <c r="V136" t="s">
        <v>394</v>
      </c>
      <c r="W136" t="s">
        <v>485</v>
      </c>
      <c r="X136" s="48" t="s">
        <v>478</v>
      </c>
      <c r="Y136" s="41"/>
    </row>
    <row r="137" spans="1:25" s="35" customFormat="1" ht="15" x14ac:dyDescent="0.25">
      <c r="A137">
        <v>2.17</v>
      </c>
      <c r="B137">
        <v>1.75</v>
      </c>
      <c r="C137" s="29">
        <f t="shared" si="26"/>
        <v>3.2258064516129004E-2</v>
      </c>
      <c r="D137" s="30">
        <f>IF(OR($A137="",$B137=""),"",A137*'MPTO_working_2-way'!$G136)</f>
        <v>2.2399999999999998</v>
      </c>
      <c r="E137" s="32">
        <f>IF(OR($A137="",$B137=""),"",B137*'MPTO_working_2-way'!$G136)</f>
        <v>1.8064516129032258</v>
      </c>
      <c r="F137" s="30">
        <f>IF(OR($A137="",$B137=""),"",'MPTO_working_2-way'!D136)</f>
        <v>2.2487046632124348</v>
      </c>
      <c r="G137" s="32">
        <f>IF(OR($A137="",$B137=""),"",'MPTO_working_2-way'!E136)</f>
        <v>1.8008298755186722</v>
      </c>
      <c r="H137" s="30">
        <f>IF(OR($A137="",$B137=""),"",'OddsRatio_working_2-way'!M136)</f>
        <v>2.2489995996796797</v>
      </c>
      <c r="I137" s="30">
        <f>IF(OR($A137="",$B137=""),"",'OddsRatio_working_2-way'!N136)</f>
        <v>1.8006407690254356</v>
      </c>
      <c r="J137" s="30">
        <f>IF('Log_working_2-way'!$D136="","",A137^('Log_working_2-way'!$D136))</f>
        <v>2.2529893897006406</v>
      </c>
      <c r="K137" s="32">
        <f>IF('Log_working_2-way'!$D136="","",B137^('Log_working_2-way'!$D136))</f>
        <v>1.798091355138193</v>
      </c>
      <c r="L137" s="37">
        <f t="shared" si="27"/>
        <v>0.44642857142857145</v>
      </c>
      <c r="M137" s="37">
        <f t="shared" si="28"/>
        <v>0.5535714285714286</v>
      </c>
      <c r="N137" s="38">
        <v>233</v>
      </c>
      <c r="O137" s="38">
        <f t="shared" si="29"/>
        <v>125.62672811059906</v>
      </c>
      <c r="P137" s="38">
        <f t="shared" si="30"/>
        <v>99.857142857142847</v>
      </c>
      <c r="Q137" s="38">
        <f t="shared" si="31"/>
        <v>133.14285714285714</v>
      </c>
      <c r="R137" s="38">
        <f t="shared" si="32"/>
        <v>107.37327188940093</v>
      </c>
      <c r="S137" s="39">
        <f t="shared" si="33"/>
        <v>-7.5161290322580783</v>
      </c>
      <c r="T137" s="39">
        <f t="shared" si="34"/>
        <v>-7.5161290322580783</v>
      </c>
      <c r="U137" t="s">
        <v>395</v>
      </c>
      <c r="V137" t="s">
        <v>396</v>
      </c>
      <c r="W137" t="s">
        <v>485</v>
      </c>
      <c r="X137" s="48" t="s">
        <v>478</v>
      </c>
      <c r="Y137" s="41"/>
    </row>
    <row r="138" spans="1:25" ht="15" x14ac:dyDescent="0.25">
      <c r="A138">
        <v>2.44</v>
      </c>
      <c r="B138">
        <v>1.6</v>
      </c>
      <c r="C138" s="29">
        <f t="shared" si="26"/>
        <v>3.4836065573770503E-2</v>
      </c>
      <c r="D138" s="30">
        <f>IF(OR($A138="",$B138=""),"",A138*'MPTO_working_2-way'!$G137)</f>
        <v>2.5249999999999999</v>
      </c>
      <c r="E138" s="32">
        <f>IF(OR($A138="",$B138=""),"",B138*'MPTO_working_2-way'!$G137)</f>
        <v>1.6557377049180328</v>
      </c>
      <c r="F138" s="30">
        <f>IF(OR($A138="",$B138=""),"",'MPTO_working_2-way'!D137)</f>
        <v>2.548302872062663</v>
      </c>
      <c r="G138" s="32">
        <f>IF(OR($A138="",$B138=""),"",'MPTO_working_2-way'!E137)</f>
        <v>1.6458684654300169</v>
      </c>
      <c r="H138" s="30">
        <f>IF(OR($A138="",$B138=""),"",'OddsRatio_working_2-way'!M137)</f>
        <v>2.5491933384829668</v>
      </c>
      <c r="I138" s="30">
        <f>IF(OR($A138="",$B138=""),"",'OddsRatio_working_2-way'!N137)</f>
        <v>1.6454972243679031</v>
      </c>
      <c r="J138" s="30">
        <f>IF('Log_working_2-way'!$D137="","",A138^('Log_working_2-way'!$D137))</f>
        <v>2.5600465119993632</v>
      </c>
      <c r="K138" s="32">
        <f>IF('Log_working_2-way'!$D137="","",B138^('Log_working_2-way'!$D137))</f>
        <v>1.6410065291696188</v>
      </c>
      <c r="L138" s="37">
        <f t="shared" si="27"/>
        <v>0.39603960396039606</v>
      </c>
      <c r="M138" s="37">
        <f t="shared" si="28"/>
        <v>0.60396039603960394</v>
      </c>
      <c r="N138" s="38">
        <v>234</v>
      </c>
      <c r="O138" s="38">
        <f t="shared" si="29"/>
        <v>138.09836065573774</v>
      </c>
      <c r="P138" s="38">
        <f t="shared" si="30"/>
        <v>87.750000000000028</v>
      </c>
      <c r="Q138" s="38">
        <f t="shared" si="31"/>
        <v>146.25</v>
      </c>
      <c r="R138" s="38">
        <f t="shared" si="32"/>
        <v>95.901639344262293</v>
      </c>
      <c r="S138" s="39">
        <f t="shared" si="33"/>
        <v>-8.1516393442622643</v>
      </c>
      <c r="T138" s="39">
        <f t="shared" si="34"/>
        <v>-8.1516393442622643</v>
      </c>
      <c r="U138" t="s">
        <v>397</v>
      </c>
      <c r="V138" t="s">
        <v>398</v>
      </c>
      <c r="W138" t="s">
        <v>485</v>
      </c>
      <c r="X138" s="48" t="s">
        <v>478</v>
      </c>
      <c r="Y138" s="41"/>
    </row>
    <row r="139" spans="1:25" ht="15" x14ac:dyDescent="0.25">
      <c r="A139">
        <v>1.88</v>
      </c>
      <c r="B139">
        <v>2.0099999999999998</v>
      </c>
      <c r="C139" s="29">
        <f t="shared" si="26"/>
        <v>2.9427331427966497E-2</v>
      </c>
      <c r="D139" s="30">
        <f>IF(OR($A139="",$B139=""),"",A139*'MPTO_working_2-way'!$G138)</f>
        <v>1.9353233830845769</v>
      </c>
      <c r="E139" s="32">
        <f>IF(OR($A139="",$B139=""),"",B139*'MPTO_working_2-way'!$G138)</f>
        <v>2.0691489361702122</v>
      </c>
      <c r="F139" s="30">
        <f>IF(OR($A139="",$B139=""),"",'MPTO_working_2-way'!D138)</f>
        <v>1.9334834220221038</v>
      </c>
      <c r="G139" s="32">
        <f>IF(OR($A139="",$B139=""),"",'MPTO_working_2-way'!E138)</f>
        <v>2.0712563034422273</v>
      </c>
      <c r="H139" s="30">
        <f>IF(OR($A139="",$B139=""),"",'OddsRatio_working_2-way'!M138)</f>
        <v>1.9334276237142709</v>
      </c>
      <c r="I139" s="30">
        <f>IF(OR($A139="",$B139=""),"",'OddsRatio_working_2-way'!N138)</f>
        <v>2.0713203408538785</v>
      </c>
      <c r="J139" s="30">
        <f>IF('Log_working_2-way'!$D138="","",A139^('Log_working_2-way'!$D138))</f>
        <v>1.9325939690668699</v>
      </c>
      <c r="K139" s="32">
        <f>IF('Log_working_2-way'!$D138="","",B139^('Log_working_2-way'!$D138))</f>
        <v>2.0722780043286777</v>
      </c>
      <c r="L139" s="37">
        <f t="shared" si="27"/>
        <v>0.5167095115681235</v>
      </c>
      <c r="M139" s="37">
        <f t="shared" si="28"/>
        <v>0.48329048843187672</v>
      </c>
      <c r="N139" s="38">
        <v>235</v>
      </c>
      <c r="O139" s="38">
        <f t="shared" si="29"/>
        <v>109.99999999999997</v>
      </c>
      <c r="P139" s="38">
        <f t="shared" si="30"/>
        <v>118.08457711442786</v>
      </c>
      <c r="Q139" s="38">
        <f t="shared" si="31"/>
        <v>116.91542288557216</v>
      </c>
      <c r="R139" s="38">
        <f t="shared" si="32"/>
        <v>125</v>
      </c>
      <c r="S139" s="39">
        <f t="shared" si="33"/>
        <v>-6.915422885572184</v>
      </c>
      <c r="T139" s="39">
        <f t="shared" si="34"/>
        <v>-6.9154228855721414</v>
      </c>
      <c r="U139" t="s">
        <v>399</v>
      </c>
      <c r="V139" t="s">
        <v>400</v>
      </c>
      <c r="W139" t="s">
        <v>486</v>
      </c>
      <c r="X139" s="48" t="s">
        <v>478</v>
      </c>
      <c r="Y139" s="41"/>
    </row>
    <row r="140" spans="1:25" ht="15" x14ac:dyDescent="0.25">
      <c r="A140">
        <v>1.85</v>
      </c>
      <c r="B140">
        <v>2.04</v>
      </c>
      <c r="C140" s="29">
        <f t="shared" si="26"/>
        <v>3.0736618971912932E-2</v>
      </c>
      <c r="D140" s="30">
        <f>IF(OR($A140="",$B140=""),"",A140*'MPTO_working_2-way'!$G139)</f>
        <v>1.9068627450980391</v>
      </c>
      <c r="E140" s="32">
        <f>IF(OR($A140="",$B140=""),"",B140*'MPTO_working_2-way'!$G139)</f>
        <v>2.1027027027027025</v>
      </c>
      <c r="F140" s="30">
        <f>IF(OR($A140="",$B140=""),"",'MPTO_working_2-way'!D139)</f>
        <v>1.9041372351160444</v>
      </c>
      <c r="G140" s="32">
        <f>IF(OR($A140="",$B140=""),"",'MPTO_working_2-way'!E139)</f>
        <v>2.1060267857142851</v>
      </c>
      <c r="H140" s="30">
        <f>IF(OR($A140="",$B140=""),"",'OddsRatio_working_2-way'!M139)</f>
        <v>1.904050713349474</v>
      </c>
      <c r="I140" s="30">
        <f>IF(OR($A140="",$B140=""),"",'OddsRatio_working_2-way'!N139)</f>
        <v>2.1061326375099441</v>
      </c>
      <c r="J140" s="30">
        <f>IF('Log_working_2-way'!$D139="","",A140^('Log_working_2-way'!$D139))</f>
        <v>1.9028150891340896</v>
      </c>
      <c r="K140" s="32">
        <f>IF('Log_working_2-way'!$D139="","",B140^('Log_working_2-way'!$D139))</f>
        <v>2.1076465292124213</v>
      </c>
      <c r="L140" s="37">
        <f t="shared" si="27"/>
        <v>0.52442159383033427</v>
      </c>
      <c r="M140" s="37">
        <f t="shared" si="28"/>
        <v>0.47557840616966585</v>
      </c>
      <c r="N140" s="38">
        <v>236</v>
      </c>
      <c r="O140" s="38">
        <f t="shared" si="29"/>
        <v>108.43243243243244</v>
      </c>
      <c r="P140" s="38">
        <f t="shared" si="30"/>
        <v>120.31372549019608</v>
      </c>
      <c r="Q140" s="38">
        <f t="shared" si="31"/>
        <v>115.68627450980392</v>
      </c>
      <c r="R140" s="38">
        <f t="shared" si="32"/>
        <v>127.56756756756755</v>
      </c>
      <c r="S140" s="39">
        <f t="shared" si="33"/>
        <v>-7.2538420773714876</v>
      </c>
      <c r="T140" s="39">
        <f t="shared" si="34"/>
        <v>-7.2538420773714734</v>
      </c>
      <c r="U140" t="s">
        <v>401</v>
      </c>
      <c r="V140" t="s">
        <v>402</v>
      </c>
      <c r="W140" t="s">
        <v>486</v>
      </c>
      <c r="X140" s="48" t="s">
        <v>478</v>
      </c>
      <c r="Y140" s="41"/>
    </row>
    <row r="141" spans="1:25" ht="15" x14ac:dyDescent="0.25">
      <c r="A141">
        <v>1.53</v>
      </c>
      <c r="B141">
        <v>2.61</v>
      </c>
      <c r="C141" s="29">
        <f t="shared" si="26"/>
        <v>3.6736533693937368E-2</v>
      </c>
      <c r="D141" s="30">
        <f>IF(OR($A141="",$B141=""),"",A141*'MPTO_working_2-way'!$G140)</f>
        <v>1.5862068965517242</v>
      </c>
      <c r="E141" s="32">
        <f>IF(OR($A141="",$B141=""),"",B141*'MPTO_working_2-way'!$G140)</f>
        <v>2.7058823529411762</v>
      </c>
      <c r="F141" s="30">
        <f>IF(OR($A141="",$B141=""),"",'MPTO_working_2-way'!D140)</f>
        <v>1.5742416178818521</v>
      </c>
      <c r="G141" s="32">
        <f>IF(OR($A141="",$B141=""),"",'MPTO_working_2-way'!E140)</f>
        <v>2.7414272474513437</v>
      </c>
      <c r="H141" s="30">
        <f>IF(OR($A141="",$B141=""),"",'OddsRatio_working_2-way'!M140)</f>
        <v>1.5737530362306167</v>
      </c>
      <c r="I141" s="30">
        <f>IF(OR($A141="",$B141=""),"",'OddsRatio_working_2-way'!N140)</f>
        <v>2.7429101666628148</v>
      </c>
      <c r="J141" s="30">
        <f>IF('Log_working_2-way'!$D140="","",A141^('Log_working_2-way'!$D140))</f>
        <v>1.5682892622360389</v>
      </c>
      <c r="K141" s="32">
        <f>IF('Log_working_2-way'!$D140="","",B141^('Log_working_2-way'!$D140))</f>
        <v>2.7596672442217889</v>
      </c>
      <c r="L141" s="37">
        <f t="shared" si="27"/>
        <v>0.63043478260869568</v>
      </c>
      <c r="M141" s="37">
        <f t="shared" si="28"/>
        <v>0.36956521739130438</v>
      </c>
      <c r="N141" s="38">
        <v>237</v>
      </c>
      <c r="O141" s="38">
        <f t="shared" si="29"/>
        <v>82.098039215686285</v>
      </c>
      <c r="P141" s="38">
        <f t="shared" si="30"/>
        <v>146.19540229885055</v>
      </c>
      <c r="Q141" s="38">
        <f t="shared" si="31"/>
        <v>90.804597701149433</v>
      </c>
      <c r="R141" s="38">
        <f t="shared" si="32"/>
        <v>154.90196078431373</v>
      </c>
      <c r="S141" s="39">
        <f t="shared" si="33"/>
        <v>-8.7065584854631481</v>
      </c>
      <c r="T141" s="39">
        <f t="shared" si="34"/>
        <v>-8.7065584854631766</v>
      </c>
      <c r="U141" t="s">
        <v>403</v>
      </c>
      <c r="V141" t="s">
        <v>404</v>
      </c>
      <c r="W141" t="s">
        <v>486</v>
      </c>
      <c r="X141" s="48" t="s">
        <v>478</v>
      </c>
      <c r="Y141" s="41"/>
    </row>
    <row r="142" spans="1:25" ht="15" x14ac:dyDescent="0.25">
      <c r="A142">
        <v>2.11</v>
      </c>
      <c r="B142">
        <v>1.78</v>
      </c>
      <c r="C142" s="29">
        <f t="shared" si="26"/>
        <v>3.5731402098088338E-2</v>
      </c>
      <c r="D142" s="30">
        <f>IF(OR($A142="",$B142=""),"",A142*'MPTO_working_2-way'!$G141)</f>
        <v>2.1853932584269664</v>
      </c>
      <c r="E142" s="32">
        <f>IF(OR($A142="",$B142=""),"",B142*'MPTO_working_2-way'!$G141)</f>
        <v>1.8436018957345972</v>
      </c>
      <c r="F142" s="30">
        <f>IF(OR($A142="",$B142=""),"",'MPTO_working_2-way'!D141)</f>
        <v>2.1926557300484557</v>
      </c>
      <c r="G142" s="32">
        <f>IF(OR($A142="",$B142=""),"",'MPTO_working_2-way'!E141)</f>
        <v>1.8384649273092173</v>
      </c>
      <c r="H142" s="30">
        <f>IF(OR($A142="",$B142=""),"",'OddsRatio_working_2-way'!M141)</f>
        <v>2.192927878405448</v>
      </c>
      <c r="I142" s="30">
        <f>IF(OR($A142="",$B142=""),"",'OddsRatio_working_2-way'!N141)</f>
        <v>1.838273644284909</v>
      </c>
      <c r="J142" s="30">
        <f>IF('Log_working_2-way'!$D141="","",A142^('Log_working_2-way'!$D141))</f>
        <v>2.1962612557480616</v>
      </c>
      <c r="K142" s="32">
        <f>IF('Log_working_2-way'!$D141="","",B142^('Log_working_2-way'!$D141))</f>
        <v>1.8359377980310738</v>
      </c>
      <c r="L142" s="37">
        <f t="shared" si="27"/>
        <v>0.45758354755784059</v>
      </c>
      <c r="M142" s="37">
        <f t="shared" si="28"/>
        <v>0.54241645244215941</v>
      </c>
      <c r="N142" s="38">
        <v>238</v>
      </c>
      <c r="O142" s="38">
        <f t="shared" si="29"/>
        <v>125.20379146919429</v>
      </c>
      <c r="P142" s="38">
        <f t="shared" si="30"/>
        <v>104.29213483146067</v>
      </c>
      <c r="Q142" s="38">
        <f t="shared" si="31"/>
        <v>133.70786516853934</v>
      </c>
      <c r="R142" s="38">
        <f t="shared" si="32"/>
        <v>112.79620853080569</v>
      </c>
      <c r="S142" s="39">
        <f t="shared" si="33"/>
        <v>-8.5040736993450565</v>
      </c>
      <c r="T142" s="39">
        <f t="shared" si="34"/>
        <v>-8.5040736993450139</v>
      </c>
      <c r="U142" t="s">
        <v>405</v>
      </c>
      <c r="V142" t="s">
        <v>406</v>
      </c>
      <c r="W142" t="s">
        <v>486</v>
      </c>
      <c r="X142" s="48" t="s">
        <v>478</v>
      </c>
      <c r="Y142" s="41"/>
    </row>
    <row r="143" spans="1:25" ht="15" x14ac:dyDescent="0.25">
      <c r="A143">
        <v>1.46</v>
      </c>
      <c r="B143">
        <v>2.79</v>
      </c>
      <c r="C143" s="29">
        <f t="shared" si="26"/>
        <v>4.335444591741533E-2</v>
      </c>
      <c r="D143" s="30">
        <f>IF(OR($A143="",$B143=""),"",A143*'MPTO_working_2-way'!$G142)</f>
        <v>1.5232974910394264</v>
      </c>
      <c r="E143" s="32">
        <f>IF(OR($A143="",$B143=""),"",B143*'MPTO_working_2-way'!$G142)</f>
        <v>2.9109589041095889</v>
      </c>
      <c r="F143" s="30">
        <f>IF(OR($A143="",$B143=""),"",'MPTO_working_2-way'!D142)</f>
        <v>1.5077173631417253</v>
      </c>
      <c r="G143" s="32">
        <f>IF(OR($A143="",$B143=""),"",'MPTO_working_2-way'!E142)</f>
        <v>2.9695997667128378</v>
      </c>
      <c r="H143" s="30">
        <f>IF(OR($A143="",$B143=""),"",'OddsRatio_working_2-way'!M142)</f>
        <v>1.5069351440011465</v>
      </c>
      <c r="I143" s="30">
        <f>IF(OR($A143="",$B143=""),"",'OddsRatio_working_2-way'!N142)</f>
        <v>2.9726389299175064</v>
      </c>
      <c r="J143" s="30">
        <f>IF('Log_working_2-way'!$D142="","",A143^('Log_working_2-way'!$D142))</f>
        <v>1.4997735996561257</v>
      </c>
      <c r="K143" s="32">
        <f>IF('Log_working_2-way'!$D142="","",B143^('Log_working_2-way'!$D142))</f>
        <v>3.0009060116146968</v>
      </c>
      <c r="L143" s="37">
        <f t="shared" si="27"/>
        <v>0.65647058823529414</v>
      </c>
      <c r="M143" s="37">
        <f t="shared" si="28"/>
        <v>0.34352941176470592</v>
      </c>
      <c r="N143" s="38">
        <v>239</v>
      </c>
      <c r="O143" s="38">
        <f t="shared" si="29"/>
        <v>75.30136986301369</v>
      </c>
      <c r="P143" s="38">
        <f t="shared" si="30"/>
        <v>153.33691756272404</v>
      </c>
      <c r="Q143" s="38">
        <f t="shared" si="31"/>
        <v>85.663082437275989</v>
      </c>
      <c r="R143" s="38">
        <f t="shared" si="32"/>
        <v>163.69863013698628</v>
      </c>
      <c r="S143" s="39">
        <f t="shared" si="33"/>
        <v>-10.361712574262299</v>
      </c>
      <c r="T143" s="39">
        <f t="shared" si="34"/>
        <v>-10.361712574262242</v>
      </c>
      <c r="U143" t="s">
        <v>187</v>
      </c>
      <c r="V143" t="s">
        <v>407</v>
      </c>
      <c r="W143" t="s">
        <v>172</v>
      </c>
      <c r="X143" s="48" t="s">
        <v>479</v>
      </c>
      <c r="Y143" s="41"/>
    </row>
    <row r="144" spans="1:25" ht="15" x14ac:dyDescent="0.25">
      <c r="A144">
        <v>1.75</v>
      </c>
      <c r="B144">
        <v>2.1</v>
      </c>
      <c r="C144" s="29">
        <f t="shared" si="26"/>
        <v>4.761904761904745E-2</v>
      </c>
      <c r="D144" s="30">
        <f>IF(OR($A144="",$B144=""),"",A144*'MPTO_working_2-way'!$G143)</f>
        <v>1.833333333333333</v>
      </c>
      <c r="E144" s="32">
        <f>IF(OR($A144="",$B144=""),"",B144*'MPTO_working_2-way'!$G143)</f>
        <v>2.1999999999999997</v>
      </c>
      <c r="F144" s="30">
        <f>IF(OR($A144="",$B144=""),"",'MPTO_working_2-way'!D143)</f>
        <v>1.8260869565217388</v>
      </c>
      <c r="G144" s="32">
        <f>IF(OR($A144="",$B144=""),"",'MPTO_working_2-way'!E143)</f>
        <v>2.2105263157894735</v>
      </c>
      <c r="H144" s="30">
        <f>IF(OR($A144="",$B144=""),"",'OddsRatio_working_2-way'!M143)</f>
        <v>1.8257228238447702</v>
      </c>
      <c r="I144" s="30">
        <f>IF(OR($A144="",$B144=""),"",'OddsRatio_working_2-way'!N143)</f>
        <v>2.2110601416389968</v>
      </c>
      <c r="J144" s="30">
        <f>IF('Log_working_2-way'!$D143="","",A144^('Log_working_2-way'!$D143))</f>
        <v>1.8223996182512778</v>
      </c>
      <c r="K144" s="32">
        <f>IF('Log_working_2-way'!$D143="","",B144^('Log_working_2-way'!$D143))</f>
        <v>2.2159538718240408</v>
      </c>
      <c r="L144" s="37">
        <f t="shared" si="27"/>
        <v>0.54545454545454553</v>
      </c>
      <c r="M144" s="37">
        <f t="shared" si="28"/>
        <v>0.45454545454545459</v>
      </c>
      <c r="N144" s="38">
        <v>240</v>
      </c>
      <c r="O144" s="38">
        <f t="shared" si="29"/>
        <v>102.85714285714285</v>
      </c>
      <c r="P144" s="38">
        <f t="shared" si="30"/>
        <v>125.71428571428571</v>
      </c>
      <c r="Q144" s="38">
        <f t="shared" si="31"/>
        <v>114.28571428571428</v>
      </c>
      <c r="R144" s="38">
        <f t="shared" si="32"/>
        <v>137.14285714285714</v>
      </c>
      <c r="S144" s="39">
        <f t="shared" si="33"/>
        <v>-11.428571428571431</v>
      </c>
      <c r="T144" s="39">
        <f t="shared" si="34"/>
        <v>-11.428571428571431</v>
      </c>
      <c r="U144" t="s">
        <v>185</v>
      </c>
      <c r="V144" t="s">
        <v>408</v>
      </c>
      <c r="W144" t="s">
        <v>172</v>
      </c>
      <c r="X144" s="48" t="s">
        <v>479</v>
      </c>
      <c r="Y144" s="41"/>
    </row>
    <row r="145" spans="1:25" ht="15" x14ac:dyDescent="0.25">
      <c r="A145">
        <v>1.76</v>
      </c>
      <c r="B145">
        <v>2.08</v>
      </c>
      <c r="C145" s="29">
        <f t="shared" si="26"/>
        <v>4.8951048951048959E-2</v>
      </c>
      <c r="D145" s="30">
        <f>IF(OR($A145="",$B145=""),"",A145*'MPTO_working_2-way'!$G144)</f>
        <v>1.8461538461538463</v>
      </c>
      <c r="E145" s="32">
        <f>IF(OR($A145="",$B145=""),"",B145*'MPTO_working_2-way'!$G144)</f>
        <v>2.1818181818181821</v>
      </c>
      <c r="F145" s="30">
        <f>IF(OR($A145="",$B145=""),"",'MPTO_working_2-way'!D144)</f>
        <v>1.8392282958199357</v>
      </c>
      <c r="G145" s="32">
        <f>IF(OR($A145="",$B145=""),"",'MPTO_working_2-way'!E144)</f>
        <v>2.1915708812260539</v>
      </c>
      <c r="H145" s="30">
        <f>IF(OR($A145="",$B145=""),"",'OddsRatio_working_2-way'!M144)</f>
        <v>1.838870492807861</v>
      </c>
      <c r="I145" s="30">
        <f>IF(OR($A145="",$B145=""),"",'OddsRatio_working_2-way'!N144)</f>
        <v>2.1920791213585393</v>
      </c>
      <c r="J145" s="30">
        <f>IF('Log_working_2-way'!$D144="","",A145^('Log_working_2-way'!$D144))</f>
        <v>1.835690492831995</v>
      </c>
      <c r="K145" s="32">
        <f>IF('Log_working_2-way'!$D144="","",B145^('Log_working_2-way'!$D144))</f>
        <v>2.196615264354977</v>
      </c>
      <c r="L145" s="37">
        <f t="shared" si="27"/>
        <v>0.54166666666666663</v>
      </c>
      <c r="M145" s="37">
        <f t="shared" si="28"/>
        <v>0.45833333333333326</v>
      </c>
      <c r="N145" s="38">
        <v>241</v>
      </c>
      <c r="O145" s="38">
        <f t="shared" si="29"/>
        <v>104.06818181818184</v>
      </c>
      <c r="P145" s="38">
        <f t="shared" si="30"/>
        <v>125.13461538461539</v>
      </c>
      <c r="Q145" s="38">
        <f t="shared" si="31"/>
        <v>115.8653846153846</v>
      </c>
      <c r="R145" s="38">
        <f t="shared" si="32"/>
        <v>136.93181818181819</v>
      </c>
      <c r="S145" s="39">
        <f t="shared" si="33"/>
        <v>-11.797202797202758</v>
      </c>
      <c r="T145" s="39">
        <f t="shared" si="34"/>
        <v>-11.7972027972028</v>
      </c>
      <c r="U145" t="s">
        <v>409</v>
      </c>
      <c r="V145" t="s">
        <v>184</v>
      </c>
      <c r="W145" t="s">
        <v>172</v>
      </c>
      <c r="X145" s="48" t="s">
        <v>479</v>
      </c>
      <c r="Y145" s="41"/>
    </row>
    <row r="146" spans="1:25" s="35" customFormat="1" ht="15" x14ac:dyDescent="0.25">
      <c r="A146">
        <v>1.74</v>
      </c>
      <c r="B146">
        <v>2.13</v>
      </c>
      <c r="C146" s="29">
        <f t="shared" si="26"/>
        <v>4.4196211753278369E-2</v>
      </c>
      <c r="D146" s="30">
        <f>IF(OR($A146="",$B146=""),"",A146*'MPTO_working_2-way'!$G145)</f>
        <v>1.8169014084507042</v>
      </c>
      <c r="E146" s="32">
        <f>IF(OR($A146="",$B146=""),"",B146*'MPTO_working_2-way'!$G145)</f>
        <v>2.2241379310344827</v>
      </c>
      <c r="F146" s="30">
        <f>IF(OR($A146="",$B146=""),"",'MPTO_working_2-way'!D145)</f>
        <v>1.8095796103705875</v>
      </c>
      <c r="G146" s="32">
        <f>IF(OR($A146="",$B146=""),"",'MPTO_working_2-way'!E145)</f>
        <v>2.2352089741270129</v>
      </c>
      <c r="H146" s="30">
        <f>IF(OR($A146="",$B146=""),"",'OddsRatio_working_2-way'!M145)</f>
        <v>1.8092386895330501</v>
      </c>
      <c r="I146" s="30">
        <f>IF(OR($A146="",$B146=""),"",'OddsRatio_working_2-way'!N145)</f>
        <v>2.235729350232901</v>
      </c>
      <c r="J146" s="30">
        <f>IF('Log_working_2-way'!$D145="","",A146^('Log_working_2-way'!$D145))</f>
        <v>1.8058900424598134</v>
      </c>
      <c r="K146" s="32">
        <f>IF('Log_working_2-way'!$D145="","",B146^('Log_working_2-way'!$D145))</f>
        <v>2.2408640724077871</v>
      </c>
      <c r="L146" s="37">
        <f t="shared" si="27"/>
        <v>0.55038759689922478</v>
      </c>
      <c r="M146" s="37">
        <f t="shared" si="28"/>
        <v>0.44961240310077522</v>
      </c>
      <c r="N146" s="38">
        <v>242</v>
      </c>
      <c r="O146" s="38">
        <f t="shared" si="29"/>
        <v>102.91954022988504</v>
      </c>
      <c r="P146" s="38">
        <f t="shared" si="30"/>
        <v>128.38497652582157</v>
      </c>
      <c r="Q146" s="38">
        <f t="shared" si="31"/>
        <v>113.6150234741784</v>
      </c>
      <c r="R146" s="38">
        <f t="shared" si="32"/>
        <v>139.08045977011494</v>
      </c>
      <c r="S146" s="39">
        <f t="shared" si="33"/>
        <v>-10.695483244293357</v>
      </c>
      <c r="T146" s="39">
        <f t="shared" si="34"/>
        <v>-10.695483244293371</v>
      </c>
      <c r="U146" t="s">
        <v>410</v>
      </c>
      <c r="V146" t="s">
        <v>186</v>
      </c>
      <c r="W146" t="s">
        <v>172</v>
      </c>
      <c r="X146" s="48" t="s">
        <v>479</v>
      </c>
      <c r="Y146" s="41"/>
    </row>
    <row r="147" spans="1:25" ht="15" x14ac:dyDescent="0.25">
      <c r="A147">
        <v>1.91</v>
      </c>
      <c r="B147">
        <v>2</v>
      </c>
      <c r="C147" s="29">
        <f t="shared" si="26"/>
        <v>2.3560209424083656E-2</v>
      </c>
      <c r="D147" s="30">
        <f>IF(OR($A147="",$B147=""),"",A147*'MPTO_working_2-way'!$G146)</f>
        <v>1.9549999999999996</v>
      </c>
      <c r="E147" s="32">
        <f>IF(OR($A147="",$B147=""),"",B147*'MPTO_working_2-way'!$G146)</f>
        <v>2.0471204188481673</v>
      </c>
      <c r="F147" s="30">
        <f>IF(OR($A147="",$B147=""),"",'MPTO_working_2-way'!D146)</f>
        <v>1.9539641943734012</v>
      </c>
      <c r="G147" s="32">
        <f>IF(OR($A147="",$B147=""),"",'MPTO_working_2-way'!E146)</f>
        <v>2.0482573726541551</v>
      </c>
      <c r="H147" s="30">
        <f>IF(OR($A147="",$B147=""),"",'OddsRatio_working_2-way'!M146)</f>
        <v>1.9539392014169454</v>
      </c>
      <c r="I147" s="30">
        <f>IF(OR($A147="",$B147=""),"",'OddsRatio_working_2-way'!N146)</f>
        <v>2.0482848367219182</v>
      </c>
      <c r="J147" s="30">
        <f>IF('Log_working_2-way'!$D146="","",A147^('Log_working_2-way'!$D146))</f>
        <v>1.95347196121136</v>
      </c>
      <c r="K147" s="32">
        <f>IF('Log_working_2-way'!$D146="","",B147^('Log_working_2-way'!$D146))</f>
        <v>2.0487985391091357</v>
      </c>
      <c r="L147" s="37">
        <f t="shared" si="27"/>
        <v>0.51150895140664976</v>
      </c>
      <c r="M147" s="37">
        <f t="shared" si="28"/>
        <v>0.48849104859335046</v>
      </c>
      <c r="N147" s="38">
        <v>243</v>
      </c>
      <c r="O147" s="38">
        <f t="shared" si="29"/>
        <v>115.77486910994764</v>
      </c>
      <c r="P147" s="38">
        <f t="shared" si="30"/>
        <v>121.5</v>
      </c>
      <c r="Q147" s="38">
        <f t="shared" si="31"/>
        <v>121.5</v>
      </c>
      <c r="R147" s="38">
        <f t="shared" si="32"/>
        <v>127.22513089005236</v>
      </c>
      <c r="S147" s="39">
        <f t="shared" si="33"/>
        <v>-5.7251308900523554</v>
      </c>
      <c r="T147" s="39">
        <f t="shared" si="34"/>
        <v>-5.7251308900523554</v>
      </c>
      <c r="U147" t="s">
        <v>411</v>
      </c>
      <c r="V147" t="s">
        <v>412</v>
      </c>
      <c r="W147" t="s">
        <v>481</v>
      </c>
      <c r="X147" s="48" t="s">
        <v>479</v>
      </c>
      <c r="Y147" s="41"/>
    </row>
    <row r="148" spans="1:25" ht="15" x14ac:dyDescent="0.25">
      <c r="A148">
        <v>1.71</v>
      </c>
      <c r="B148">
        <v>2.2400000000000002</v>
      </c>
      <c r="C148" s="29">
        <f t="shared" si="26"/>
        <v>3.1223893065998265E-2</v>
      </c>
      <c r="D148" s="30">
        <f>IF(OR($A148="",$B148=""),"",A148*'MPTO_working_2-way'!$G147)</f>
        <v>1.763392857142857</v>
      </c>
      <c r="E148" s="32">
        <f>IF(OR($A148="",$B148=""),"",B148*'MPTO_working_2-way'!$G147)</f>
        <v>2.3099415204678362</v>
      </c>
      <c r="F148" s="30">
        <f>IF(OR($A148="",$B148=""),"",'MPTO_working_2-way'!D147)</f>
        <v>1.7569030364186771</v>
      </c>
      <c r="G148" s="32">
        <f>IF(OR($A148="",$B148=""),"",'MPTO_working_2-way'!E147)</f>
        <v>2.3211731911283482</v>
      </c>
      <c r="H148" s="30">
        <f>IF(OR($A148="",$B148=""),"",'OddsRatio_working_2-way'!M147)</f>
        <v>1.7566905874670904</v>
      </c>
      <c r="I148" s="30">
        <f>IF(OR($A148="",$B148=""),"",'OddsRatio_working_2-way'!N147)</f>
        <v>2.3215441245904116</v>
      </c>
      <c r="J148" s="30">
        <f>IF('Log_working_2-way'!$D147="","",A148^('Log_working_2-way'!$D147))</f>
        <v>1.7537492606317167</v>
      </c>
      <c r="K148" s="32">
        <f>IF('Log_working_2-way'!$D147="","",B148^('Log_working_2-way'!$D147))</f>
        <v>2.3267011355498624</v>
      </c>
      <c r="L148" s="37">
        <f t="shared" si="27"/>
        <v>0.56708860759493673</v>
      </c>
      <c r="M148" s="37">
        <f t="shared" si="28"/>
        <v>0.43291139240506332</v>
      </c>
      <c r="N148" s="38">
        <v>244</v>
      </c>
      <c r="O148" s="38">
        <f t="shared" si="29"/>
        <v>101.30994152046783</v>
      </c>
      <c r="P148" s="38">
        <f t="shared" si="30"/>
        <v>135.07142857142858</v>
      </c>
      <c r="Q148" s="38">
        <f t="shared" si="31"/>
        <v>108.92857142857142</v>
      </c>
      <c r="R148" s="38">
        <f t="shared" si="32"/>
        <v>142.69005847953215</v>
      </c>
      <c r="S148" s="39">
        <f t="shared" si="33"/>
        <v>-7.6186299081035855</v>
      </c>
      <c r="T148" s="39">
        <f t="shared" si="34"/>
        <v>-7.6186299081035713</v>
      </c>
      <c r="U148" t="s">
        <v>413</v>
      </c>
      <c r="V148" t="s">
        <v>414</v>
      </c>
      <c r="W148" t="s">
        <v>481</v>
      </c>
      <c r="X148" s="48" t="s">
        <v>479</v>
      </c>
      <c r="Y148" s="41"/>
    </row>
    <row r="149" spans="1:25" ht="15" x14ac:dyDescent="0.25">
      <c r="A149">
        <v>1.6</v>
      </c>
      <c r="B149">
        <v>2.4500000000000002</v>
      </c>
      <c r="C149" s="29">
        <f t="shared" si="26"/>
        <v>3.3163265306122458E-2</v>
      </c>
      <c r="D149" s="30">
        <f>IF(OR($A149="",$B149=""),"",A149*'MPTO_working_2-way'!$G148)</f>
        <v>1.653061224489796</v>
      </c>
      <c r="E149" s="32">
        <f>IF(OR($A149="",$B149=""),"",B149*'MPTO_working_2-way'!$G148)</f>
        <v>2.53125</v>
      </c>
      <c r="F149" s="30">
        <f>IF(OR($A149="",$B149=""),"",'MPTO_working_2-way'!D148)</f>
        <v>1.6436058700209644</v>
      </c>
      <c r="G149" s="32">
        <f>IF(OR($A149="",$B149=""),"",'MPTO_working_2-way'!E148)</f>
        <v>2.5537459283387625</v>
      </c>
      <c r="H149" s="30">
        <f>IF(OR($A149="",$B149=""),"",'OddsRatio_working_2-way'!M148)</f>
        <v>1.643267520902677</v>
      </c>
      <c r="I149" s="30">
        <f>IF(OR($A149="",$B149=""),"",'OddsRatio_working_2-way'!N148)</f>
        <v>2.5545631755148031</v>
      </c>
      <c r="J149" s="30">
        <f>IF('Log_working_2-way'!$D148="","",A149^('Log_working_2-way'!$D148))</f>
        <v>1.6389689112690746</v>
      </c>
      <c r="K149" s="32">
        <f>IF('Log_working_2-way'!$D148="","",B149^('Log_working_2-way'!$D148))</f>
        <v>2.5650213685886376</v>
      </c>
      <c r="L149" s="37">
        <f t="shared" si="27"/>
        <v>0.60493827160493829</v>
      </c>
      <c r="M149" s="37">
        <f t="shared" si="28"/>
        <v>0.39506172839506171</v>
      </c>
      <c r="N149" s="38">
        <v>245</v>
      </c>
      <c r="O149" s="38">
        <f t="shared" si="29"/>
        <v>91.875</v>
      </c>
      <c r="P149" s="38">
        <f t="shared" si="30"/>
        <v>144.99999999999997</v>
      </c>
      <c r="Q149" s="38">
        <f t="shared" si="31"/>
        <v>99.999999999999986</v>
      </c>
      <c r="R149" s="38">
        <f t="shared" si="32"/>
        <v>153.125</v>
      </c>
      <c r="S149" s="39">
        <f t="shared" si="33"/>
        <v>-8.1249999999999858</v>
      </c>
      <c r="T149" s="39">
        <f t="shared" si="34"/>
        <v>-8.1250000000000284</v>
      </c>
      <c r="U149" t="s">
        <v>415</v>
      </c>
      <c r="V149" t="s">
        <v>416</v>
      </c>
      <c r="W149" t="s">
        <v>482</v>
      </c>
      <c r="X149" s="48" t="s">
        <v>479</v>
      </c>
      <c r="Y149" s="41"/>
    </row>
    <row r="150" spans="1:25" ht="15" x14ac:dyDescent="0.25">
      <c r="A150">
        <v>1.89</v>
      </c>
      <c r="B150">
        <v>2</v>
      </c>
      <c r="C150" s="29">
        <f t="shared" si="26"/>
        <v>2.9100529100529293E-2</v>
      </c>
      <c r="D150" s="30">
        <f>IF(OR($A150="",$B150=""),"",A150*'MPTO_working_2-way'!$G149)</f>
        <v>1.9450000000000003</v>
      </c>
      <c r="E150" s="32">
        <f>IF(OR($A150="",$B150=""),"",B150*'MPTO_working_2-way'!$G149)</f>
        <v>2.0582010582010586</v>
      </c>
      <c r="F150" s="30">
        <f>IF(OR($A150="",$B150=""),"",'MPTO_working_2-way'!D149)</f>
        <v>1.9434447300771212</v>
      </c>
      <c r="G150" s="32">
        <f>IF(OR($A150="",$B150=""),"",'MPTO_working_2-way'!E149)</f>
        <v>2.0599455040871937</v>
      </c>
      <c r="H150" s="30">
        <f>IF(OR($A150="",$B150=""),"",'OddsRatio_working_2-way'!M149)</f>
        <v>1.9433981132056606</v>
      </c>
      <c r="I150" s="30">
        <f>IF(OR($A150="",$B150=""),"",'OddsRatio_working_2-way'!N149)</f>
        <v>2.0599978800063603</v>
      </c>
      <c r="J150" s="30">
        <f>IF('Log_working_2-way'!$D149="","",A150^('Log_working_2-way'!$D149))</f>
        <v>1.9426935194379702</v>
      </c>
      <c r="K150" s="32">
        <f>IF('Log_working_2-way'!$D149="","",B150^('Log_working_2-way'!$D149))</f>
        <v>2.0607901501181232</v>
      </c>
      <c r="L150" s="37">
        <f t="shared" si="27"/>
        <v>0.51413881748071977</v>
      </c>
      <c r="M150" s="37">
        <f t="shared" si="28"/>
        <v>0.48586118251928012</v>
      </c>
      <c r="N150" s="38">
        <v>246</v>
      </c>
      <c r="O150" s="38">
        <f t="shared" si="29"/>
        <v>115.84126984126986</v>
      </c>
      <c r="P150" s="38">
        <f t="shared" si="30"/>
        <v>123</v>
      </c>
      <c r="Q150" s="38">
        <f t="shared" si="31"/>
        <v>123</v>
      </c>
      <c r="R150" s="38">
        <f t="shared" si="32"/>
        <v>130.15873015873018</v>
      </c>
      <c r="S150" s="39">
        <f t="shared" si="33"/>
        <v>-7.1587301587301368</v>
      </c>
      <c r="T150" s="39">
        <f t="shared" si="34"/>
        <v>-7.1587301587301795</v>
      </c>
      <c r="U150" t="s">
        <v>417</v>
      </c>
      <c r="V150" t="s">
        <v>418</v>
      </c>
      <c r="W150" t="s">
        <v>482</v>
      </c>
      <c r="X150" s="48" t="s">
        <v>479</v>
      </c>
      <c r="Y150" s="41"/>
    </row>
    <row r="151" spans="1:25" ht="15" x14ac:dyDescent="0.25">
      <c r="A151">
        <v>1.94</v>
      </c>
      <c r="B151">
        <v>1.94</v>
      </c>
      <c r="C151" s="29">
        <f t="shared" si="26"/>
        <v>3.0927835051546504E-2</v>
      </c>
      <c r="D151" s="30">
        <f>IF(OR($A151="",$B151=""),"",A151*'MPTO_working_2-way'!$G150)</f>
        <v>2</v>
      </c>
      <c r="E151" s="32">
        <f>IF(OR($A151="",$B151=""),"",B151*'MPTO_working_2-way'!$G150)</f>
        <v>2</v>
      </c>
      <c r="F151" s="30">
        <f>IF(OR($A151="",$B151=""),"",'MPTO_working_2-way'!D150)</f>
        <v>2.0000000000000004</v>
      </c>
      <c r="G151" s="32">
        <f>IF(OR($A151="",$B151=""),"",'MPTO_working_2-way'!E150)</f>
        <v>2.0000000000000004</v>
      </c>
      <c r="H151" s="30">
        <f>IF(OR($A151="",$B151=""),"",'OddsRatio_working_2-way'!M150)</f>
        <v>2.0000000000000004</v>
      </c>
      <c r="I151" s="30">
        <f>IF(OR($A151="",$B151=""),"",'OddsRatio_working_2-way'!N150)</f>
        <v>2.0000000000000004</v>
      </c>
      <c r="J151" s="30">
        <f>IF('Log_working_2-way'!$D150="","",A151^('Log_working_2-way'!$D150))</f>
        <v>1.9999999999999891</v>
      </c>
      <c r="K151" s="32">
        <f>IF('Log_working_2-way'!$D150="","",B151^('Log_working_2-way'!$D150))</f>
        <v>1.9999999999999891</v>
      </c>
      <c r="L151" s="37">
        <f t="shared" si="27"/>
        <v>0.5</v>
      </c>
      <c r="M151" s="37">
        <f t="shared" si="28"/>
        <v>0.5</v>
      </c>
      <c r="N151" s="38">
        <v>247</v>
      </c>
      <c r="O151" s="38">
        <f t="shared" si="29"/>
        <v>119.68041237113404</v>
      </c>
      <c r="P151" s="38">
        <f t="shared" si="30"/>
        <v>119.68041237113404</v>
      </c>
      <c r="Q151" s="38">
        <f t="shared" si="31"/>
        <v>127.31958762886599</v>
      </c>
      <c r="R151" s="38">
        <f t="shared" si="32"/>
        <v>127.31958762886599</v>
      </c>
      <c r="S151" s="39">
        <f t="shared" si="33"/>
        <v>-7.6391752577319494</v>
      </c>
      <c r="T151" s="39">
        <f t="shared" si="34"/>
        <v>-7.6391752577319494</v>
      </c>
      <c r="U151" t="s">
        <v>419</v>
      </c>
      <c r="V151" t="s">
        <v>420</v>
      </c>
      <c r="W151" t="s">
        <v>482</v>
      </c>
      <c r="X151" s="48" t="s">
        <v>479</v>
      </c>
      <c r="Y151" s="41"/>
    </row>
    <row r="152" spans="1:25" ht="15" x14ac:dyDescent="0.25">
      <c r="A152">
        <v>2.04</v>
      </c>
      <c r="B152">
        <v>1.87</v>
      </c>
      <c r="C152" s="29">
        <f t="shared" si="26"/>
        <v>2.4955436720142554E-2</v>
      </c>
      <c r="D152" s="30">
        <f>IF(OR($A152="",$B152=""),"",A152*'MPTO_working_2-way'!$G151)</f>
        <v>2.0909090909090908</v>
      </c>
      <c r="E152" s="32">
        <f>IF(OR($A152="",$B152=""),"",B152*'MPTO_working_2-way'!$G151)</f>
        <v>1.9166666666666667</v>
      </c>
      <c r="F152" s="30">
        <f>IF(OR($A152="",$B152=""),"",'MPTO_working_2-way'!D151)</f>
        <v>2.0932835820895521</v>
      </c>
      <c r="G152" s="32">
        <f>IF(OR($A152="",$B152=""),"",'MPTO_working_2-way'!E151)</f>
        <v>1.9146757679180888</v>
      </c>
      <c r="H152" s="30">
        <f>IF(OR($A152="",$B152=""),"",'OddsRatio_working_2-way'!M151)</f>
        <v>2.0933445471810685</v>
      </c>
      <c r="I152" s="30">
        <f>IF(OR($A152="",$B152=""),"",'OddsRatio_working_2-way'!N151)</f>
        <v>1.9146247654303168</v>
      </c>
      <c r="J152" s="30">
        <f>IF('Log_working_2-way'!$D151="","",A152^('Log_working_2-way'!$D151))</f>
        <v>2.0944198529941209</v>
      </c>
      <c r="K152" s="32">
        <f>IF('Log_working_2-way'!$D151="","",B152^('Log_working_2-way'!$D151))</f>
        <v>1.9137261145840778</v>
      </c>
      <c r="L152" s="37">
        <f t="shared" si="27"/>
        <v>0.47826086956521741</v>
      </c>
      <c r="M152" s="37">
        <f t="shared" si="28"/>
        <v>0.52173913043478259</v>
      </c>
      <c r="N152" s="38">
        <v>248</v>
      </c>
      <c r="O152" s="38">
        <f t="shared" si="29"/>
        <v>126.43137254901961</v>
      </c>
      <c r="P152" s="38">
        <f t="shared" si="30"/>
        <v>115.37967914438504</v>
      </c>
      <c r="Q152" s="38">
        <f t="shared" si="31"/>
        <v>132.62032085561495</v>
      </c>
      <c r="R152" s="38">
        <f t="shared" si="32"/>
        <v>121.56862745098039</v>
      </c>
      <c r="S152" s="39">
        <f t="shared" si="33"/>
        <v>-6.1889483065953357</v>
      </c>
      <c r="T152" s="39">
        <f t="shared" si="34"/>
        <v>-6.1889483065953499</v>
      </c>
      <c r="U152" t="s">
        <v>139</v>
      </c>
      <c r="V152" t="s">
        <v>103</v>
      </c>
      <c r="W152" t="s">
        <v>175</v>
      </c>
      <c r="X152" s="48" t="s">
        <v>479</v>
      </c>
      <c r="Y152" s="41"/>
    </row>
    <row r="153" spans="1:25" ht="15" x14ac:dyDescent="0.25">
      <c r="A153">
        <v>1.73</v>
      </c>
      <c r="B153">
        <v>2.2200000000000002</v>
      </c>
      <c r="C153" s="29">
        <f t="shared" si="26"/>
        <v>2.8485132531375301E-2</v>
      </c>
      <c r="D153" s="30">
        <f>IF(OR($A153="",$B153=""),"",A153*'MPTO_working_2-way'!$G152)</f>
        <v>1.7792792792792793</v>
      </c>
      <c r="E153" s="32">
        <f>IF(OR($A153="",$B153=""),"",B153*'MPTO_working_2-way'!$G152)</f>
        <v>2.2832369942196533</v>
      </c>
      <c r="F153" s="30">
        <f>IF(OR($A153="",$B153=""),"",'MPTO_working_2-way'!D152)</f>
        <v>1.7737034129219971</v>
      </c>
      <c r="G153" s="32">
        <f>IF(OR($A153="",$B153=""),"",'MPTO_working_2-way'!E152)</f>
        <v>2.2924849280725841</v>
      </c>
      <c r="H153" s="30">
        <f>IF(OR($A153="",$B153=""),"",'OddsRatio_working_2-way'!M152)</f>
        <v>1.7735377532723946</v>
      </c>
      <c r="I153" s="30">
        <f>IF(OR($A153="",$B153=""),"",'OddsRatio_working_2-way'!N152)</f>
        <v>2.2927617246470167</v>
      </c>
      <c r="J153" s="30">
        <f>IF('Log_working_2-way'!$D152="","",A153^('Log_working_2-way'!$D152))</f>
        <v>1.771015496161394</v>
      </c>
      <c r="K153" s="32">
        <f>IF('Log_working_2-way'!$D152="","",B153^('Log_working_2-way'!$D152))</f>
        <v>2.2969907932831721</v>
      </c>
      <c r="L153" s="37">
        <f t="shared" si="27"/>
        <v>0.5620253164556962</v>
      </c>
      <c r="M153" s="37">
        <f t="shared" si="28"/>
        <v>0.43797468354430374</v>
      </c>
      <c r="N153" s="38">
        <v>249</v>
      </c>
      <c r="O153" s="38">
        <f t="shared" si="29"/>
        <v>105.06936416184971</v>
      </c>
      <c r="P153" s="38">
        <f t="shared" si="30"/>
        <v>136.83783783783787</v>
      </c>
      <c r="Q153" s="38">
        <f t="shared" si="31"/>
        <v>112.16216216216215</v>
      </c>
      <c r="R153" s="38">
        <f t="shared" si="32"/>
        <v>143.93063583815029</v>
      </c>
      <c r="S153" s="39">
        <f t="shared" si="33"/>
        <v>-7.0927980003124418</v>
      </c>
      <c r="T153" s="39">
        <f t="shared" si="34"/>
        <v>-7.0927980003124276</v>
      </c>
      <c r="U153" t="s">
        <v>164</v>
      </c>
      <c r="V153" t="s">
        <v>106</v>
      </c>
      <c r="W153" t="s">
        <v>175</v>
      </c>
      <c r="X153" s="48" t="s">
        <v>479</v>
      </c>
      <c r="Y153" s="41"/>
    </row>
    <row r="154" spans="1:25" s="35" customFormat="1" ht="15" x14ac:dyDescent="0.25">
      <c r="A154">
        <v>2.2599999999999998</v>
      </c>
      <c r="B154">
        <v>1.69</v>
      </c>
      <c r="C154" s="29">
        <f t="shared" si="26"/>
        <v>3.4193852437555794E-2</v>
      </c>
      <c r="D154" s="30">
        <f>IF(OR($A154="",$B154=""),"",A154*'MPTO_working_2-way'!$G153)</f>
        <v>2.3372781065088759</v>
      </c>
      <c r="E154" s="32">
        <f>IF(OR($A154="",$B154=""),"",B154*'MPTO_working_2-way'!$G153)</f>
        <v>1.7477876106194692</v>
      </c>
      <c r="F154" s="30">
        <f>IF(OR($A154="",$B154=""),"",'MPTO_working_2-way'!D153)</f>
        <v>2.3508340001231001</v>
      </c>
      <c r="G154" s="32">
        <f>IF(OR($A154="",$B154=""),"",'MPTO_working_2-way'!E153)</f>
        <v>1.740283410033262</v>
      </c>
      <c r="H154" s="30">
        <f>IF(OR($A154="",$B154=""),"",'OddsRatio_working_2-way'!M153)</f>
        <v>2.351327849384353</v>
      </c>
      <c r="I154" s="30">
        <f>IF(OR($A154="",$B154=""),"",'OddsRatio_working_2-way'!N153)</f>
        <v>1.7400128699009547</v>
      </c>
      <c r="J154" s="30">
        <f>IF('Log_working_2-way'!$D153="","",A154^('Log_working_2-way'!$D153))</f>
        <v>2.3575800032398484</v>
      </c>
      <c r="K154" s="32">
        <f>IF('Log_working_2-way'!$D153="","",B154^('Log_working_2-way'!$D153))</f>
        <v>1.7366048392090647</v>
      </c>
      <c r="L154" s="37">
        <f t="shared" si="27"/>
        <v>0.42784810126582273</v>
      </c>
      <c r="M154" s="37">
        <f t="shared" si="28"/>
        <v>0.57215189873417716</v>
      </c>
      <c r="N154" s="38">
        <v>250</v>
      </c>
      <c r="O154" s="38">
        <f t="shared" si="29"/>
        <v>139.38053097345133</v>
      </c>
      <c r="P154" s="38">
        <f t="shared" si="30"/>
        <v>102.07100591715977</v>
      </c>
      <c r="Q154" s="38">
        <f t="shared" si="31"/>
        <v>147.92899408284023</v>
      </c>
      <c r="R154" s="38">
        <f t="shared" si="32"/>
        <v>110.61946902654867</v>
      </c>
      <c r="S154" s="39">
        <f t="shared" si="33"/>
        <v>-8.548463109388905</v>
      </c>
      <c r="T154" s="39">
        <f t="shared" si="34"/>
        <v>-8.548463109388905</v>
      </c>
      <c r="U154" t="s">
        <v>74</v>
      </c>
      <c r="V154" t="s">
        <v>84</v>
      </c>
      <c r="W154" t="s">
        <v>89</v>
      </c>
      <c r="X154" s="48" t="s">
        <v>479</v>
      </c>
      <c r="Y154" s="41"/>
    </row>
    <row r="155" spans="1:25" ht="15" x14ac:dyDescent="0.25">
      <c r="A155">
        <v>2.0699999999999998</v>
      </c>
      <c r="B155">
        <v>1.83</v>
      </c>
      <c r="C155" s="29">
        <f t="shared" si="26"/>
        <v>2.9539874871307603E-2</v>
      </c>
      <c r="D155" s="30">
        <f>IF(OR($A155="",$B155=""),"",A155*'MPTO_working_2-way'!$G154)</f>
        <v>2.1311475409836067</v>
      </c>
      <c r="E155" s="32">
        <f>IF(OR($A155="",$B155=""),"",B155*'MPTO_working_2-way'!$G154)</f>
        <v>1.8840579710144929</v>
      </c>
      <c r="F155" s="30">
        <f>IF(OR($A155="",$B155=""),"",'MPTO_working_2-way'!D154)</f>
        <v>2.1352836729517204</v>
      </c>
      <c r="G155" s="32">
        <f>IF(OR($A155="",$B155=""),"",'MPTO_working_2-way'!E154)</f>
        <v>1.8808371192373576</v>
      </c>
      <c r="H155" s="30">
        <f>IF(OR($A155="",$B155=""),"",'OddsRatio_working_2-way'!M154)</f>
        <v>2.1354103339788768</v>
      </c>
      <c r="I155" s="30">
        <f>IF(OR($A155="",$B155=""),"",'OddsRatio_working_2-way'!N154)</f>
        <v>1.8807388571985679</v>
      </c>
      <c r="J155" s="30">
        <f>IF('Log_working_2-way'!$D154="","",A155^('Log_working_2-way'!$D154))</f>
        <v>2.137293622577233</v>
      </c>
      <c r="K155" s="32">
        <f>IF('Log_working_2-way'!$D154="","",B155^('Log_working_2-way'!$D154))</f>
        <v>1.8792804075818812</v>
      </c>
      <c r="L155" s="37">
        <f t="shared" si="27"/>
        <v>0.46923076923076917</v>
      </c>
      <c r="M155" s="37">
        <f t="shared" si="28"/>
        <v>0.53076923076923077</v>
      </c>
      <c r="N155" s="38">
        <v>251</v>
      </c>
      <c r="O155" s="38">
        <f t="shared" si="29"/>
        <v>129.74396135265698</v>
      </c>
      <c r="P155" s="38">
        <f t="shared" si="30"/>
        <v>113.84153005464482</v>
      </c>
      <c r="Q155" s="38">
        <f t="shared" si="31"/>
        <v>137.15846994535517</v>
      </c>
      <c r="R155" s="38">
        <f t="shared" si="32"/>
        <v>121.256038647343</v>
      </c>
      <c r="S155" s="39">
        <f t="shared" si="33"/>
        <v>-7.4145085926981835</v>
      </c>
      <c r="T155" s="39">
        <f t="shared" si="34"/>
        <v>-7.4145085926981835</v>
      </c>
      <c r="U155" t="s">
        <v>181</v>
      </c>
      <c r="V155" t="s">
        <v>73</v>
      </c>
      <c r="W155" t="s">
        <v>89</v>
      </c>
      <c r="X155" s="48" t="s">
        <v>479</v>
      </c>
      <c r="Y155" s="41"/>
    </row>
    <row r="156" spans="1:25" ht="15" x14ac:dyDescent="0.25">
      <c r="A156">
        <v>1.98</v>
      </c>
      <c r="B156">
        <v>1.91</v>
      </c>
      <c r="C156" s="29">
        <f t="shared" si="26"/>
        <v>2.861071447458885E-2</v>
      </c>
      <c r="D156" s="30">
        <f>IF(OR($A156="",$B156=""),"",A156*'MPTO_working_2-way'!$G155)</f>
        <v>2.0366492146596857</v>
      </c>
      <c r="E156" s="32">
        <f>IF(OR($A156="",$B156=""),"",B156*'MPTO_working_2-way'!$G155)</f>
        <v>1.9646464646464645</v>
      </c>
      <c r="F156" s="30">
        <f>IF(OR($A156="",$B156=""),"",'MPTO_working_2-way'!D155)</f>
        <v>2.0377175494369308</v>
      </c>
      <c r="G156" s="32">
        <f>IF(OR($A156="",$B156=""),"",'MPTO_working_2-way'!E155)</f>
        <v>1.9636533568721115</v>
      </c>
      <c r="H156" s="30">
        <f>IF(OR($A156="",$B156=""),"",'OddsRatio_working_2-way'!M155)</f>
        <v>2.0377490433255412</v>
      </c>
      <c r="I156" s="30">
        <f>IF(OR($A156="",$B156=""),"",'OddsRatio_working_2-way'!N155)</f>
        <v>1.9636241116594322</v>
      </c>
      <c r="J156" s="30">
        <f>IF('Log_working_2-way'!$D155="","",A156^('Log_working_2-way'!$D155))</f>
        <v>2.0382337672504618</v>
      </c>
      <c r="K156" s="32">
        <f>IF('Log_working_2-way'!$D155="","",B156^('Log_working_2-way'!$D155))</f>
        <v>1.9631742210121639</v>
      </c>
      <c r="L156" s="37">
        <f t="shared" si="27"/>
        <v>0.49100257069408743</v>
      </c>
      <c r="M156" s="37">
        <f t="shared" si="28"/>
        <v>0.50899742930591263</v>
      </c>
      <c r="N156" s="38">
        <v>252</v>
      </c>
      <c r="O156" s="38">
        <f t="shared" si="29"/>
        <v>124.72727272727272</v>
      </c>
      <c r="P156" s="38">
        <f t="shared" si="30"/>
        <v>120.06282722513089</v>
      </c>
      <c r="Q156" s="38">
        <f t="shared" si="31"/>
        <v>131.93717277486911</v>
      </c>
      <c r="R156" s="38">
        <f t="shared" si="32"/>
        <v>127.27272727272728</v>
      </c>
      <c r="S156" s="39">
        <f t="shared" si="33"/>
        <v>-7.2099000475963919</v>
      </c>
      <c r="T156" s="39">
        <f t="shared" si="34"/>
        <v>-7.2099000475963919</v>
      </c>
      <c r="U156" t="s">
        <v>77</v>
      </c>
      <c r="V156" t="s">
        <v>69</v>
      </c>
      <c r="W156" t="s">
        <v>89</v>
      </c>
      <c r="X156" s="48" t="s">
        <v>479</v>
      </c>
      <c r="Y156" s="41"/>
    </row>
    <row r="157" spans="1:25" ht="15" x14ac:dyDescent="0.25">
      <c r="A157">
        <v>1.81</v>
      </c>
      <c r="B157">
        <v>2.0299999999999998</v>
      </c>
      <c r="C157" s="29">
        <f t="shared" si="26"/>
        <v>4.5097025283727721E-2</v>
      </c>
      <c r="D157" s="30">
        <f>IF(OR($A157="",$B157=""),"",A157*'MPTO_working_2-way'!$G156)</f>
        <v>1.8916256157635472</v>
      </c>
      <c r="E157" s="32">
        <f>IF(OR($A157="",$B157=""),"",B157*'MPTO_working_2-way'!$G156)</f>
        <v>2.1215469613259672</v>
      </c>
      <c r="F157" s="30">
        <f>IF(OR($A157="",$B157=""),"",'MPTO_working_2-way'!D156)</f>
        <v>1.8870143543127138</v>
      </c>
      <c r="G157" s="32">
        <f>IF(OR($A157="",$B157=""),"",'MPTO_working_2-way'!E156)</f>
        <v>2.1273774715571898</v>
      </c>
      <c r="H157" s="30">
        <f>IF(OR($A157="",$B157=""),"",'OddsRatio_working_2-way'!M156)</f>
        <v>1.8867963503478642</v>
      </c>
      <c r="I157" s="30">
        <f>IF(OR($A157="",$B157=""),"",'OddsRatio_working_2-way'!N156)</f>
        <v>2.1276546183435801</v>
      </c>
      <c r="J157" s="30">
        <f>IF('Log_working_2-way'!$D156="","",A157^('Log_working_2-way'!$D156))</f>
        <v>1.8846829983767455</v>
      </c>
      <c r="K157" s="32">
        <f>IF('Log_working_2-way'!$D156="","",B157^('Log_working_2-way'!$D156))</f>
        <v>2.1303483867491475</v>
      </c>
      <c r="L157" s="37">
        <f t="shared" si="27"/>
        <v>0.52864583333333326</v>
      </c>
      <c r="M157" s="37">
        <f t="shared" si="28"/>
        <v>0.47135416666666657</v>
      </c>
      <c r="N157" s="38">
        <v>253</v>
      </c>
      <c r="O157" s="38">
        <f t="shared" si="29"/>
        <v>113.22099447513813</v>
      </c>
      <c r="P157" s="38">
        <f t="shared" si="30"/>
        <v>128.3694581280788</v>
      </c>
      <c r="Q157" s="38">
        <f t="shared" si="31"/>
        <v>124.6305418719212</v>
      </c>
      <c r="R157" s="38">
        <f t="shared" si="32"/>
        <v>139.77900552486187</v>
      </c>
      <c r="S157" s="39">
        <f t="shared" si="33"/>
        <v>-11.409547396783069</v>
      </c>
      <c r="T157" s="39">
        <f t="shared" si="34"/>
        <v>-11.409547396783069</v>
      </c>
      <c r="U157" t="s">
        <v>421</v>
      </c>
      <c r="V157" t="s">
        <v>422</v>
      </c>
      <c r="W157" t="s">
        <v>92</v>
      </c>
      <c r="X157" s="48" t="s">
        <v>479</v>
      </c>
      <c r="Y157" s="41"/>
    </row>
    <row r="158" spans="1:25" ht="15" x14ac:dyDescent="0.25">
      <c r="A158">
        <v>1.75</v>
      </c>
      <c r="B158">
        <v>2.19</v>
      </c>
      <c r="C158" s="29">
        <f t="shared" si="26"/>
        <v>2.8049575994781417E-2</v>
      </c>
      <c r="D158" s="30">
        <f>IF(OR($A158="",$B158=""),"",A158*'MPTO_working_2-way'!$G157)</f>
        <v>1.7990867579908674</v>
      </c>
      <c r="E158" s="32">
        <f>IF(OR($A158="",$B158=""),"",B158*'MPTO_working_2-way'!$G157)</f>
        <v>2.2514285714285713</v>
      </c>
      <c r="F158" s="30">
        <f>IF(OR($A158="",$B158=""),"",'MPTO_working_2-way'!D157)</f>
        <v>1.7940315974253949</v>
      </c>
      <c r="G158" s="32">
        <f>IF(OR($A158="",$B158=""),"",'MPTO_working_2-way'!E157)</f>
        <v>2.2593957258658803</v>
      </c>
      <c r="H158" s="30">
        <f>IF(OR($A158="",$B158=""),"",'OddsRatio_working_2-way'!M157)</f>
        <v>1.7938841860374448</v>
      </c>
      <c r="I158" s="30">
        <f>IF(OR($A158="",$B158=""),"",'OddsRatio_working_2-way'!N157)</f>
        <v>2.2596295751794115</v>
      </c>
      <c r="J158" s="30">
        <f>IF('Log_working_2-way'!$D157="","",A158^('Log_working_2-way'!$D157))</f>
        <v>1.7915983497890287</v>
      </c>
      <c r="K158" s="32">
        <f>IF('Log_working_2-way'!$D157="","",B158^('Log_working_2-way'!$D157))</f>
        <v>2.2632669083588914</v>
      </c>
      <c r="L158" s="37">
        <f t="shared" si="27"/>
        <v>0.55583756345177671</v>
      </c>
      <c r="M158" s="37">
        <f t="shared" si="28"/>
        <v>0.44416243654822335</v>
      </c>
      <c r="N158" s="38">
        <v>254</v>
      </c>
      <c r="O158" s="38">
        <f t="shared" si="29"/>
        <v>108.85714285714285</v>
      </c>
      <c r="P158" s="38">
        <f t="shared" si="30"/>
        <v>138.01826484018267</v>
      </c>
      <c r="Q158" s="38">
        <f t="shared" si="31"/>
        <v>115.98173515981736</v>
      </c>
      <c r="R158" s="38">
        <f t="shared" si="32"/>
        <v>145.14285714285714</v>
      </c>
      <c r="S158" s="39">
        <f t="shared" si="33"/>
        <v>-7.1245923026745146</v>
      </c>
      <c r="T158" s="39">
        <f t="shared" si="34"/>
        <v>-7.124592302674472</v>
      </c>
      <c r="U158" t="s">
        <v>148</v>
      </c>
      <c r="V158" t="s">
        <v>154</v>
      </c>
      <c r="W158" t="s">
        <v>173</v>
      </c>
      <c r="X158" s="48" t="s">
        <v>479</v>
      </c>
      <c r="Y158" s="41"/>
    </row>
    <row r="159" spans="1:25" ht="15" x14ac:dyDescent="0.25">
      <c r="A159">
        <v>2.31</v>
      </c>
      <c r="B159">
        <v>1.68</v>
      </c>
      <c r="C159" s="29">
        <f t="shared" si="26"/>
        <v>2.813852813852824E-2</v>
      </c>
      <c r="D159" s="30">
        <f>IF(OR($A159="",$B159=""),"",A159*'MPTO_working_2-way'!$G158)</f>
        <v>2.3750000000000004</v>
      </c>
      <c r="E159" s="32">
        <f>IF(OR($A159="",$B159=""),"",B159*'MPTO_working_2-way'!$G158)</f>
        <v>1.7272727272727273</v>
      </c>
      <c r="F159" s="30">
        <f>IF(OR($A159="",$B159=""),"",'MPTO_working_2-way'!D158)</f>
        <v>2.3875968992248064</v>
      </c>
      <c r="G159" s="32">
        <f>IF(OR($A159="",$B159=""),"",'MPTO_working_2-way'!E158)</f>
        <v>1.7206703910614525</v>
      </c>
      <c r="H159" s="30">
        <f>IF(OR($A159="",$B159=""),"",'OddsRatio_working_2-way'!M158)</f>
        <v>2.3879735545878726</v>
      </c>
      <c r="I159" s="30">
        <f>IF(OR($A159="",$B159=""),"",'OddsRatio_working_2-way'!N158)</f>
        <v>1.7204748222288193</v>
      </c>
      <c r="J159" s="30">
        <f>IF('Log_working_2-way'!$D158="","",A159^('Log_working_2-way'!$D158))</f>
        <v>2.3937530589126359</v>
      </c>
      <c r="K159" s="32">
        <f>IF('Log_working_2-way'!$D158="","",B159^('Log_working_2-way'!$D158))</f>
        <v>1.7174872145429791</v>
      </c>
      <c r="L159" s="37">
        <f t="shared" si="27"/>
        <v>0.42105263157894729</v>
      </c>
      <c r="M159" s="37">
        <f t="shared" si="28"/>
        <v>0.57894736842105265</v>
      </c>
      <c r="N159" s="38">
        <v>255</v>
      </c>
      <c r="O159" s="38">
        <f t="shared" si="29"/>
        <v>144.61038961038963</v>
      </c>
      <c r="P159" s="38">
        <f t="shared" si="30"/>
        <v>103.21428571428569</v>
      </c>
      <c r="Q159" s="38">
        <f t="shared" si="31"/>
        <v>151.78571428571428</v>
      </c>
      <c r="R159" s="38">
        <f t="shared" si="32"/>
        <v>110.38961038961038</v>
      </c>
      <c r="S159" s="39">
        <f t="shared" si="33"/>
        <v>-7.1753246753246458</v>
      </c>
      <c r="T159" s="39">
        <f t="shared" si="34"/>
        <v>-7.1753246753246884</v>
      </c>
      <c r="U159" t="s">
        <v>153</v>
      </c>
      <c r="V159" t="s">
        <v>151</v>
      </c>
      <c r="W159" t="s">
        <v>173</v>
      </c>
      <c r="X159" s="48" t="s">
        <v>479</v>
      </c>
      <c r="Y159" s="41"/>
    </row>
    <row r="160" spans="1:25" ht="15" x14ac:dyDescent="0.25">
      <c r="A160">
        <v>1.97</v>
      </c>
      <c r="B160">
        <v>1.93</v>
      </c>
      <c r="C160" s="29">
        <f t="shared" si="26"/>
        <v>2.5748928223876311E-2</v>
      </c>
      <c r="D160" s="30">
        <f>IF(OR($A160="",$B160=""),"",A160*'MPTO_working_2-way'!$G159)</f>
        <v>2.0207253886010363</v>
      </c>
      <c r="E160" s="32">
        <f>IF(OR($A160="",$B160=""),"",B160*'MPTO_working_2-way'!$G159)</f>
        <v>1.9796954314720812</v>
      </c>
      <c r="F160" s="30">
        <f>IF(OR($A160="",$B160=""),"",'MPTO_working_2-way'!D159)</f>
        <v>2.0212647191728026</v>
      </c>
      <c r="G160" s="32">
        <f>IF(OR($A160="",$B160=""),"",'MPTO_working_2-way'!E159)</f>
        <v>1.9791780536685666</v>
      </c>
      <c r="H160" s="30">
        <f>IF(OR($A160="",$B160=""),"",'OddsRatio_working_2-way'!M159)</f>
        <v>2.021278978873144</v>
      </c>
      <c r="I160" s="30">
        <f>IF(OR($A160="",$B160=""),"",'OddsRatio_working_2-way'!N159)</f>
        <v>1.9791643818062103</v>
      </c>
      <c r="J160" s="30">
        <f>IF('Log_working_2-way'!$D159="","",A160^('Log_working_2-way'!$D159))</f>
        <v>2.0215229873993761</v>
      </c>
      <c r="K160" s="32">
        <f>IF('Log_working_2-way'!$D159="","",B160^('Log_working_2-way'!$D159))</f>
        <v>1.9789304913693861</v>
      </c>
      <c r="L160" s="37">
        <f t="shared" si="27"/>
        <v>0.49487179487179483</v>
      </c>
      <c r="M160" s="37">
        <f t="shared" si="28"/>
        <v>0.50512820512820511</v>
      </c>
      <c r="N160" s="38">
        <v>256</v>
      </c>
      <c r="O160" s="38">
        <f t="shared" si="29"/>
        <v>126.05076142131979</v>
      </c>
      <c r="P160" s="38">
        <f t="shared" si="30"/>
        <v>123.35751295336789</v>
      </c>
      <c r="Q160" s="38">
        <f t="shared" si="31"/>
        <v>132.64248704663214</v>
      </c>
      <c r="R160" s="38">
        <f t="shared" si="32"/>
        <v>129.94923857868019</v>
      </c>
      <c r="S160" s="39">
        <f t="shared" si="33"/>
        <v>-6.5917256253123497</v>
      </c>
      <c r="T160" s="39">
        <f t="shared" si="34"/>
        <v>-6.5917256253123071</v>
      </c>
      <c r="U160" t="s">
        <v>145</v>
      </c>
      <c r="V160" t="s">
        <v>142</v>
      </c>
      <c r="W160" t="s">
        <v>173</v>
      </c>
      <c r="X160" s="48" t="s">
        <v>479</v>
      </c>
      <c r="Y160" s="41"/>
    </row>
    <row r="161" spans="1:25" ht="15" x14ac:dyDescent="0.25">
      <c r="A161">
        <v>1.95</v>
      </c>
      <c r="B161">
        <v>1.95</v>
      </c>
      <c r="C161" s="29">
        <f t="shared" si="26"/>
        <v>2.5641025641025772E-2</v>
      </c>
      <c r="D161" s="30">
        <f>IF(OR($A161="",$B161=""),"",A161*'MPTO_working_2-way'!$G160)</f>
        <v>2</v>
      </c>
      <c r="E161" s="32">
        <f>IF(OR($A161="",$B161=""),"",B161*'MPTO_working_2-way'!$G160)</f>
        <v>2</v>
      </c>
      <c r="F161" s="30">
        <f>IF(OR($A161="",$B161=""),"",'MPTO_working_2-way'!D160)</f>
        <v>2.0000000000000004</v>
      </c>
      <c r="G161" s="32">
        <f>IF(OR($A161="",$B161=""),"",'MPTO_working_2-way'!E160)</f>
        <v>2.0000000000000004</v>
      </c>
      <c r="H161" s="30">
        <f>IF(OR($A161="",$B161=""),"",'OddsRatio_working_2-way'!M160)</f>
        <v>2.0000000000000004</v>
      </c>
      <c r="I161" s="30">
        <f>IF(OR($A161="",$B161=""),"",'OddsRatio_working_2-way'!N160)</f>
        <v>2.0000000000000004</v>
      </c>
      <c r="J161" s="30">
        <f>IF('Log_working_2-way'!$D160="","",A161^('Log_working_2-way'!$D160))</f>
        <v>1.9999999999999976</v>
      </c>
      <c r="K161" s="32">
        <f>IF('Log_working_2-way'!$D160="","",B161^('Log_working_2-way'!$D160))</f>
        <v>1.9999999999999976</v>
      </c>
      <c r="L161" s="37">
        <f t="shared" si="27"/>
        <v>0.5</v>
      </c>
      <c r="M161" s="37">
        <f t="shared" si="28"/>
        <v>0.5</v>
      </c>
      <c r="N161" s="38">
        <v>257</v>
      </c>
      <c r="O161" s="38">
        <f t="shared" si="29"/>
        <v>125.2051282051282</v>
      </c>
      <c r="P161" s="38">
        <f t="shared" si="30"/>
        <v>125.2051282051282</v>
      </c>
      <c r="Q161" s="38">
        <f t="shared" si="31"/>
        <v>131.79487179487182</v>
      </c>
      <c r="R161" s="38">
        <f t="shared" si="32"/>
        <v>131.79487179487182</v>
      </c>
      <c r="S161" s="39">
        <f t="shared" si="33"/>
        <v>-6.5897435897436196</v>
      </c>
      <c r="T161" s="39">
        <f t="shared" si="34"/>
        <v>-6.5897435897436196</v>
      </c>
      <c r="U161" t="s">
        <v>146</v>
      </c>
      <c r="V161" t="s">
        <v>150</v>
      </c>
      <c r="W161" t="s">
        <v>173</v>
      </c>
      <c r="X161" s="48" t="s">
        <v>479</v>
      </c>
      <c r="Y161" s="41"/>
    </row>
    <row r="162" spans="1:25" ht="15" x14ac:dyDescent="0.25">
      <c r="A162">
        <v>1.88</v>
      </c>
      <c r="B162">
        <v>2.0299999999999998</v>
      </c>
      <c r="C162" s="29">
        <f t="shared" si="26"/>
        <v>2.4525731055444977E-2</v>
      </c>
      <c r="D162" s="30">
        <f>IF(OR($A162="",$B162=""),"",A162*'MPTO_working_2-way'!$G161)</f>
        <v>1.9261083743842364</v>
      </c>
      <c r="E162" s="32">
        <f>IF(OR($A162="",$B162=""),"",B162*'MPTO_working_2-way'!$G161)</f>
        <v>2.0797872340425529</v>
      </c>
      <c r="F162" s="30">
        <f>IF(OR($A162="",$B162=""),"",'MPTO_working_2-way'!D161)</f>
        <v>1.9243646631706333</v>
      </c>
      <c r="G162" s="32">
        <f>IF(OR($A162="",$B162=""),"",'MPTO_working_2-way'!E161)</f>
        <v>2.0818241326641935</v>
      </c>
      <c r="H162" s="30">
        <f>IF(OR($A162="",$B162=""),"",'OddsRatio_working_2-way'!M161)</f>
        <v>1.9243207949834495</v>
      </c>
      <c r="I162" s="30">
        <f>IF(OR($A162="",$B162=""),"",'OddsRatio_working_2-way'!N161)</f>
        <v>2.081875475946537</v>
      </c>
      <c r="J162" s="30">
        <f>IF('Log_working_2-way'!$D161="","",A162^('Log_working_2-way'!$D161))</f>
        <v>1.9235339030630429</v>
      </c>
      <c r="K162" s="32">
        <f>IF('Log_working_2-way'!$D161="","",B162^('Log_working_2-way'!$D161))</f>
        <v>2.0827972819225606</v>
      </c>
      <c r="L162" s="37">
        <f t="shared" si="27"/>
        <v>0.51918158567774941</v>
      </c>
      <c r="M162" s="37">
        <f t="shared" si="28"/>
        <v>0.4808184143222507</v>
      </c>
      <c r="N162" s="38">
        <v>258</v>
      </c>
      <c r="O162" s="38">
        <f t="shared" si="29"/>
        <v>120.76595744680849</v>
      </c>
      <c r="P162" s="38">
        <f t="shared" si="30"/>
        <v>130.90640394088666</v>
      </c>
      <c r="Q162" s="38">
        <f t="shared" si="31"/>
        <v>127.09359605911332</v>
      </c>
      <c r="R162" s="38">
        <f t="shared" si="32"/>
        <v>137.2340425531915</v>
      </c>
      <c r="S162" s="39">
        <f t="shared" si="33"/>
        <v>-6.3276386123048383</v>
      </c>
      <c r="T162" s="39">
        <f t="shared" si="34"/>
        <v>-6.3276386123048383</v>
      </c>
      <c r="U162" t="s">
        <v>143</v>
      </c>
      <c r="V162" t="s">
        <v>109</v>
      </c>
      <c r="W162" t="s">
        <v>173</v>
      </c>
      <c r="X162" s="48" t="s">
        <v>479</v>
      </c>
      <c r="Y162" s="41"/>
    </row>
    <row r="163" spans="1:25" ht="15" x14ac:dyDescent="0.25">
      <c r="A163">
        <v>1.85</v>
      </c>
      <c r="B163">
        <v>2.0699999999999998</v>
      </c>
      <c r="C163" s="29">
        <f t="shared" si="26"/>
        <v>2.3632327980154022E-2</v>
      </c>
      <c r="D163" s="30">
        <f>IF(OR($A163="",$B163=""),"",A163*'MPTO_working_2-way'!$G162)</f>
        <v>1.893719806763285</v>
      </c>
      <c r="E163" s="32">
        <f>IF(OR($A163="",$B163=""),"",B163*'MPTO_working_2-way'!$G162)</f>
        <v>2.1189189189189186</v>
      </c>
      <c r="F163" s="30">
        <f>IF(OR($A163="",$B163=""),"",'MPTO_working_2-way'!D162)</f>
        <v>1.8913446104457341</v>
      </c>
      <c r="G163" s="32">
        <f>IF(OR($A163="",$B163=""),"",'MPTO_working_2-way'!E162)</f>
        <v>2.1219005402410303</v>
      </c>
      <c r="H163" s="30">
        <f>IF(OR($A163="",$B163=""),"",'OddsRatio_working_2-way'!M162)</f>
        <v>1.8912870039243732</v>
      </c>
      <c r="I163" s="30">
        <f>IF(OR($A163="",$B163=""),"",'OddsRatio_working_2-way'!N162)</f>
        <v>2.1219730519989164</v>
      </c>
      <c r="J163" s="30">
        <f>IF('Log_working_2-way'!$D162="","",A163^('Log_working_2-way'!$D162))</f>
        <v>1.8902161893692622</v>
      </c>
      <c r="K163" s="32">
        <f>IF('Log_working_2-way'!$D162="","",B163^('Log_working_2-way'!$D162))</f>
        <v>2.1233226399853709</v>
      </c>
      <c r="L163" s="37">
        <f t="shared" si="27"/>
        <v>0.52806122448979598</v>
      </c>
      <c r="M163" s="37">
        <f t="shared" si="28"/>
        <v>0.47193877551020413</v>
      </c>
      <c r="N163" s="38">
        <v>259</v>
      </c>
      <c r="O163" s="38">
        <f t="shared" si="29"/>
        <v>119</v>
      </c>
      <c r="P163" s="38">
        <f t="shared" si="30"/>
        <v>133.87922705314011</v>
      </c>
      <c r="Q163" s="38">
        <f t="shared" si="31"/>
        <v>125.12077294685992</v>
      </c>
      <c r="R163" s="38">
        <f t="shared" si="32"/>
        <v>139.99999999999997</v>
      </c>
      <c r="S163" s="39">
        <f t="shared" si="33"/>
        <v>-6.1207729468599155</v>
      </c>
      <c r="T163" s="39">
        <f t="shared" si="34"/>
        <v>-6.1207729468598586</v>
      </c>
      <c r="U163" t="s">
        <v>94</v>
      </c>
      <c r="V163" t="s">
        <v>152</v>
      </c>
      <c r="W163" t="s">
        <v>173</v>
      </c>
      <c r="X163" s="48" t="s">
        <v>479</v>
      </c>
      <c r="Y163" s="41"/>
    </row>
    <row r="164" spans="1:25" ht="15" x14ac:dyDescent="0.25">
      <c r="A164">
        <v>1.81</v>
      </c>
      <c r="B164">
        <v>2.09</v>
      </c>
      <c r="C164" s="29">
        <f t="shared" si="26"/>
        <v>3.0955087366835166E-2</v>
      </c>
      <c r="D164" s="30">
        <f>IF(OR($A164="",$B164=""),"",A164*'MPTO_working_2-way'!$G163)</f>
        <v>1.8660287081339717</v>
      </c>
      <c r="E164" s="32">
        <f>IF(OR($A164="",$B164=""),"",B164*'MPTO_working_2-way'!$G163)</f>
        <v>2.1546961325966851</v>
      </c>
      <c r="F164" s="30">
        <f>IF(OR($A164="",$B164=""),"",'MPTO_working_2-way'!D163)</f>
        <v>1.8621674173619833</v>
      </c>
      <c r="G164" s="32">
        <f>IF(OR($A164="",$B164=""),"",'MPTO_working_2-way'!E163)</f>
        <v>2.159867538325388</v>
      </c>
      <c r="H164" s="30">
        <f>IF(OR($A164="",$B164=""),"",'OddsRatio_working_2-way'!M163)</f>
        <v>1.8620436566990362</v>
      </c>
      <c r="I164" s="30">
        <f>IF(OR($A164="",$B164=""),"",'OddsRatio_working_2-way'!N163)</f>
        <v>2.1600340565456171</v>
      </c>
      <c r="J164" s="30">
        <f>IF('Log_working_2-way'!$D163="","",A164^('Log_working_2-way'!$D163))</f>
        <v>1.8602936584659731</v>
      </c>
      <c r="K164" s="32">
        <f>IF('Log_working_2-way'!$D163="","",B164^('Log_working_2-way'!$D163))</f>
        <v>2.1623937828196005</v>
      </c>
      <c r="L164" s="37">
        <f t="shared" si="27"/>
        <v>0.53589743589743577</v>
      </c>
      <c r="M164" s="37">
        <f t="shared" si="28"/>
        <v>0.46410256410256412</v>
      </c>
      <c r="N164" s="38">
        <v>260</v>
      </c>
      <c r="O164" s="38">
        <f t="shared" si="29"/>
        <v>116.35359116022101</v>
      </c>
      <c r="P164" s="38">
        <f t="shared" si="30"/>
        <v>135.59808612440193</v>
      </c>
      <c r="Q164" s="38">
        <f t="shared" si="31"/>
        <v>124.4019138755981</v>
      </c>
      <c r="R164" s="38">
        <f t="shared" si="32"/>
        <v>143.64640883977901</v>
      </c>
      <c r="S164" s="39">
        <f t="shared" si="33"/>
        <v>-8.0483227153770827</v>
      </c>
      <c r="T164" s="39">
        <f t="shared" si="34"/>
        <v>-8.0483227153770827</v>
      </c>
      <c r="U164" t="s">
        <v>147</v>
      </c>
      <c r="V164" t="s">
        <v>108</v>
      </c>
      <c r="W164" t="s">
        <v>173</v>
      </c>
      <c r="X164" s="48" t="s">
        <v>479</v>
      </c>
      <c r="Y164" s="41"/>
    </row>
    <row r="165" spans="1:25" ht="15" x14ac:dyDescent="0.25">
      <c r="A165">
        <v>2.15</v>
      </c>
      <c r="B165">
        <v>1.69</v>
      </c>
      <c r="C165" s="29">
        <f t="shared" si="26"/>
        <v>5.6832255401128462E-2</v>
      </c>
      <c r="D165" s="30">
        <f>IF(OR($A165="",$B165=""),"",A165*'MPTO_working_2-way'!$G164)</f>
        <v>2.2721893491124261</v>
      </c>
      <c r="E165" s="32">
        <f>IF(OR($A165="",$B165=""),"",B165*'MPTO_working_2-way'!$G164)</f>
        <v>1.786046511627907</v>
      </c>
      <c r="F165" s="30">
        <f>IF(OR($A165="",$B165=""),"",'MPTO_working_2-way'!D164)</f>
        <v>2.2899007405073264</v>
      </c>
      <c r="G165" s="32">
        <f>IF(OR($A165="",$B165=""),"",'MPTO_working_2-way'!E164)</f>
        <v>1.7752534505924025</v>
      </c>
      <c r="H165" s="30">
        <f>IF(OR($A165="",$B165=""),"",'OddsRatio_working_2-way'!M164)</f>
        <v>2.2909944487358058</v>
      </c>
      <c r="I165" s="30">
        <f>IF(OR($A165="",$B165=""),"",'OddsRatio_working_2-way'!N164)</f>
        <v>1.7745966692414838</v>
      </c>
      <c r="J165" s="30">
        <f>IF('Log_working_2-way'!$D164="","",A165^('Log_working_2-way'!$D164))</f>
        <v>2.2993445250561972</v>
      </c>
      <c r="K165" s="32">
        <f>IF('Log_working_2-way'!$D164="","",B165^('Log_working_2-way'!$D164))</f>
        <v>1.7696188198841825</v>
      </c>
      <c r="L165" s="37">
        <f t="shared" si="27"/>
        <v>0.44010416666666663</v>
      </c>
      <c r="M165" s="37">
        <f t="shared" si="28"/>
        <v>0.55989583333333337</v>
      </c>
      <c r="N165" s="38">
        <v>261</v>
      </c>
      <c r="O165" s="38">
        <f t="shared" si="29"/>
        <v>139.60465116279067</v>
      </c>
      <c r="P165" s="38">
        <f t="shared" si="30"/>
        <v>106.56213017751479</v>
      </c>
      <c r="Q165" s="38">
        <f t="shared" si="31"/>
        <v>154.43786982248523</v>
      </c>
      <c r="R165" s="38">
        <f t="shared" si="32"/>
        <v>121.3953488372093</v>
      </c>
      <c r="S165" s="39">
        <f t="shared" si="33"/>
        <v>-14.833218659694552</v>
      </c>
      <c r="T165" s="39">
        <f t="shared" si="34"/>
        <v>-14.833218659694509</v>
      </c>
      <c r="U165" t="s">
        <v>423</v>
      </c>
      <c r="V165" t="s">
        <v>424</v>
      </c>
      <c r="W165" t="s">
        <v>489</v>
      </c>
      <c r="X165" s="48" t="s">
        <v>479</v>
      </c>
      <c r="Y165" s="41"/>
    </row>
    <row r="166" spans="1:25" ht="15" x14ac:dyDescent="0.25">
      <c r="A166">
        <v>1.84</v>
      </c>
      <c r="B166">
        <v>1.96</v>
      </c>
      <c r="C166" s="29">
        <f t="shared" si="26"/>
        <v>5.3682342502218372E-2</v>
      </c>
      <c r="D166" s="30">
        <f>IF(OR($A166="",$B166=""),"",A166*'MPTO_working_2-way'!$G165)</f>
        <v>1.9387755102040818</v>
      </c>
      <c r="E166" s="32">
        <f>IF(OR($A166="",$B166=""),"",B166*'MPTO_working_2-way'!$G165)</f>
        <v>2.0652173913043481</v>
      </c>
      <c r="F166" s="30">
        <f>IF(OR($A166="",$B166=""),"",'MPTO_working_2-way'!D165)</f>
        <v>1.9355946758265352</v>
      </c>
      <c r="G166" s="32">
        <f>IF(OR($A166="",$B166=""),"",'MPTO_working_2-way'!E165)</f>
        <v>2.0688389169343737</v>
      </c>
      <c r="H166" s="30">
        <f>IF(OR($A166="",$B166=""),"",'OddsRatio_working_2-way'!M165)</f>
        <v>1.9354143466934854</v>
      </c>
      <c r="I166" s="30">
        <f>IF(OR($A166="",$B166=""),"",'OddsRatio_working_2-way'!N165)</f>
        <v>2.0690449676496976</v>
      </c>
      <c r="J166" s="30">
        <f>IF('Log_working_2-way'!$D165="","",A166^('Log_working_2-way'!$D165))</f>
        <v>1.9339444082463377</v>
      </c>
      <c r="K166" s="32">
        <f>IF('Log_working_2-way'!$D165="","",B166^('Log_working_2-way'!$D165))</f>
        <v>2.0707275413491004</v>
      </c>
      <c r="L166" s="37">
        <f t="shared" si="27"/>
        <v>0.51578947368421046</v>
      </c>
      <c r="M166" s="37">
        <f t="shared" si="28"/>
        <v>0.48421052631578942</v>
      </c>
      <c r="N166" s="38">
        <v>262</v>
      </c>
      <c r="O166" s="38">
        <f t="shared" si="29"/>
        <v>119.60869565217394</v>
      </c>
      <c r="P166" s="38">
        <f t="shared" si="30"/>
        <v>128.32653061224488</v>
      </c>
      <c r="Q166" s="38">
        <f t="shared" si="31"/>
        <v>133.67346938775509</v>
      </c>
      <c r="R166" s="38">
        <f t="shared" si="32"/>
        <v>142.39130434782609</v>
      </c>
      <c r="S166" s="39">
        <f t="shared" si="33"/>
        <v>-14.064773735581156</v>
      </c>
      <c r="T166" s="39">
        <f t="shared" si="34"/>
        <v>-14.064773735581213</v>
      </c>
      <c r="U166" t="s">
        <v>425</v>
      </c>
      <c r="V166" t="s">
        <v>426</v>
      </c>
      <c r="W166" t="s">
        <v>489</v>
      </c>
      <c r="X166" s="48" t="s">
        <v>479</v>
      </c>
      <c r="Y166" s="41"/>
    </row>
    <row r="167" spans="1:25" s="35" customFormat="1" ht="15" x14ac:dyDescent="0.25">
      <c r="A167">
        <v>1.71</v>
      </c>
      <c r="B167">
        <v>2.1</v>
      </c>
      <c r="C167" s="29">
        <f t="shared" si="26"/>
        <v>6.0985797827902921E-2</v>
      </c>
      <c r="D167" s="30">
        <f>IF(OR($A167="",$B167=""),"",A167*'MPTO_working_2-way'!$G166)</f>
        <v>1.8142857142857141</v>
      </c>
      <c r="E167" s="32">
        <f>IF(OR($A167="",$B167=""),"",B167*'MPTO_working_2-way'!$G166)</f>
        <v>2.2280701754385963</v>
      </c>
      <c r="F167" s="30">
        <f>IF(OR($A167="",$B167=""),"",'MPTO_working_2-way'!D166)</f>
        <v>1.8040693293142425</v>
      </c>
      <c r="G167" s="32">
        <f>IF(OR($A167="",$B167=""),"",'MPTO_working_2-way'!E166)</f>
        <v>2.2436738519212742</v>
      </c>
      <c r="H167" s="30">
        <f>IF(OR($A167="",$B167=""),"",'OddsRatio_working_2-way'!M166)</f>
        <v>1.8034018580103888</v>
      </c>
      <c r="I167" s="30">
        <f>IF(OR($A167="",$B167=""),"",'OddsRatio_working_2-way'!N166)</f>
        <v>2.2447071039597577</v>
      </c>
      <c r="J167" s="30">
        <f>IF('Log_working_2-way'!$D166="","",A167^('Log_working_2-way'!$D166))</f>
        <v>1.7986729599295956</v>
      </c>
      <c r="K167" s="32">
        <f>IF('Log_working_2-way'!$D166="","",B167^('Log_working_2-way'!$D166))</f>
        <v>2.2520769453405345</v>
      </c>
      <c r="L167" s="37">
        <f t="shared" si="27"/>
        <v>0.55118110236220474</v>
      </c>
      <c r="M167" s="37">
        <f t="shared" si="28"/>
        <v>0.44881889763779531</v>
      </c>
      <c r="N167" s="38">
        <v>263</v>
      </c>
      <c r="O167" s="38">
        <f t="shared" si="29"/>
        <v>109.19883040935673</v>
      </c>
      <c r="P167" s="38">
        <f t="shared" si="30"/>
        <v>137.76190476190479</v>
      </c>
      <c r="Q167" s="38">
        <f t="shared" si="31"/>
        <v>125.23809523809523</v>
      </c>
      <c r="R167" s="38">
        <f t="shared" si="32"/>
        <v>153.80116959064327</v>
      </c>
      <c r="S167" s="39">
        <f t="shared" si="33"/>
        <v>-16.039264828738496</v>
      </c>
      <c r="T167" s="39">
        <f t="shared" si="34"/>
        <v>-16.039264828738482</v>
      </c>
      <c r="U167" t="s">
        <v>427</v>
      </c>
      <c r="V167" t="s">
        <v>428</v>
      </c>
      <c r="W167" t="s">
        <v>489</v>
      </c>
      <c r="X167" s="48" t="s">
        <v>479</v>
      </c>
      <c r="Y167" s="41"/>
    </row>
    <row r="168" spans="1:25" ht="15" x14ac:dyDescent="0.25">
      <c r="A168">
        <v>2.31</v>
      </c>
      <c r="B168">
        <v>1.6</v>
      </c>
      <c r="C168" s="29">
        <f t="shared" si="26"/>
        <v>5.7900432900432897E-2</v>
      </c>
      <c r="D168" s="30">
        <f>IF(OR($A168="",$B168=""),"",A168*'MPTO_working_2-way'!$G167)</f>
        <v>2.4437500000000001</v>
      </c>
      <c r="E168" s="32">
        <f>IF(OR($A168="",$B168=""),"",B168*'MPTO_working_2-way'!$G167)</f>
        <v>1.6926406926406927</v>
      </c>
      <c r="F168" s="30">
        <f>IF(OR($A168="",$B168=""),"",'MPTO_working_2-way'!D167)</f>
        <v>2.475552578700603</v>
      </c>
      <c r="G168" s="32">
        <f>IF(OR($A168="",$B168=""),"",'MPTO_working_2-way'!E167)</f>
        <v>1.6777122106218794</v>
      </c>
      <c r="H168" s="30">
        <f>IF(OR($A168="",$B168=""),"",'OddsRatio_working_2-way'!M167)</f>
        <v>2.4776106839534338</v>
      </c>
      <c r="I168" s="30">
        <f>IF(OR($A168="",$B168=""),"",'OddsRatio_working_2-way'!N167)</f>
        <v>1.6767682521924121</v>
      </c>
      <c r="J168" s="30">
        <f>IF('Log_working_2-way'!$D167="","",A168^('Log_working_2-way'!$D167))</f>
        <v>2.4927922506039937</v>
      </c>
      <c r="K168" s="32">
        <f>IF('Log_working_2-way'!$D167="","",B168^('Log_working_2-way'!$D167))</f>
        <v>1.6698855782444526</v>
      </c>
      <c r="L168" s="37">
        <f t="shared" si="27"/>
        <v>0.40920716112531969</v>
      </c>
      <c r="M168" s="37">
        <f t="shared" si="28"/>
        <v>0.59079283887468026</v>
      </c>
      <c r="N168" s="38">
        <v>264</v>
      </c>
      <c r="O168" s="38">
        <f t="shared" si="29"/>
        <v>149.71428571428572</v>
      </c>
      <c r="P168" s="38">
        <f t="shared" si="30"/>
        <v>99.000000000000028</v>
      </c>
      <c r="Q168" s="38">
        <f t="shared" si="31"/>
        <v>165</v>
      </c>
      <c r="R168" s="38">
        <f t="shared" si="32"/>
        <v>114.28571428571428</v>
      </c>
      <c r="S168" s="39">
        <f t="shared" si="33"/>
        <v>-15.285714285714278</v>
      </c>
      <c r="T168" s="39">
        <f t="shared" si="34"/>
        <v>-15.285714285714249</v>
      </c>
      <c r="U168" t="s">
        <v>429</v>
      </c>
      <c r="V168" t="s">
        <v>430</v>
      </c>
      <c r="W168" t="s">
        <v>489</v>
      </c>
      <c r="X168" s="48" t="s">
        <v>479</v>
      </c>
      <c r="Y168" s="41"/>
    </row>
    <row r="169" spans="1:25" ht="15" x14ac:dyDescent="0.25">
      <c r="A169">
        <v>1.7</v>
      </c>
      <c r="B169">
        <v>2.2599999999999998</v>
      </c>
      <c r="C169" s="29">
        <f t="shared" si="26"/>
        <v>3.0713170223841679E-2</v>
      </c>
      <c r="D169" s="30">
        <f>IF(OR($A169="",$B169=""),"",A169*'MPTO_working_2-way'!$G168)</f>
        <v>1.7522123893805308</v>
      </c>
      <c r="E169" s="32">
        <f>IF(OR($A169="",$B169=""),"",B169*'MPTO_working_2-way'!$G168)</f>
        <v>2.3294117647058821</v>
      </c>
      <c r="F169" s="30">
        <f>IF(OR($A169="",$B169=""),"",'MPTO_working_2-way'!D168)</f>
        <v>1.7455701953657428</v>
      </c>
      <c r="G169" s="32">
        <f>IF(OR($A169="",$B169=""),"",'MPTO_working_2-way'!E168)</f>
        <v>2.3412553321145642</v>
      </c>
      <c r="H169" s="30">
        <f>IF(OR($A169="",$B169=""),"",'OddsRatio_working_2-way'!M168)</f>
        <v>1.7453559924999296</v>
      </c>
      <c r="I169" s="30">
        <f>IF(OR($A169="",$B169=""),"",'OddsRatio_working_2-way'!N168)</f>
        <v>2.3416407864998732</v>
      </c>
      <c r="J169" s="30">
        <f>IF('Log_working_2-way'!$D168="","",A169^('Log_working_2-way'!$D168))</f>
        <v>1.7423463494336857</v>
      </c>
      <c r="K169" s="32">
        <f>IF('Log_working_2-way'!$D168="","",B169^('Log_working_2-way'!$D168))</f>
        <v>2.3470801072340981</v>
      </c>
      <c r="L169" s="37">
        <f t="shared" si="27"/>
        <v>0.57070707070707072</v>
      </c>
      <c r="M169" s="37">
        <f t="shared" si="28"/>
        <v>0.42929292929292934</v>
      </c>
      <c r="N169" s="38">
        <v>265</v>
      </c>
      <c r="O169" s="38">
        <f t="shared" si="29"/>
        <v>109.11764705882354</v>
      </c>
      <c r="P169" s="38">
        <f t="shared" si="30"/>
        <v>147.74336283185841</v>
      </c>
      <c r="Q169" s="38">
        <f t="shared" si="31"/>
        <v>117.25663716814159</v>
      </c>
      <c r="R169" s="38">
        <f t="shared" si="32"/>
        <v>155.88235294117646</v>
      </c>
      <c r="S169" s="39">
        <f t="shared" si="33"/>
        <v>-8.1389901093180583</v>
      </c>
      <c r="T169" s="39">
        <f t="shared" si="34"/>
        <v>-8.1389901093180583</v>
      </c>
      <c r="U169" t="s">
        <v>169</v>
      </c>
      <c r="V169" t="s">
        <v>134</v>
      </c>
      <c r="W169" t="s">
        <v>177</v>
      </c>
      <c r="X169" s="48" t="s">
        <v>479</v>
      </c>
      <c r="Y169" s="41"/>
    </row>
    <row r="170" spans="1:25" ht="15" x14ac:dyDescent="0.25">
      <c r="A170">
        <v>1.93</v>
      </c>
      <c r="B170">
        <v>1.98</v>
      </c>
      <c r="C170" s="29">
        <f t="shared" si="26"/>
        <v>2.3185220076411994E-2</v>
      </c>
      <c r="D170" s="30">
        <f>IF(OR($A170="",$B170=""),"",A170*'MPTO_working_2-way'!$G169)</f>
        <v>1.9747474747474751</v>
      </c>
      <c r="E170" s="32">
        <f>IF(OR($A170="",$B170=""),"",B170*'MPTO_working_2-way'!$G169)</f>
        <v>2.0259067357512959</v>
      </c>
      <c r="F170" s="30">
        <f>IF(OR($A170="",$B170=""),"",'MPTO_working_2-way'!D169)</f>
        <v>1.974169551066798</v>
      </c>
      <c r="G170" s="32">
        <f>IF(OR($A170="",$B170=""),"",'MPTO_working_2-way'!E169)</f>
        <v>2.0265153523890338</v>
      </c>
      <c r="H170" s="30">
        <f>IF(OR($A170="",$B170=""),"",'OddsRatio_working_2-way'!M169)</f>
        <v>1.9741558354989901</v>
      </c>
      <c r="I170" s="30">
        <f>IF(OR($A170="",$B170=""),"",'OddsRatio_working_2-way'!N169)</f>
        <v>2.0265298051494733</v>
      </c>
      <c r="J170" s="30">
        <f>IF('Log_working_2-way'!$D169="","",A170^('Log_working_2-way'!$D169))</f>
        <v>1.9738951466986834</v>
      </c>
      <c r="K170" s="32">
        <f>IF('Log_working_2-way'!$D169="","",B170^('Log_working_2-way'!$D169))</f>
        <v>2.0268045830085555</v>
      </c>
      <c r="L170" s="37">
        <f t="shared" si="27"/>
        <v>0.50639386189258306</v>
      </c>
      <c r="M170" s="37">
        <f t="shared" si="28"/>
        <v>0.49360613810741677</v>
      </c>
      <c r="N170" s="38">
        <v>266</v>
      </c>
      <c r="O170" s="38">
        <f t="shared" si="29"/>
        <v>128.17616580310883</v>
      </c>
      <c r="P170" s="38">
        <f t="shared" si="30"/>
        <v>131.65656565656565</v>
      </c>
      <c r="Q170" s="38">
        <f t="shared" si="31"/>
        <v>134.34343434343435</v>
      </c>
      <c r="R170" s="38">
        <f t="shared" si="32"/>
        <v>137.8238341968912</v>
      </c>
      <c r="S170" s="39">
        <f t="shared" si="33"/>
        <v>-6.167268540325523</v>
      </c>
      <c r="T170" s="39">
        <f t="shared" si="34"/>
        <v>-6.1672685403255514</v>
      </c>
      <c r="U170" t="s">
        <v>133</v>
      </c>
      <c r="V170" t="s">
        <v>162</v>
      </c>
      <c r="W170" t="s">
        <v>177</v>
      </c>
      <c r="X170" s="48" t="s">
        <v>479</v>
      </c>
      <c r="Y170" s="41"/>
    </row>
    <row r="171" spans="1:25" ht="15" x14ac:dyDescent="0.25">
      <c r="A171">
        <v>1.96</v>
      </c>
      <c r="B171">
        <v>1.94</v>
      </c>
      <c r="C171" s="29">
        <f t="shared" si="26"/>
        <v>2.5667999158426325E-2</v>
      </c>
      <c r="D171" s="30">
        <f>IF(OR($A171="",$B171=""),"",A171*'MPTO_working_2-way'!$G170)</f>
        <v>2.0103092783505154</v>
      </c>
      <c r="E171" s="32">
        <f>IF(OR($A171="",$B171=""),"",B171*'MPTO_working_2-way'!$G170)</f>
        <v>1.989795918367347</v>
      </c>
      <c r="F171" s="30">
        <f>IF(OR($A171="",$B171=""),"",'MPTO_working_2-way'!D170)</f>
        <v>2.0105752961082914</v>
      </c>
      <c r="G171" s="32">
        <f>IF(OR($A171="",$B171=""),"",'MPTO_working_2-way'!E170)</f>
        <v>1.9895353704478862</v>
      </c>
      <c r="H171" s="30">
        <f>IF(OR($A171="",$B171=""),"",'OddsRatio_working_2-way'!M170)</f>
        <v>2.0105823052798226</v>
      </c>
      <c r="I171" s="30">
        <f>IF(OR($A171="",$B171=""),"",'OddsRatio_working_2-way'!N170)</f>
        <v>1.9895285072531594</v>
      </c>
      <c r="J171" s="30">
        <f>IF('Log_working_2-way'!$D170="","",A171^('Log_working_2-way'!$D170))</f>
        <v>2.0107026250536491</v>
      </c>
      <c r="K171" s="32">
        <f>IF('Log_working_2-way'!$D170="","",B171^('Log_working_2-way'!$D170))</f>
        <v>1.9894107081664238</v>
      </c>
      <c r="L171" s="37">
        <f t="shared" si="27"/>
        <v>0.49743589743589745</v>
      </c>
      <c r="M171" s="37">
        <f t="shared" si="28"/>
        <v>0.50256410256410255</v>
      </c>
      <c r="N171" s="38">
        <v>267</v>
      </c>
      <c r="O171" s="38">
        <f t="shared" si="29"/>
        <v>130.7755102040816</v>
      </c>
      <c r="P171" s="38">
        <f t="shared" si="30"/>
        <v>129.37113402061857</v>
      </c>
      <c r="Q171" s="38">
        <f t="shared" si="31"/>
        <v>137.62886597938146</v>
      </c>
      <c r="R171" s="38">
        <f t="shared" si="32"/>
        <v>136.22448979591837</v>
      </c>
      <c r="S171" s="39">
        <f t="shared" si="33"/>
        <v>-6.8533557752998604</v>
      </c>
      <c r="T171" s="39">
        <f t="shared" si="34"/>
        <v>-6.8533557752998036</v>
      </c>
      <c r="U171" t="s">
        <v>163</v>
      </c>
      <c r="V171" t="s">
        <v>170</v>
      </c>
      <c r="W171" t="s">
        <v>177</v>
      </c>
      <c r="X171" s="48" t="s">
        <v>479</v>
      </c>
      <c r="Y171" s="41"/>
    </row>
    <row r="172" spans="1:25" ht="15" x14ac:dyDescent="0.25">
      <c r="A172">
        <v>1.87</v>
      </c>
      <c r="B172">
        <v>2.04</v>
      </c>
      <c r="C172" s="29">
        <f t="shared" si="26"/>
        <v>2.4955436720142554E-2</v>
      </c>
      <c r="D172" s="30">
        <f>IF(OR($A172="",$B172=""),"",A172*'MPTO_working_2-way'!$G171)</f>
        <v>1.9166666666666667</v>
      </c>
      <c r="E172" s="32">
        <f>IF(OR($A172="",$B172=""),"",B172*'MPTO_working_2-way'!$G171)</f>
        <v>2.0909090909090908</v>
      </c>
      <c r="F172" s="30">
        <f>IF(OR($A172="",$B172=""),"",'MPTO_working_2-way'!D171)</f>
        <v>1.9146757679180888</v>
      </c>
      <c r="G172" s="32">
        <f>IF(OR($A172="",$B172=""),"",'MPTO_working_2-way'!E171)</f>
        <v>2.0932835820895521</v>
      </c>
      <c r="H172" s="30">
        <f>IF(OR($A172="",$B172=""),"",'OddsRatio_working_2-way'!M171)</f>
        <v>1.9146247654303168</v>
      </c>
      <c r="I172" s="30">
        <f>IF(OR($A172="",$B172=""),"",'OddsRatio_working_2-way'!N171)</f>
        <v>2.0933445471810685</v>
      </c>
      <c r="J172" s="30">
        <f>IF('Log_working_2-way'!$D171="","",A172^('Log_working_2-way'!$D171))</f>
        <v>1.9137261145840778</v>
      </c>
      <c r="K172" s="32">
        <f>IF('Log_working_2-way'!$D171="","",B172^('Log_working_2-way'!$D171))</f>
        <v>2.0944198529941209</v>
      </c>
      <c r="L172" s="37">
        <f t="shared" si="27"/>
        <v>0.52173913043478259</v>
      </c>
      <c r="M172" s="37">
        <f t="shared" si="28"/>
        <v>0.47826086956521741</v>
      </c>
      <c r="N172" s="38">
        <v>268</v>
      </c>
      <c r="O172" s="38">
        <f t="shared" si="29"/>
        <v>124.68449197860961</v>
      </c>
      <c r="P172" s="38">
        <f t="shared" si="30"/>
        <v>136.62745098039215</v>
      </c>
      <c r="Q172" s="38">
        <f t="shared" si="31"/>
        <v>131.37254901960785</v>
      </c>
      <c r="R172" s="38">
        <f t="shared" si="32"/>
        <v>143.31550802139034</v>
      </c>
      <c r="S172" s="39">
        <f t="shared" si="33"/>
        <v>-6.6880570409982312</v>
      </c>
      <c r="T172" s="39">
        <f t="shared" si="34"/>
        <v>-6.6880570409981885</v>
      </c>
      <c r="U172" t="s">
        <v>130</v>
      </c>
      <c r="V172" t="s">
        <v>168</v>
      </c>
      <c r="W172" t="s">
        <v>177</v>
      </c>
      <c r="X172" s="48" t="s">
        <v>479</v>
      </c>
      <c r="Y172" s="41"/>
    </row>
    <row r="173" spans="1:25" ht="15" x14ac:dyDescent="0.25">
      <c r="A173">
        <v>2.37</v>
      </c>
      <c r="B173">
        <v>1.64</v>
      </c>
      <c r="C173" s="29">
        <f t="shared" si="26"/>
        <v>3.1697025831017633E-2</v>
      </c>
      <c r="D173" s="30">
        <f>IF(OR($A173="",$B173=""),"",A173*'MPTO_working_2-way'!$G172)</f>
        <v>2.4451219512195119</v>
      </c>
      <c r="E173" s="32">
        <f>IF(OR($A173="",$B173=""),"",B173*'MPTO_working_2-way'!$G172)</f>
        <v>1.6919831223628687</v>
      </c>
      <c r="F173" s="30">
        <f>IF(OR($A173="",$B173=""),"",'MPTO_working_2-way'!D172)</f>
        <v>2.4624936644703492</v>
      </c>
      <c r="G173" s="32">
        <f>IF(OR($A173="",$B173=""),"",'MPTO_working_2-way'!E172)</f>
        <v>1.6837636458152829</v>
      </c>
      <c r="H173" s="30">
        <f>IF(OR($A173="",$B173=""),"",'OddsRatio_working_2-way'!M172)</f>
        <v>2.4630874888399528</v>
      </c>
      <c r="I173" s="30">
        <f>IF(OR($A173="",$B173=""),"",'OddsRatio_working_2-way'!N172)</f>
        <v>1.6834861261734084</v>
      </c>
      <c r="J173" s="30">
        <f>IF('Log_working_2-way'!$D172="","",A173^('Log_working_2-way'!$D172))</f>
        <v>2.4711156795001918</v>
      </c>
      <c r="K173" s="32">
        <f>IF('Log_working_2-way'!$D172="","",B173^('Log_working_2-way'!$D172))</f>
        <v>1.6797561972418789</v>
      </c>
      <c r="L173" s="37">
        <f t="shared" si="27"/>
        <v>0.40897755610972575</v>
      </c>
      <c r="M173" s="37">
        <f t="shared" si="28"/>
        <v>0.59102244389027447</v>
      </c>
      <c r="N173" s="38">
        <v>269</v>
      </c>
      <c r="O173" s="38">
        <f t="shared" si="29"/>
        <v>155.49789029535862</v>
      </c>
      <c r="P173" s="38">
        <f t="shared" si="30"/>
        <v>104.97560975609754</v>
      </c>
      <c r="Q173" s="38">
        <f t="shared" si="31"/>
        <v>164.02439024390245</v>
      </c>
      <c r="R173" s="38">
        <f t="shared" si="32"/>
        <v>113.50210970464134</v>
      </c>
      <c r="S173" s="39">
        <f t="shared" si="33"/>
        <v>-8.5264999485438295</v>
      </c>
      <c r="T173" s="39">
        <f t="shared" si="34"/>
        <v>-8.5264999485438011</v>
      </c>
      <c r="U173" t="s">
        <v>431</v>
      </c>
      <c r="V173" t="s">
        <v>432</v>
      </c>
      <c r="W173" t="s">
        <v>483</v>
      </c>
      <c r="X173" s="48" t="s">
        <v>479</v>
      </c>
      <c r="Y173" s="41"/>
    </row>
    <row r="174" spans="1:25" ht="15" x14ac:dyDescent="0.25">
      <c r="A174">
        <v>1.59</v>
      </c>
      <c r="B174">
        <v>2.48</v>
      </c>
      <c r="C174" s="29">
        <f t="shared" si="26"/>
        <v>3.2156624061675743E-2</v>
      </c>
      <c r="D174" s="30">
        <f>IF(OR($A174="",$B174=""),"",A174*'MPTO_working_2-way'!$G173)</f>
        <v>1.6411290322580645</v>
      </c>
      <c r="E174" s="32">
        <f>IF(OR($A174="",$B174=""),"",B174*'MPTO_working_2-way'!$G173)</f>
        <v>2.5597484276729556</v>
      </c>
      <c r="F174" s="30">
        <f>IF(OR($A174="",$B174=""),"",'MPTO_working_2-way'!D173)</f>
        <v>1.6317139783166432</v>
      </c>
      <c r="G174" s="32">
        <f>IF(OR($A174="",$B174=""),"",'MPTO_working_2-way'!E173)</f>
        <v>2.5829948906065767</v>
      </c>
      <c r="H174" s="30">
        <f>IF(OR($A174="",$B174=""),"",'OddsRatio_working_2-way'!M173)</f>
        <v>1.6313862911472248</v>
      </c>
      <c r="I174" s="30">
        <f>IF(OR($A174="",$B174=""),"",'OddsRatio_working_2-way'!N173)</f>
        <v>2.583816459148971</v>
      </c>
      <c r="J174" s="30">
        <f>IF('Log_working_2-way'!$D173="","",A174^('Log_working_2-way'!$D173))</f>
        <v>1.6271068176815173</v>
      </c>
      <c r="K174" s="32">
        <f>IF('Log_working_2-way'!$D173="","",B174^('Log_working_2-way'!$D173))</f>
        <v>2.5946246664914949</v>
      </c>
      <c r="L174" s="37">
        <f t="shared" si="27"/>
        <v>0.60933660933660938</v>
      </c>
      <c r="M174" s="37">
        <f t="shared" si="28"/>
        <v>0.39066339066339073</v>
      </c>
      <c r="N174" s="38">
        <v>270</v>
      </c>
      <c r="O174" s="38">
        <f t="shared" si="29"/>
        <v>100.18867924528303</v>
      </c>
      <c r="P174" s="38">
        <f t="shared" si="30"/>
        <v>161.12903225806454</v>
      </c>
      <c r="Q174" s="38">
        <f t="shared" si="31"/>
        <v>108.87096774193549</v>
      </c>
      <c r="R174" s="38">
        <f t="shared" si="32"/>
        <v>169.81132075471697</v>
      </c>
      <c r="S174" s="39">
        <f t="shared" si="33"/>
        <v>-8.6822884966524612</v>
      </c>
      <c r="T174" s="39">
        <f t="shared" si="34"/>
        <v>-8.6822884966524327</v>
      </c>
      <c r="U174" t="s">
        <v>433</v>
      </c>
      <c r="V174" t="s">
        <v>188</v>
      </c>
      <c r="W174" t="s">
        <v>178</v>
      </c>
      <c r="X174" s="48" t="s">
        <v>479</v>
      </c>
      <c r="Y174" s="41"/>
    </row>
    <row r="175" spans="1:25" ht="15" x14ac:dyDescent="0.25">
      <c r="A175">
        <v>1.75</v>
      </c>
      <c r="B175">
        <v>2.16</v>
      </c>
      <c r="C175" s="29">
        <f t="shared" si="26"/>
        <v>3.4391534391534417E-2</v>
      </c>
      <c r="D175" s="30">
        <f>IF(OR($A175="",$B175=""),"",A175*'MPTO_working_2-way'!$G174)</f>
        <v>1.8101851851851851</v>
      </c>
      <c r="E175" s="32">
        <f>IF(OR($A175="",$B175=""),"",B175*'MPTO_working_2-way'!$G174)</f>
        <v>2.2342857142857144</v>
      </c>
      <c r="F175" s="30">
        <f>IF(OR($A175="",$B175=""),"",'MPTO_working_2-way'!D174)</f>
        <v>1.8042959427207637</v>
      </c>
      <c r="G175" s="32">
        <f>IF(OR($A175="",$B175=""),"",'MPTO_working_2-way'!E174)</f>
        <v>2.2433234421364987</v>
      </c>
      <c r="H175" s="30">
        <f>IF(OR($A175="",$B175=""),"",'OddsRatio_working_2-way'!M174)</f>
        <v>1.8040844011283466</v>
      </c>
      <c r="I175" s="30">
        <f>IF(OR($A175="",$B175=""),"",'OddsRatio_working_2-way'!N174)</f>
        <v>2.2436505404118421</v>
      </c>
      <c r="J175" s="30">
        <f>IF('Log_working_2-way'!$D174="","",A175^('Log_working_2-way'!$D174))</f>
        <v>1.8014096722292445</v>
      </c>
      <c r="K175" s="32">
        <f>IF('Log_working_2-way'!$D174="","",B175^('Log_working_2-way'!$D174))</f>
        <v>2.2478012615174499</v>
      </c>
      <c r="L175" s="37">
        <f t="shared" si="27"/>
        <v>0.55242966751918166</v>
      </c>
      <c r="M175" s="37">
        <f t="shared" si="28"/>
        <v>0.4475703324808184</v>
      </c>
      <c r="N175" s="38">
        <v>271</v>
      </c>
      <c r="O175" s="38">
        <f t="shared" si="29"/>
        <v>116.14285714285714</v>
      </c>
      <c r="P175" s="38">
        <f t="shared" si="30"/>
        <v>145.53703703703704</v>
      </c>
      <c r="Q175" s="38">
        <f t="shared" si="31"/>
        <v>125.46296296296295</v>
      </c>
      <c r="R175" s="38">
        <f t="shared" si="32"/>
        <v>154.85714285714286</v>
      </c>
      <c r="S175" s="39">
        <f t="shared" si="33"/>
        <v>-9.3201058201058089</v>
      </c>
      <c r="T175" s="39">
        <f t="shared" si="34"/>
        <v>-9.3201058201058231</v>
      </c>
      <c r="U175" t="s">
        <v>434</v>
      </c>
      <c r="V175" t="s">
        <v>192</v>
      </c>
      <c r="W175" t="s">
        <v>178</v>
      </c>
      <c r="X175" s="48" t="s">
        <v>479</v>
      </c>
      <c r="Y175" s="41"/>
    </row>
    <row r="176" spans="1:25" ht="15" x14ac:dyDescent="0.25">
      <c r="A176">
        <v>1.88</v>
      </c>
      <c r="B176">
        <v>2.02</v>
      </c>
      <c r="C176" s="29">
        <f t="shared" si="26"/>
        <v>2.6964398567516312E-2</v>
      </c>
      <c r="D176" s="30">
        <f>IF(OR($A176="",$B176=""),"",A176*'MPTO_working_2-way'!$G175)</f>
        <v>1.9306930693069306</v>
      </c>
      <c r="E176" s="32">
        <f>IF(OR($A176="",$B176=""),"",B176*'MPTO_working_2-way'!$G175)</f>
        <v>2.0744680851063828</v>
      </c>
      <c r="F176" s="30">
        <f>IF(OR($A176="",$B176=""),"",'MPTO_working_2-way'!D175)</f>
        <v>1.9288906948394962</v>
      </c>
      <c r="G176" s="32">
        <f>IF(OR($A176="",$B176=""),"",'MPTO_working_2-way'!E175)</f>
        <v>2.0765529308836395</v>
      </c>
      <c r="H176" s="30">
        <f>IF(OR($A176="",$B176=""),"",'OddsRatio_working_2-way'!M175)</f>
        <v>1.9288407280256479</v>
      </c>
      <c r="I176" s="30">
        <f>IF(OR($A176="",$B176=""),"",'OddsRatio_working_2-way'!N175)</f>
        <v>2.0766108438479098</v>
      </c>
      <c r="J176" s="30">
        <f>IF('Log_working_2-way'!$D175="","",A176^('Log_working_2-way'!$D175))</f>
        <v>1.9280257534933587</v>
      </c>
      <c r="K176" s="32">
        <f>IF('Log_working_2-way'!$D175="","",B176^('Log_working_2-way'!$D175))</f>
        <v>2.0775563029751076</v>
      </c>
      <c r="L176" s="37">
        <f t="shared" si="27"/>
        <v>0.517948717948718</v>
      </c>
      <c r="M176" s="37">
        <f t="shared" si="28"/>
        <v>0.48205128205128212</v>
      </c>
      <c r="N176" s="38">
        <v>272</v>
      </c>
      <c r="O176" s="38">
        <f t="shared" si="29"/>
        <v>127.31914893617019</v>
      </c>
      <c r="P176" s="38">
        <f t="shared" si="30"/>
        <v>137.34653465346537</v>
      </c>
      <c r="Q176" s="38">
        <f t="shared" si="31"/>
        <v>134.65346534653466</v>
      </c>
      <c r="R176" s="38">
        <f t="shared" si="32"/>
        <v>144.68085106382978</v>
      </c>
      <c r="S176" s="39">
        <f t="shared" si="33"/>
        <v>-7.3343164103644654</v>
      </c>
      <c r="T176" s="39">
        <f t="shared" si="34"/>
        <v>-7.3343164103644085</v>
      </c>
      <c r="U176" t="s">
        <v>435</v>
      </c>
      <c r="V176" t="s">
        <v>179</v>
      </c>
      <c r="W176" t="s">
        <v>178</v>
      </c>
      <c r="X176" s="48" t="s">
        <v>479</v>
      </c>
      <c r="Y176" s="41"/>
    </row>
    <row r="177" spans="1:25" s="35" customFormat="1" ht="15" x14ac:dyDescent="0.25">
      <c r="A177">
        <v>1.79</v>
      </c>
      <c r="B177">
        <v>2.1</v>
      </c>
      <c r="C177" s="29">
        <f t="shared" si="26"/>
        <v>3.4849694067571102E-2</v>
      </c>
      <c r="D177" s="30">
        <f>IF(OR($A177="",$B177=""),"",A177*'MPTO_working_2-way'!$G176)</f>
        <v>1.8523809523809522</v>
      </c>
      <c r="E177" s="32">
        <f>IF(OR($A177="",$B177=""),"",B177*'MPTO_working_2-way'!$G176)</f>
        <v>2.1731843575418992</v>
      </c>
      <c r="F177" s="30">
        <f>IF(OR($A177="",$B177=""),"",'MPTO_working_2-way'!D176)</f>
        <v>1.8476284099287292</v>
      </c>
      <c r="G177" s="32">
        <f>IF(OR($A177="",$B177=""),"",'MPTO_working_2-way'!E176)</f>
        <v>2.1797622499275153</v>
      </c>
      <c r="H177" s="30">
        <f>IF(OR($A177="",$B177=""),"",'OddsRatio_working_2-way'!M176)</f>
        <v>1.8474560862851939</v>
      </c>
      <c r="I177" s="30">
        <f>IF(OR($A177="",$B177=""),"",'OddsRatio_working_2-way'!N176)</f>
        <v>2.1800021454603971</v>
      </c>
      <c r="J177" s="30">
        <f>IF('Log_working_2-way'!$D176="","",A177^('Log_working_2-way'!$D176))</f>
        <v>1.8452962428833544</v>
      </c>
      <c r="K177" s="32">
        <f>IF('Log_working_2-way'!$D176="","",B177^('Log_working_2-way'!$D176))</f>
        <v>2.1830172065936067</v>
      </c>
      <c r="L177" s="37">
        <f t="shared" si="27"/>
        <v>0.53984575835475579</v>
      </c>
      <c r="M177" s="37">
        <f t="shared" si="28"/>
        <v>0.46015424164524427</v>
      </c>
      <c r="N177" s="38">
        <v>273</v>
      </c>
      <c r="O177" s="38">
        <f t="shared" si="29"/>
        <v>120.48603351955308</v>
      </c>
      <c r="P177" s="38">
        <f t="shared" si="30"/>
        <v>143.00000000000003</v>
      </c>
      <c r="Q177" s="38">
        <f t="shared" si="31"/>
        <v>130</v>
      </c>
      <c r="R177" s="38">
        <f t="shared" si="32"/>
        <v>152.51396648044692</v>
      </c>
      <c r="S177" s="39">
        <f t="shared" si="33"/>
        <v>-9.5139664804469248</v>
      </c>
      <c r="T177" s="39">
        <f t="shared" si="34"/>
        <v>-9.5139664804468964</v>
      </c>
      <c r="U177" t="s">
        <v>436</v>
      </c>
      <c r="V177" t="s">
        <v>437</v>
      </c>
      <c r="W177" t="s">
        <v>178</v>
      </c>
      <c r="X177" s="48" t="s">
        <v>479</v>
      </c>
      <c r="Y177" s="41"/>
    </row>
    <row r="178" spans="1:25" s="35" customFormat="1" ht="15" x14ac:dyDescent="0.25">
      <c r="A178">
        <v>2.41</v>
      </c>
      <c r="B178">
        <v>1.62</v>
      </c>
      <c r="C178" s="29">
        <f t="shared" si="26"/>
        <v>3.2221709953383471E-2</v>
      </c>
      <c r="D178" s="30">
        <f>IF(OR($A178="",$B178=""),"",A178*'MPTO_working_2-way'!$G177)</f>
        <v>2.4876543209876543</v>
      </c>
      <c r="E178" s="32">
        <f>IF(OR($A178="",$B178=""),"",B178*'MPTO_working_2-way'!$G177)</f>
        <v>1.6721991701244814</v>
      </c>
      <c r="F178" s="30">
        <f>IF(OR($A178="",$B178=""),"",'MPTO_working_2-way'!D177)</f>
        <v>2.5073534133966988</v>
      </c>
      <c r="G178" s="32">
        <f>IF(OR($A178="",$B178=""),"",'MPTO_working_2-way'!E177)</f>
        <v>1.6634144263133228</v>
      </c>
      <c r="H178" s="30">
        <f>IF(OR($A178="",$B178=""),"",'OddsRatio_working_2-way'!M177)</f>
        <v>2.5080429530975232</v>
      </c>
      <c r="I178" s="30">
        <f>IF(OR($A178="",$B178=""),"",'OddsRatio_working_2-way'!N177)</f>
        <v>1.6631110857591944</v>
      </c>
      <c r="J178" s="30">
        <f>IF('Log_working_2-way'!$D177="","",A178^('Log_working_2-way'!$D177))</f>
        <v>2.5171707535955181</v>
      </c>
      <c r="K178" s="32">
        <f>IF('Log_working_2-way'!$D177="","",B178^('Log_working_2-way'!$D177))</f>
        <v>1.6591215903879362</v>
      </c>
      <c r="L178" s="37">
        <f t="shared" si="27"/>
        <v>0.40198511166253104</v>
      </c>
      <c r="M178" s="37">
        <f t="shared" si="28"/>
        <v>0.59801488833746896</v>
      </c>
      <c r="N178" s="38">
        <v>274</v>
      </c>
      <c r="O178" s="38">
        <f t="shared" si="29"/>
        <v>160.30705394190872</v>
      </c>
      <c r="P178" s="38">
        <f t="shared" si="30"/>
        <v>104.86419753086422</v>
      </c>
      <c r="Q178" s="38">
        <f t="shared" si="31"/>
        <v>169.1358024691358</v>
      </c>
      <c r="R178" s="38">
        <f t="shared" si="32"/>
        <v>113.69294605809128</v>
      </c>
      <c r="S178" s="39">
        <f t="shared" si="33"/>
        <v>-8.8287485272270771</v>
      </c>
      <c r="T178" s="39">
        <f t="shared" si="34"/>
        <v>-8.8287485272270629</v>
      </c>
      <c r="U178" t="s">
        <v>438</v>
      </c>
      <c r="V178" t="s">
        <v>439</v>
      </c>
      <c r="W178" t="s">
        <v>174</v>
      </c>
      <c r="X178" s="48" t="s">
        <v>479</v>
      </c>
      <c r="Y178" s="41"/>
    </row>
    <row r="179" spans="1:25" ht="15" x14ac:dyDescent="0.25">
      <c r="A179">
        <v>2.29</v>
      </c>
      <c r="B179">
        <v>1.68</v>
      </c>
      <c r="C179" s="29">
        <f t="shared" si="26"/>
        <v>3.1919317945518833E-2</v>
      </c>
      <c r="D179" s="30">
        <f>IF(OR($A179="",$B179=""),"",A179*'MPTO_working_2-way'!$G178)</f>
        <v>2.3630952380952381</v>
      </c>
      <c r="E179" s="32">
        <f>IF(OR($A179="",$B179=""),"",B179*'MPTO_working_2-way'!$G178)</f>
        <v>1.7336244541484715</v>
      </c>
      <c r="F179" s="30">
        <f>IF(OR($A179="",$B179=""),"",'MPTO_working_2-way'!D178)</f>
        <v>2.3768688990485605</v>
      </c>
      <c r="G179" s="32">
        <f>IF(OR($A179="",$B179=""),"",'MPTO_working_2-way'!E178)</f>
        <v>1.7262855604415328</v>
      </c>
      <c r="H179" s="30">
        <f>IF(OR($A179="",$B179=""),"",'OddsRatio_working_2-way'!M178)</f>
        <v>2.3773375851727168</v>
      </c>
      <c r="I179" s="30">
        <f>IF(OR($A179="",$B179=""),"",'OddsRatio_working_2-way'!N178)</f>
        <v>1.7260384169902692</v>
      </c>
      <c r="J179" s="30">
        <f>IF('Log_working_2-way'!$D178="","",A179^('Log_working_2-way'!$D178))</f>
        <v>2.3836811049586637</v>
      </c>
      <c r="K179" s="32">
        <f>IF('Log_working_2-way'!$D178="","",B179^('Log_working_2-way'!$D178))</f>
        <v>1.7227098761530257</v>
      </c>
      <c r="L179" s="37">
        <f t="shared" si="27"/>
        <v>0.42317380352644834</v>
      </c>
      <c r="M179" s="37">
        <f t="shared" si="28"/>
        <v>0.57682619647355171</v>
      </c>
      <c r="N179" s="38">
        <v>275</v>
      </c>
      <c r="O179" s="38">
        <f t="shared" si="29"/>
        <v>154.91266375545851</v>
      </c>
      <c r="P179" s="38">
        <f t="shared" si="30"/>
        <v>111.30952380952381</v>
      </c>
      <c r="Q179" s="38">
        <f t="shared" si="31"/>
        <v>163.69047619047618</v>
      </c>
      <c r="R179" s="38">
        <f t="shared" si="32"/>
        <v>120.08733624454149</v>
      </c>
      <c r="S179" s="39">
        <f t="shared" si="33"/>
        <v>-8.7778124350176654</v>
      </c>
      <c r="T179" s="39">
        <f t="shared" si="34"/>
        <v>-8.7778124350176796</v>
      </c>
      <c r="U179" t="s">
        <v>440</v>
      </c>
      <c r="V179" t="s">
        <v>441</v>
      </c>
      <c r="W179" t="s">
        <v>174</v>
      </c>
      <c r="X179" s="48" t="s">
        <v>479</v>
      </c>
      <c r="Y179" s="41"/>
    </row>
    <row r="180" spans="1:25" ht="15" x14ac:dyDescent="0.25">
      <c r="A180">
        <v>2.2200000000000002</v>
      </c>
      <c r="B180">
        <v>1.71</v>
      </c>
      <c r="C180" s="29">
        <f t="shared" si="26"/>
        <v>3.5245772087877381E-2</v>
      </c>
      <c r="D180" s="30">
        <f>IF(OR($A180="",$B180=""),"",A180*'MPTO_working_2-way'!$G179)</f>
        <v>2.2982456140350882</v>
      </c>
      <c r="E180" s="32">
        <f>IF(OR($A180="",$B180=""),"",B180*'MPTO_working_2-way'!$G179)</f>
        <v>1.7702702702702702</v>
      </c>
      <c r="F180" s="30">
        <f>IF(OR($A180="",$B180=""),"",'MPTO_working_2-way'!D179)</f>
        <v>2.3103888990323171</v>
      </c>
      <c r="G180" s="32">
        <f>IF(OR($A180="",$B180=""),"",'MPTO_working_2-way'!E179)</f>
        <v>1.7631322279503969</v>
      </c>
      <c r="H180" s="30">
        <f>IF(OR($A180="",$B180=""),"",'OddsRatio_working_2-way'!M179)</f>
        <v>2.310843186332725</v>
      </c>
      <c r="I180" s="30">
        <f>IF(OR($A180="",$B180=""),"",'OddsRatio_working_2-way'!N179)</f>
        <v>1.7628677559805201</v>
      </c>
      <c r="J180" s="30">
        <f>IF('Log_working_2-way'!$D179="","",A180^('Log_working_2-way'!$D179))</f>
        <v>2.3164405926032319</v>
      </c>
      <c r="K180" s="32">
        <f>IF('Log_working_2-way'!$D179="","",B180^('Log_working_2-way'!$D179))</f>
        <v>1.7596240997267032</v>
      </c>
      <c r="L180" s="37">
        <f t="shared" si="27"/>
        <v>0.43511450381679379</v>
      </c>
      <c r="M180" s="37">
        <f t="shared" si="28"/>
        <v>0.56488549618320616</v>
      </c>
      <c r="N180" s="38">
        <v>276</v>
      </c>
      <c r="O180" s="38">
        <f t="shared" si="29"/>
        <v>151.67567567567568</v>
      </c>
      <c r="P180" s="38">
        <f t="shared" si="30"/>
        <v>114.59649122807016</v>
      </c>
      <c r="Q180" s="38">
        <f t="shared" si="31"/>
        <v>161.40350877192981</v>
      </c>
      <c r="R180" s="38">
        <f t="shared" si="32"/>
        <v>124.32432432432431</v>
      </c>
      <c r="S180" s="39">
        <f t="shared" si="33"/>
        <v>-9.7278330962541304</v>
      </c>
      <c r="T180" s="39">
        <f t="shared" si="34"/>
        <v>-9.7278330962541446</v>
      </c>
      <c r="U180" t="s">
        <v>442</v>
      </c>
      <c r="V180" t="s">
        <v>443</v>
      </c>
      <c r="W180" t="s">
        <v>174</v>
      </c>
      <c r="X180" s="48" t="s">
        <v>479</v>
      </c>
      <c r="Y180" s="41"/>
    </row>
    <row r="181" spans="1:25" s="35" customFormat="1" ht="15" x14ac:dyDescent="0.25">
      <c r="A181">
        <v>2.4</v>
      </c>
      <c r="B181">
        <v>1.63</v>
      </c>
      <c r="C181" s="29">
        <f t="shared" si="26"/>
        <v>3.0163599182004175E-2</v>
      </c>
      <c r="D181" s="30">
        <f>IF(OR($A181="",$B181=""),"",A181*'MPTO_working_2-way'!$G180)</f>
        <v>2.4723926380368098</v>
      </c>
      <c r="E181" s="32">
        <f>IF(OR($A181="",$B181=""),"",B181*'MPTO_working_2-way'!$G180)</f>
        <v>1.6791666666666667</v>
      </c>
      <c r="F181" s="30">
        <f>IF(OR($A181="",$B181=""),"",'MPTO_working_2-way'!D180)</f>
        <v>2.49013367281986</v>
      </c>
      <c r="G181" s="32">
        <f>IF(OR($A181="",$B181=""),"",'MPTO_working_2-way'!E180)</f>
        <v>1.6710807347287484</v>
      </c>
      <c r="H181" s="30">
        <f>IF(OR($A181="",$B181=""),"",'OddsRatio_working_2-way'!M180)</f>
        <v>2.4907119849998605</v>
      </c>
      <c r="I181" s="30">
        <f>IF(OR($A181="",$B181=""),"",'OddsRatio_working_2-way'!N180)</f>
        <v>1.670820393249937</v>
      </c>
      <c r="J181" s="30">
        <f>IF('Log_working_2-way'!$D180="","",A181^('Log_working_2-way'!$D180))</f>
        <v>2.4989058285805683</v>
      </c>
      <c r="K181" s="32">
        <f>IF('Log_working_2-way'!$D180="","",B181^('Log_working_2-way'!$D180))</f>
        <v>1.6671533200634385</v>
      </c>
      <c r="L181" s="37">
        <f t="shared" si="27"/>
        <v>0.40446650124069478</v>
      </c>
      <c r="M181" s="37">
        <f t="shared" si="28"/>
        <v>0.59553349875930517</v>
      </c>
      <c r="N181" s="38">
        <v>277</v>
      </c>
      <c r="O181" s="38">
        <f t="shared" si="29"/>
        <v>161.58333333333331</v>
      </c>
      <c r="P181" s="38">
        <f t="shared" si="30"/>
        <v>107.06134969325153</v>
      </c>
      <c r="Q181" s="38">
        <f t="shared" si="31"/>
        <v>169.93865030674846</v>
      </c>
      <c r="R181" s="38">
        <f t="shared" si="32"/>
        <v>115.41666666666667</v>
      </c>
      <c r="S181" s="39">
        <f t="shared" si="33"/>
        <v>-8.3553169734151425</v>
      </c>
      <c r="T181" s="39">
        <f t="shared" si="34"/>
        <v>-8.3553169734151425</v>
      </c>
      <c r="U181" t="s">
        <v>444</v>
      </c>
      <c r="V181" t="s">
        <v>445</v>
      </c>
      <c r="W181" t="s">
        <v>484</v>
      </c>
      <c r="X181" s="48" t="s">
        <v>479</v>
      </c>
      <c r="Y181" s="41"/>
    </row>
    <row r="182" spans="1:25" s="35" customFormat="1" ht="15" x14ac:dyDescent="0.25">
      <c r="A182">
        <v>2.11</v>
      </c>
      <c r="B182">
        <v>1.8</v>
      </c>
      <c r="C182" s="29">
        <f t="shared" si="26"/>
        <v>2.9489204844655115E-2</v>
      </c>
      <c r="D182" s="30">
        <f>IF(OR($A182="",$B182=""),"",A182*'MPTO_working_2-way'!$G181)</f>
        <v>2.1722222222222221</v>
      </c>
      <c r="E182" s="32">
        <f>IF(OR($A182="",$B182=""),"",B182*'MPTO_working_2-way'!$G181)</f>
        <v>1.8530805687203793</v>
      </c>
      <c r="F182" s="30">
        <f>IF(OR($A182="",$B182=""),"",'MPTO_working_2-way'!D181)</f>
        <v>2.1777522935779814</v>
      </c>
      <c r="G182" s="32">
        <f>IF(OR($A182="",$B182=""),"",'MPTO_working_2-way'!E181)</f>
        <v>1.8490749756572542</v>
      </c>
      <c r="H182" s="30">
        <f>IF(OR($A182="",$B182=""),"",'OddsRatio_working_2-way'!M181)</f>
        <v>2.1779218989389744</v>
      </c>
      <c r="I182" s="30">
        <f>IF(OR($A182="",$B182=""),"",'OddsRatio_working_2-way'!N181)</f>
        <v>1.8489527199560174</v>
      </c>
      <c r="J182" s="30">
        <f>IF('Log_working_2-way'!$D181="","",A182^('Log_working_2-way'!$D181))</f>
        <v>2.1804431814833727</v>
      </c>
      <c r="K182" s="32">
        <f>IF('Log_working_2-way'!$D181="","",B182^('Log_working_2-way'!$D181))</f>
        <v>1.847139460573918</v>
      </c>
      <c r="L182" s="37">
        <f t="shared" si="27"/>
        <v>0.46035805626598469</v>
      </c>
      <c r="M182" s="37">
        <f t="shared" si="28"/>
        <v>0.53964194373401531</v>
      </c>
      <c r="N182" s="38">
        <v>278</v>
      </c>
      <c r="O182" s="38">
        <f t="shared" si="29"/>
        <v>146.2464454976303</v>
      </c>
      <c r="P182" s="38">
        <f t="shared" si="30"/>
        <v>123.55555555555559</v>
      </c>
      <c r="Q182" s="38">
        <f t="shared" si="31"/>
        <v>154.44444444444446</v>
      </c>
      <c r="R182" s="38">
        <f t="shared" si="32"/>
        <v>131.75355450236967</v>
      </c>
      <c r="S182" s="39">
        <f t="shared" si="33"/>
        <v>-8.1979989468141525</v>
      </c>
      <c r="T182" s="39">
        <f t="shared" si="34"/>
        <v>-8.1979989468140815</v>
      </c>
      <c r="U182" t="s">
        <v>446</v>
      </c>
      <c r="V182" t="s">
        <v>447</v>
      </c>
      <c r="W182" t="s">
        <v>484</v>
      </c>
      <c r="X182" s="48" t="s">
        <v>479</v>
      </c>
      <c r="Y182" s="41"/>
    </row>
    <row r="183" spans="1:25" ht="15" x14ac:dyDescent="0.25">
      <c r="A183">
        <v>1.74</v>
      </c>
      <c r="B183">
        <v>2.2000000000000002</v>
      </c>
      <c r="C183" s="29">
        <f t="shared" si="26"/>
        <v>2.925809822361547E-2</v>
      </c>
      <c r="D183" s="30">
        <f>IF(OR($A183="",$B183=""),"",A183*'MPTO_working_2-way'!$G182)</f>
        <v>1.790909090909091</v>
      </c>
      <c r="E183" s="32">
        <f>IF(OR($A183="",$B183=""),"",B183*'MPTO_working_2-way'!$G182)</f>
        <v>2.264367816091954</v>
      </c>
      <c r="F183" s="30">
        <f>IF(OR($A183="",$B183=""),"",'MPTO_working_2-way'!D182)</f>
        <v>1.78544776119403</v>
      </c>
      <c r="G183" s="32">
        <f>IF(OR($A183="",$B183=""),"",'MPTO_working_2-way'!E182)</f>
        <v>2.2731591448931119</v>
      </c>
      <c r="H183" s="30">
        <f>IF(OR($A183="",$B183=""),"",'OddsRatio_working_2-way'!M182)</f>
        <v>1.7852812659593167</v>
      </c>
      <c r="I183" s="30">
        <f>IF(OR($A183="",$B183=""),"",'OddsRatio_working_2-way'!N182)</f>
        <v>2.2734290799340271</v>
      </c>
      <c r="J183" s="30">
        <f>IF('Log_working_2-way'!$D182="","",A183^('Log_working_2-way'!$D182))</f>
        <v>1.7828096647750074</v>
      </c>
      <c r="K183" s="32">
        <f>IF('Log_working_2-way'!$D182="","",B183^('Log_working_2-way'!$D182))</f>
        <v>2.2774497365044657</v>
      </c>
      <c r="L183" s="37">
        <f t="shared" si="27"/>
        <v>0.55837563451776651</v>
      </c>
      <c r="M183" s="37">
        <f t="shared" si="28"/>
        <v>0.44162436548223349</v>
      </c>
      <c r="N183" s="38">
        <v>279</v>
      </c>
      <c r="O183" s="38">
        <f t="shared" si="29"/>
        <v>118.65517241379308</v>
      </c>
      <c r="P183" s="38">
        <f t="shared" si="30"/>
        <v>152.18181818181822</v>
      </c>
      <c r="Q183" s="38">
        <f t="shared" si="31"/>
        <v>126.81818181818181</v>
      </c>
      <c r="R183" s="38">
        <f t="shared" si="32"/>
        <v>160.34482758620689</v>
      </c>
      <c r="S183" s="39">
        <f t="shared" si="33"/>
        <v>-8.1630094043887311</v>
      </c>
      <c r="T183" s="39">
        <f t="shared" si="34"/>
        <v>-8.1630094043886743</v>
      </c>
      <c r="U183" t="s">
        <v>448</v>
      </c>
      <c r="V183" t="s">
        <v>449</v>
      </c>
      <c r="W183" t="s">
        <v>484</v>
      </c>
      <c r="X183" s="48" t="s">
        <v>479</v>
      </c>
      <c r="Y183" s="41"/>
    </row>
    <row r="184" spans="1:25" ht="15" x14ac:dyDescent="0.25">
      <c r="A184">
        <v>2.77</v>
      </c>
      <c r="B184">
        <v>1.5</v>
      </c>
      <c r="C184" s="29">
        <f t="shared" si="26"/>
        <v>2.7677496991576511E-2</v>
      </c>
      <c r="D184" s="30">
        <f>IF(OR($A184="",$B184=""),"",A184*'MPTO_working_2-way'!$G183)</f>
        <v>2.8466666666666671</v>
      </c>
      <c r="E184" s="32">
        <f>IF(OR($A184="",$B184=""),"",B184*'MPTO_working_2-way'!$G183)</f>
        <v>1.5415162454873648</v>
      </c>
      <c r="F184" s="30">
        <f>IF(OR($A184="",$B184=""),"",'MPTO_working_2-way'!D183)</f>
        <v>2.880415944540728</v>
      </c>
      <c r="G184" s="32">
        <f>IF(OR($A184="",$B184=""),"",'MPTO_working_2-way'!E183)</f>
        <v>1.5317972350230415</v>
      </c>
      <c r="H184" s="30">
        <f>IF(OR($A184="",$B184=""),"",'OddsRatio_working_2-way'!M183)</f>
        <v>2.8814887722226783</v>
      </c>
      <c r="I184" s="30">
        <f>IF(OR($A184="",$B184=""),"",'OddsRatio_working_2-way'!N183)</f>
        <v>1.531494003452734</v>
      </c>
      <c r="J184" s="30">
        <f>IF('Log_working_2-way'!$D183="","",A184^('Log_working_2-way'!$D183))</f>
        <v>2.8973031804561851</v>
      </c>
      <c r="K184" s="32">
        <f>IF('Log_working_2-way'!$D183="","",B184^('Log_working_2-way'!$D183))</f>
        <v>1.5270638927403895</v>
      </c>
      <c r="L184" s="37">
        <f t="shared" si="27"/>
        <v>0.35128805620608894</v>
      </c>
      <c r="M184" s="37">
        <f t="shared" si="28"/>
        <v>0.64871194379391095</v>
      </c>
      <c r="N184" s="38">
        <v>280</v>
      </c>
      <c r="O184" s="38">
        <f t="shared" si="29"/>
        <v>178.91696750902528</v>
      </c>
      <c r="P184" s="38">
        <f t="shared" si="30"/>
        <v>93.333333333333329</v>
      </c>
      <c r="Q184" s="38">
        <f t="shared" si="31"/>
        <v>186.66666666666666</v>
      </c>
      <c r="R184" s="38">
        <f t="shared" si="32"/>
        <v>101.08303249097473</v>
      </c>
      <c r="S184" s="39">
        <f t="shared" si="33"/>
        <v>-7.7496991576413734</v>
      </c>
      <c r="T184" s="39">
        <f t="shared" si="34"/>
        <v>-7.7496991576414018</v>
      </c>
      <c r="U184" t="s">
        <v>450</v>
      </c>
      <c r="V184" t="s">
        <v>451</v>
      </c>
      <c r="W184" t="s">
        <v>484</v>
      </c>
      <c r="X184" s="48" t="s">
        <v>479</v>
      </c>
      <c r="Y184" s="41"/>
    </row>
    <row r="185" spans="1:25" ht="15" x14ac:dyDescent="0.25">
      <c r="A185">
        <v>2.25</v>
      </c>
      <c r="B185">
        <v>1.7</v>
      </c>
      <c r="C185" s="29">
        <f t="shared" si="26"/>
        <v>3.2679738562091387E-2</v>
      </c>
      <c r="D185" s="30">
        <f>IF(OR($A185="",$B185=""),"",A185*'MPTO_working_2-way'!$G184)</f>
        <v>2.3235294117647056</v>
      </c>
      <c r="E185" s="32">
        <f>IF(OR($A185="",$B185=""),"",B185*'MPTO_working_2-way'!$G184)</f>
        <v>1.7555555555555553</v>
      </c>
      <c r="F185" s="30">
        <f>IF(OR($A185="",$B185=""),"",'MPTO_working_2-way'!D184)</f>
        <v>2.3358778625954195</v>
      </c>
      <c r="G185" s="32">
        <f>IF(OR($A185="",$B185=""),"",'MPTO_working_2-way'!E184)</f>
        <v>1.7485714285714284</v>
      </c>
      <c r="H185" s="30">
        <f>IF(OR($A185="",$B185=""),"",'OddsRatio_working_2-way'!M184)</f>
        <v>2.3363062095621219</v>
      </c>
      <c r="I185" s="30">
        <f>IF(OR($A185="",$B185=""),"",'OddsRatio_working_2-way'!N184)</f>
        <v>1.7483314773547878</v>
      </c>
      <c r="J185" s="30">
        <f>IF('Log_working_2-way'!$D184="","",A185^('Log_working_2-way'!$D184))</f>
        <v>2.3419883892799152</v>
      </c>
      <c r="K185" s="32">
        <f>IF('Log_working_2-way'!$D184="","",B185^('Log_working_2-way'!$D184))</f>
        <v>1.7451629298644922</v>
      </c>
      <c r="L185" s="37">
        <f t="shared" si="27"/>
        <v>0.43037974683544311</v>
      </c>
      <c r="M185" s="37">
        <f t="shared" si="28"/>
        <v>0.569620253164557</v>
      </c>
      <c r="N185" s="38">
        <v>281</v>
      </c>
      <c r="O185" s="38">
        <f t="shared" si="29"/>
        <v>156.11111111111111</v>
      </c>
      <c r="P185" s="38">
        <f t="shared" si="30"/>
        <v>115.70588235294117</v>
      </c>
      <c r="Q185" s="38">
        <f t="shared" si="31"/>
        <v>165.29411764705884</v>
      </c>
      <c r="R185" s="38">
        <f t="shared" si="32"/>
        <v>124.88888888888889</v>
      </c>
      <c r="S185" s="39">
        <f t="shared" si="33"/>
        <v>-9.183006535947726</v>
      </c>
      <c r="T185" s="39">
        <f t="shared" si="34"/>
        <v>-9.1830065359477118</v>
      </c>
      <c r="U185" t="s">
        <v>452</v>
      </c>
      <c r="V185" t="s">
        <v>453</v>
      </c>
      <c r="W185" t="s">
        <v>485</v>
      </c>
      <c r="X185" s="48" t="s">
        <v>479</v>
      </c>
      <c r="Y185" s="41"/>
    </row>
    <row r="186" spans="1:25" s="35" customFormat="1" ht="15" x14ac:dyDescent="0.25">
      <c r="A186">
        <v>2.31</v>
      </c>
      <c r="B186">
        <v>1.64</v>
      </c>
      <c r="C186" s="29">
        <f t="shared" si="26"/>
        <v>4.2656530461408604E-2</v>
      </c>
      <c r="D186" s="30">
        <f>IF(OR($A186="",$B186=""),"",A186*'MPTO_working_2-way'!$G185)</f>
        <v>2.4085365853658538</v>
      </c>
      <c r="E186" s="32">
        <f>IF(OR($A186="",$B186=""),"",B186*'MPTO_working_2-way'!$G185)</f>
        <v>1.7099567099567101</v>
      </c>
      <c r="F186" s="30">
        <f>IF(OR($A186="",$B186=""),"",'MPTO_working_2-way'!D185)</f>
        <v>2.4297075423294001</v>
      </c>
      <c r="G186" s="32">
        <f>IF(OR($A186="",$B186=""),"",'MPTO_working_2-way'!E185)</f>
        <v>1.6994437466355645</v>
      </c>
      <c r="H186" s="30">
        <f>IF(OR($A186="",$B186=""),"",'OddsRatio_working_2-way'!M185)</f>
        <v>2.4306903927824499</v>
      </c>
      <c r="I186" s="30">
        <f>IF(OR($A186="",$B186=""),"",'OddsRatio_working_2-way'!N185)</f>
        <v>1.6989632453288304</v>
      </c>
      <c r="J186" s="30">
        <f>IF('Log_working_2-way'!$D185="","",A186^('Log_working_2-way'!$D185))</f>
        <v>2.4405863243940802</v>
      </c>
      <c r="K186" s="32">
        <f>IF('Log_working_2-way'!$D185="","",B186^('Log_working_2-way'!$D185))</f>
        <v>1.694161802778569</v>
      </c>
      <c r="L186" s="37">
        <f t="shared" si="27"/>
        <v>0.41518987341772151</v>
      </c>
      <c r="M186" s="37">
        <f t="shared" si="28"/>
        <v>0.58481012658227838</v>
      </c>
      <c r="N186" s="38">
        <v>282</v>
      </c>
      <c r="O186" s="38">
        <f t="shared" si="29"/>
        <v>159.9220779220779</v>
      </c>
      <c r="P186" s="38">
        <f t="shared" si="30"/>
        <v>110.04878048780485</v>
      </c>
      <c r="Q186" s="38">
        <f t="shared" si="31"/>
        <v>171.95121951219511</v>
      </c>
      <c r="R186" s="38">
        <f t="shared" si="32"/>
        <v>122.07792207792208</v>
      </c>
      <c r="S186" s="39">
        <f t="shared" si="33"/>
        <v>-12.029141590117206</v>
      </c>
      <c r="T186" s="39">
        <f t="shared" si="34"/>
        <v>-12.029141590117234</v>
      </c>
      <c r="U186" t="s">
        <v>454</v>
      </c>
      <c r="V186" t="s">
        <v>455</v>
      </c>
      <c r="W186" t="s">
        <v>485</v>
      </c>
      <c r="X186" s="48" t="s">
        <v>479</v>
      </c>
      <c r="Y186" s="41"/>
    </row>
    <row r="187" spans="1:25" ht="15" x14ac:dyDescent="0.25">
      <c r="A187">
        <v>2.2200000000000002</v>
      </c>
      <c r="B187">
        <v>1.68</v>
      </c>
      <c r="C187" s="29">
        <f t="shared" si="26"/>
        <v>4.5688545688545634E-2</v>
      </c>
      <c r="D187" s="30">
        <f>IF(OR($A187="",$B187=""),"",A187*'MPTO_working_2-way'!$G186)</f>
        <v>2.3214285714285716</v>
      </c>
      <c r="E187" s="32">
        <f>IF(OR($A187="",$B187=""),"",B187*'MPTO_working_2-way'!$G186)</f>
        <v>1.7567567567567566</v>
      </c>
      <c r="F187" s="30">
        <f>IF(OR($A187="",$B187=""),"",'MPTO_working_2-way'!D186)</f>
        <v>2.3386004514672689</v>
      </c>
      <c r="G187" s="32">
        <f>IF(OR($A187="",$B187=""),"",'MPTO_working_2-way'!E186)</f>
        <v>1.7470489038785832</v>
      </c>
      <c r="H187" s="30">
        <f>IF(OR($A187="",$B187=""),"",'OddsRatio_working_2-way'!M186)</f>
        <v>2.3394467690277296</v>
      </c>
      <c r="I187" s="30">
        <f>IF(OR($A187="",$B187=""),"",'OddsRatio_working_2-way'!N186)</f>
        <v>1.7465768876547993</v>
      </c>
      <c r="J187" s="30">
        <f>IF('Log_working_2-way'!$D186="","",A187^('Log_working_2-way'!$D186))</f>
        <v>2.3474640771287958</v>
      </c>
      <c r="K187" s="32">
        <f>IF('Log_working_2-way'!$D186="","",B187^('Log_working_2-way'!$D186))</f>
        <v>1.7421348123284788</v>
      </c>
      <c r="L187" s="37">
        <f t="shared" si="27"/>
        <v>0.43076923076923074</v>
      </c>
      <c r="M187" s="37">
        <f t="shared" si="28"/>
        <v>0.56923076923076932</v>
      </c>
      <c r="N187" s="38">
        <v>283</v>
      </c>
      <c r="O187" s="38">
        <f t="shared" si="29"/>
        <v>155.52252252252256</v>
      </c>
      <c r="P187" s="38">
        <f t="shared" si="30"/>
        <v>114.54761904761905</v>
      </c>
      <c r="Q187" s="38">
        <f t="shared" si="31"/>
        <v>168.45238095238096</v>
      </c>
      <c r="R187" s="38">
        <f t="shared" si="32"/>
        <v>127.47747747747746</v>
      </c>
      <c r="S187" s="39">
        <f t="shared" si="33"/>
        <v>-12.929858429858399</v>
      </c>
      <c r="T187" s="39">
        <f t="shared" si="34"/>
        <v>-12.929858429858413</v>
      </c>
      <c r="U187" t="s">
        <v>456</v>
      </c>
      <c r="V187" t="s">
        <v>457</v>
      </c>
      <c r="W187" t="s">
        <v>485</v>
      </c>
      <c r="X187" s="48" t="s">
        <v>479</v>
      </c>
      <c r="Y187" s="41"/>
    </row>
    <row r="188" spans="1:25" s="35" customFormat="1" ht="15" x14ac:dyDescent="0.25">
      <c r="A188">
        <v>2.12</v>
      </c>
      <c r="B188">
        <v>1.75</v>
      </c>
      <c r="C188" s="29">
        <f t="shared" si="26"/>
        <v>4.3126684636118462E-2</v>
      </c>
      <c r="D188" s="30">
        <f>IF(OR($A188="",$B188=""),"",A188*'MPTO_working_2-way'!$G187)</f>
        <v>2.2114285714285713</v>
      </c>
      <c r="E188" s="32">
        <f>IF(OR($A188="",$B188=""),"",B188*'MPTO_working_2-way'!$G187)</f>
        <v>1.8254716981132073</v>
      </c>
      <c r="F188" s="30">
        <f>IF(OR($A188="",$B188=""),"",'MPTO_working_2-way'!D187)</f>
        <v>2.2215568862275448</v>
      </c>
      <c r="G188" s="32">
        <f>IF(OR($A188="",$B188=""),"",'MPTO_working_2-way'!E187)</f>
        <v>1.8186274509803919</v>
      </c>
      <c r="H188" s="30">
        <f>IF(OR($A188="",$B188=""),"",'OddsRatio_working_2-way'!M187)</f>
        <v>2.2220201853215569</v>
      </c>
      <c r="I188" s="30">
        <f>IF(OR($A188="",$B188=""),"",'OddsRatio_working_2-way'!N187)</f>
        <v>1.8183170883849711</v>
      </c>
      <c r="J188" s="30">
        <f>IF('Log_working_2-way'!$D187="","",A188^('Log_working_2-way'!$D187))</f>
        <v>2.2267095575120122</v>
      </c>
      <c r="K188" s="32">
        <f>IF('Log_working_2-way'!$D187="","",B188^('Log_working_2-way'!$D187))</f>
        <v>1.8151888879286393</v>
      </c>
      <c r="L188" s="37">
        <f t="shared" si="27"/>
        <v>0.45219638242894061</v>
      </c>
      <c r="M188" s="37">
        <f t="shared" si="28"/>
        <v>0.54780361757105955</v>
      </c>
      <c r="N188" s="38">
        <v>284</v>
      </c>
      <c r="O188" s="38">
        <f t="shared" si="29"/>
        <v>150.03773584905662</v>
      </c>
      <c r="P188" s="38">
        <f t="shared" si="30"/>
        <v>121.71428571428571</v>
      </c>
      <c r="Q188" s="38">
        <f t="shared" si="31"/>
        <v>162.28571428571428</v>
      </c>
      <c r="R188" s="38">
        <f t="shared" si="32"/>
        <v>133.96226415094338</v>
      </c>
      <c r="S188" s="39">
        <f t="shared" si="33"/>
        <v>-12.247978436657661</v>
      </c>
      <c r="T188" s="39">
        <f t="shared" si="34"/>
        <v>-12.247978436657675</v>
      </c>
      <c r="U188" t="s">
        <v>458</v>
      </c>
      <c r="V188" t="s">
        <v>459</v>
      </c>
      <c r="W188" t="s">
        <v>485</v>
      </c>
      <c r="X188" s="48" t="s">
        <v>479</v>
      </c>
      <c r="Y188" s="41"/>
    </row>
    <row r="189" spans="1:25" s="35" customFormat="1" ht="15" x14ac:dyDescent="0.25">
      <c r="A189">
        <v>2.44</v>
      </c>
      <c r="B189">
        <v>1.58</v>
      </c>
      <c r="C189" s="29">
        <f t="shared" si="26"/>
        <v>4.2747457978833836E-2</v>
      </c>
      <c r="D189" s="30">
        <f>IF(OR($A189="",$B189=""),"",A189*'MPTO_working_2-way'!$G188)</f>
        <v>2.5443037974683547</v>
      </c>
      <c r="E189" s="32">
        <f>IF(OR($A189="",$B189=""),"",B189*'MPTO_working_2-way'!$G188)</f>
        <v>1.6475409836065575</v>
      </c>
      <c r="F189" s="30">
        <f>IF(OR($A189="",$B189=""),"",'MPTO_working_2-way'!D188)</f>
        <v>2.5742521367521367</v>
      </c>
      <c r="G189" s="32">
        <f>IF(OR($A189="",$B189=""),"",'MPTO_working_2-way'!E188)</f>
        <v>1.6352222599253479</v>
      </c>
      <c r="H189" s="30">
        <f>IF(OR($A189="",$B189=""),"",'OddsRatio_working_2-way'!M188)</f>
        <v>2.5756771943166705</v>
      </c>
      <c r="I189" s="30">
        <f>IF(OR($A189="",$B189=""),"",'OddsRatio_working_2-way'!N188)</f>
        <v>1.6346477588219925</v>
      </c>
      <c r="J189" s="30">
        <f>IF('Log_working_2-way'!$D188="","",A189^('Log_working_2-way'!$D188))</f>
        <v>2.589784277589088</v>
      </c>
      <c r="K189" s="32">
        <f>IF('Log_working_2-way'!$D188="","",B189^('Log_working_2-way'!$D188))</f>
        <v>1.6290161590451022</v>
      </c>
      <c r="L189" s="37">
        <f t="shared" si="27"/>
        <v>0.39303482587064675</v>
      </c>
      <c r="M189" s="37">
        <f t="shared" si="28"/>
        <v>0.60696517412935314</v>
      </c>
      <c r="N189" s="38">
        <v>285</v>
      </c>
      <c r="O189" s="38">
        <f t="shared" si="29"/>
        <v>168.19672131147541</v>
      </c>
      <c r="P189" s="38">
        <f t="shared" si="30"/>
        <v>104.62025316455696</v>
      </c>
      <c r="Q189" s="38">
        <f t="shared" si="31"/>
        <v>180.37974683544303</v>
      </c>
      <c r="R189" s="38">
        <f t="shared" si="32"/>
        <v>116.8032786885246</v>
      </c>
      <c r="S189" s="39">
        <f t="shared" si="33"/>
        <v>-12.183025523967615</v>
      </c>
      <c r="T189" s="39">
        <f t="shared" si="34"/>
        <v>-12.183025523967643</v>
      </c>
      <c r="U189" t="s">
        <v>460</v>
      </c>
      <c r="V189" t="s">
        <v>461</v>
      </c>
      <c r="W189" t="s">
        <v>485</v>
      </c>
      <c r="X189" s="48" t="s">
        <v>479</v>
      </c>
      <c r="Y189" s="41"/>
    </row>
    <row r="190" spans="1:25" s="35" customFormat="1" ht="15" x14ac:dyDescent="0.25">
      <c r="A190">
        <v>1.71</v>
      </c>
      <c r="B190">
        <v>2.23</v>
      </c>
      <c r="C190" s="29">
        <f t="shared" si="26"/>
        <v>3.3225814910969431E-2</v>
      </c>
      <c r="D190" s="30">
        <f>IF(OR($A190="",$B190=""),"",A190*'MPTO_working_2-way'!$G189)</f>
        <v>1.7668161434977576</v>
      </c>
      <c r="E190" s="32">
        <f>IF(OR($A190="",$B190=""),"",B190*'MPTO_working_2-way'!$G189)</f>
        <v>2.3040935672514617</v>
      </c>
      <c r="F190" s="30">
        <f>IF(OR($A190="",$B190=""),"",'MPTO_working_2-way'!D189)</f>
        <v>1.7599981538319522</v>
      </c>
      <c r="G190" s="32">
        <f>IF(OR($A190="",$B190=""),"",'MPTO_working_2-way'!E189)</f>
        <v>2.315792669966295</v>
      </c>
      <c r="H190" s="30">
        <f>IF(OR($A190="",$B190=""),"",'OddsRatio_working_2-way'!M189)</f>
        <v>1.7597603387632996</v>
      </c>
      <c r="I190" s="30">
        <f>IF(OR($A190="",$B190=""),"",'OddsRatio_working_2-way'!N189)</f>
        <v>2.3162045305336028</v>
      </c>
      <c r="J190" s="30">
        <f>IF('Log_working_2-way'!$D189="","",A190^('Log_working_2-way'!$D189))</f>
        <v>1.7566662454529891</v>
      </c>
      <c r="K190" s="32">
        <f>IF('Log_working_2-way'!$D189="","",B190^('Log_working_2-way'!$D189))</f>
        <v>2.3215866387713424</v>
      </c>
      <c r="L190" s="37">
        <f t="shared" si="27"/>
        <v>0.56598984771573613</v>
      </c>
      <c r="M190" s="37">
        <f t="shared" si="28"/>
        <v>0.43401015228426398</v>
      </c>
      <c r="N190" s="38">
        <v>286</v>
      </c>
      <c r="O190" s="38">
        <f t="shared" si="29"/>
        <v>118.7485380116959</v>
      </c>
      <c r="P190" s="38">
        <f t="shared" si="30"/>
        <v>157.74887892376682</v>
      </c>
      <c r="Q190" s="38">
        <f t="shared" si="31"/>
        <v>128.25112107623318</v>
      </c>
      <c r="R190" s="38">
        <f t="shared" si="32"/>
        <v>167.25146198830407</v>
      </c>
      <c r="S190" s="39">
        <f t="shared" si="33"/>
        <v>-9.5025830645372764</v>
      </c>
      <c r="T190" s="39">
        <f t="shared" si="34"/>
        <v>-9.502583064537248</v>
      </c>
      <c r="U190" t="s">
        <v>462</v>
      </c>
      <c r="V190" t="s">
        <v>463</v>
      </c>
      <c r="W190" t="s">
        <v>486</v>
      </c>
      <c r="X190" s="48" t="s">
        <v>479</v>
      </c>
      <c r="Y190" s="41"/>
    </row>
    <row r="191" spans="1:25" ht="15" x14ac:dyDescent="0.25">
      <c r="A191">
        <v>1.8</v>
      </c>
      <c r="B191">
        <v>2.09</v>
      </c>
      <c r="C191" s="29">
        <f t="shared" si="26"/>
        <v>3.4024455077086735E-2</v>
      </c>
      <c r="D191" s="30">
        <f>IF(OR($A191="",$B191=""),"",A191*'MPTO_working_2-way'!$G190)</f>
        <v>1.8612440191387563</v>
      </c>
      <c r="E191" s="32">
        <f>IF(OR($A191="",$B191=""),"",B191*'MPTO_working_2-way'!$G190)</f>
        <v>2.161111111111111</v>
      </c>
      <c r="F191" s="30">
        <f>IF(OR($A191="",$B191=""),"",'MPTO_working_2-way'!D190)</f>
        <v>1.8568608094768018</v>
      </c>
      <c r="G191" s="32">
        <f>IF(OR($A191="",$B191=""),"",'MPTO_working_2-way'!E190)</f>
        <v>2.1670506912442398</v>
      </c>
      <c r="H191" s="30">
        <f>IF(OR($A191="",$B191=""),"",'OddsRatio_working_2-way'!M190)</f>
        <v>1.8567058737562385</v>
      </c>
      <c r="I191" s="30">
        <f>IF(OR($A191="",$B191=""),"",'OddsRatio_working_2-way'!N190)</f>
        <v>2.1672617529928755</v>
      </c>
      <c r="J191" s="30">
        <f>IF('Log_working_2-way'!$D190="","",A191^('Log_working_2-way'!$D190))</f>
        <v>1.8547149010332622</v>
      </c>
      <c r="K191" s="32">
        <f>IF('Log_working_2-way'!$D190="","",B191^('Log_working_2-way'!$D190))</f>
        <v>2.1699807722915003</v>
      </c>
      <c r="L191" s="37">
        <f t="shared" si="27"/>
        <v>0.53727506426735205</v>
      </c>
      <c r="M191" s="37">
        <f t="shared" si="28"/>
        <v>0.46272493573264784</v>
      </c>
      <c r="N191" s="38">
        <v>287</v>
      </c>
      <c r="O191" s="38">
        <f t="shared" si="29"/>
        <v>127.55555555555557</v>
      </c>
      <c r="P191" s="38">
        <f t="shared" si="30"/>
        <v>149.67942583732057</v>
      </c>
      <c r="Q191" s="38">
        <f t="shared" si="31"/>
        <v>137.32057416267943</v>
      </c>
      <c r="R191" s="38">
        <f t="shared" si="32"/>
        <v>159.44444444444446</v>
      </c>
      <c r="S191" s="39">
        <f t="shared" si="33"/>
        <v>-9.7650186071238636</v>
      </c>
      <c r="T191" s="39">
        <f t="shared" si="34"/>
        <v>-9.765018607123892</v>
      </c>
      <c r="U191" t="s">
        <v>464</v>
      </c>
      <c r="V191" t="s">
        <v>465</v>
      </c>
      <c r="W191" t="s">
        <v>486</v>
      </c>
      <c r="X191" s="48" t="s">
        <v>479</v>
      </c>
      <c r="Y191" s="41"/>
    </row>
    <row r="192" spans="1:25" s="35" customFormat="1" ht="15" x14ac:dyDescent="0.25">
      <c r="A192">
        <v>1.8</v>
      </c>
      <c r="B192">
        <v>2.1</v>
      </c>
      <c r="C192" s="29">
        <f t="shared" si="26"/>
        <v>3.1746031746031633E-2</v>
      </c>
      <c r="D192" s="30">
        <f>IF(OR($A192="",$B192=""),"",A192*'MPTO_working_2-way'!$G191)</f>
        <v>1.857142857142857</v>
      </c>
      <c r="E192" s="32">
        <f>IF(OR($A192="",$B192=""),"",B192*'MPTO_working_2-way'!$G191)</f>
        <v>2.1666666666666665</v>
      </c>
      <c r="F192" s="30">
        <f>IF(OR($A192="",$B192=""),"",'MPTO_working_2-way'!D191)</f>
        <v>1.8529411764705881</v>
      </c>
      <c r="G192" s="32">
        <f>IF(OR($A192="",$B192=""),"",'MPTO_working_2-way'!E191)</f>
        <v>2.172413793103448</v>
      </c>
      <c r="H192" s="30">
        <f>IF(OR($A192="",$B192=""),"",'OddsRatio_working_2-way'!M191)</f>
        <v>1.8528028654224413</v>
      </c>
      <c r="I192" s="30">
        <f>IF(OR($A192="",$B192=""),"",'OddsRatio_working_2-way'!N191)</f>
        <v>2.1726039399558572</v>
      </c>
      <c r="J192" s="30">
        <f>IF('Log_working_2-way'!$D191="","",A192^('Log_working_2-way'!$D191))</f>
        <v>1.8508976332587501</v>
      </c>
      <c r="K192" s="32">
        <f>IF('Log_working_2-way'!$D191="","",B192^('Log_working_2-way'!$D191))</f>
        <v>2.1752294998990545</v>
      </c>
      <c r="L192" s="37">
        <f t="shared" si="27"/>
        <v>0.53846153846153855</v>
      </c>
      <c r="M192" s="37">
        <f t="shared" si="28"/>
        <v>0.46153846153846156</v>
      </c>
      <c r="N192" s="38">
        <v>288</v>
      </c>
      <c r="O192" s="38">
        <f t="shared" si="29"/>
        <v>128</v>
      </c>
      <c r="P192" s="38">
        <f t="shared" si="30"/>
        <v>150.85714285714289</v>
      </c>
      <c r="Q192" s="38">
        <f t="shared" si="31"/>
        <v>137.14285714285714</v>
      </c>
      <c r="R192" s="38">
        <f t="shared" si="32"/>
        <v>160</v>
      </c>
      <c r="S192" s="39">
        <f t="shared" si="33"/>
        <v>-9.1428571428571388</v>
      </c>
      <c r="T192" s="39">
        <f t="shared" si="34"/>
        <v>-9.1428571428571104</v>
      </c>
      <c r="U192" t="s">
        <v>466</v>
      </c>
      <c r="V192" t="s">
        <v>467</v>
      </c>
      <c r="W192" t="s">
        <v>486</v>
      </c>
      <c r="X192" s="48" t="s">
        <v>479</v>
      </c>
      <c r="Y192" s="41"/>
    </row>
    <row r="193" spans="1:25" s="35" customFormat="1" ht="15" x14ac:dyDescent="0.25">
      <c r="A193">
        <v>1.94</v>
      </c>
      <c r="B193">
        <v>1.93</v>
      </c>
      <c r="C193" s="29">
        <f t="shared" si="26"/>
        <v>3.3598632551679941E-2</v>
      </c>
      <c r="D193" s="30">
        <f>IF(OR($A193="",$B193=""),"",A193*'MPTO_working_2-way'!$G192)</f>
        <v>2.0051813471502591</v>
      </c>
      <c r="E193" s="32">
        <f>IF(OR($A193="",$B193=""),"",B193*'MPTO_working_2-way'!$G192)</f>
        <v>1.9948453608247423</v>
      </c>
      <c r="F193" s="30">
        <f>IF(OR($A193="",$B193=""),"",'MPTO_working_2-way'!D192)</f>
        <v>2.0053558995233249</v>
      </c>
      <c r="G193" s="32">
        <f>IF(OR($A193="",$B193=""),"",'MPTO_working_2-way'!E192)</f>
        <v>1.9946726333173512</v>
      </c>
      <c r="H193" s="30">
        <f>IF(OR($A193="",$B193=""),"",'OddsRatio_working_2-way'!M192)</f>
        <v>2.0053619687316817</v>
      </c>
      <c r="I193" s="30">
        <f>IF(OR($A193="",$B193=""),"",'OddsRatio_working_2-way'!N192)</f>
        <v>1.9946666286387909</v>
      </c>
      <c r="J193" s="30">
        <f>IF('Log_working_2-way'!$D192="","",A193^('Log_working_2-way'!$D192))</f>
        <v>2.0054414461156225</v>
      </c>
      <c r="K193" s="32">
        <f>IF('Log_working_2-way'!$D192="","",B193^('Log_working_2-way'!$D192))</f>
        <v>1.9945880029745278</v>
      </c>
      <c r="L193" s="37">
        <f t="shared" si="27"/>
        <v>0.49870801033591733</v>
      </c>
      <c r="M193" s="37">
        <f t="shared" si="28"/>
        <v>0.50129198966408273</v>
      </c>
      <c r="N193" s="38">
        <v>289</v>
      </c>
      <c r="O193" s="38">
        <f t="shared" si="29"/>
        <v>140.03092783505156</v>
      </c>
      <c r="P193" s="38">
        <f t="shared" si="30"/>
        <v>139.25906735751295</v>
      </c>
      <c r="Q193" s="38">
        <f t="shared" si="31"/>
        <v>149.74093264248705</v>
      </c>
      <c r="R193" s="38">
        <f t="shared" si="32"/>
        <v>148.96907216494847</v>
      </c>
      <c r="S193" s="39">
        <f t="shared" si="33"/>
        <v>-9.7100048074354959</v>
      </c>
      <c r="T193" s="39">
        <f t="shared" si="34"/>
        <v>-9.7100048074355243</v>
      </c>
      <c r="U193" t="s">
        <v>81</v>
      </c>
      <c r="V193" t="s">
        <v>88</v>
      </c>
      <c r="W193" t="s">
        <v>89</v>
      </c>
      <c r="X193" s="48" t="s">
        <v>480</v>
      </c>
      <c r="Y193" s="41"/>
    </row>
    <row r="194" spans="1:25" s="35" customFormat="1" ht="15" x14ac:dyDescent="0.25">
      <c r="A194">
        <v>2.16</v>
      </c>
      <c r="B194">
        <v>1.71</v>
      </c>
      <c r="C194" s="29">
        <f t="shared" si="26"/>
        <v>4.7758284600389889E-2</v>
      </c>
      <c r="D194" s="30">
        <f>IF(OR($A194="",$B194=""),"",A194*'MPTO_working_2-way'!$G193)</f>
        <v>2.2631578947368425</v>
      </c>
      <c r="E194" s="32">
        <f>IF(OR($A194="",$B194=""),"",B194*'MPTO_working_2-way'!$G193)</f>
        <v>1.7916666666666667</v>
      </c>
      <c r="F194" s="30">
        <f>IF(OR($A194="",$B194=""),"",'MPTO_working_2-way'!D193)</f>
        <v>2.2774694783573808</v>
      </c>
      <c r="G194" s="32">
        <f>IF(OR($A194="",$B194=""),"",'MPTO_working_2-way'!E193)</f>
        <v>1.7827975673327543</v>
      </c>
      <c r="H194" s="30">
        <f>IF(OR($A194="",$B194=""),"",'OddsRatio_working_2-way'!M193)</f>
        <v>2.2782029638916539</v>
      </c>
      <c r="I194" s="30">
        <f>IF(OR($A194="",$B194=""),"",'OddsRatio_working_2-way'!N193)</f>
        <v>1.7823483658302366</v>
      </c>
      <c r="J194" s="30">
        <f>IF('Log_working_2-way'!$D193="","",A194^('Log_working_2-way'!$D193))</f>
        <v>2.2848793488092363</v>
      </c>
      <c r="K194" s="32">
        <f>IF('Log_working_2-way'!$D193="","",B194^('Log_working_2-way'!$D193))</f>
        <v>1.7782831912785555</v>
      </c>
      <c r="L194" s="37">
        <f t="shared" si="27"/>
        <v>0.44186046511627902</v>
      </c>
      <c r="M194" s="37">
        <f t="shared" si="28"/>
        <v>0.55813953488372092</v>
      </c>
      <c r="N194" s="38">
        <v>290</v>
      </c>
      <c r="O194" s="38">
        <f t="shared" si="29"/>
        <v>155.74074074074076</v>
      </c>
      <c r="P194" s="38">
        <f t="shared" si="30"/>
        <v>120.40935672514618</v>
      </c>
      <c r="Q194" s="38">
        <f t="shared" si="31"/>
        <v>169.59064327485379</v>
      </c>
      <c r="R194" s="38">
        <f t="shared" si="32"/>
        <v>134.25925925925924</v>
      </c>
      <c r="S194" s="39">
        <f t="shared" si="33"/>
        <v>-13.849902534113028</v>
      </c>
      <c r="T194" s="39">
        <f t="shared" si="34"/>
        <v>-13.849902534113056</v>
      </c>
      <c r="U194" t="s">
        <v>123</v>
      </c>
      <c r="V194" t="s">
        <v>112</v>
      </c>
      <c r="W194" t="s">
        <v>176</v>
      </c>
      <c r="X194" s="48" t="s">
        <v>480</v>
      </c>
      <c r="Y194" s="41"/>
    </row>
    <row r="195" spans="1:25" ht="15" x14ac:dyDescent="0.25">
      <c r="A195">
        <v>1.66</v>
      </c>
      <c r="B195">
        <v>2.35</v>
      </c>
      <c r="C195" s="29">
        <f t="shared" ref="C195:C202" si="35">IF(OR($A195="",$B195=""),"",(1/A195)+(1/B195)-1)</f>
        <v>2.7941553447834E-2</v>
      </c>
      <c r="D195" s="30">
        <f>IF(OR($A195="",$B195=""),"",A195*'MPTO_working_2-way'!$G194)</f>
        <v>1.7063829787234044</v>
      </c>
      <c r="E195" s="32">
        <f>IF(OR($A195="",$B195=""),"",B195*'MPTO_working_2-way'!$G194)</f>
        <v>2.4156626506024099</v>
      </c>
      <c r="F195" s="30">
        <f>IF(OR($A195="",$B195=""),"",'MPTO_working_2-way'!D194)</f>
        <v>1.6994118928338053</v>
      </c>
      <c r="G195" s="32">
        <f>IF(OR($A195="",$B195=""),"",'MPTO_working_2-way'!E194)</f>
        <v>2.4297726564933044</v>
      </c>
      <c r="H195" s="30">
        <f>IF(OR($A195="",$B195=""),"",'OddsRatio_working_2-way'!M194)</f>
        <v>1.6992058987801013</v>
      </c>
      <c r="I195" s="30">
        <f>IF(OR($A195="",$B195=""),"",'OddsRatio_working_2-way'!N194)</f>
        <v>2.4301938838683887</v>
      </c>
      <c r="J195" s="30">
        <f>IF('Log_working_2-way'!$D194="","",A195^('Log_working_2-way'!$D194))</f>
        <v>1.6960505987873902</v>
      </c>
      <c r="K195" s="32">
        <f>IF('Log_working_2-way'!$D194="","",B195^('Log_working_2-way'!$D194))</f>
        <v>2.4366771636172895</v>
      </c>
      <c r="L195" s="37">
        <f t="shared" si="27"/>
        <v>0.5860349127182044</v>
      </c>
      <c r="M195" s="37">
        <f t="shared" si="28"/>
        <v>0.41396508728179549</v>
      </c>
      <c r="N195" s="38">
        <v>291</v>
      </c>
      <c r="O195" s="38">
        <f t="shared" si="29"/>
        <v>115.6987951807229</v>
      </c>
      <c r="P195" s="38">
        <f t="shared" si="30"/>
        <v>167.17021276595744</v>
      </c>
      <c r="Q195" s="38">
        <f t="shared" si="31"/>
        <v>123.82978723404256</v>
      </c>
      <c r="R195" s="38">
        <f t="shared" si="32"/>
        <v>175.30120481927713</v>
      </c>
      <c r="S195" s="39">
        <f t="shared" si="33"/>
        <v>-8.1309920533196589</v>
      </c>
      <c r="T195" s="39">
        <f t="shared" si="34"/>
        <v>-8.1309920533196873</v>
      </c>
      <c r="U195" t="s">
        <v>159</v>
      </c>
      <c r="V195" t="s">
        <v>160</v>
      </c>
      <c r="W195" t="s">
        <v>177</v>
      </c>
      <c r="X195" s="48" t="s">
        <v>480</v>
      </c>
      <c r="Y195" s="41"/>
    </row>
    <row r="196" spans="1:25" s="35" customFormat="1" ht="15" x14ac:dyDescent="0.25">
      <c r="A196">
        <v>1.93</v>
      </c>
      <c r="B196">
        <v>1.98</v>
      </c>
      <c r="C196" s="29">
        <f t="shared" si="35"/>
        <v>2.3185220076411994E-2</v>
      </c>
      <c r="D196" s="30">
        <f>IF(OR($A196="",$B196=""),"",A196*'MPTO_working_2-way'!$G195)</f>
        <v>1.9747474747474751</v>
      </c>
      <c r="E196" s="32">
        <f>IF(OR($A196="",$B196=""),"",B196*'MPTO_working_2-way'!$G195)</f>
        <v>2.0259067357512959</v>
      </c>
      <c r="F196" s="30">
        <f>IF(OR($A196="",$B196=""),"",'MPTO_working_2-way'!D195)</f>
        <v>1.974169551066798</v>
      </c>
      <c r="G196" s="32">
        <f>IF(OR($A196="",$B196=""),"",'MPTO_working_2-way'!E195)</f>
        <v>2.0265153523890338</v>
      </c>
      <c r="H196" s="30">
        <f>IF(OR($A196="",$B196=""),"",'OddsRatio_working_2-way'!M195)</f>
        <v>1.9741558354989901</v>
      </c>
      <c r="I196" s="30">
        <f>IF(OR($A196="",$B196=""),"",'OddsRatio_working_2-way'!N195)</f>
        <v>2.0265298051494733</v>
      </c>
      <c r="J196" s="30">
        <f>IF('Log_working_2-way'!$D195="","",A196^('Log_working_2-way'!$D195))</f>
        <v>1.9738951466986834</v>
      </c>
      <c r="K196" s="32">
        <f>IF('Log_working_2-way'!$D195="","",B196^('Log_working_2-way'!$D195))</f>
        <v>2.0268045830085555</v>
      </c>
      <c r="L196" s="37">
        <f t="shared" si="27"/>
        <v>0.50639386189258306</v>
      </c>
      <c r="M196" s="37">
        <f t="shared" si="28"/>
        <v>0.49360613810741677</v>
      </c>
      <c r="N196" s="38">
        <v>292</v>
      </c>
      <c r="O196" s="38">
        <f t="shared" si="29"/>
        <v>140.70466321243524</v>
      </c>
      <c r="P196" s="38">
        <f t="shared" si="30"/>
        <v>144.52525252525251</v>
      </c>
      <c r="Q196" s="38">
        <f t="shared" si="31"/>
        <v>147.47474747474749</v>
      </c>
      <c r="R196" s="38">
        <f t="shared" si="32"/>
        <v>151.29533678756479</v>
      </c>
      <c r="S196" s="39">
        <f t="shared" si="33"/>
        <v>-6.7700842623122526</v>
      </c>
      <c r="T196" s="39">
        <f t="shared" si="34"/>
        <v>-6.770084262312281</v>
      </c>
      <c r="U196" t="s">
        <v>131</v>
      </c>
      <c r="V196" t="s">
        <v>156</v>
      </c>
      <c r="W196" t="s">
        <v>177</v>
      </c>
      <c r="X196" s="48" t="s">
        <v>480</v>
      </c>
      <c r="Y196" s="41"/>
    </row>
    <row r="197" spans="1:25" ht="15" x14ac:dyDescent="0.25">
      <c r="A197">
        <v>1.9</v>
      </c>
      <c r="B197">
        <v>2.0099999999999998</v>
      </c>
      <c r="C197" s="29">
        <f t="shared" si="35"/>
        <v>2.3828227284629522E-2</v>
      </c>
      <c r="D197" s="30">
        <f>IF(OR($A197="",$B197=""),"",A197*'MPTO_working_2-way'!$G196)</f>
        <v>1.9452736318407959</v>
      </c>
      <c r="E197" s="32">
        <f>IF(OR($A197="",$B197=""),"",B197*'MPTO_working_2-way'!$G196)</f>
        <v>2.0578947368421052</v>
      </c>
      <c r="F197" s="30">
        <f>IF(OR($A197="",$B197=""),"",'MPTO_working_2-way'!D196)</f>
        <v>1.9440061084245355</v>
      </c>
      <c r="G197" s="32">
        <f>IF(OR($A197="",$B197=""),"",'MPTO_working_2-way'!E196)</f>
        <v>2.05931517929361</v>
      </c>
      <c r="H197" s="30">
        <f>IF(OR($A197="",$B197=""),"",'OddsRatio_working_2-way'!M196)</f>
        <v>1.9439751632913294</v>
      </c>
      <c r="I197" s="30">
        <f>IF(OR($A197="",$B197=""),"",'OddsRatio_working_2-way'!N196)</f>
        <v>2.0593499054713802</v>
      </c>
      <c r="J197" s="30">
        <f>IF('Log_working_2-way'!$D196="","",A197^('Log_working_2-way'!$D196))</f>
        <v>1.9434033475162076</v>
      </c>
      <c r="K197" s="32">
        <f>IF('Log_working_2-way'!$D196="","",B197^('Log_working_2-way'!$D196))</f>
        <v>2.0599919987911819</v>
      </c>
      <c r="L197" s="37">
        <f t="shared" ref="L197:L202" si="36">(1/D197)</f>
        <v>0.51406649616368294</v>
      </c>
      <c r="M197" s="37">
        <f t="shared" ref="M197:M202" si="37">(1/E197)</f>
        <v>0.48593350383631717</v>
      </c>
      <c r="N197" s="38">
        <v>293</v>
      </c>
      <c r="O197" s="38">
        <f t="shared" ref="O197:O202" si="38">(1/A197)*((N197*A197)-N197)</f>
        <v>138.78947368421049</v>
      </c>
      <c r="P197" s="38">
        <f t="shared" ref="P197:P202" si="39">(1/B197)*((N197*B197)-N197)</f>
        <v>147.22885572139302</v>
      </c>
      <c r="Q197" s="38">
        <f t="shared" ref="Q197:Q202" si="40">(1/B197)*N197</f>
        <v>145.77114427860698</v>
      </c>
      <c r="R197" s="38">
        <f t="shared" ref="R197:R202" si="41">(1/A197)*N197</f>
        <v>154.21052631578945</v>
      </c>
      <c r="S197" s="39">
        <f t="shared" ref="S197:S202" si="42">O197-Q197</f>
        <v>-6.9816705943964905</v>
      </c>
      <c r="T197" s="39">
        <f t="shared" ref="T197:T202" si="43">P197-R197</f>
        <v>-6.9816705943964337</v>
      </c>
      <c r="U197" t="s">
        <v>128</v>
      </c>
      <c r="V197" t="s">
        <v>135</v>
      </c>
      <c r="W197" t="s">
        <v>177</v>
      </c>
      <c r="X197" s="48" t="s">
        <v>480</v>
      </c>
      <c r="Y197" s="41"/>
    </row>
    <row r="198" spans="1:25" s="35" customFormat="1" ht="15" x14ac:dyDescent="0.25">
      <c r="A198">
        <v>2.2400000000000002</v>
      </c>
      <c r="B198">
        <v>1.69</v>
      </c>
      <c r="C198" s="29">
        <f t="shared" si="35"/>
        <v>3.8144547759932479E-2</v>
      </c>
      <c r="D198" s="30">
        <f>IF(OR($A198="",$B198=""),"",A198*'MPTO_working_2-way'!$G197)</f>
        <v>2.3254437869822491</v>
      </c>
      <c r="E198" s="32">
        <f>IF(OR($A198="",$B198=""),"",B198*'MPTO_working_2-way'!$G197)</f>
        <v>1.7544642857142858</v>
      </c>
      <c r="F198" s="30">
        <f>IF(OR($A198="",$B198=""),"",'MPTO_working_2-way'!D197)</f>
        <v>2.3399678575843743</v>
      </c>
      <c r="G198" s="32">
        <f>IF(OR($A198="",$B198=""),"",'MPTO_working_2-way'!E197)</f>
        <v>1.7462865578005351</v>
      </c>
      <c r="H198" s="30">
        <f>IF(OR($A198="",$B198=""),"",'OddsRatio_working_2-way'!M197)</f>
        <v>2.3405601251996737</v>
      </c>
      <c r="I198" s="30">
        <f>IF(OR($A198="",$B198=""),"",'OddsRatio_working_2-way'!N197)</f>
        <v>1.7459568438611086</v>
      </c>
      <c r="J198" s="30">
        <f>IF('Log_working_2-way'!$D197="","",A198^('Log_working_2-way'!$D197))</f>
        <v>2.347284961783934</v>
      </c>
      <c r="K198" s="32">
        <f>IF('Log_working_2-way'!$D197="","",B198^('Log_working_2-way'!$D197))</f>
        <v>1.7422334757420166</v>
      </c>
      <c r="L198" s="37">
        <f t="shared" si="36"/>
        <v>0.43002544529262077</v>
      </c>
      <c r="M198" s="37">
        <f t="shared" si="37"/>
        <v>0.56997455470737912</v>
      </c>
      <c r="N198" s="38">
        <v>294</v>
      </c>
      <c r="O198" s="38">
        <f t="shared" si="38"/>
        <v>162.75000000000003</v>
      </c>
      <c r="P198" s="38">
        <f t="shared" si="39"/>
        <v>120.03550295857985</v>
      </c>
      <c r="Q198" s="38">
        <f t="shared" si="40"/>
        <v>173.96449704142012</v>
      </c>
      <c r="R198" s="38">
        <f t="shared" si="41"/>
        <v>131.25</v>
      </c>
      <c r="S198" s="39">
        <f t="shared" si="42"/>
        <v>-11.214497041420088</v>
      </c>
      <c r="T198" s="39">
        <f t="shared" si="43"/>
        <v>-11.214497041420145</v>
      </c>
      <c r="U198" t="s">
        <v>468</v>
      </c>
      <c r="V198" t="s">
        <v>180</v>
      </c>
      <c r="W198" t="s">
        <v>174</v>
      </c>
      <c r="X198" s="48" t="s">
        <v>480</v>
      </c>
      <c r="Y198" s="41"/>
    </row>
    <row r="199" spans="1:25" ht="15" x14ac:dyDescent="0.25">
      <c r="A199">
        <v>2.2599999999999998</v>
      </c>
      <c r="B199">
        <v>1.68</v>
      </c>
      <c r="C199" s="29">
        <f t="shared" si="35"/>
        <v>3.7715971344289834E-2</v>
      </c>
      <c r="D199" s="30">
        <f>IF(OR($A199="",$B199=""),"",A199*'MPTO_working_2-way'!$G198)</f>
        <v>2.3452380952380949</v>
      </c>
      <c r="E199" s="32">
        <f>IF(OR($A199="",$B199=""),"",B199*'MPTO_working_2-way'!$G198)</f>
        <v>1.7433628318584069</v>
      </c>
      <c r="F199" s="30">
        <f>IF(OR($A199="",$B199=""),"",'MPTO_working_2-way'!D198)</f>
        <v>2.3606068142253167</v>
      </c>
      <c r="G199" s="32">
        <f>IF(OR($A199="",$B199=""),"",'MPTO_working_2-way'!E198)</f>
        <v>1.7349661853408882</v>
      </c>
      <c r="H199" s="30">
        <f>IF(OR($A199="",$B199=""),"",'OddsRatio_working_2-way'!M198)</f>
        <v>2.3612278194595446</v>
      </c>
      <c r="I199" s="30">
        <f>IF(OR($A199="",$B199=""),"",'OddsRatio_working_2-way'!N198)</f>
        <v>1.7346308866924531</v>
      </c>
      <c r="J199" s="30">
        <f>IF('Log_working_2-way'!$D198="","",A199^('Log_working_2-way'!$D198))</f>
        <v>2.3683470446740844</v>
      </c>
      <c r="K199" s="32">
        <f>IF('Log_working_2-way'!$D198="","",B199^('Log_working_2-way'!$D198))</f>
        <v>1.7308087549076629</v>
      </c>
      <c r="L199" s="37">
        <f t="shared" si="36"/>
        <v>0.42639593908629447</v>
      </c>
      <c r="M199" s="37">
        <f t="shared" si="37"/>
        <v>0.57360406091370564</v>
      </c>
      <c r="N199" s="38">
        <v>295</v>
      </c>
      <c r="O199" s="38">
        <f t="shared" si="38"/>
        <v>164.46902654867253</v>
      </c>
      <c r="P199" s="38">
        <f t="shared" si="39"/>
        <v>119.40476190476188</v>
      </c>
      <c r="Q199" s="38">
        <f t="shared" si="40"/>
        <v>175.5952380952381</v>
      </c>
      <c r="R199" s="38">
        <f t="shared" si="41"/>
        <v>130.53097345132744</v>
      </c>
      <c r="S199" s="39">
        <f t="shared" si="42"/>
        <v>-11.126211546565571</v>
      </c>
      <c r="T199" s="39">
        <f t="shared" si="43"/>
        <v>-11.126211546565557</v>
      </c>
      <c r="U199" t="s">
        <v>469</v>
      </c>
      <c r="V199" t="s">
        <v>470</v>
      </c>
      <c r="W199" t="s">
        <v>174</v>
      </c>
      <c r="X199" s="48" t="s">
        <v>480</v>
      </c>
      <c r="Y199" s="41"/>
    </row>
    <row r="200" spans="1:25" s="35" customFormat="1" ht="15" x14ac:dyDescent="0.25">
      <c r="A200">
        <v>2.13</v>
      </c>
      <c r="B200">
        <v>1.79</v>
      </c>
      <c r="C200" s="29">
        <f t="shared" si="35"/>
        <v>2.8142785952212312E-2</v>
      </c>
      <c r="D200" s="30">
        <f>IF(OR($A200="",$B200=""),"",A200*'MPTO_working_2-way'!$G199)</f>
        <v>2.1899441340782122</v>
      </c>
      <c r="E200" s="32">
        <f>IF(OR($A200="",$B200=""),"",B200*'MPTO_working_2-way'!$G199)</f>
        <v>1.84037558685446</v>
      </c>
      <c r="F200" s="30">
        <f>IF(OR($A200="",$B200=""),"",'MPTO_working_2-way'!D199)</f>
        <v>2.1958130561234772</v>
      </c>
      <c r="G200" s="32">
        <f>IF(OR($A200="",$B200=""),"",'MPTO_working_2-way'!E199)</f>
        <v>1.8362511137332338</v>
      </c>
      <c r="H200" s="30">
        <f>IF(OR($A200="",$B200=""),"",'OddsRatio_working_2-way'!M199)</f>
        <v>2.1959848438987186</v>
      </c>
      <c r="I200" s="30">
        <f>IF(OR($A200="",$B200=""),"",'OddsRatio_working_2-way'!N199)</f>
        <v>1.8361309970619364</v>
      </c>
      <c r="J200" s="30">
        <f>IF('Log_working_2-way'!$D199="","",A200^('Log_working_2-way'!$D199))</f>
        <v>2.1986586658056355</v>
      </c>
      <c r="K200" s="32">
        <f>IF('Log_working_2-way'!$D199="","",B200^('Log_working_2-way'!$D199))</f>
        <v>1.8342658577685029</v>
      </c>
      <c r="L200" s="37">
        <f t="shared" si="36"/>
        <v>0.45663265306122452</v>
      </c>
      <c r="M200" s="37">
        <f t="shared" si="37"/>
        <v>0.54336734693877553</v>
      </c>
      <c r="N200" s="38">
        <v>296</v>
      </c>
      <c r="O200" s="38">
        <f t="shared" si="38"/>
        <v>157.03286384976528</v>
      </c>
      <c r="P200" s="38">
        <f t="shared" si="39"/>
        <v>130.6368715083799</v>
      </c>
      <c r="Q200" s="38">
        <f t="shared" si="40"/>
        <v>165.3631284916201</v>
      </c>
      <c r="R200" s="38">
        <f t="shared" si="41"/>
        <v>138.96713615023475</v>
      </c>
      <c r="S200" s="39">
        <f t="shared" si="42"/>
        <v>-8.330264641854825</v>
      </c>
      <c r="T200" s="39">
        <f t="shared" si="43"/>
        <v>-8.3302646418548534</v>
      </c>
      <c r="U200" t="s">
        <v>471</v>
      </c>
      <c r="V200" t="s">
        <v>472</v>
      </c>
      <c r="W200" t="s">
        <v>484</v>
      </c>
      <c r="X200" s="48" t="s">
        <v>480</v>
      </c>
      <c r="Y200" s="41"/>
    </row>
    <row r="201" spans="1:25" s="35" customFormat="1" ht="15" x14ac:dyDescent="0.25">
      <c r="A201">
        <v>2.61</v>
      </c>
      <c r="B201">
        <v>1.52</v>
      </c>
      <c r="C201" s="29">
        <f t="shared" si="35"/>
        <v>4.1036499294212714E-2</v>
      </c>
      <c r="D201" s="30">
        <f>IF(OR($A201="",$B201=""),"",A201*'MPTO_working_2-way'!$G200)</f>
        <v>2.7171052631578951</v>
      </c>
      <c r="E201" s="32">
        <f>IF(OR($A201="",$B201=""),"",B201*'MPTO_working_2-way'!$G200)</f>
        <v>1.5823754789272033</v>
      </c>
      <c r="F201" s="30">
        <f>IF(OR($A201="",$B201=""),"",'MPTO_working_2-way'!D200)</f>
        <v>2.7576810788266375</v>
      </c>
      <c r="G201" s="32">
        <f>IF(OR($A201="",$B201=""),"",'MPTO_working_2-way'!E200)</f>
        <v>1.5689314245036781</v>
      </c>
      <c r="H201" s="30">
        <f>IF(OR($A201="",$B201=""),"",'OddsRatio_working_2-way'!M200)</f>
        <v>2.7595891128765966</v>
      </c>
      <c r="I201" s="30">
        <f>IF(OR($A201="",$B201=""),"",'OddsRatio_working_2-way'!N200)</f>
        <v>1.5683144960843667</v>
      </c>
      <c r="J201" s="30">
        <f>IF('Log_working_2-way'!$D200="","",A201^('Log_working_2-way'!$D200))</f>
        <v>2.7788497324666475</v>
      </c>
      <c r="K201" s="32">
        <f>IF('Log_working_2-way'!$D200="","",B201^('Log_working_2-way'!$D200))</f>
        <v>1.5621610312258727</v>
      </c>
      <c r="L201" s="37">
        <f t="shared" si="36"/>
        <v>0.36803874092009681</v>
      </c>
      <c r="M201" s="37">
        <f t="shared" si="37"/>
        <v>0.63196125907990308</v>
      </c>
      <c r="N201" s="38">
        <v>297</v>
      </c>
      <c r="O201" s="38">
        <f t="shared" si="38"/>
        <v>183.20689655172413</v>
      </c>
      <c r="P201" s="38">
        <f t="shared" si="39"/>
        <v>101.60526315789474</v>
      </c>
      <c r="Q201" s="38">
        <f t="shared" si="40"/>
        <v>195.39473684210529</v>
      </c>
      <c r="R201" s="38">
        <f t="shared" si="41"/>
        <v>113.79310344827587</v>
      </c>
      <c r="S201" s="39">
        <f t="shared" si="42"/>
        <v>-12.18784029038116</v>
      </c>
      <c r="T201" s="39">
        <f t="shared" si="43"/>
        <v>-12.187840290381132</v>
      </c>
      <c r="U201" t="s">
        <v>473</v>
      </c>
      <c r="V201" t="s">
        <v>474</v>
      </c>
      <c r="W201" t="s">
        <v>485</v>
      </c>
      <c r="X201" s="48" t="s">
        <v>480</v>
      </c>
      <c r="Y201" s="41"/>
    </row>
    <row r="202" spans="1:25" s="35" customFormat="1" ht="15" x14ac:dyDescent="0.25">
      <c r="A202">
        <v>1.79</v>
      </c>
      <c r="B202">
        <v>2.08</v>
      </c>
      <c r="C202" s="29">
        <f t="shared" si="35"/>
        <v>3.9428448646325664E-2</v>
      </c>
      <c r="D202" s="30">
        <f>IF(OR($A202="",$B202=""),"",A202*'MPTO_working_2-way'!$G201)</f>
        <v>1.8605769230769229</v>
      </c>
      <c r="E202" s="32">
        <f>IF(OR($A202="",$B202=""),"",B202*'MPTO_working_2-way'!$G201)</f>
        <v>2.1620111731843576</v>
      </c>
      <c r="F202" s="30">
        <f>IF(OR($A202="",$B202=""),"",'MPTO_working_2-way'!D201)</f>
        <v>1.8554769261437256</v>
      </c>
      <c r="G202" s="32">
        <f>IF(OR($A202="",$B202=""),"",'MPTO_working_2-way'!E201)</f>
        <v>2.1689385995572641</v>
      </c>
      <c r="H202" s="30">
        <f>IF(OR($A202="",$B202=""),"",'OddsRatio_working_2-way'!M201)</f>
        <v>1.8552669065744805</v>
      </c>
      <c r="I202" s="30">
        <f>IF(OR($A202="",$B202=""),"",'OddsRatio_working_2-way'!N201)</f>
        <v>2.1692256444309357</v>
      </c>
      <c r="J202" s="30">
        <f>IF('Log_working_2-way'!$D201="","",A202^('Log_working_2-way'!$D201))</f>
        <v>1.8529410467292624</v>
      </c>
      <c r="K202" s="32">
        <f>IF('Log_working_2-way'!$D201="","",B202^('Log_working_2-way'!$D201))</f>
        <v>2.1724139714397546</v>
      </c>
      <c r="L202" s="37">
        <f t="shared" si="36"/>
        <v>0.53746770025839796</v>
      </c>
      <c r="M202" s="37">
        <f t="shared" si="37"/>
        <v>0.46253229974160204</v>
      </c>
      <c r="N202" s="38">
        <v>298</v>
      </c>
      <c r="O202" s="38">
        <f t="shared" si="38"/>
        <v>131.51955307262565</v>
      </c>
      <c r="P202" s="38">
        <f t="shared" si="39"/>
        <v>154.73076923076923</v>
      </c>
      <c r="Q202" s="38">
        <f t="shared" si="40"/>
        <v>143.26923076923075</v>
      </c>
      <c r="R202" s="38">
        <f t="shared" si="41"/>
        <v>166.48044692737429</v>
      </c>
      <c r="S202" s="39">
        <f t="shared" si="42"/>
        <v>-11.74967769660509</v>
      </c>
      <c r="T202" s="39">
        <f t="shared" si="43"/>
        <v>-11.749677696605062</v>
      </c>
      <c r="U202" t="s">
        <v>475</v>
      </c>
      <c r="V202" t="s">
        <v>476</v>
      </c>
      <c r="W202" t="s">
        <v>486</v>
      </c>
      <c r="X202" s="48" t="s">
        <v>480</v>
      </c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77" activePane="bottomLeft" state="frozen"/>
      <selection pane="bottomLeft" activeCell="S3" sqref="S3:S2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</v>
      </c>
      <c r="B3">
        <v>4.34</v>
      </c>
      <c r="C3">
        <v>5.56</v>
      </c>
      <c r="D3" s="20">
        <f>IF(OR($A3="",$B3="",$C3=""),"",(1/A3)+(1/B3)+(1/C3)-1)</f>
        <v>3.5270861651692575E-2</v>
      </c>
      <c r="E3" s="17">
        <f>IF(OR($A3="",$B3="",$C3=""),"",A3*'MPTO_working_3-way'!$I2)</f>
        <v>1.6564333786427081</v>
      </c>
      <c r="F3" s="21">
        <f>IF(OR($A3="",$B3="",$C3=""),"",B3*'MPTO_working_3-way'!$I2)</f>
        <v>4.4930755395683457</v>
      </c>
      <c r="G3" s="22">
        <f>IF(OR($A3="",$B3="",$C3=""),"",C3*'MPTO_working_3-way'!$I2)</f>
        <v>5.7561059907834107</v>
      </c>
      <c r="H3" s="17">
        <f>IF(OR($A3="",$B3="",$C3=""),"",'MPTO_working_3-way'!E2)</f>
        <v>1.630674830042304</v>
      </c>
      <c r="I3" s="21">
        <f>IF(OR($A3="",$B3="",$C3=""),"",'MPTO_working_3-way'!F2)</f>
        <v>4.5733563292458737</v>
      </c>
      <c r="J3" s="22">
        <f>IF(OR($A3="",$B3="",$C3=""),"",'MPTO_working_3-way'!G2)</f>
        <v>5.9488696595419484</v>
      </c>
      <c r="K3" s="17">
        <f>IF(OR($A3="",$B3="",$C3=""),"",'OddsRatio_working_3-way'!H2)</f>
        <v>1.639370584954444</v>
      </c>
      <c r="L3" s="21">
        <f>IF(OR($A3="",$B3="",$C3=""),"",'OddsRatio_working_3-way'!I2)</f>
        <v>4.559162922913071</v>
      </c>
      <c r="M3" s="22">
        <f>IF(OR($A3="",$B3="",$C3=""),"",'OddsRatio_working_3-way'!J2)</f>
        <v>5.8592164456537716</v>
      </c>
      <c r="N3" s="23">
        <f>(1/E3)* 100</f>
        <v>60.370674298981243</v>
      </c>
      <c r="O3" s="24">
        <f>(1/F3)* 100</f>
        <v>22.256469787642853</v>
      </c>
      <c r="P3" s="24">
        <f>(1/G3)* 100</f>
        <v>17.372855913375894</v>
      </c>
      <c r="Q3" t="s">
        <v>193</v>
      </c>
      <c r="R3" t="s">
        <v>194</v>
      </c>
      <c r="S3" s="48" t="s">
        <v>477</v>
      </c>
      <c r="T3" s="35">
        <v>100</v>
      </c>
      <c r="U3" s="35">
        <f>(1/A4)*((T3*A4)-T3)</f>
        <v>40.828402366863905</v>
      </c>
      <c r="V3" s="35">
        <f>(1/B4)*((T3*B4)-T3)</f>
        <v>78.540772532188839</v>
      </c>
      <c r="W3" s="35">
        <f>(1/C4)*((T3*C4)-T3)</f>
        <v>78.213507625272342</v>
      </c>
      <c r="X3" s="35">
        <f>((1/B4)+(1/C4))*T3</f>
        <v>43.245719842538833</v>
      </c>
      <c r="Y3" s="35">
        <f>((1/A4)+(1/C4))*T3</f>
        <v>80.958090007863774</v>
      </c>
      <c r="Z3" s="35">
        <f>((1/A4)+(1/B4))*T3</f>
        <v>80.630825100947263</v>
      </c>
      <c r="AA3" s="35">
        <f t="shared" ref="AA3" si="0">U3-X3</f>
        <v>-2.4173174756749276</v>
      </c>
      <c r="AB3" s="35">
        <f t="shared" ref="AB3" si="1">V3-Y3</f>
        <v>-2.4173174756749347</v>
      </c>
      <c r="AC3" s="35">
        <f t="shared" ref="AC3" si="2">W3-Z3</f>
        <v>-2.4173174756749205</v>
      </c>
      <c r="AD3" s="27"/>
      <c r="AE3" s="27"/>
      <c r="AF3">
        <v>1.68</v>
      </c>
      <c r="AG3">
        <v>2.2599999999999998</v>
      </c>
      <c r="AH3" s="41"/>
      <c r="AI3" s="27"/>
      <c r="AJ3" t="s">
        <v>172</v>
      </c>
    </row>
    <row r="4" spans="1:36" ht="15" x14ac:dyDescent="0.25">
      <c r="A4">
        <v>1.69</v>
      </c>
      <c r="B4">
        <v>4.66</v>
      </c>
      <c r="C4">
        <v>4.59</v>
      </c>
      <c r="D4" s="20">
        <f t="shared" ref="D4:D67" si="3">IF(OR($A4="",$B4="",$C4=""),"",(1/A4)+(1/B4)+(1/C4)-1)</f>
        <v>2.4173174756749294E-2</v>
      </c>
      <c r="E4" s="17">
        <f>IF(OR($A4="",$B4="",$C4=""),"",A4*'MPTO_working_3-way'!$I3)</f>
        <v>1.7308526653389062</v>
      </c>
      <c r="F4" s="21">
        <f>IF(OR($A4="",$B4="",$C4=""),"",B4*'MPTO_working_3-way'!$I3)</f>
        <v>4.7726469943664522</v>
      </c>
      <c r="G4" s="22">
        <f>IF(OR($A4="",$B4="",$C4=""),"",C4*'MPTO_working_3-way'!$I3)</f>
        <v>4.7009548721334795</v>
      </c>
      <c r="H4" s="17">
        <f>IF(OR($A4="",$B4="",$C4=""),"",'MPTO_working_3-way'!E3)</f>
        <v>1.7133313845559701</v>
      </c>
      <c r="I4" s="21">
        <f>IF(OR($A4="",$B4="",$C4=""),"",'MPTO_working_3-way'!F3)</f>
        <v>4.8418049239990602</v>
      </c>
      <c r="J4" s="22">
        <f>IF(OR($A4="",$B4="",$C4=""),"",'MPTO_working_3-way'!G3)</f>
        <v>4.7662806881001405</v>
      </c>
      <c r="K4" s="17">
        <f>IF(OR($A4="",$B4="",$C4=""),"",'OddsRatio_working_3-way'!H3)</f>
        <v>1.7195005381101527</v>
      </c>
      <c r="L4" s="21">
        <f>IF(OR($A4="",$B4="",$C4=""),"",'OddsRatio_working_3-way'!I3)</f>
        <v>4.8164811151929845</v>
      </c>
      <c r="M4" s="22">
        <f>IF(OR($A4="",$B4="",$C4=""),"",'OddsRatio_working_3-way'!J3)</f>
        <v>4.7434883069789109</v>
      </c>
      <c r="N4" s="23">
        <f t="shared" ref="N4" si="4">(1/E4)* 100</f>
        <v>57.774992639491764</v>
      </c>
      <c r="O4" s="24">
        <f t="shared" ref="O4" si="5">(1/F4)* 100</f>
        <v>20.952733382133275</v>
      </c>
      <c r="P4" s="24">
        <f t="shared" ref="P4" si="6">(1/G4)* 100</f>
        <v>21.272273978374958</v>
      </c>
      <c r="Q4" t="s">
        <v>195</v>
      </c>
      <c r="R4" t="s">
        <v>196</v>
      </c>
      <c r="S4" s="48" t="s">
        <v>477</v>
      </c>
      <c r="T4" s="35">
        <v>100</v>
      </c>
      <c r="U4" s="35">
        <f t="shared" ref="U4:U5" si="7">(1/A5)*((T4*A5)-T4)</f>
        <v>65.517241379310349</v>
      </c>
      <c r="V4" s="35">
        <f t="shared" ref="V4:V5" si="8">(1/B5)*((T4*B5)-T4)</f>
        <v>72.14484679665739</v>
      </c>
      <c r="W4" s="35">
        <f t="shared" ref="W4:W5" si="9">(1/C5)*((T4*C5)-T4)</f>
        <v>59.514170040485837</v>
      </c>
      <c r="X4" s="35">
        <f t="shared" ref="X4:X5" si="10">((1/B5)+(1/C5))*T4</f>
        <v>68.340983162856787</v>
      </c>
      <c r="Y4" s="35">
        <f t="shared" ref="Y4:Y5" si="11">((1/A5)+(1/C5))*T4</f>
        <v>74.968588580203829</v>
      </c>
      <c r="Z4" s="35">
        <f t="shared" ref="Z4:Z5" si="12">((1/A5)+(1/B5))*T4</f>
        <v>62.337911824032275</v>
      </c>
      <c r="AA4" s="35">
        <f t="shared" ref="AA4:AA5" si="13">U4-X4</f>
        <v>-2.8237417835464385</v>
      </c>
      <c r="AB4" s="35">
        <f t="shared" ref="AB4:AB5" si="14">V4-Y4</f>
        <v>-2.8237417835464385</v>
      </c>
      <c r="AC4" s="35">
        <f t="shared" ref="AC4:AC5" si="15">W4-Z4</f>
        <v>-2.8237417835464385</v>
      </c>
      <c r="AD4" s="4"/>
      <c r="AE4" s="4"/>
      <c r="AF4">
        <v>1.43</v>
      </c>
      <c r="AG4">
        <v>3.01</v>
      </c>
      <c r="AH4" s="4"/>
      <c r="AI4" s="4"/>
      <c r="AJ4" t="s">
        <v>481</v>
      </c>
    </row>
    <row r="5" spans="1:36" s="12" customFormat="1" ht="15" x14ac:dyDescent="0.25">
      <c r="A5">
        <v>2.9</v>
      </c>
      <c r="B5">
        <v>3.59</v>
      </c>
      <c r="C5">
        <v>2.4700000000000002</v>
      </c>
      <c r="D5" s="20">
        <f t="shared" si="3"/>
        <v>2.8237417835464518E-2</v>
      </c>
      <c r="E5" s="17">
        <f>IF(OR($A5="",$B5="",$C5=""),"",A5*'MPTO_working_3-way'!$I4)</f>
        <v>2.9818885117228469</v>
      </c>
      <c r="F5" s="21">
        <f>IF(OR($A5="",$B5="",$C5=""),"",B5*'MPTO_working_3-way'!$I4)</f>
        <v>3.6913723300293175</v>
      </c>
      <c r="G5" s="22">
        <f>IF(OR($A5="",$B5="",$C5=""),"",C5*'MPTO_working_3-way'!$I4)</f>
        <v>2.5397464220535975</v>
      </c>
      <c r="H5" s="17">
        <f>IF(OR($A5="",$B5="",$C5=""),"",'MPTO_working_3-way'!E4)</f>
        <v>2.9813802642394793</v>
      </c>
      <c r="I5" s="21">
        <f>IF(OR($A5="",$B5="",$C5=""),"",'MPTO_working_3-way'!F4)</f>
        <v>3.7155513664536746</v>
      </c>
      <c r="J5" s="22">
        <f>IF(OR($A5="",$B5="",$C5=""),"",'MPTO_working_3-way'!G4)</f>
        <v>2.5287913837112757</v>
      </c>
      <c r="K5" s="17">
        <f>IF(OR($A5="",$B5="",$C5=""),"",'OddsRatio_working_3-way'!H4)</f>
        <v>2.9826187804810576</v>
      </c>
      <c r="L5" s="21">
        <f>IF(OR($A5="",$B5="",$C5=""),"",'OddsRatio_working_3-way'!I4)</f>
        <v>3.7026224428662839</v>
      </c>
      <c r="M5" s="22">
        <f>IF(OR($A5="",$B5="",$C5=""),"",'OddsRatio_working_3-way'!J4)</f>
        <v>2.5339208459511346</v>
      </c>
      <c r="N5" s="23">
        <f t="shared" ref="N5:N68" si="16">(1/E5)* 100</f>
        <v>33.535794382273188</v>
      </c>
      <c r="O5" s="24">
        <f t="shared" ref="O5:O68" si="17">(1/F5)* 100</f>
        <v>27.090196019106472</v>
      </c>
      <c r="P5" s="24">
        <f t="shared" ref="P5:P68" si="18">(1/G5)* 100</f>
        <v>39.374009598620333</v>
      </c>
      <c r="Q5" t="s">
        <v>197</v>
      </c>
      <c r="R5" t="s">
        <v>198</v>
      </c>
      <c r="S5" s="48" t="s">
        <v>477</v>
      </c>
      <c r="T5" s="35">
        <v>100</v>
      </c>
      <c r="U5" s="35">
        <f t="shared" si="7"/>
        <v>62.264150943396231</v>
      </c>
      <c r="V5" s="35">
        <f t="shared" si="8"/>
        <v>71.509971509971507</v>
      </c>
      <c r="W5" s="35">
        <f t="shared" si="9"/>
        <v>63.503649635036496</v>
      </c>
      <c r="X5" s="35">
        <f t="shared" si="10"/>
        <v>64.986378854991983</v>
      </c>
      <c r="Y5" s="35">
        <f t="shared" si="11"/>
        <v>74.232199421567273</v>
      </c>
      <c r="Z5" s="35">
        <f t="shared" si="12"/>
        <v>66.225877546632276</v>
      </c>
      <c r="AA5" s="35">
        <f t="shared" si="13"/>
        <v>-2.7222279115957519</v>
      </c>
      <c r="AB5" s="35">
        <f t="shared" si="14"/>
        <v>-2.7222279115957662</v>
      </c>
      <c r="AC5" s="35">
        <f t="shared" si="15"/>
        <v>-2.7222279115957804</v>
      </c>
      <c r="AD5" s="27"/>
      <c r="AE5" s="27"/>
      <c r="AF5">
        <v>1.78</v>
      </c>
      <c r="AG5">
        <v>2.11</v>
      </c>
      <c r="AH5" s="36"/>
      <c r="AI5" s="27"/>
      <c r="AJ5" t="s">
        <v>482</v>
      </c>
    </row>
    <row r="6" spans="1:36" s="12" customFormat="1" ht="15" x14ac:dyDescent="0.25">
      <c r="A6">
        <v>2.65</v>
      </c>
      <c r="B6">
        <v>3.51</v>
      </c>
      <c r="C6">
        <v>2.74</v>
      </c>
      <c r="D6" s="20">
        <f t="shared" si="3"/>
        <v>2.7222279115957759E-2</v>
      </c>
      <c r="E6" s="17">
        <f>IF(OR($A6="",$B6="",$C6=""),"",A6*'MPTO_working_3-way'!$I5)</f>
        <v>2.722139039657288</v>
      </c>
      <c r="F6" s="21">
        <f>IF(OR($A6="",$B6="",$C6=""),"",B6*'MPTO_working_3-way'!$I5)</f>
        <v>3.6055501996970114</v>
      </c>
      <c r="G6" s="22">
        <f>IF(OR($A6="",$B6="",$C6=""),"",C6*'MPTO_working_3-way'!$I5)</f>
        <v>2.8145890447777244</v>
      </c>
      <c r="H6" s="17">
        <f>IF(OR($A6="",$B6="",$C6=""),"",'MPTO_working_3-way'!E5)</f>
        <v>2.7152928734257369</v>
      </c>
      <c r="I6" s="21">
        <f>IF(OR($A6="",$B6="",$C6=""),"",'MPTO_working_3-way'!F5)</f>
        <v>3.6254715088900911</v>
      </c>
      <c r="J6" s="22">
        <f>IF(OR($A6="",$B6="",$C6=""),"",'MPTO_working_3-way'!G5)</f>
        <v>2.8098616316884053</v>
      </c>
      <c r="K6" s="17">
        <f>IF(OR($A6="",$B6="",$C6=""),"",'OddsRatio_working_3-way'!H5)</f>
        <v>2.7188245614242312</v>
      </c>
      <c r="L6" s="21">
        <f>IF(OR($A6="",$B6="",$C6=""),"",'OddsRatio_working_3-way'!I5)</f>
        <v>3.6146967570756483</v>
      </c>
      <c r="M6" s="22">
        <f>IF(OR($A6="",$B6="",$C6=""),"",'OddsRatio_working_3-way'!J5)</f>
        <v>2.8125786284110075</v>
      </c>
      <c r="N6" s="23">
        <f t="shared" si="16"/>
        <v>36.735816408771612</v>
      </c>
      <c r="O6" s="24">
        <f t="shared" si="17"/>
        <v>27.735018086394525</v>
      </c>
      <c r="P6" s="24">
        <f t="shared" si="18"/>
        <v>35.529165504833855</v>
      </c>
      <c r="Q6" t="s">
        <v>199</v>
      </c>
      <c r="R6" t="s">
        <v>200</v>
      </c>
      <c r="S6" s="48" t="s">
        <v>477</v>
      </c>
      <c r="T6" s="35">
        <v>100</v>
      </c>
      <c r="U6" s="35">
        <f t="shared" ref="U6:U69" si="19">(1/A7)*((T6*A7)-T6)</f>
        <v>53.703703703703695</v>
      </c>
      <c r="V6" s="35">
        <f t="shared" ref="V6:V69" si="20">(1/B7)*((T6*B7)-T6)</f>
        <v>70.059880239520965</v>
      </c>
      <c r="W6" s="35">
        <f t="shared" ref="W6:W69" si="21">(1/C7)*((T6*C7)-T6)</f>
        <v>73.40425531914893</v>
      </c>
      <c r="X6" s="35">
        <f t="shared" ref="X6:X69" si="22">((1/B7)+(1/C7))*T6</f>
        <v>56.535864441330105</v>
      </c>
      <c r="Y6" s="35">
        <f t="shared" ref="Y6:Y69" si="23">((1/A7)+(1/C7))*T6</f>
        <v>72.89204097714736</v>
      </c>
      <c r="Z6" s="35">
        <f t="shared" ref="Z6:Z69" si="24">((1/A7)+(1/B7))*T6</f>
        <v>76.23641605677534</v>
      </c>
      <c r="AA6" s="35">
        <f t="shared" ref="AA6:AA69" si="25">U6-X6</f>
        <v>-2.8321607376264097</v>
      </c>
      <c r="AB6" s="35">
        <f t="shared" ref="AB6:AB69" si="26">V6-Y6</f>
        <v>-2.8321607376263955</v>
      </c>
      <c r="AC6" s="35">
        <f t="shared" ref="AC6:AC69" si="27">W6-Z6</f>
        <v>-2.8321607376264097</v>
      </c>
      <c r="AD6" s="27"/>
      <c r="AE6" s="27"/>
      <c r="AF6">
        <v>1.85</v>
      </c>
      <c r="AG6">
        <v>2.0499999999999998</v>
      </c>
      <c r="AH6" s="36"/>
      <c r="AI6" s="27"/>
      <c r="AJ6" t="s">
        <v>482</v>
      </c>
    </row>
    <row r="7" spans="1:36" s="12" customFormat="1" ht="15" x14ac:dyDescent="0.25">
      <c r="A7">
        <v>2.16</v>
      </c>
      <c r="B7">
        <v>3.34</v>
      </c>
      <c r="C7">
        <v>3.76</v>
      </c>
      <c r="D7" s="20">
        <f t="shared" si="3"/>
        <v>2.8321607376263991E-2</v>
      </c>
      <c r="E7" s="17">
        <f>IF(OR($A7="",$B7="",$C7=""),"",A7*'MPTO_working_3-way'!$I6)</f>
        <v>2.2211746719327303</v>
      </c>
      <c r="F7" s="21">
        <f>IF(OR($A7="",$B7="",$C7=""),"",B7*'MPTO_working_3-way'!$I6)</f>
        <v>3.4345941686367216</v>
      </c>
      <c r="G7" s="22">
        <f>IF(OR($A7="",$B7="",$C7=""),"",C7*'MPTO_working_3-way'!$I6)</f>
        <v>3.8664892437347524</v>
      </c>
      <c r="H7" s="17">
        <f>IF(OR($A7="",$B7="",$C7=""),"",'MPTO_working_3-way'!E6)</f>
        <v>2.204962621668161</v>
      </c>
      <c r="I7" s="21">
        <f>IF(OR($A7="",$B7="",$C7=""),"",'MPTO_working_3-way'!F6)</f>
        <v>3.4487436804304901</v>
      </c>
      <c r="J7" s="22">
        <f>IF(OR($A7="",$B7="",$C7=""),"",'MPTO_working_3-way'!G6)</f>
        <v>3.8983784579254439</v>
      </c>
      <c r="K7" s="17">
        <f>IF(OR($A7="",$B7="",$C7=""),"",'OddsRatio_working_3-way'!H6)</f>
        <v>2.2117160051375402</v>
      </c>
      <c r="L7" s="21">
        <f>IF(OR($A7="",$B7="",$C7=""),"",'OddsRatio_working_3-way'!I6)</f>
        <v>3.4443236655360714</v>
      </c>
      <c r="M7" s="22">
        <f>IF(OR($A7="",$B7="",$C7=""),"",'OddsRatio_working_3-way'!J6)</f>
        <v>3.8830484260169063</v>
      </c>
      <c r="N7" s="23">
        <f t="shared" si="16"/>
        <v>45.021222897785933</v>
      </c>
      <c r="O7" s="24">
        <f t="shared" si="17"/>
        <v>29.115521394975335</v>
      </c>
      <c r="P7" s="24">
        <f t="shared" si="18"/>
        <v>25.863255707238729</v>
      </c>
      <c r="Q7" t="s">
        <v>82</v>
      </c>
      <c r="R7" t="s">
        <v>70</v>
      </c>
      <c r="S7" s="48" t="s">
        <v>477</v>
      </c>
      <c r="T7" s="35">
        <v>100</v>
      </c>
      <c r="U7" s="35">
        <f t="shared" si="19"/>
        <v>54.545454545454554</v>
      </c>
      <c r="V7" s="35">
        <f t="shared" si="20"/>
        <v>68.35443037974683</v>
      </c>
      <c r="W7" s="35">
        <f t="shared" si="21"/>
        <v>73.753280839895012</v>
      </c>
      <c r="X7" s="35">
        <f t="shared" si="22"/>
        <v>57.89228878035815</v>
      </c>
      <c r="Y7" s="35">
        <f t="shared" si="23"/>
        <v>71.701264614650441</v>
      </c>
      <c r="Z7" s="35">
        <f t="shared" si="24"/>
        <v>77.100115074798609</v>
      </c>
      <c r="AA7" s="35">
        <f t="shared" si="25"/>
        <v>-3.3468342349035964</v>
      </c>
      <c r="AB7" s="35">
        <f t="shared" si="26"/>
        <v>-3.3468342349036106</v>
      </c>
      <c r="AC7" s="35">
        <f t="shared" si="27"/>
        <v>-3.3468342349035964</v>
      </c>
      <c r="AD7" s="27"/>
      <c r="AE7" s="27"/>
      <c r="AF7">
        <v>2.0699999999999998</v>
      </c>
      <c r="AG7">
        <v>1.83</v>
      </c>
      <c r="AH7" s="36"/>
      <c r="AI7" s="27"/>
      <c r="AJ7" t="s">
        <v>89</v>
      </c>
    </row>
    <row r="8" spans="1:36" ht="15" x14ac:dyDescent="0.25">
      <c r="A8">
        <v>2.2000000000000002</v>
      </c>
      <c r="B8">
        <v>3.16</v>
      </c>
      <c r="C8">
        <v>3.81</v>
      </c>
      <c r="D8" s="20">
        <f t="shared" si="3"/>
        <v>3.3468342349036062E-2</v>
      </c>
      <c r="E8" s="17">
        <f>IF(OR($A8="",$B8="",$C8=""),"",A8*'MPTO_working_3-way'!$I7)</f>
        <v>2.2736303531678796</v>
      </c>
      <c r="F8" s="21">
        <f>IF(OR($A8="",$B8="",$C8=""),"",B8*'MPTO_working_3-way'!$I7)</f>
        <v>3.2657599618229542</v>
      </c>
      <c r="G8" s="22">
        <f>IF(OR($A8="",$B8="",$C8=""),"",C8*'MPTO_working_3-way'!$I7)</f>
        <v>3.9375143843498273</v>
      </c>
      <c r="H8" s="17">
        <f>IF(OR($A8="",$B8="",$C8=""),"",'MPTO_working_3-way'!E7)</f>
        <v>2.2553541748031356</v>
      </c>
      <c r="I8" s="21">
        <f>IF(OR($A8="",$B8="",$C8=""),"",'MPTO_working_3-way'!F7)</f>
        <v>3.275471237683186</v>
      </c>
      <c r="J8" s="22">
        <f>IF(OR($A8="",$B8="",$C8=""),"",'MPTO_working_3-way'!G7)</f>
        <v>3.9791321974689424</v>
      </c>
      <c r="K8" s="17">
        <f>IF(OR($A8="",$B8="",$C8=""),"",'OddsRatio_working_3-way'!H7)</f>
        <v>2.2631311290905591</v>
      </c>
      <c r="L8" s="21">
        <f>IF(OR($A8="",$B8="",$C8=""),"",'OddsRatio_working_3-way'!I7)</f>
        <v>3.2736360323630072</v>
      </c>
      <c r="M8" s="22">
        <f>IF(OR($A8="",$B8="",$C8=""),"",'OddsRatio_working_3-way'!J7)</f>
        <v>3.9578320606203934</v>
      </c>
      <c r="N8" s="23">
        <f t="shared" si="16"/>
        <v>43.982523307128027</v>
      </c>
      <c r="O8" s="24">
        <f t="shared" si="17"/>
        <v>30.620744074582806</v>
      </c>
      <c r="P8" s="24">
        <f t="shared" si="18"/>
        <v>25.396732618289153</v>
      </c>
      <c r="Q8" t="s">
        <v>114</v>
      </c>
      <c r="R8" t="s">
        <v>166</v>
      </c>
      <c r="S8" s="48" t="s">
        <v>477</v>
      </c>
      <c r="T8" s="35">
        <v>100</v>
      </c>
      <c r="U8" s="35">
        <f t="shared" si="19"/>
        <v>59.677419354838712</v>
      </c>
      <c r="V8" s="35">
        <f t="shared" si="20"/>
        <v>67.21311475409837</v>
      </c>
      <c r="W8" s="35">
        <f t="shared" si="21"/>
        <v>69.78851963746223</v>
      </c>
      <c r="X8" s="35">
        <f t="shared" si="22"/>
        <v>62.998365608439414</v>
      </c>
      <c r="Y8" s="35">
        <f t="shared" si="23"/>
        <v>70.534061007699052</v>
      </c>
      <c r="Z8" s="35">
        <f t="shared" si="24"/>
        <v>73.109465891062925</v>
      </c>
      <c r="AA8" s="35">
        <f t="shared" si="25"/>
        <v>-3.3209462536007024</v>
      </c>
      <c r="AB8" s="35">
        <f t="shared" si="26"/>
        <v>-3.3209462536006811</v>
      </c>
      <c r="AC8" s="35">
        <f t="shared" si="27"/>
        <v>-3.3209462536006953</v>
      </c>
      <c r="AF8">
        <v>2.41</v>
      </c>
      <c r="AG8">
        <v>1.6</v>
      </c>
      <c r="AJ8" t="s">
        <v>176</v>
      </c>
    </row>
    <row r="9" spans="1:36" ht="15" x14ac:dyDescent="0.25">
      <c r="A9">
        <v>2.48</v>
      </c>
      <c r="B9">
        <v>3.05</v>
      </c>
      <c r="C9">
        <v>3.31</v>
      </c>
      <c r="D9" s="20">
        <f t="shared" si="3"/>
        <v>3.3209462536006873E-2</v>
      </c>
      <c r="E9" s="17">
        <f>IF(OR($A9="",$B9="",$C9=""),"",A9*'MPTO_working_3-way'!$I8)</f>
        <v>2.5623594670892968</v>
      </c>
      <c r="F9" s="21">
        <f>IF(OR($A9="",$B9="",$C9=""),"",B9*'MPTO_working_3-way'!$I8)</f>
        <v>3.1512888607348208</v>
      </c>
      <c r="G9" s="22">
        <f>IF(OR($A9="",$B9="",$C9=""),"",C9*'MPTO_working_3-way'!$I8)</f>
        <v>3.4199233209941826</v>
      </c>
      <c r="H9" s="17">
        <f>IF(OR($A9="",$B9="",$C9=""),"",'MPTO_working_3-way'!E8)</f>
        <v>2.5500057036079391</v>
      </c>
      <c r="I9" s="21">
        <f>IF(OR($A9="",$B9="",$C9=""),"",'MPTO_working_3-way'!F8)</f>
        <v>3.1565753055061281</v>
      </c>
      <c r="J9" s="22">
        <f>IF(OR($A9="",$B9="",$C9=""),"",'MPTO_working_3-way'!G8)</f>
        <v>3.4358949961894805</v>
      </c>
      <c r="K9" s="17">
        <f>IF(OR($A9="",$B9="",$C9=""),"",'OddsRatio_working_3-way'!H8)</f>
        <v>2.5555971332853478</v>
      </c>
      <c r="L9" s="21">
        <f>IF(OR($A9="",$B9="",$C9=""),"",'OddsRatio_working_3-way'!I8)</f>
        <v>3.1547122454290282</v>
      </c>
      <c r="M9" s="22">
        <f>IF(OR($A9="",$B9="",$C9=""),"",'OddsRatio_working_3-way'!J8)</f>
        <v>3.4279928228980761</v>
      </c>
      <c r="N9" s="23">
        <f t="shared" si="16"/>
        <v>39.026530541241598</v>
      </c>
      <c r="O9" s="24">
        <f t="shared" si="17"/>
        <v>31.733047784353825</v>
      </c>
      <c r="P9" s="24">
        <f t="shared" si="18"/>
        <v>29.240421674404583</v>
      </c>
      <c r="Q9" t="s">
        <v>115</v>
      </c>
      <c r="R9" t="s">
        <v>117</v>
      </c>
      <c r="S9" s="48" t="s">
        <v>477</v>
      </c>
      <c r="T9" s="35">
        <v>100</v>
      </c>
      <c r="U9" s="35">
        <f t="shared" si="19"/>
        <v>57.805907172995774</v>
      </c>
      <c r="V9" s="35">
        <f t="shared" si="20"/>
        <v>68.454258675078862</v>
      </c>
      <c r="W9" s="35">
        <f t="shared" si="21"/>
        <v>70.414201183431956</v>
      </c>
      <c r="X9" s="35">
        <f t="shared" si="22"/>
        <v>61.131540141489182</v>
      </c>
      <c r="Y9" s="35">
        <f t="shared" si="23"/>
        <v>71.779891643572256</v>
      </c>
      <c r="Z9" s="35">
        <f t="shared" si="24"/>
        <v>73.739834151925351</v>
      </c>
      <c r="AA9" s="35">
        <f t="shared" si="25"/>
        <v>-3.3256329684934087</v>
      </c>
      <c r="AB9" s="35">
        <f t="shared" si="26"/>
        <v>-3.3256329684933945</v>
      </c>
      <c r="AC9" s="35">
        <f t="shared" si="27"/>
        <v>-3.3256329684933945</v>
      </c>
      <c r="AF9">
        <v>2.34</v>
      </c>
      <c r="AG9">
        <v>1.64</v>
      </c>
      <c r="AJ9" t="s">
        <v>176</v>
      </c>
    </row>
    <row r="10" spans="1:36" ht="15" x14ac:dyDescent="0.25">
      <c r="A10">
        <v>2.37</v>
      </c>
      <c r="B10">
        <v>3.17</v>
      </c>
      <c r="C10">
        <v>3.38</v>
      </c>
      <c r="D10" s="20">
        <f t="shared" si="3"/>
        <v>3.3256329684933972E-2</v>
      </c>
      <c r="E10" s="17">
        <f>IF(OR($A10="",$B10="",$C10=""),"",A10*'MPTO_working_3-way'!$I9)</f>
        <v>2.4488175013532936</v>
      </c>
      <c r="F10" s="21">
        <f>IF(OR($A10="",$B10="",$C10=""),"",B10*'MPTO_working_3-way'!$I9)</f>
        <v>3.2754225651012407</v>
      </c>
      <c r="G10" s="22">
        <f>IF(OR($A10="",$B10="",$C10=""),"",C10*'MPTO_working_3-way'!$I9)</f>
        <v>3.4924063943350769</v>
      </c>
      <c r="H10" s="17">
        <f>IF(OR($A10="",$B10="",$C10=""),"",'MPTO_working_3-way'!E9)</f>
        <v>2.4339458432651311</v>
      </c>
      <c r="I10" s="21">
        <f>IF(OR($A10="",$B10="",$C10=""),"",'MPTO_working_3-way'!F9)</f>
        <v>3.2854536504505782</v>
      </c>
      <c r="J10" s="22">
        <f>IF(OR($A10="",$B10="",$C10=""),"",'MPTO_working_3-way'!G9)</f>
        <v>3.5115744750602023</v>
      </c>
      <c r="K10" s="17">
        <f>IF(OR($A10="",$B10="",$C10=""),"",'OddsRatio_working_3-way'!H9)</f>
        <v>2.4404729061203154</v>
      </c>
      <c r="L10" s="21">
        <f>IF(OR($A10="",$B10="",$C10=""),"",'OddsRatio_working_3-way'!I9)</f>
        <v>3.2816249680883827</v>
      </c>
      <c r="M10" s="22">
        <f>IF(OR($A10="",$B10="",$C10=""),"",'OddsRatio_working_3-way'!J9)</f>
        <v>3.5024273843550002</v>
      </c>
      <c r="N10" s="23">
        <f t="shared" si="16"/>
        <v>40.836036145909951</v>
      </c>
      <c r="O10" s="24">
        <f t="shared" si="17"/>
        <v>30.530411881957921</v>
      </c>
      <c r="P10" s="24">
        <f t="shared" si="18"/>
        <v>28.633551972132125</v>
      </c>
      <c r="Q10" t="s">
        <v>113</v>
      </c>
      <c r="R10" t="s">
        <v>116</v>
      </c>
      <c r="S10" s="48" t="s">
        <v>477</v>
      </c>
      <c r="T10" s="35">
        <v>100</v>
      </c>
      <c r="U10" s="35">
        <f t="shared" si="19"/>
        <v>41.520467836257311</v>
      </c>
      <c r="V10" s="35">
        <f t="shared" si="20"/>
        <v>73.333333333333329</v>
      </c>
      <c r="W10" s="35">
        <f t="shared" si="21"/>
        <v>81.308411214953281</v>
      </c>
      <c r="X10" s="35">
        <f t="shared" si="22"/>
        <v>45.358255451713397</v>
      </c>
      <c r="Y10" s="35">
        <f t="shared" si="23"/>
        <v>77.171120948789422</v>
      </c>
      <c r="Z10" s="35">
        <f t="shared" si="24"/>
        <v>85.146198830409347</v>
      </c>
      <c r="AA10" s="35">
        <f t="shared" si="25"/>
        <v>-3.8377876154560866</v>
      </c>
      <c r="AB10" s="35">
        <f t="shared" si="26"/>
        <v>-3.8377876154560937</v>
      </c>
      <c r="AC10" s="35">
        <f t="shared" si="27"/>
        <v>-3.8377876154560653</v>
      </c>
      <c r="AF10">
        <v>2.41</v>
      </c>
      <c r="AG10">
        <v>1.6</v>
      </c>
      <c r="AJ10" t="s">
        <v>176</v>
      </c>
    </row>
    <row r="11" spans="1:36" ht="15" x14ac:dyDescent="0.25">
      <c r="A11">
        <v>1.71</v>
      </c>
      <c r="B11">
        <v>3.75</v>
      </c>
      <c r="C11">
        <v>5.35</v>
      </c>
      <c r="D11" s="20">
        <f t="shared" si="3"/>
        <v>3.8377876154560786E-2</v>
      </c>
      <c r="E11" s="17">
        <f>IF(OR($A11="",$B11="",$C11=""),"",A11*'MPTO_working_3-way'!$I10)</f>
        <v>1.7756261682242989</v>
      </c>
      <c r="F11" s="21">
        <f>IF(OR($A11="",$B11="",$C11=""),"",B11*'MPTO_working_3-way'!$I10)</f>
        <v>3.8939170355796029</v>
      </c>
      <c r="G11" s="22">
        <f>IF(OR($A11="",$B11="",$C11=""),"",C11*'MPTO_working_3-way'!$I10)</f>
        <v>5.5553216374268999</v>
      </c>
      <c r="H11" s="17">
        <f>IF(OR($A11="",$B11="",$C11=""),"",'MPTO_working_3-way'!E10)</f>
        <v>1.7482435075068952</v>
      </c>
      <c r="I11" s="21">
        <f>IF(OR($A11="",$B11="",$C11=""),"",'MPTO_working_3-way'!F10)</f>
        <v>3.9389612067109661</v>
      </c>
      <c r="J11" s="22">
        <f>IF(OR($A11="",$B11="",$C11=""),"",'MPTO_working_3-way'!G10)</f>
        <v>5.7430580259055413</v>
      </c>
      <c r="K11" s="17">
        <f>IF(OR($A11="",$B11="",$C11=""),"",'OddsRatio_working_3-way'!H10)</f>
        <v>1.7580984024566748</v>
      </c>
      <c r="L11" s="21">
        <f>IF(OR($A11="",$B11="",$C11=""),"",'OddsRatio_working_3-way'!I10)</f>
        <v>3.9362966292336004</v>
      </c>
      <c r="M11" s="22">
        <f>IF(OR($A11="",$B11="",$C11=""),"",'OddsRatio_working_3-way'!J10)</f>
        <v>5.6446873953331496</v>
      </c>
      <c r="N11" s="23">
        <f t="shared" si="16"/>
        <v>56.31816076466378</v>
      </c>
      <c r="O11" s="24">
        <f t="shared" si="17"/>
        <v>25.681081308686682</v>
      </c>
      <c r="P11" s="24">
        <f t="shared" si="18"/>
        <v>18.000757926649548</v>
      </c>
      <c r="Q11" t="s">
        <v>120</v>
      </c>
      <c r="R11" t="s">
        <v>125</v>
      </c>
      <c r="S11" s="48" t="s">
        <v>477</v>
      </c>
      <c r="T11" s="35">
        <v>100</v>
      </c>
      <c r="U11" s="35">
        <f t="shared" si="19"/>
        <v>57.805907172995774</v>
      </c>
      <c r="V11" s="35">
        <f t="shared" si="20"/>
        <v>68.454258675078862</v>
      </c>
      <c r="W11" s="35">
        <f t="shared" si="21"/>
        <v>70.501474926253692</v>
      </c>
      <c r="X11" s="35">
        <f t="shared" si="22"/>
        <v>61.044266398667446</v>
      </c>
      <c r="Y11" s="35">
        <f t="shared" si="23"/>
        <v>71.69261790075052</v>
      </c>
      <c r="Z11" s="35">
        <f t="shared" si="24"/>
        <v>73.739834151925351</v>
      </c>
      <c r="AA11" s="35">
        <f t="shared" si="25"/>
        <v>-3.2383592256716724</v>
      </c>
      <c r="AB11" s="35">
        <f t="shared" si="26"/>
        <v>-3.2383592256716582</v>
      </c>
      <c r="AC11" s="35">
        <f t="shared" si="27"/>
        <v>-3.2383592256716582</v>
      </c>
      <c r="AF11">
        <v>2.1</v>
      </c>
      <c r="AG11">
        <v>1.78</v>
      </c>
      <c r="AJ11" t="s">
        <v>176</v>
      </c>
    </row>
    <row r="12" spans="1:36" ht="15" x14ac:dyDescent="0.25">
      <c r="A12">
        <v>2.37</v>
      </c>
      <c r="B12">
        <v>3.17</v>
      </c>
      <c r="C12">
        <v>3.39</v>
      </c>
      <c r="D12" s="20">
        <f t="shared" si="3"/>
        <v>3.2383592256716609E-2</v>
      </c>
      <c r="E12" s="17">
        <f>IF(OR($A12="",$B12="",$C12=""),"",A12*'MPTO_working_3-way'!$I11)</f>
        <v>2.4467491136484183</v>
      </c>
      <c r="F12" s="21">
        <f>IF(OR($A12="",$B12="",$C12=""),"",B12*'MPTO_working_3-way'!$I11)</f>
        <v>3.2726559874537915</v>
      </c>
      <c r="G12" s="22">
        <f>IF(OR($A12="",$B12="",$C12=""),"",C12*'MPTO_working_3-way'!$I11)</f>
        <v>3.4997803777502696</v>
      </c>
      <c r="H12" s="17">
        <f>IF(OR($A12="",$B12="",$C12=""),"",'MPTO_working_3-way'!E11)</f>
        <v>2.4322236702966569</v>
      </c>
      <c r="I12" s="21">
        <f>IF(OR($A12="",$B12="",$C12=""),"",'MPTO_working_3-way'!F11)</f>
        <v>3.2823164797895497</v>
      </c>
      <c r="J12" s="22">
        <f>IF(OR($A12="",$B12="",$C12=""),"",'MPTO_working_3-way'!G11)</f>
        <v>3.5187637374365792</v>
      </c>
      <c r="K12" s="17">
        <f>IF(OR($A12="",$B12="",$C12=""),"",'OddsRatio_working_3-way'!H11)</f>
        <v>2.4386018960922495</v>
      </c>
      <c r="L12" s="21">
        <f>IF(OR($A12="",$B12="",$C12=""),"",'OddsRatio_working_3-way'!I11)</f>
        <v>3.2786613974599863</v>
      </c>
      <c r="M12" s="22">
        <f>IF(OR($A12="",$B12="",$C12=""),"",'OddsRatio_working_3-way'!J11)</f>
        <v>3.5096777603361131</v>
      </c>
      <c r="N12" s="23">
        <f t="shared" si="16"/>
        <v>40.870557362085691</v>
      </c>
      <c r="O12" s="24">
        <f t="shared" si="17"/>
        <v>30.55622111928804</v>
      </c>
      <c r="P12" s="24">
        <f t="shared" si="18"/>
        <v>28.573221518626273</v>
      </c>
      <c r="Q12" t="s">
        <v>127</v>
      </c>
      <c r="R12" t="s">
        <v>121</v>
      </c>
      <c r="S12" s="48" t="s">
        <v>477</v>
      </c>
      <c r="T12" s="35">
        <v>100</v>
      </c>
      <c r="U12" s="35">
        <f t="shared" si="19"/>
        <v>49.494949494949495</v>
      </c>
      <c r="V12" s="35">
        <f t="shared" si="20"/>
        <v>69.325153374233125</v>
      </c>
      <c r="W12" s="35">
        <f t="shared" si="21"/>
        <v>77.628635346756155</v>
      </c>
      <c r="X12" s="35">
        <f t="shared" si="22"/>
        <v>53.046211279010727</v>
      </c>
      <c r="Y12" s="35">
        <f t="shared" si="23"/>
        <v>72.876415158294364</v>
      </c>
      <c r="Z12" s="35">
        <f t="shared" si="24"/>
        <v>81.17989713081738</v>
      </c>
      <c r="AA12" s="35">
        <f t="shared" si="25"/>
        <v>-3.5512617840612322</v>
      </c>
      <c r="AB12" s="35">
        <f t="shared" si="26"/>
        <v>-3.5512617840612393</v>
      </c>
      <c r="AC12" s="35">
        <f t="shared" si="27"/>
        <v>-3.5512617840612251</v>
      </c>
      <c r="AF12">
        <v>2.2999999999999998</v>
      </c>
      <c r="AG12">
        <v>1.65</v>
      </c>
      <c r="AJ12" t="s">
        <v>176</v>
      </c>
    </row>
    <row r="13" spans="1:36" ht="15" x14ac:dyDescent="0.25">
      <c r="A13">
        <v>1.98</v>
      </c>
      <c r="B13">
        <v>3.26</v>
      </c>
      <c r="C13">
        <v>4.47</v>
      </c>
      <c r="D13" s="20">
        <f t="shared" si="3"/>
        <v>3.5512617840612215E-2</v>
      </c>
      <c r="E13" s="17">
        <f>IF(OR($A13="",$B13="",$C13=""),"",A13*'MPTO_working_3-way'!$I12)</f>
        <v>2.0503149833244123</v>
      </c>
      <c r="F13" s="21">
        <f>IF(OR($A13="",$B13="",$C13=""),"",B13*'MPTO_working_3-way'!$I12)</f>
        <v>3.3757711341603955</v>
      </c>
      <c r="G13" s="22">
        <f>IF(OR($A13="",$B13="",$C13=""),"",C13*'MPTO_working_3-way'!$I12)</f>
        <v>4.6287414017475363</v>
      </c>
      <c r="H13" s="17">
        <f>IF(OR($A13="",$B13="",$C13=""),"",'MPTO_working_3-way'!E12)</f>
        <v>2.0275217186113466</v>
      </c>
      <c r="I13" s="21">
        <f>IF(OR($A13="",$B13="",$C13=""),"",'MPTO_working_3-way'!F12)</f>
        <v>3.3908543513425462</v>
      </c>
      <c r="J13" s="22">
        <f>IF(OR($A13="",$B13="",$C13=""),"",'MPTO_working_3-way'!G12)</f>
        <v>4.7197393465867261</v>
      </c>
      <c r="K13" s="17">
        <f>IF(OR($A13="",$B13="",$C13=""),"",'OddsRatio_working_3-way'!H12)</f>
        <v>2.0367123065440054</v>
      </c>
      <c r="L13" s="21">
        <f>IF(OR($A13="",$B13="",$C13=""),"",'OddsRatio_working_3-way'!I12)</f>
        <v>3.3907855232545443</v>
      </c>
      <c r="M13" s="22">
        <f>IF(OR($A13="",$B13="",$C13=""),"",'OddsRatio_working_3-way'!J12)</f>
        <v>4.6708078609262245</v>
      </c>
      <c r="N13" s="23">
        <f t="shared" si="16"/>
        <v>48.772993814764234</v>
      </c>
      <c r="O13" s="24">
        <f t="shared" si="17"/>
        <v>29.622861273997913</v>
      </c>
      <c r="P13" s="24">
        <f t="shared" si="18"/>
        <v>21.604144911237853</v>
      </c>
      <c r="Q13" t="s">
        <v>124</v>
      </c>
      <c r="R13" t="s">
        <v>119</v>
      </c>
      <c r="S13" s="48" t="s">
        <v>477</v>
      </c>
      <c r="T13" s="35">
        <v>100</v>
      </c>
      <c r="U13" s="35">
        <f t="shared" si="19"/>
        <v>55.357142857142868</v>
      </c>
      <c r="V13" s="35">
        <f t="shared" si="20"/>
        <v>68.944099378881987</v>
      </c>
      <c r="W13" s="35">
        <f t="shared" si="21"/>
        <v>72.451790633608823</v>
      </c>
      <c r="X13" s="35">
        <f t="shared" si="22"/>
        <v>58.604109987509204</v>
      </c>
      <c r="Y13" s="35">
        <f t="shared" si="23"/>
        <v>72.19106650924833</v>
      </c>
      <c r="Z13" s="35">
        <f t="shared" si="24"/>
        <v>75.698757763975138</v>
      </c>
      <c r="AA13" s="35">
        <f t="shared" si="25"/>
        <v>-3.2469671303663361</v>
      </c>
      <c r="AB13" s="35">
        <f t="shared" si="26"/>
        <v>-3.2469671303663432</v>
      </c>
      <c r="AC13" s="35">
        <f t="shared" si="27"/>
        <v>-3.2469671303663148</v>
      </c>
      <c r="AF13">
        <v>2.3199999999999998</v>
      </c>
      <c r="AG13">
        <v>1.65</v>
      </c>
      <c r="AJ13" t="s">
        <v>176</v>
      </c>
    </row>
    <row r="14" spans="1:36" ht="15" x14ac:dyDescent="0.25">
      <c r="A14">
        <v>2.2400000000000002</v>
      </c>
      <c r="B14">
        <v>3.22</v>
      </c>
      <c r="C14">
        <v>3.63</v>
      </c>
      <c r="D14" s="20">
        <f t="shared" si="3"/>
        <v>3.2469671303663183E-2</v>
      </c>
      <c r="E14" s="17">
        <f>IF(OR($A14="",$B14="",$C14=""),"",A14*'MPTO_working_3-way'!$I13)</f>
        <v>2.3127320637202056</v>
      </c>
      <c r="F14" s="21">
        <f>IF(OR($A14="",$B14="",$C14=""),"",B14*'MPTO_working_3-way'!$I13)</f>
        <v>3.3245523415977956</v>
      </c>
      <c r="G14" s="22">
        <f>IF(OR($A14="",$B14="",$C14=""),"",C14*'MPTO_working_3-way'!$I13)</f>
        <v>3.7478649068322971</v>
      </c>
      <c r="H14" s="17">
        <f>IF(OR($A14="",$B14="",$C14=""),"",'MPTO_working_3-way'!E13)</f>
        <v>2.2956559311548066</v>
      </c>
      <c r="I14" s="21">
        <f>IF(OR($A14="",$B14="",$C14=""),"",'MPTO_working_3-way'!F13)</f>
        <v>3.3362716718321477</v>
      </c>
      <c r="J14" s="22">
        <f>IF(OR($A14="",$B14="",$C14=""),"",'MPTO_working_3-way'!G13)</f>
        <v>3.7784488401725116</v>
      </c>
      <c r="K14" s="17">
        <f>IF(OR($A14="",$B14="",$C14=""),"",'OddsRatio_working_3-way'!H13)</f>
        <v>2.3029333074401173</v>
      </c>
      <c r="L14" s="21">
        <f>IF(OR($A14="",$B14="",$C14=""),"",'OddsRatio_working_3-way'!I13)</f>
        <v>3.3326709213847261</v>
      </c>
      <c r="M14" s="22">
        <f>IF(OR($A14="",$B14="",$C14=""),"",'OddsRatio_working_3-way'!J13)</f>
        <v>3.7634795149737967</v>
      </c>
      <c r="N14" s="23">
        <f t="shared" si="16"/>
        <v>43.238904137966763</v>
      </c>
      <c r="O14" s="24">
        <f t="shared" si="17"/>
        <v>30.07923766119427</v>
      </c>
      <c r="P14" s="24">
        <f t="shared" si="18"/>
        <v>26.681858200838992</v>
      </c>
      <c r="Q14" t="s">
        <v>126</v>
      </c>
      <c r="R14" t="s">
        <v>118</v>
      </c>
      <c r="S14" s="48" t="s">
        <v>477</v>
      </c>
      <c r="T14" s="35">
        <v>100</v>
      </c>
      <c r="U14" s="35">
        <f t="shared" si="19"/>
        <v>46.236559139784944</v>
      </c>
      <c r="V14" s="35">
        <f t="shared" si="20"/>
        <v>71.988795518207283</v>
      </c>
      <c r="W14" s="35">
        <f t="shared" si="21"/>
        <v>78.81355932203391</v>
      </c>
      <c r="X14" s="35">
        <f t="shared" si="22"/>
        <v>49.197645159758821</v>
      </c>
      <c r="Y14" s="35">
        <f t="shared" si="23"/>
        <v>74.949881538181145</v>
      </c>
      <c r="Z14" s="35">
        <f t="shared" si="24"/>
        <v>81.774645342007773</v>
      </c>
      <c r="AA14" s="35">
        <f t="shared" si="25"/>
        <v>-2.9610860199738767</v>
      </c>
      <c r="AB14" s="35">
        <f t="shared" si="26"/>
        <v>-2.9610860199738624</v>
      </c>
      <c r="AC14" s="35">
        <f t="shared" si="27"/>
        <v>-2.9610860199738624</v>
      </c>
      <c r="AF14">
        <v>2.38</v>
      </c>
      <c r="AG14">
        <v>1.62</v>
      </c>
      <c r="AJ14" t="s">
        <v>176</v>
      </c>
    </row>
    <row r="15" spans="1:36" ht="15" x14ac:dyDescent="0.25">
      <c r="A15">
        <v>1.86</v>
      </c>
      <c r="B15">
        <v>3.57</v>
      </c>
      <c r="C15">
        <v>4.72</v>
      </c>
      <c r="D15" s="20">
        <f t="shared" si="3"/>
        <v>2.9610860199738687E-2</v>
      </c>
      <c r="E15" s="17">
        <f>IF(OR($A15="",$B15="",$C15=""),"",A15*'MPTO_working_3-way'!$I14)</f>
        <v>1.915076199971514</v>
      </c>
      <c r="F15" s="21">
        <f>IF(OR($A15="",$B15="",$C15=""),"",B15*'MPTO_working_3-way'!$I14)</f>
        <v>3.6757107709130667</v>
      </c>
      <c r="G15" s="22">
        <f>IF(OR($A15="",$B15="",$C15=""),"",C15*'MPTO_working_3-way'!$I14)</f>
        <v>4.8597632601427661</v>
      </c>
      <c r="H15" s="17">
        <f>IF(OR($A15="",$B15="",$C15=""),"",'MPTO_working_3-way'!E14)</f>
        <v>1.8947858684649244</v>
      </c>
      <c r="I15" s="21">
        <f>IF(OR($A15="",$B15="",$C15=""),"",'MPTO_working_3-way'!F14)</f>
        <v>3.7003903730031511</v>
      </c>
      <c r="J15" s="22">
        <f>IF(OR($A15="",$B15="",$C15=""),"",'MPTO_working_3-way'!G14)</f>
        <v>4.9506391560814604</v>
      </c>
      <c r="K15" s="17">
        <f>IF(OR($A15="",$B15="",$C15=""),"",'OddsRatio_working_3-way'!H14)</f>
        <v>1.9025522842921563</v>
      </c>
      <c r="L15" s="21">
        <f>IF(OR($A15="",$B15="",$C15=""),"",'OddsRatio_working_3-way'!I14)</f>
        <v>3.6971620588730718</v>
      </c>
      <c r="M15" s="22">
        <f>IF(OR($A15="",$B15="",$C15=""),"",'OddsRatio_working_3-way'!J14)</f>
        <v>4.9040633692637456</v>
      </c>
      <c r="N15" s="23">
        <f t="shared" si="16"/>
        <v>52.21724336686313</v>
      </c>
      <c r="O15" s="24">
        <f t="shared" si="17"/>
        <v>27.205622594500124</v>
      </c>
      <c r="P15" s="24">
        <f t="shared" si="18"/>
        <v>20.577134038636746</v>
      </c>
      <c r="Q15" t="s">
        <v>201</v>
      </c>
      <c r="R15" t="s">
        <v>202</v>
      </c>
      <c r="S15" s="48" t="s">
        <v>477</v>
      </c>
      <c r="T15" s="35">
        <v>100</v>
      </c>
      <c r="U15" s="35">
        <f t="shared" si="19"/>
        <v>69.040247678018574</v>
      </c>
      <c r="V15" s="35">
        <f t="shared" si="20"/>
        <v>74.226804123711347</v>
      </c>
      <c r="W15" s="35">
        <f t="shared" si="21"/>
        <v>53.917050691244242</v>
      </c>
      <c r="X15" s="35">
        <f t="shared" si="22"/>
        <v>71.856145185044412</v>
      </c>
      <c r="Y15" s="35">
        <f t="shared" si="23"/>
        <v>77.042701630737184</v>
      </c>
      <c r="Z15" s="35">
        <f t="shared" si="24"/>
        <v>56.73294819827008</v>
      </c>
      <c r="AA15" s="35">
        <f t="shared" si="25"/>
        <v>-2.8158975070258379</v>
      </c>
      <c r="AB15" s="35">
        <f t="shared" si="26"/>
        <v>-2.8158975070258379</v>
      </c>
      <c r="AC15" s="35">
        <f t="shared" si="27"/>
        <v>-2.8158975070258379</v>
      </c>
      <c r="AF15">
        <v>2.08</v>
      </c>
      <c r="AG15">
        <v>1.81</v>
      </c>
      <c r="AJ15" t="s">
        <v>483</v>
      </c>
    </row>
    <row r="16" spans="1:36" ht="15" x14ac:dyDescent="0.25">
      <c r="A16">
        <v>3.23</v>
      </c>
      <c r="B16">
        <v>3.88</v>
      </c>
      <c r="C16">
        <v>2.17</v>
      </c>
      <c r="D16" s="20">
        <f t="shared" si="3"/>
        <v>2.8158975070258441E-2</v>
      </c>
      <c r="E16" s="17">
        <f>IF(OR($A16="",$B16="",$C16=""),"",A16*'MPTO_working_3-way'!$I15)</f>
        <v>3.3209534894769348</v>
      </c>
      <c r="F16" s="21">
        <f>IF(OR($A16="",$B16="",$C16=""),"",B16*'MPTO_working_3-way'!$I15)</f>
        <v>3.9892568232726027</v>
      </c>
      <c r="G16" s="22">
        <f>IF(OR($A16="",$B16="",$C16=""),"",C16*'MPTO_working_3-way'!$I15)</f>
        <v>2.2311049759024608</v>
      </c>
      <c r="H16" s="17">
        <f>IF(OR($A16="",$B16="",$C16=""),"",'MPTO_working_3-way'!E15)</f>
        <v>3.3309883375696443</v>
      </c>
      <c r="I16" s="21">
        <f>IF(OR($A16="",$B16="",$C16=""),"",'MPTO_working_3-way'!F15)</f>
        <v>4.0266461904020181</v>
      </c>
      <c r="J16" s="22">
        <f>IF(OR($A16="",$B16="",$C16=""),"",'MPTO_working_3-way'!G15)</f>
        <v>2.2151182490769834</v>
      </c>
      <c r="K16" s="17">
        <f>IF(OR($A16="",$B16="",$C16=""),"",'OddsRatio_working_3-way'!H15)</f>
        <v>3.3288456261333863</v>
      </c>
      <c r="L16" s="21">
        <f>IF(OR($A16="",$B16="",$C16=""),"",'OddsRatio_working_3-way'!I15)</f>
        <v>4.0076571315085898</v>
      </c>
      <c r="M16" s="22">
        <f>IF(OR($A16="",$B16="",$C16=""),"",'OddsRatio_working_3-way'!J15)</f>
        <v>2.2218607096753646</v>
      </c>
      <c r="N16" s="23">
        <f t="shared" si="16"/>
        <v>30.111833940724793</v>
      </c>
      <c r="O16" s="24">
        <f t="shared" si="17"/>
        <v>25.067325677459039</v>
      </c>
      <c r="P16" s="24">
        <f t="shared" si="18"/>
        <v>44.820840381816168</v>
      </c>
      <c r="Q16" t="s">
        <v>203</v>
      </c>
      <c r="R16" t="s">
        <v>204</v>
      </c>
      <c r="S16" s="48" t="s">
        <v>477</v>
      </c>
      <c r="T16" s="35">
        <v>100</v>
      </c>
      <c r="U16" s="35">
        <f t="shared" si="19"/>
        <v>15.966386554621849</v>
      </c>
      <c r="V16" s="35">
        <f t="shared" si="20"/>
        <v>86.666666666666671</v>
      </c>
      <c r="W16" s="35">
        <f t="shared" si="21"/>
        <v>93.738259236067634</v>
      </c>
      <c r="X16" s="35">
        <f t="shared" si="22"/>
        <v>19.595074097265709</v>
      </c>
      <c r="Y16" s="35">
        <f t="shared" si="23"/>
        <v>90.295354209310531</v>
      </c>
      <c r="Z16" s="35">
        <f t="shared" si="24"/>
        <v>97.36694677871148</v>
      </c>
      <c r="AA16" s="35">
        <f t="shared" si="25"/>
        <v>-3.6286875426438598</v>
      </c>
      <c r="AB16" s="35">
        <f t="shared" si="26"/>
        <v>-3.6286875426438598</v>
      </c>
      <c r="AC16" s="35">
        <f t="shared" si="27"/>
        <v>-3.6286875426438456</v>
      </c>
      <c r="AF16">
        <v>1.61</v>
      </c>
      <c r="AG16">
        <v>2.42</v>
      </c>
      <c r="AJ16" t="s">
        <v>178</v>
      </c>
    </row>
    <row r="17" spans="1:36" ht="15" x14ac:dyDescent="0.25">
      <c r="A17">
        <v>1.19</v>
      </c>
      <c r="B17">
        <v>7.5</v>
      </c>
      <c r="C17">
        <v>15.97</v>
      </c>
      <c r="D17" s="20">
        <f t="shared" si="3"/>
        <v>3.6286875426438492E-2</v>
      </c>
      <c r="E17" s="17">
        <f>IF(OR($A17="",$B17="",$C17=""),"",A17*'MPTO_working_3-way'!$I16)</f>
        <v>1.2331813817574617</v>
      </c>
      <c r="F17" s="21">
        <f>IF(OR($A17="",$B17="",$C17=""),"",B17*'MPTO_working_3-way'!$I16)</f>
        <v>7.7721515656982891</v>
      </c>
      <c r="G17" s="22">
        <f>IF(OR($A17="",$B17="",$C17=""),"",C17*'MPTO_working_3-way'!$I16)</f>
        <v>16.549501400560224</v>
      </c>
      <c r="H17" s="17">
        <f>IF(OR($A17="",$B17="",$C17=""),"",'MPTO_working_3-way'!E16)</f>
        <v>1.2073787610691933</v>
      </c>
      <c r="I17" s="21">
        <f>IF(OR($A17="",$B17="",$C17=""),"",'MPTO_working_3-way'!F16)</f>
        <v>8.2482588537803654</v>
      </c>
      <c r="J17" s="22">
        <f>IF(OR($A17="",$B17="",$C17=""),"",'MPTO_working_3-way'!G16)</f>
        <v>19.79344256224265</v>
      </c>
      <c r="K17" s="17">
        <f>IF(OR($A17="",$B17="",$C17=""),"",'OddsRatio_working_3-way'!H16)</f>
        <v>1.2139214041049515</v>
      </c>
      <c r="L17" s="21">
        <f>IF(OR($A17="",$B17="",$C17=""),"",'OddsRatio_working_3-way'!I16)</f>
        <v>8.3183638246430771</v>
      </c>
      <c r="M17" s="22">
        <f>IF(OR($A17="",$B17="",$C17=""),"",'OddsRatio_working_3-way'!J16)</f>
        <v>17.854754839216444</v>
      </c>
      <c r="N17" s="23">
        <f t="shared" si="16"/>
        <v>81.09107182390764</v>
      </c>
      <c r="O17" s="24">
        <f t="shared" si="17"/>
        <v>12.866450062726678</v>
      </c>
      <c r="P17" s="24">
        <f t="shared" si="18"/>
        <v>6.0424781133656911</v>
      </c>
      <c r="Q17" t="s">
        <v>183</v>
      </c>
      <c r="R17" t="s">
        <v>205</v>
      </c>
      <c r="S17" s="48" t="s">
        <v>477</v>
      </c>
      <c r="T17" s="35">
        <v>100</v>
      </c>
      <c r="U17" s="35">
        <f t="shared" si="19"/>
        <v>86.168741355463339</v>
      </c>
      <c r="V17" s="35">
        <f t="shared" si="20"/>
        <v>78.021978021978015</v>
      </c>
      <c r="W17" s="35">
        <f t="shared" si="21"/>
        <v>32.432432432432435</v>
      </c>
      <c r="X17" s="35">
        <f t="shared" si="22"/>
        <v>89.54558954558955</v>
      </c>
      <c r="Y17" s="35">
        <f t="shared" si="23"/>
        <v>81.398826212104211</v>
      </c>
      <c r="Z17" s="35">
        <f t="shared" si="24"/>
        <v>35.809280622558624</v>
      </c>
      <c r="AA17" s="35">
        <f t="shared" si="25"/>
        <v>-3.3768481901262106</v>
      </c>
      <c r="AB17" s="35">
        <f t="shared" si="26"/>
        <v>-3.3768481901261964</v>
      </c>
      <c r="AC17" s="35">
        <f t="shared" si="27"/>
        <v>-3.3768481901261893</v>
      </c>
      <c r="AF17">
        <v>1.4</v>
      </c>
      <c r="AG17">
        <v>3.05</v>
      </c>
      <c r="AJ17" t="s">
        <v>174</v>
      </c>
    </row>
    <row r="18" spans="1:36" ht="15" x14ac:dyDescent="0.25">
      <c r="A18">
        <v>7.23</v>
      </c>
      <c r="B18">
        <v>4.55</v>
      </c>
      <c r="C18">
        <v>1.48</v>
      </c>
      <c r="D18" s="20">
        <f t="shared" si="3"/>
        <v>3.3768481901261804E-2</v>
      </c>
      <c r="E18" s="17">
        <f>IF(OR($A18="",$B18="",$C18=""),"",A18*'MPTO_working_3-way'!$I17)</f>
        <v>7.4741461241461229</v>
      </c>
      <c r="F18" s="21">
        <f>IF(OR($A18="",$B18="",$C18=""),"",B18*'MPTO_working_3-way'!$I17)</f>
        <v>4.7036465926507409</v>
      </c>
      <c r="G18" s="22">
        <f>IF(OR($A18="",$B18="",$C18=""),"",C18*'MPTO_working_3-way'!$I17)</f>
        <v>1.5299773532138674</v>
      </c>
      <c r="H18" s="17">
        <f>IF(OR($A18="",$B18="",$C18=""),"",'MPTO_working_3-way'!E17)</f>
        <v>7.8705188943588471</v>
      </c>
      <c r="I18" s="21">
        <f>IF(OR($A18="",$B18="",$C18=""),"",'MPTO_working_3-way'!F17)</f>
        <v>4.7956096965175936</v>
      </c>
      <c r="J18" s="22">
        <f>IF(OR($A18="",$B18="",$C18=""),"",'MPTO_working_3-way'!G17)</f>
        <v>1.5050731915014637</v>
      </c>
      <c r="K18" s="17">
        <f>IF(OR($A18="",$B18="",$C18=""),"",'OddsRatio_working_3-way'!H17)</f>
        <v>7.6597293376319247</v>
      </c>
      <c r="L18" s="21">
        <f>IF(OR($A18="",$B18="",$C18=""),"",'OddsRatio_working_3-way'!I17)</f>
        <v>4.7948698472862485</v>
      </c>
      <c r="M18" s="22">
        <f>IF(OR($A18="",$B18="",$C18=""),"",'OddsRatio_working_3-way'!J17)</f>
        <v>1.5131091624499717</v>
      </c>
      <c r="N18" s="23">
        <f t="shared" si="16"/>
        <v>13.379454768343107</v>
      </c>
      <c r="O18" s="24">
        <f t="shared" si="17"/>
        <v>21.260100653872676</v>
      </c>
      <c r="P18" s="24">
        <f t="shared" si="18"/>
        <v>65.360444577784236</v>
      </c>
      <c r="Q18" t="s">
        <v>206</v>
      </c>
      <c r="R18" t="s">
        <v>207</v>
      </c>
      <c r="S18" s="48" t="s">
        <v>477</v>
      </c>
      <c r="T18" s="35">
        <v>100</v>
      </c>
      <c r="U18" s="35">
        <f t="shared" si="19"/>
        <v>40.119760479041922</v>
      </c>
      <c r="V18" s="35">
        <f t="shared" si="20"/>
        <v>73.262032085561486</v>
      </c>
      <c r="W18" s="35">
        <f t="shared" si="21"/>
        <v>84.202211690363356</v>
      </c>
      <c r="X18" s="35">
        <f t="shared" si="22"/>
        <v>42.535756224075151</v>
      </c>
      <c r="Y18" s="35">
        <f t="shared" si="23"/>
        <v>75.678027830594743</v>
      </c>
      <c r="Z18" s="35">
        <f t="shared" si="24"/>
        <v>86.618207435396585</v>
      </c>
      <c r="AA18" s="35">
        <f t="shared" si="25"/>
        <v>-2.4159957450332286</v>
      </c>
      <c r="AB18" s="35">
        <f t="shared" si="26"/>
        <v>-2.415995745033257</v>
      </c>
      <c r="AC18" s="35">
        <f t="shared" si="27"/>
        <v>-2.4159957450332286</v>
      </c>
      <c r="AF18">
        <v>1.76</v>
      </c>
      <c r="AG18">
        <v>2.15</v>
      </c>
      <c r="AJ18" t="s">
        <v>174</v>
      </c>
    </row>
    <row r="19" spans="1:36" ht="15" x14ac:dyDescent="0.25">
      <c r="A19">
        <v>1.67</v>
      </c>
      <c r="B19">
        <v>3.74</v>
      </c>
      <c r="C19">
        <v>6.33</v>
      </c>
      <c r="D19" s="20">
        <f t="shared" si="3"/>
        <v>2.4159957450332392E-2</v>
      </c>
      <c r="E19" s="17">
        <f>IF(OR($A19="",$B19="",$C19=""),"",A19*'MPTO_working_3-way'!$I18)</f>
        <v>1.7103471289420551</v>
      </c>
      <c r="F19" s="21">
        <f>IF(OR($A19="",$B19="",$C19=""),"",B19*'MPTO_working_3-way'!$I18)</f>
        <v>3.8303582408642431</v>
      </c>
      <c r="G19" s="22">
        <f>IF(OR($A19="",$B19="",$C19=""),"",C19*'MPTO_working_3-way'!$I18)</f>
        <v>6.4829325306606043</v>
      </c>
      <c r="H19" s="17">
        <f>IF(OR($A19="",$B19="",$C19=""),"",'MPTO_working_3-way'!E18)</f>
        <v>1.6927660838175074</v>
      </c>
      <c r="I19" s="21">
        <f>IF(OR($A19="",$B19="",$C19=""),"",'MPTO_working_3-way'!F18)</f>
        <v>3.8561448208430473</v>
      </c>
      <c r="J19" s="22">
        <f>IF(OR($A19="",$B19="",$C19=""),"",'MPTO_working_3-way'!G18)</f>
        <v>6.6700210671179656</v>
      </c>
      <c r="K19" s="17">
        <f>IF(OR($A19="",$B19="",$C19=""),"",'OddsRatio_working_3-way'!H18)</f>
        <v>1.69920576210903</v>
      </c>
      <c r="L19" s="21">
        <f>IF(OR($A19="",$B19="",$C19=""),"",'OddsRatio_working_3-way'!I18)</f>
        <v>3.8594384898190217</v>
      </c>
      <c r="M19" s="22">
        <f>IF(OR($A19="",$B19="",$C19=""),"",'OddsRatio_working_3-way'!J18)</f>
        <v>6.5623383761807936</v>
      </c>
      <c r="N19" s="23">
        <f t="shared" si="16"/>
        <v>58.467663264272886</v>
      </c>
      <c r="O19" s="24">
        <f t="shared" si="17"/>
        <v>26.107218623351798</v>
      </c>
      <c r="P19" s="24">
        <f t="shared" si="18"/>
        <v>15.42511811237531</v>
      </c>
      <c r="Q19" t="s">
        <v>208</v>
      </c>
      <c r="R19" t="s">
        <v>209</v>
      </c>
      <c r="S19" s="48" t="s">
        <v>477</v>
      </c>
      <c r="T19" s="35">
        <v>100</v>
      </c>
      <c r="U19" s="35">
        <f t="shared" si="19"/>
        <v>61.389961389961393</v>
      </c>
      <c r="V19" s="35">
        <f t="shared" si="20"/>
        <v>66.996699669967001</v>
      </c>
      <c r="W19" s="35">
        <f t="shared" si="21"/>
        <v>68.944099378881987</v>
      </c>
      <c r="X19" s="35">
        <f t="shared" si="22"/>
        <v>64.059200951151013</v>
      </c>
      <c r="Y19" s="35">
        <f t="shared" si="23"/>
        <v>69.665939231156628</v>
      </c>
      <c r="Z19" s="35">
        <f t="shared" si="24"/>
        <v>71.613338940071614</v>
      </c>
      <c r="AA19" s="35">
        <f t="shared" si="25"/>
        <v>-2.6692395611896202</v>
      </c>
      <c r="AB19" s="35">
        <f t="shared" si="26"/>
        <v>-2.6692395611896274</v>
      </c>
      <c r="AC19" s="35">
        <f t="shared" si="27"/>
        <v>-2.6692395611896274</v>
      </c>
      <c r="AF19">
        <v>2.37</v>
      </c>
      <c r="AG19">
        <v>1.65</v>
      </c>
      <c r="AJ19" t="s">
        <v>484</v>
      </c>
    </row>
    <row r="20" spans="1:36" ht="15" x14ac:dyDescent="0.25">
      <c r="A20">
        <v>2.59</v>
      </c>
      <c r="B20">
        <v>3.03</v>
      </c>
      <c r="C20">
        <v>3.22</v>
      </c>
      <c r="D20" s="20">
        <f t="shared" si="3"/>
        <v>2.6692395611896291E-2</v>
      </c>
      <c r="E20" s="17">
        <f>IF(OR($A20="",$B20="",$C20=""),"",A20*'MPTO_working_3-way'!$I19)</f>
        <v>2.6591333046348113</v>
      </c>
      <c r="F20" s="21">
        <f>IF(OR($A20="",$B20="",$C20=""),"",B20*'MPTO_working_3-way'!$I19)</f>
        <v>3.1108779587040454</v>
      </c>
      <c r="G20" s="22">
        <f>IF(OR($A20="",$B20="",$C20=""),"",C20*'MPTO_working_3-way'!$I19)</f>
        <v>3.3059495138703063</v>
      </c>
      <c r="H20" s="17">
        <f>IF(OR($A20="",$B20="",$C20=""),"",'MPTO_working_3-way'!E19)</f>
        <v>2.651092938579334</v>
      </c>
      <c r="I20" s="21">
        <f>IF(OR($A20="",$B20="",$C20=""),"",'MPTO_working_3-way'!F19)</f>
        <v>3.1139499724254294</v>
      </c>
      <c r="J20" s="22">
        <f>IF(OR($A20="",$B20="",$C20=""),"",'MPTO_working_3-way'!G19)</f>
        <v>3.3149734522375973</v>
      </c>
      <c r="K20" s="17">
        <f>IF(OR($A20="",$B20="",$C20=""),"",'OddsRatio_working_3-way'!H19)</f>
        <v>2.654821961323381</v>
      </c>
      <c r="L20" s="21">
        <f>IF(OR($A20="",$B20="",$C20=""),"",'OddsRatio_working_3-way'!I19)</f>
        <v>3.1127601141424299</v>
      </c>
      <c r="M20" s="22">
        <f>IF(OR($A20="",$B20="",$C20=""),"",'OddsRatio_working_3-way'!J19)</f>
        <v>3.3105061346779281</v>
      </c>
      <c r="N20" s="23">
        <f t="shared" si="16"/>
        <v>37.606238027142972</v>
      </c>
      <c r="O20" s="24">
        <f t="shared" si="17"/>
        <v>32.145266168415944</v>
      </c>
      <c r="P20" s="24">
        <f t="shared" si="18"/>
        <v>30.248495804441085</v>
      </c>
      <c r="Q20" t="s">
        <v>210</v>
      </c>
      <c r="R20" t="s">
        <v>211</v>
      </c>
      <c r="S20" s="48" t="s">
        <v>477</v>
      </c>
      <c r="T20" s="35">
        <v>100</v>
      </c>
      <c r="U20" s="35">
        <f t="shared" si="19"/>
        <v>75.124378109452735</v>
      </c>
      <c r="V20" s="35">
        <f t="shared" si="20"/>
        <v>73.190348525469176</v>
      </c>
      <c r="W20" s="35">
        <f t="shared" si="21"/>
        <v>48.717948717948723</v>
      </c>
      <c r="X20" s="35">
        <f t="shared" si="22"/>
        <v>78.091702756582123</v>
      </c>
      <c r="Y20" s="35">
        <f t="shared" si="23"/>
        <v>76.157673172598564</v>
      </c>
      <c r="Z20" s="35">
        <f t="shared" si="24"/>
        <v>51.685273365078096</v>
      </c>
      <c r="AA20" s="35">
        <f t="shared" si="25"/>
        <v>-2.9673246471293879</v>
      </c>
      <c r="AB20" s="35">
        <f t="shared" si="26"/>
        <v>-2.9673246471293879</v>
      </c>
      <c r="AC20" s="35">
        <f t="shared" si="27"/>
        <v>-2.9673246471293737</v>
      </c>
      <c r="AF20">
        <v>2.67</v>
      </c>
      <c r="AG20">
        <v>1.52</v>
      </c>
      <c r="AJ20" t="s">
        <v>485</v>
      </c>
    </row>
    <row r="21" spans="1:36" ht="15" x14ac:dyDescent="0.25">
      <c r="A21">
        <v>4.0199999999999996</v>
      </c>
      <c r="B21">
        <v>3.73</v>
      </c>
      <c r="C21">
        <v>1.95</v>
      </c>
      <c r="D21" s="20">
        <f t="shared" si="3"/>
        <v>2.9673246471293879E-2</v>
      </c>
      <c r="E21" s="17">
        <f>IF(OR($A21="",$B21="",$C21=""),"",A21*'MPTO_working_3-way'!$I20)</f>
        <v>4.139286450814601</v>
      </c>
      <c r="F21" s="21">
        <f>IF(OR($A21="",$B21="",$C21=""),"",B21*'MPTO_working_3-way'!$I20)</f>
        <v>3.8406812093379261</v>
      </c>
      <c r="G21" s="22">
        <f>IF(OR($A21="",$B21="",$C21=""),"",C21*'MPTO_working_3-way'!$I20)</f>
        <v>2.0078628306190232</v>
      </c>
      <c r="H21" s="17">
        <f>IF(OR($A21="",$B21="",$C21=""),"",'MPTO_working_3-way'!E20)</f>
        <v>4.186462761426001</v>
      </c>
      <c r="I21" s="21">
        <f>IF(OR($A21="",$B21="",$C21=""),"",'MPTO_working_3-way'!F20)</f>
        <v>3.8728852060785801</v>
      </c>
      <c r="J21" s="22">
        <f>IF(OR($A21="",$B21="",$C21=""),"",'MPTO_working_3-way'!G20)</f>
        <v>1.9883505299757436</v>
      </c>
      <c r="K21" s="17">
        <f>IF(OR($A21="",$B21="",$C21=""),"",'OddsRatio_working_3-way'!H20)</f>
        <v>4.1659656330256896</v>
      </c>
      <c r="L21" s="21">
        <f>IF(OR($A21="",$B21="",$C21=""),"",'OddsRatio_working_3-way'!I20)</f>
        <v>3.8619490656159376</v>
      </c>
      <c r="M21" s="22">
        <f>IF(OR($A21="",$B21="",$C21=""),"",'OddsRatio_working_3-way'!J20)</f>
        <v>1.9959163415147032</v>
      </c>
      <c r="N21" s="23">
        <f t="shared" si="16"/>
        <v>24.158753250894307</v>
      </c>
      <c r="O21" s="24">
        <f t="shared" si="17"/>
        <v>26.037047739569736</v>
      </c>
      <c r="P21" s="24">
        <f t="shared" si="18"/>
        <v>49.804199009535949</v>
      </c>
      <c r="Q21" t="s">
        <v>212</v>
      </c>
      <c r="R21" t="s">
        <v>213</v>
      </c>
      <c r="S21" s="48" t="s">
        <v>477</v>
      </c>
      <c r="T21" s="35">
        <v>100</v>
      </c>
      <c r="U21" s="35">
        <f t="shared" si="19"/>
        <v>39.759036144578317</v>
      </c>
      <c r="V21" s="35">
        <f t="shared" si="20"/>
        <v>76.076555023923447</v>
      </c>
      <c r="W21" s="35">
        <f t="shared" si="21"/>
        <v>80.430528375733857</v>
      </c>
      <c r="X21" s="35">
        <f t="shared" si="22"/>
        <v>43.492916600342703</v>
      </c>
      <c r="Y21" s="35">
        <f t="shared" si="23"/>
        <v>79.81043547968784</v>
      </c>
      <c r="Z21" s="35">
        <f t="shared" si="24"/>
        <v>84.16440883149825</v>
      </c>
      <c r="AA21" s="35">
        <f t="shared" si="25"/>
        <v>-3.7338804557643854</v>
      </c>
      <c r="AB21" s="35">
        <f t="shared" si="26"/>
        <v>-3.7338804557643925</v>
      </c>
      <c r="AC21" s="35">
        <f t="shared" si="27"/>
        <v>-3.7338804557643925</v>
      </c>
      <c r="AF21">
        <v>1.89</v>
      </c>
      <c r="AG21">
        <v>1.99</v>
      </c>
      <c r="AJ21" t="s">
        <v>486</v>
      </c>
    </row>
    <row r="22" spans="1:36" ht="15" x14ac:dyDescent="0.25">
      <c r="A22">
        <v>1.66</v>
      </c>
      <c r="B22">
        <v>4.18</v>
      </c>
      <c r="C22">
        <v>5.1100000000000003</v>
      </c>
      <c r="D22" s="20">
        <f t="shared" si="3"/>
        <v>3.7338804557643934E-2</v>
      </c>
      <c r="E22" s="17">
        <f>IF(OR($A22="",$B22="",$C22=""),"",A22*'MPTO_working_3-way'!$I21)</f>
        <v>1.7219824155656889</v>
      </c>
      <c r="F22" s="21">
        <f>IF(OR($A22="",$B22="",$C22=""),"",B22*'MPTO_working_3-way'!$I21)</f>
        <v>4.3360762030509514</v>
      </c>
      <c r="G22" s="22">
        <f>IF(OR($A22="",$B22="",$C22=""),"",C22*'MPTO_working_3-way'!$I21)</f>
        <v>5.3008012912895612</v>
      </c>
      <c r="H22" s="17">
        <f>IF(OR($A22="",$B22="",$C22=""),"",'MPTO_working_3-way'!E21)</f>
        <v>1.6950204880951569</v>
      </c>
      <c r="I22" s="21">
        <f>IF(OR($A22="",$B22="",$C22=""),"",'MPTO_working_3-way'!F21)</f>
        <v>4.4094008473268058</v>
      </c>
      <c r="J22" s="22">
        <f>IF(OR($A22="",$B22="",$C22=""),"",'MPTO_working_3-way'!G21)</f>
        <v>5.4570721367863744</v>
      </c>
      <c r="K22" s="17">
        <f>IF(OR($A22="",$B22="",$C22=""),"",'OddsRatio_working_3-way'!H21)</f>
        <v>1.7043420999300036</v>
      </c>
      <c r="L22" s="21">
        <f>IF(OR($A22="",$B22="",$C22=""),"",'OddsRatio_working_3-way'!I21)</f>
        <v>4.3936482996627459</v>
      </c>
      <c r="M22" s="22">
        <f>IF(OR($A22="",$B22="",$C22=""),"",'OddsRatio_working_3-way'!J21)</f>
        <v>5.3861303495641151</v>
      </c>
      <c r="N22" s="23">
        <f t="shared" si="16"/>
        <v>58.07260230770067</v>
      </c>
      <c r="O22" s="24">
        <f t="shared" si="17"/>
        <v>23.062325318369169</v>
      </c>
      <c r="P22" s="24">
        <f t="shared" si="18"/>
        <v>18.865072373930154</v>
      </c>
      <c r="Q22" t="s">
        <v>214</v>
      </c>
      <c r="R22" t="s">
        <v>215</v>
      </c>
      <c r="S22" s="48" t="s">
        <v>478</v>
      </c>
      <c r="T22" s="35">
        <v>100</v>
      </c>
      <c r="U22" s="35">
        <f t="shared" si="19"/>
        <v>55.947136563876647</v>
      </c>
      <c r="V22" s="35">
        <f t="shared" si="20"/>
        <v>71.590909090909093</v>
      </c>
      <c r="W22" s="35">
        <f t="shared" si="21"/>
        <v>69.135802469135797</v>
      </c>
      <c r="X22" s="35">
        <f t="shared" si="22"/>
        <v>59.27328843995511</v>
      </c>
      <c r="Y22" s="35">
        <f t="shared" si="23"/>
        <v>74.917060966987535</v>
      </c>
      <c r="Z22" s="35">
        <f t="shared" si="24"/>
        <v>72.461954345214252</v>
      </c>
      <c r="AA22" s="35">
        <f t="shared" si="25"/>
        <v>-3.3261518760784625</v>
      </c>
      <c r="AB22" s="35">
        <f t="shared" si="26"/>
        <v>-3.3261518760784412</v>
      </c>
      <c r="AC22" s="35">
        <f t="shared" si="27"/>
        <v>-3.3261518760784554</v>
      </c>
      <c r="AF22">
        <v>1.71</v>
      </c>
      <c r="AG22">
        <v>2.2000000000000002</v>
      </c>
      <c r="AJ22" t="s">
        <v>172</v>
      </c>
    </row>
    <row r="23" spans="1:36" ht="15" x14ac:dyDescent="0.25">
      <c r="A23">
        <v>2.27</v>
      </c>
      <c r="B23">
        <v>3.52</v>
      </c>
      <c r="C23">
        <v>3.24</v>
      </c>
      <c r="D23" s="20">
        <f t="shared" si="3"/>
        <v>3.3261518760784536E-2</v>
      </c>
      <c r="E23" s="17">
        <f>IF(OR($A23="",$B23="",$C23=""),"",A23*'MPTO_working_3-way'!$I22)</f>
        <v>2.3455036475869808</v>
      </c>
      <c r="F23" s="21">
        <f>IF(OR($A23="",$B23="",$C23=""),"",B23*'MPTO_working_3-way'!$I22)</f>
        <v>3.6370805460379616</v>
      </c>
      <c r="G23" s="22">
        <f>IF(OR($A23="",$B23="",$C23=""),"",C23*'MPTO_working_3-way'!$I22)</f>
        <v>3.3477673207849423</v>
      </c>
      <c r="H23" s="17">
        <f>IF(OR($A23="",$B23="",$C23=""),"",'MPTO_working_3-way'!E22)</f>
        <v>2.3286060843881815</v>
      </c>
      <c r="I23" s="21">
        <f>IF(OR($A23="",$B23="",$C23=""),"",'MPTO_working_3-way'!F22)</f>
        <v>3.6629535332619985</v>
      </c>
      <c r="J23" s="22">
        <f>IF(OR($A23="",$B23="",$C23=""),"",'MPTO_working_3-way'!G22)</f>
        <v>3.3607254595567242</v>
      </c>
      <c r="K23" s="17">
        <f>IF(OR($A23="",$B23="",$C23=""),"",'OddsRatio_working_3-way'!H22)</f>
        <v>2.3358365856942322</v>
      </c>
      <c r="L23" s="21">
        <f>IF(OR($A23="",$B23="",$C23=""),"",'OddsRatio_working_3-way'!I22)</f>
        <v>3.650636374763359</v>
      </c>
      <c r="M23" s="22">
        <f>IF(OR($A23="",$B23="",$C23=""),"",'OddsRatio_working_3-way'!J22)</f>
        <v>3.3561212220118755</v>
      </c>
      <c r="N23" s="23">
        <f t="shared" si="16"/>
        <v>42.634766355140194</v>
      </c>
      <c r="O23" s="24">
        <f t="shared" si="17"/>
        <v>27.494579439252337</v>
      </c>
      <c r="P23" s="24">
        <f t="shared" si="18"/>
        <v>29.870654205607472</v>
      </c>
      <c r="Q23" t="s">
        <v>216</v>
      </c>
      <c r="R23" t="s">
        <v>217</v>
      </c>
      <c r="S23" s="48" t="s">
        <v>478</v>
      </c>
      <c r="T23" s="35">
        <v>100</v>
      </c>
      <c r="U23" s="35">
        <f t="shared" si="19"/>
        <v>35.897435897435898</v>
      </c>
      <c r="V23" s="35">
        <f t="shared" si="20"/>
        <v>77.528089887640448</v>
      </c>
      <c r="W23" s="35">
        <f t="shared" si="21"/>
        <v>82.847341337907366</v>
      </c>
      <c r="X23" s="35">
        <f t="shared" si="22"/>
        <v>39.624568774452172</v>
      </c>
      <c r="Y23" s="35">
        <f t="shared" si="23"/>
        <v>81.255222764656722</v>
      </c>
      <c r="Z23" s="35">
        <f t="shared" si="24"/>
        <v>86.57447421492364</v>
      </c>
      <c r="AA23" s="35">
        <f t="shared" si="25"/>
        <v>-3.7271328770162739</v>
      </c>
      <c r="AB23" s="35">
        <f t="shared" si="26"/>
        <v>-3.7271328770162739</v>
      </c>
      <c r="AC23" s="35">
        <f t="shared" si="27"/>
        <v>-3.7271328770162739</v>
      </c>
      <c r="AF23">
        <v>1.81</v>
      </c>
      <c r="AG23">
        <v>2.06</v>
      </c>
      <c r="AJ23" t="s">
        <v>172</v>
      </c>
    </row>
    <row r="24" spans="1:36" ht="15" x14ac:dyDescent="0.25">
      <c r="A24">
        <v>1.56</v>
      </c>
      <c r="B24">
        <v>4.45</v>
      </c>
      <c r="C24">
        <v>5.83</v>
      </c>
      <c r="D24" s="20">
        <f t="shared" si="3"/>
        <v>3.7271328770162704E-2</v>
      </c>
      <c r="E24" s="17">
        <f>IF(OR($A24="",$B24="",$C24=""),"",A24*'MPTO_working_3-way'!$I23)</f>
        <v>1.6181432728814538</v>
      </c>
      <c r="F24" s="21">
        <f>IF(OR($A24="",$B24="",$C24=""),"",B24*'MPTO_working_3-way'!$I23)</f>
        <v>4.6158574130272241</v>
      </c>
      <c r="G24" s="22">
        <f>IF(OR($A24="",$B24="",$C24=""),"",C24*'MPTO_working_3-way'!$I23)</f>
        <v>6.0472918467300483</v>
      </c>
      <c r="H24" s="17">
        <f>IF(OR($A24="",$B24="",$C24=""),"",'MPTO_working_3-way'!E23)</f>
        <v>1.5908320608746669</v>
      </c>
      <c r="I24" s="21">
        <f>IF(OR($A24="",$B24="",$C24=""),"",'MPTO_working_3-way'!F23)</f>
        <v>4.7104193209486667</v>
      </c>
      <c r="J24" s="22">
        <f>IF(OR($A24="",$B24="",$C24=""),"",'MPTO_working_3-way'!G23)</f>
        <v>6.2852440991512388</v>
      </c>
      <c r="K24" s="17">
        <f>IF(OR($A24="",$B24="",$C24=""),"",'OddsRatio_working_3-way'!H23)</f>
        <v>1.5998561555513395</v>
      </c>
      <c r="L24" s="21">
        <f>IF(OR($A24="",$B24="",$C24=""),"",'OddsRatio_working_3-way'!I23)</f>
        <v>4.6955423868787891</v>
      </c>
      <c r="M24" s="22">
        <f>IF(OR($A24="",$B24="",$C24=""),"",'OddsRatio_working_3-way'!J23)</f>
        <v>6.1737593416303032</v>
      </c>
      <c r="N24" s="23">
        <f t="shared" si="16"/>
        <v>61.799224874524484</v>
      </c>
      <c r="O24" s="24">
        <f t="shared" si="17"/>
        <v>21.664447371743414</v>
      </c>
      <c r="P24" s="24">
        <f t="shared" si="18"/>
        <v>16.53632775373211</v>
      </c>
      <c r="Q24" t="s">
        <v>218</v>
      </c>
      <c r="R24" t="s">
        <v>219</v>
      </c>
      <c r="S24" s="48" t="s">
        <v>478</v>
      </c>
      <c r="T24" s="35">
        <v>100</v>
      </c>
      <c r="U24" s="35">
        <f t="shared" si="19"/>
        <v>49.748743718592962</v>
      </c>
      <c r="V24" s="35">
        <f t="shared" si="20"/>
        <v>73.821989528795811</v>
      </c>
      <c r="W24" s="35">
        <f t="shared" si="21"/>
        <v>72.972972972972968</v>
      </c>
      <c r="X24" s="35">
        <f t="shared" si="22"/>
        <v>53.205037498231214</v>
      </c>
      <c r="Y24" s="35">
        <f t="shared" si="23"/>
        <v>77.278283308434055</v>
      </c>
      <c r="Z24" s="35">
        <f t="shared" si="24"/>
        <v>76.429266752611213</v>
      </c>
      <c r="AA24" s="35">
        <f t="shared" si="25"/>
        <v>-3.4562937796382514</v>
      </c>
      <c r="AB24" s="35">
        <f t="shared" si="26"/>
        <v>-3.4562937796382442</v>
      </c>
      <c r="AC24" s="35">
        <f t="shared" si="27"/>
        <v>-3.4562937796382442</v>
      </c>
      <c r="AF24">
        <v>1.66</v>
      </c>
      <c r="AG24">
        <v>2.29</v>
      </c>
      <c r="AJ24" t="s">
        <v>172</v>
      </c>
    </row>
    <row r="25" spans="1:36" ht="15" x14ac:dyDescent="0.25">
      <c r="A25">
        <v>1.99</v>
      </c>
      <c r="B25">
        <v>3.82</v>
      </c>
      <c r="C25">
        <v>3.7</v>
      </c>
      <c r="D25" s="20">
        <f t="shared" si="3"/>
        <v>3.4562937796382309E-2</v>
      </c>
      <c r="E25" s="17">
        <f>IF(OR($A25="",$B25="",$C25=""),"",A25*'MPTO_working_3-way'!$I24)</f>
        <v>2.0587802462148006</v>
      </c>
      <c r="F25" s="21">
        <f>IF(OR($A25="",$B25="",$C25=""),"",B25*'MPTO_working_3-way'!$I24)</f>
        <v>3.9520304223821801</v>
      </c>
      <c r="G25" s="22">
        <f>IF(OR($A25="",$B25="",$C25=""),"",C25*'MPTO_working_3-way'!$I24)</f>
        <v>3.8278828698466145</v>
      </c>
      <c r="H25" s="17">
        <f>IF(OR($A25="",$B25="",$C25=""),"",'MPTO_working_3-way'!E24)</f>
        <v>2.0366947896999892</v>
      </c>
      <c r="I25" s="21">
        <f>IF(OR($A25="",$B25="",$C25=""),"",'MPTO_working_3-way'!F24)</f>
        <v>3.9958582857489211</v>
      </c>
      <c r="J25" s="22">
        <f>IF(OR($A25="",$B25="",$C25=""),"",'MPTO_working_3-way'!G24)</f>
        <v>3.8647448892194745</v>
      </c>
      <c r="K25" s="17">
        <f>IF(OR($A25="",$B25="",$C25=""),"",'OddsRatio_working_3-way'!H24)</f>
        <v>2.0453394144684012</v>
      </c>
      <c r="L25" s="21">
        <f>IF(OR($A25="",$B25="",$C25=""),"",'OddsRatio_working_3-way'!I24)</f>
        <v>3.9776334836372631</v>
      </c>
      <c r="M25" s="22">
        <f>IF(OR($A25="",$B25="",$C25=""),"",'OddsRatio_working_3-way'!J24)</f>
        <v>3.8509256758229129</v>
      </c>
      <c r="N25" s="23">
        <f t="shared" si="16"/>
        <v>48.572449723012646</v>
      </c>
      <c r="O25" s="24">
        <f t="shared" si="17"/>
        <v>25.303448939475174</v>
      </c>
      <c r="P25" s="24">
        <f t="shared" si="18"/>
        <v>26.124101337512208</v>
      </c>
      <c r="Q25" t="s">
        <v>220</v>
      </c>
      <c r="R25" t="s">
        <v>221</v>
      </c>
      <c r="S25" s="48" t="s">
        <v>478</v>
      </c>
      <c r="T25" s="35">
        <v>100</v>
      </c>
      <c r="U25" s="35">
        <f t="shared" si="19"/>
        <v>47.916666666666671</v>
      </c>
      <c r="V25" s="35">
        <f t="shared" si="20"/>
        <v>75.062344139650875</v>
      </c>
      <c r="W25" s="35">
        <f t="shared" si="21"/>
        <v>74.811083123425689</v>
      </c>
      <c r="X25" s="35">
        <f t="shared" si="22"/>
        <v>50.126572736923436</v>
      </c>
      <c r="Y25" s="35">
        <f t="shared" si="23"/>
        <v>77.272250209907639</v>
      </c>
      <c r="Z25" s="35">
        <f t="shared" si="24"/>
        <v>77.020989193682468</v>
      </c>
      <c r="AA25" s="35">
        <f t="shared" si="25"/>
        <v>-2.2099060702567641</v>
      </c>
      <c r="AB25" s="35">
        <f t="shared" si="26"/>
        <v>-2.2099060702567641</v>
      </c>
      <c r="AC25" s="35">
        <f t="shared" si="27"/>
        <v>-2.2099060702567783</v>
      </c>
      <c r="AF25">
        <v>1.74</v>
      </c>
      <c r="AG25">
        <v>2.16</v>
      </c>
      <c r="AJ25" t="s">
        <v>172</v>
      </c>
    </row>
    <row r="26" spans="1:36" ht="15" x14ac:dyDescent="0.25">
      <c r="A26">
        <v>1.92</v>
      </c>
      <c r="B26">
        <v>4.01</v>
      </c>
      <c r="C26">
        <v>3.97</v>
      </c>
      <c r="D26" s="20">
        <f t="shared" si="3"/>
        <v>2.209906070256773E-2</v>
      </c>
      <c r="E26" s="17">
        <f>IF(OR($A26="",$B26="",$C26=""),"",A26*'MPTO_working_3-way'!$I25)</f>
        <v>1.9624301965489299</v>
      </c>
      <c r="F26" s="21">
        <f>IF(OR($A26="",$B26="",$C26=""),"",B26*'MPTO_working_3-way'!$I25)</f>
        <v>4.0986172334172961</v>
      </c>
      <c r="G26" s="22">
        <f>IF(OR($A26="",$B26="",$C26=""),"",C26*'MPTO_working_3-way'!$I25)</f>
        <v>4.0577332709891945</v>
      </c>
      <c r="H26" s="17">
        <f>IF(OR($A26="",$B26="",$C26=""),"",'MPTO_working_3-way'!E25)</f>
        <v>1.9475449043599533</v>
      </c>
      <c r="I26" s="21">
        <f>IF(OR($A26="",$B26="",$C26=""),"",'MPTO_working_3-way'!F25)</f>
        <v>4.1320571578846241</v>
      </c>
      <c r="J26" s="22">
        <f>IF(OR($A26="",$B26="",$C26=""),"",'MPTO_working_3-way'!G25)</f>
        <v>4.0895979346113691</v>
      </c>
      <c r="K26" s="17">
        <f>IF(OR($A26="",$B26="",$C26=""),"",'OddsRatio_working_3-way'!H25)</f>
        <v>1.953273443732563</v>
      </c>
      <c r="L26" s="21">
        <f>IF(OR($A26="",$B26="",$C26=""),"",'OddsRatio_working_3-way'!I25)</f>
        <v>4.1188620278641466</v>
      </c>
      <c r="M26" s="22">
        <f>IF(OR($A26="",$B26="",$C26=""),"",'OddsRatio_working_3-way'!J25)</f>
        <v>4.0774153563975135</v>
      </c>
      <c r="N26" s="23">
        <f t="shared" si="16"/>
        <v>50.957226491855337</v>
      </c>
      <c r="O26" s="24">
        <f t="shared" si="17"/>
        <v>24.398472534753676</v>
      </c>
      <c r="P26" s="24">
        <f t="shared" si="18"/>
        <v>24.644300973390987</v>
      </c>
      <c r="Q26" t="s">
        <v>222</v>
      </c>
      <c r="R26" t="s">
        <v>223</v>
      </c>
      <c r="S26" s="48" t="s">
        <v>478</v>
      </c>
      <c r="T26" s="35">
        <v>100</v>
      </c>
      <c r="U26" s="35">
        <f t="shared" si="19"/>
        <v>66.555183946488299</v>
      </c>
      <c r="V26" s="35">
        <f t="shared" si="20"/>
        <v>73.045822102425873</v>
      </c>
      <c r="W26" s="35">
        <f t="shared" si="21"/>
        <v>58.15899581589958</v>
      </c>
      <c r="X26" s="35">
        <f t="shared" si="22"/>
        <v>68.79518208167454</v>
      </c>
      <c r="Y26" s="35">
        <f t="shared" si="23"/>
        <v>75.285820237612128</v>
      </c>
      <c r="Z26" s="35">
        <f t="shared" si="24"/>
        <v>60.398993951085835</v>
      </c>
      <c r="AA26" s="35">
        <f t="shared" si="25"/>
        <v>-2.2399981351862408</v>
      </c>
      <c r="AB26" s="35">
        <f t="shared" si="26"/>
        <v>-2.239998135186255</v>
      </c>
      <c r="AC26" s="35">
        <f t="shared" si="27"/>
        <v>-2.239998135186255</v>
      </c>
      <c r="AF26">
        <v>1.57</v>
      </c>
      <c r="AG26">
        <v>2.5499999999999998</v>
      </c>
      <c r="AJ26" t="s">
        <v>481</v>
      </c>
    </row>
    <row r="27" spans="1:36" ht="15" x14ac:dyDescent="0.25">
      <c r="A27">
        <v>2.99</v>
      </c>
      <c r="B27">
        <v>3.71</v>
      </c>
      <c r="C27">
        <v>2.39</v>
      </c>
      <c r="D27" s="20">
        <f t="shared" si="3"/>
        <v>2.2399981351862497E-2</v>
      </c>
      <c r="E27" s="17">
        <f>IF(OR($A27="",$B27="",$C27=""),"",A27*'MPTO_working_3-way'!$I26)</f>
        <v>3.056975944242069</v>
      </c>
      <c r="F27" s="21">
        <f>IF(OR($A27="",$B27="",$C27=""),"",B27*'MPTO_working_3-way'!$I26)</f>
        <v>3.79310393081541</v>
      </c>
      <c r="G27" s="22">
        <f>IF(OR($A27="",$B27="",$C27=""),"",C27*'MPTO_working_3-way'!$I26)</f>
        <v>2.4435359554309515</v>
      </c>
      <c r="H27" s="17">
        <f>IF(OR($A27="",$B27="",$C27=""),"",'MPTO_working_3-way'!E26)</f>
        <v>3.0582769965321805</v>
      </c>
      <c r="I27" s="21">
        <f>IF(OR($A27="",$B27="",$C27=""),"",'MPTO_working_3-way'!F26)</f>
        <v>3.8156998864588818</v>
      </c>
      <c r="J27" s="22">
        <f>IF(OR($A27="",$B27="",$C27=""),"",'MPTO_working_3-way'!G26)</f>
        <v>2.4334252485503138</v>
      </c>
      <c r="K27" s="17">
        <f>IF(OR($A27="",$B27="",$C27=""),"",'OddsRatio_working_3-way'!H26)</f>
        <v>3.0587712033283938</v>
      </c>
      <c r="L27" s="21">
        <f>IF(OR($A27="",$B27="",$C27=""),"",'OddsRatio_working_3-way'!I26)</f>
        <v>3.8036532467436928</v>
      </c>
      <c r="M27" s="22">
        <f>IF(OR($A27="",$B27="",$C27=""),"",'OddsRatio_working_3-way'!J26)</f>
        <v>2.438036167148979</v>
      </c>
      <c r="N27" s="23">
        <f t="shared" si="16"/>
        <v>32.712066376692896</v>
      </c>
      <c r="O27" s="24">
        <f t="shared" si="17"/>
        <v>26.363633009787534</v>
      </c>
      <c r="P27" s="24">
        <f t="shared" si="18"/>
        <v>40.924300613519563</v>
      </c>
      <c r="Q27" t="s">
        <v>224</v>
      </c>
      <c r="R27" t="s">
        <v>225</v>
      </c>
      <c r="S27" s="48" t="s">
        <v>478</v>
      </c>
      <c r="T27" s="35">
        <v>100</v>
      </c>
      <c r="U27" s="35">
        <f t="shared" si="19"/>
        <v>44.134078212290497</v>
      </c>
      <c r="V27" s="35">
        <f t="shared" si="20"/>
        <v>76.076555023923447</v>
      </c>
      <c r="W27" s="35">
        <f t="shared" si="21"/>
        <v>77.27272727272728</v>
      </c>
      <c r="X27" s="35">
        <f t="shared" si="22"/>
        <v>46.650717703349287</v>
      </c>
      <c r="Y27" s="35">
        <f t="shared" si="23"/>
        <v>78.59319451498223</v>
      </c>
      <c r="Z27" s="35">
        <f t="shared" si="24"/>
        <v>79.789366763786049</v>
      </c>
      <c r="AA27" s="35">
        <f t="shared" si="25"/>
        <v>-2.5166394910587897</v>
      </c>
      <c r="AB27" s="35">
        <f t="shared" si="26"/>
        <v>-2.5166394910587826</v>
      </c>
      <c r="AC27" s="35">
        <f t="shared" si="27"/>
        <v>-2.5166394910587684</v>
      </c>
      <c r="AF27">
        <v>1.69</v>
      </c>
      <c r="AG27">
        <v>2.29</v>
      </c>
      <c r="AJ27" t="s">
        <v>481</v>
      </c>
    </row>
    <row r="28" spans="1:36" ht="15" x14ac:dyDescent="0.25">
      <c r="A28">
        <v>1.79</v>
      </c>
      <c r="B28">
        <v>4.18</v>
      </c>
      <c r="C28">
        <v>4.4000000000000004</v>
      </c>
      <c r="D28" s="20">
        <f t="shared" si="3"/>
        <v>2.5166394910587808E-2</v>
      </c>
      <c r="E28" s="17">
        <f>IF(OR($A28="",$B28="",$C28=""),"",A28*'MPTO_working_3-way'!$I27)</f>
        <v>1.8350478468899523</v>
      </c>
      <c r="F28" s="21">
        <f>IF(OR($A28="",$B28="",$C28=""),"",B28*'MPTO_working_3-way'!$I27)</f>
        <v>4.2851955307262566</v>
      </c>
      <c r="G28" s="22">
        <f>IF(OR($A28="",$B28="",$C28=""),"",C28*'MPTO_working_3-way'!$I27)</f>
        <v>4.5107321376065865</v>
      </c>
      <c r="H28" s="17">
        <f>IF(OR($A28="",$B28="",$C28=""),"",'MPTO_working_3-way'!E27)</f>
        <v>1.8172883084919487</v>
      </c>
      <c r="I28" s="21">
        <f>IF(OR($A28="",$B28="",$C28=""),"",'MPTO_working_3-way'!F27)</f>
        <v>4.3318987976918768</v>
      </c>
      <c r="J28" s="22">
        <f>IF(OR($A28="",$B28="",$C28=""),"",'MPTO_working_3-way'!G27)</f>
        <v>4.5686314418301723</v>
      </c>
      <c r="K28" s="17">
        <f>IF(OR($A28="",$B28="",$C28=""),"",'OddsRatio_working_3-way'!H27)</f>
        <v>1.8237973681751851</v>
      </c>
      <c r="L28" s="21">
        <f>IF(OR($A28="",$B28="",$C28=""),"",'OddsRatio_working_3-way'!I27)</f>
        <v>4.3160451022747957</v>
      </c>
      <c r="M28" s="22">
        <f>IF(OR($A28="",$B28="",$C28=""),"",'OddsRatio_working_3-way'!J27)</f>
        <v>4.5454570275894053</v>
      </c>
      <c r="N28" s="23">
        <f t="shared" si="16"/>
        <v>54.494491884492533</v>
      </c>
      <c r="O28" s="24">
        <f t="shared" si="17"/>
        <v>23.336158007952548</v>
      </c>
      <c r="P28" s="24">
        <f t="shared" si="18"/>
        <v>22.169350107554916</v>
      </c>
      <c r="Q28" t="s">
        <v>226</v>
      </c>
      <c r="R28" t="s">
        <v>227</v>
      </c>
      <c r="S28" s="48" t="s">
        <v>478</v>
      </c>
      <c r="T28" s="35">
        <v>100</v>
      </c>
      <c r="U28" s="35">
        <f t="shared" si="19"/>
        <v>86.754966887417226</v>
      </c>
      <c r="V28" s="35">
        <f t="shared" si="20"/>
        <v>82.57839721254355</v>
      </c>
      <c r="W28" s="35">
        <f t="shared" si="21"/>
        <v>28.057553956834536</v>
      </c>
      <c r="X28" s="35">
        <f t="shared" si="22"/>
        <v>89.364048830621925</v>
      </c>
      <c r="Y28" s="35">
        <f t="shared" si="23"/>
        <v>85.187479155748264</v>
      </c>
      <c r="Z28" s="35">
        <f t="shared" si="24"/>
        <v>30.666635900039228</v>
      </c>
      <c r="AA28" s="35">
        <f t="shared" si="25"/>
        <v>-2.6090819432046999</v>
      </c>
      <c r="AB28" s="35">
        <f t="shared" si="26"/>
        <v>-2.6090819432047141</v>
      </c>
      <c r="AC28" s="35">
        <f t="shared" si="27"/>
        <v>-2.6090819432046928</v>
      </c>
      <c r="AF28">
        <v>1.72</v>
      </c>
      <c r="AG28">
        <v>2.23</v>
      </c>
      <c r="AJ28" t="s">
        <v>481</v>
      </c>
    </row>
    <row r="29" spans="1:36" ht="15" x14ac:dyDescent="0.25">
      <c r="A29">
        <v>7.55</v>
      </c>
      <c r="B29">
        <v>5.74</v>
      </c>
      <c r="C29">
        <v>1.39</v>
      </c>
      <c r="D29" s="20">
        <f t="shared" si="3"/>
        <v>2.6090819432047052E-2</v>
      </c>
      <c r="E29" s="17">
        <f>IF(OR($A29="",$B29="",$C29=""),"",A29*'MPTO_working_3-way'!$I28)</f>
        <v>7.7469856867119553</v>
      </c>
      <c r="F29" s="21">
        <f>IF(OR($A29="",$B29="",$C29=""),"",B29*'MPTO_working_3-way'!$I28)</f>
        <v>5.8897613035399505</v>
      </c>
      <c r="G29" s="22">
        <f>IF(OR($A29="",$B29="",$C29=""),"",C29*'MPTO_working_3-way'!$I28)</f>
        <v>1.4262662390105454</v>
      </c>
      <c r="H29" s="17">
        <f>IF(OR($A29="",$B29="",$C29=""),"",'MPTO_working_3-way'!E28)</f>
        <v>8.0805866358315761</v>
      </c>
      <c r="I29" s="21">
        <f>IF(OR($A29="",$B29="",$C29=""),"",'MPTO_working_3-way'!F28)</f>
        <v>6.0415992602258051</v>
      </c>
      <c r="J29" s="22">
        <f>IF(OR($A29="",$B29="",$C29=""),"",'MPTO_working_3-way'!G28)</f>
        <v>1.407008974587457</v>
      </c>
      <c r="K29" s="17">
        <f>IF(OR($A29="",$B29="",$C29=""),"",'OddsRatio_working_3-way'!H28)</f>
        <v>7.9338973479027386</v>
      </c>
      <c r="L29" s="21">
        <f>IF(OR($A29="",$B29="",$C29=""),"",'OddsRatio_working_3-way'!I28)</f>
        <v>6.0178127372609147</v>
      </c>
      <c r="M29" s="22">
        <f>IF(OR($A29="",$B29="",$C29=""),"",'OddsRatio_working_3-way'!J28)</f>
        <v>1.4128580100277965</v>
      </c>
      <c r="N29" s="23">
        <f t="shared" si="16"/>
        <v>12.908246386917346</v>
      </c>
      <c r="O29" s="24">
        <f t="shared" si="17"/>
        <v>16.978616763279785</v>
      </c>
      <c r="P29" s="24">
        <f t="shared" si="18"/>
        <v>70.113136849802856</v>
      </c>
      <c r="Q29" t="s">
        <v>228</v>
      </c>
      <c r="R29" t="s">
        <v>229</v>
      </c>
      <c r="S29" s="48" t="s">
        <v>478</v>
      </c>
      <c r="T29" s="35">
        <v>100</v>
      </c>
      <c r="U29" s="35">
        <f t="shared" si="19"/>
        <v>53.703703703703695</v>
      </c>
      <c r="V29" s="35">
        <f t="shared" si="20"/>
        <v>72.067039106145245</v>
      </c>
      <c r="W29" s="35">
        <f t="shared" si="21"/>
        <v>71.988795518207283</v>
      </c>
      <c r="X29" s="35">
        <f t="shared" si="22"/>
        <v>55.944165375647458</v>
      </c>
      <c r="Y29" s="35">
        <f t="shared" si="23"/>
        <v>74.307500778089008</v>
      </c>
      <c r="Z29" s="35">
        <f t="shared" si="24"/>
        <v>74.229257190151031</v>
      </c>
      <c r="AA29" s="35">
        <f t="shared" si="25"/>
        <v>-2.2404616719437627</v>
      </c>
      <c r="AB29" s="35">
        <f t="shared" si="26"/>
        <v>-2.2404616719437627</v>
      </c>
      <c r="AC29" s="35">
        <f t="shared" si="27"/>
        <v>-2.2404616719437485</v>
      </c>
      <c r="AF29">
        <v>1.45</v>
      </c>
      <c r="AG29">
        <v>2.9</v>
      </c>
      <c r="AJ29" t="s">
        <v>481</v>
      </c>
    </row>
    <row r="30" spans="1:36" s="35" customFormat="1" ht="15" x14ac:dyDescent="0.25">
      <c r="A30">
        <v>2.16</v>
      </c>
      <c r="B30">
        <v>3.58</v>
      </c>
      <c r="C30">
        <v>3.57</v>
      </c>
      <c r="D30" s="20">
        <f t="shared" si="3"/>
        <v>2.2404616719437609E-2</v>
      </c>
      <c r="E30" s="17">
        <f>IF(OR($A30="",$B30="",$C30=""),"",A30*'MPTO_working_3-way'!$I29)</f>
        <v>2.2083939721139854</v>
      </c>
      <c r="F30" s="21">
        <f>IF(OR($A30="",$B30="",$C30=""),"",B30*'MPTO_working_3-way'!$I29)</f>
        <v>3.6602085278555867</v>
      </c>
      <c r="G30" s="22">
        <f>IF(OR($A30="",$B30="",$C30=""),"",C30*'MPTO_working_3-way'!$I29)</f>
        <v>3.6499844816883922</v>
      </c>
      <c r="H30" s="17">
        <f>IF(OR($A30="",$B30="",$C30=""),"",'MPTO_working_3-way'!E29)</f>
        <v>2.1954149499555924</v>
      </c>
      <c r="I30" s="21">
        <f>IF(OR($A30="",$B30="",$C30=""),"",'MPTO_working_3-way'!F29)</f>
        <v>3.6783448758113222</v>
      </c>
      <c r="J30" s="22">
        <f>IF(OR($A30="",$B30="",$C30=""),"",'MPTO_working_3-way'!G29)</f>
        <v>3.6677887267505569</v>
      </c>
      <c r="K30" s="17">
        <f>IF(OR($A30="",$B30="",$C30=""),"",'OddsRatio_working_3-way'!H29)</f>
        <v>2.20079851358649</v>
      </c>
      <c r="L30" s="21">
        <f>IF(OR($A30="",$B30="",$C30=""),"",'OddsRatio_working_3-way'!I29)</f>
        <v>3.6707415215975381</v>
      </c>
      <c r="M30" s="22">
        <f>IF(OR($A30="",$B30="",$C30=""),"",'OddsRatio_working_3-way'!J29)</f>
        <v>3.6603898102735171</v>
      </c>
      <c r="N30" s="23">
        <f t="shared" si="16"/>
        <v>45.28177547246019</v>
      </c>
      <c r="O30" s="24">
        <f t="shared" si="17"/>
        <v>27.320847771093305</v>
      </c>
      <c r="P30" s="24">
        <f t="shared" si="18"/>
        <v>27.397376756446505</v>
      </c>
      <c r="Q30" t="s">
        <v>230</v>
      </c>
      <c r="R30" t="s">
        <v>231</v>
      </c>
      <c r="S30" s="48" t="s">
        <v>478</v>
      </c>
      <c r="T30" s="35">
        <v>100</v>
      </c>
      <c r="U30" s="35">
        <f t="shared" si="19"/>
        <v>72.826086956521735</v>
      </c>
      <c r="V30" s="35">
        <f t="shared" si="20"/>
        <v>73.544973544973558</v>
      </c>
      <c r="W30" s="35">
        <f t="shared" si="21"/>
        <v>51.456310679611654</v>
      </c>
      <c r="X30" s="35">
        <f t="shared" si="22"/>
        <v>74.998715775414809</v>
      </c>
      <c r="Y30" s="35">
        <f t="shared" si="23"/>
        <v>75.717602363866604</v>
      </c>
      <c r="Z30" s="35">
        <f t="shared" si="24"/>
        <v>53.628939498504714</v>
      </c>
      <c r="AA30" s="35">
        <f t="shared" si="25"/>
        <v>-2.1726288188930738</v>
      </c>
      <c r="AB30" s="35">
        <f t="shared" si="26"/>
        <v>-2.1726288188930454</v>
      </c>
      <c r="AC30" s="35">
        <f t="shared" si="27"/>
        <v>-2.1726288188930596</v>
      </c>
      <c r="AD30" s="36"/>
      <c r="AE30" s="36"/>
      <c r="AF30">
        <v>1.81</v>
      </c>
      <c r="AG30">
        <v>2.09</v>
      </c>
      <c r="AH30" s="36"/>
      <c r="AI30" s="36"/>
      <c r="AJ30" t="s">
        <v>481</v>
      </c>
    </row>
    <row r="31" spans="1:36" ht="15" x14ac:dyDescent="0.25">
      <c r="A31">
        <v>3.68</v>
      </c>
      <c r="B31">
        <v>3.78</v>
      </c>
      <c r="C31">
        <v>2.06</v>
      </c>
      <c r="D31" s="20">
        <f t="shared" si="3"/>
        <v>2.1726288188930631E-2</v>
      </c>
      <c r="E31" s="17">
        <f>IF(OR($A31="",$B31="",$C31=""),"",A31*'MPTO_working_3-way'!$I30)</f>
        <v>3.7599527405352648</v>
      </c>
      <c r="F31" s="21">
        <f>IF(OR($A31="",$B31="",$C31=""),"",B31*'MPTO_working_3-way'!$I30)</f>
        <v>3.8621253693541577</v>
      </c>
      <c r="G31" s="22">
        <f>IF(OR($A31="",$B31="",$C31=""),"",C31*'MPTO_working_3-way'!$I30)</f>
        <v>2.104756153669197</v>
      </c>
      <c r="H31" s="17">
        <f>IF(OR($A31="",$B31="",$C31=""),"",'MPTO_working_3-way'!E30)</f>
        <v>3.7807607271478574</v>
      </c>
      <c r="I31" s="21">
        <f>IF(OR($A31="",$B31="",$C31=""),"",'MPTO_working_3-way'!F30)</f>
        <v>3.8863904161262766</v>
      </c>
      <c r="J31" s="22">
        <f>IF(OR($A31="",$B31="",$C31=""),"",'MPTO_working_3-way'!G30)</f>
        <v>2.0911979929077651</v>
      </c>
      <c r="K31" s="17">
        <f>IF(OR($A31="",$B31="",$C31=""),"",'OddsRatio_working_3-way'!H30)</f>
        <v>3.7726888555367291</v>
      </c>
      <c r="L31" s="21">
        <f>IF(OR($A31="",$B31="",$C31=""),"",'OddsRatio_working_3-way'!I30)</f>
        <v>3.8761473949224268</v>
      </c>
      <c r="M31" s="22">
        <f>IF(OR($A31="",$B31="",$C31=""),"",'OddsRatio_working_3-way'!J30)</f>
        <v>2.0966605174884076</v>
      </c>
      <c r="N31" s="23">
        <f t="shared" si="16"/>
        <v>26.596078967142567</v>
      </c>
      <c r="O31" s="24">
        <f t="shared" si="17"/>
        <v>25.892478994466838</v>
      </c>
      <c r="P31" s="24">
        <f t="shared" si="18"/>
        <v>47.511442038390605</v>
      </c>
      <c r="Q31" t="s">
        <v>232</v>
      </c>
      <c r="R31" t="s">
        <v>233</v>
      </c>
      <c r="S31" s="48" t="s">
        <v>478</v>
      </c>
      <c r="T31" s="35">
        <v>100</v>
      </c>
      <c r="U31" s="35">
        <f t="shared" si="19"/>
        <v>57.805907172995774</v>
      </c>
      <c r="V31" s="35">
        <f t="shared" si="20"/>
        <v>73.045822102425873</v>
      </c>
      <c r="W31" s="35">
        <f t="shared" si="21"/>
        <v>66.329966329966325</v>
      </c>
      <c r="X31" s="35">
        <f t="shared" si="22"/>
        <v>60.624211567607787</v>
      </c>
      <c r="Y31" s="35">
        <f t="shared" si="23"/>
        <v>75.864126497037887</v>
      </c>
      <c r="Z31" s="35">
        <f t="shared" si="24"/>
        <v>69.148270724578339</v>
      </c>
      <c r="AA31" s="35">
        <f t="shared" si="25"/>
        <v>-2.8183043946120137</v>
      </c>
      <c r="AB31" s="35">
        <f t="shared" si="26"/>
        <v>-2.8183043946120137</v>
      </c>
      <c r="AC31" s="35">
        <f t="shared" si="27"/>
        <v>-2.8183043946120137</v>
      </c>
      <c r="AF31">
        <v>1.65</v>
      </c>
      <c r="AG31">
        <v>2.37</v>
      </c>
      <c r="AJ31" t="s">
        <v>481</v>
      </c>
    </row>
    <row r="32" spans="1:36" ht="15" x14ac:dyDescent="0.25">
      <c r="A32">
        <v>2.37</v>
      </c>
      <c r="B32">
        <v>3.71</v>
      </c>
      <c r="C32">
        <v>2.97</v>
      </c>
      <c r="D32" s="20">
        <f t="shared" si="3"/>
        <v>2.8183043946120145E-2</v>
      </c>
      <c r="E32" s="17">
        <f>IF(OR($A32="",$B32="",$C32=""),"",A32*'MPTO_working_3-way'!$I31)</f>
        <v>2.4367938141523049</v>
      </c>
      <c r="F32" s="21">
        <f>IF(OR($A32="",$B32="",$C32=""),"",B32*'MPTO_working_3-way'!$I31)</f>
        <v>3.8145590930401059</v>
      </c>
      <c r="G32" s="22">
        <f>IF(OR($A32="",$B32="",$C32=""),"",C32*'MPTO_working_3-way'!$I31)</f>
        <v>3.0537036405199771</v>
      </c>
      <c r="H32" s="17">
        <f>IF(OR($A32="",$B32="",$C32=""),"",'MPTO_working_3-way'!E31)</f>
        <v>2.4239687050657208</v>
      </c>
      <c r="I32" s="21">
        <f>IF(OR($A32="",$B32="",$C32=""),"",'MPTO_working_3-way'!F31)</f>
        <v>3.8439741502740898</v>
      </c>
      <c r="J32" s="22">
        <f>IF(OR($A32="",$B32="",$C32=""),"",'MPTO_working_3-way'!G31)</f>
        <v>3.0552450442960661</v>
      </c>
      <c r="K32" s="17">
        <f>IF(OR($A32="",$B32="",$C32=""),"",'OddsRatio_working_3-way'!H31)</f>
        <v>2.4297911152691558</v>
      </c>
      <c r="L32" s="21">
        <f>IF(OR($A32="",$B32="",$C32=""),"",'OddsRatio_working_3-way'!I31)</f>
        <v>3.828272936043366</v>
      </c>
      <c r="M32" s="22">
        <f>IF(OR($A32="",$B32="",$C32=""),"",'OddsRatio_working_3-way'!J31)</f>
        <v>3.0559770051680561</v>
      </c>
      <c r="N32" s="23">
        <f t="shared" si="16"/>
        <v>41.037530306923941</v>
      </c>
      <c r="O32" s="24">
        <f t="shared" si="17"/>
        <v>26.215349549167051</v>
      </c>
      <c r="P32" s="24">
        <f t="shared" si="18"/>
        <v>32.747120143909001</v>
      </c>
      <c r="Q32" t="s">
        <v>234</v>
      </c>
      <c r="R32" t="s">
        <v>235</v>
      </c>
      <c r="S32" s="48" t="s">
        <v>478</v>
      </c>
      <c r="T32" s="35">
        <v>100</v>
      </c>
      <c r="U32" s="35">
        <f t="shared" si="19"/>
        <v>32.885906040268459</v>
      </c>
      <c r="V32" s="35">
        <f t="shared" si="20"/>
        <v>80.842911877394641</v>
      </c>
      <c r="W32" s="35">
        <f t="shared" si="21"/>
        <v>83.079526226734345</v>
      </c>
      <c r="X32" s="35">
        <f t="shared" si="22"/>
        <v>36.077561895871014</v>
      </c>
      <c r="Y32" s="35">
        <f t="shared" si="23"/>
        <v>84.034567732997203</v>
      </c>
      <c r="Z32" s="35">
        <f t="shared" si="24"/>
        <v>86.271182082336907</v>
      </c>
      <c r="AA32" s="35">
        <f t="shared" si="25"/>
        <v>-3.1916558556025549</v>
      </c>
      <c r="AB32" s="35">
        <f t="shared" si="26"/>
        <v>-3.191655855602562</v>
      </c>
      <c r="AC32" s="35">
        <f t="shared" si="27"/>
        <v>-3.191655855602562</v>
      </c>
      <c r="AF32">
        <v>1.6</v>
      </c>
      <c r="AG32">
        <v>2.46</v>
      </c>
      <c r="AJ32" t="s">
        <v>482</v>
      </c>
    </row>
    <row r="33" spans="1:36" ht="15" x14ac:dyDescent="0.25">
      <c r="A33">
        <v>1.49</v>
      </c>
      <c r="B33">
        <v>5.22</v>
      </c>
      <c r="C33">
        <v>5.91</v>
      </c>
      <c r="D33" s="20">
        <f t="shared" si="3"/>
        <v>3.1916558556025487E-2</v>
      </c>
      <c r="E33" s="17">
        <f>IF(OR($A33="",$B33="",$C33=""),"",A33*'MPTO_working_3-way'!$I32)</f>
        <v>1.537555672248478</v>
      </c>
      <c r="F33" s="21">
        <f>IF(OR($A33="",$B33="",$C33=""),"",B33*'MPTO_working_3-way'!$I32)</f>
        <v>5.3866044356624529</v>
      </c>
      <c r="G33" s="22">
        <f>IF(OR($A33="",$B33="",$C33=""),"",C33*'MPTO_working_3-way'!$I32)</f>
        <v>6.0986268610661112</v>
      </c>
      <c r="H33" s="17">
        <f>IF(OR($A33="",$B33="",$C33=""),"",'MPTO_working_3-way'!E32)</f>
        <v>1.5139997587707927</v>
      </c>
      <c r="I33" s="21">
        <f>IF(OR($A33="",$B33="",$C33=""),"",'MPTO_working_3-way'!F32)</f>
        <v>5.5269374305176964</v>
      </c>
      <c r="J33" s="22">
        <f>IF(OR($A33="",$B33="",$C33=""),"",'MPTO_working_3-way'!G32)</f>
        <v>6.3065267838204697</v>
      </c>
      <c r="K33" s="17">
        <f>IF(OR($A33="",$B33="",$C33=""),"",'OddsRatio_working_3-way'!H32)</f>
        <v>1.5214783182350664</v>
      </c>
      <c r="L33" s="21">
        <f>IF(OR($A33="",$B33="",$C33=""),"",'OddsRatio_working_3-way'!I32)</f>
        <v>5.4910989856162882</v>
      </c>
      <c r="M33" s="22">
        <f>IF(OR($A33="",$B33="",$C33=""),"",'OddsRatio_working_3-way'!J32)</f>
        <v>6.2254255970085239</v>
      </c>
      <c r="N33" s="23">
        <f t="shared" si="16"/>
        <v>65.038295396330483</v>
      </c>
      <c r="O33" s="24">
        <f t="shared" si="17"/>
        <v>18.564570908147974</v>
      </c>
      <c r="P33" s="24">
        <f t="shared" si="18"/>
        <v>16.397133695521557</v>
      </c>
      <c r="Q33" t="s">
        <v>236</v>
      </c>
      <c r="R33" t="s">
        <v>237</v>
      </c>
      <c r="S33" s="48" t="s">
        <v>478</v>
      </c>
      <c r="T33" s="35">
        <v>100</v>
      </c>
      <c r="U33" s="35">
        <f t="shared" si="19"/>
        <v>58.15899581589958</v>
      </c>
      <c r="V33" s="35">
        <f t="shared" si="20"/>
        <v>72.451790633608823</v>
      </c>
      <c r="W33" s="35">
        <f t="shared" si="21"/>
        <v>66.666666666666657</v>
      </c>
      <c r="X33" s="35">
        <f t="shared" si="22"/>
        <v>60.88154269972452</v>
      </c>
      <c r="Y33" s="35">
        <f t="shared" si="23"/>
        <v>75.174337517433742</v>
      </c>
      <c r="Z33" s="35">
        <f t="shared" si="24"/>
        <v>69.389213550491604</v>
      </c>
      <c r="AA33" s="35">
        <f t="shared" si="25"/>
        <v>-2.7225468838249398</v>
      </c>
      <c r="AB33" s="35">
        <f t="shared" si="26"/>
        <v>-2.7225468838249185</v>
      </c>
      <c r="AC33" s="35">
        <f t="shared" si="27"/>
        <v>-2.7225468838249469</v>
      </c>
      <c r="AF33">
        <v>1.28</v>
      </c>
      <c r="AG33">
        <v>3.86</v>
      </c>
      <c r="AJ33" t="s">
        <v>482</v>
      </c>
    </row>
    <row r="34" spans="1:36" ht="15" x14ac:dyDescent="0.25">
      <c r="A34">
        <v>2.39</v>
      </c>
      <c r="B34">
        <v>3.63</v>
      </c>
      <c r="C34">
        <v>3</v>
      </c>
      <c r="D34" s="20">
        <f t="shared" si="3"/>
        <v>2.7225468838249389E-2</v>
      </c>
      <c r="E34" s="17">
        <f>IF(OR($A34="",$B34="",$C34=""),"",A34*'MPTO_working_3-way'!$I33)</f>
        <v>2.4550688705234163</v>
      </c>
      <c r="F34" s="21">
        <f>IF(OR($A34="",$B34="",$C34=""),"",B34*'MPTO_working_3-way'!$I33)</f>
        <v>3.728828451882845</v>
      </c>
      <c r="G34" s="22">
        <f>IF(OR($A34="",$B34="",$C34=""),"",C34*'MPTO_working_3-way'!$I33)</f>
        <v>3.0816764065147479</v>
      </c>
      <c r="H34" s="17">
        <f>IF(OR($A34="",$B34="",$C34=""),"",'MPTO_working_3-way'!E33)</f>
        <v>2.442987478646117</v>
      </c>
      <c r="I34" s="21">
        <f>IF(OR($A34="",$B34="",$C34=""),"",'MPTO_working_3-way'!F33)</f>
        <v>3.7536560039228131</v>
      </c>
      <c r="J34" s="22">
        <f>IF(OR($A34="",$B34="",$C34=""),"",'MPTO_working_3-way'!G33)</f>
        <v>3.0839623200426565</v>
      </c>
      <c r="K34" s="17">
        <f>IF(OR($A34="",$B34="",$C34=""),"",'OddsRatio_working_3-way'!H33)</f>
        <v>2.4484557603835047</v>
      </c>
      <c r="L34" s="21">
        <f>IF(OR($A34="",$B34="",$C34=""),"",'OddsRatio_working_3-way'!I33)</f>
        <v>3.740603345186055</v>
      </c>
      <c r="M34" s="22">
        <f>IF(OR($A34="",$B34="",$C34=""),"",'OddsRatio_working_3-way'!J33)</f>
        <v>3.0841090077460498</v>
      </c>
      <c r="N34" s="23">
        <f t="shared" si="16"/>
        <v>40.732054892896009</v>
      </c>
      <c r="O34" s="24">
        <f t="shared" si="17"/>
        <v>26.818074709096827</v>
      </c>
      <c r="P34" s="24">
        <f t="shared" si="18"/>
        <v>32.449870398007157</v>
      </c>
      <c r="Q34" t="s">
        <v>238</v>
      </c>
      <c r="R34" t="s">
        <v>239</v>
      </c>
      <c r="S34" s="48" t="s">
        <v>478</v>
      </c>
      <c r="T34" s="35">
        <v>100</v>
      </c>
      <c r="U34" s="35">
        <f t="shared" si="19"/>
        <v>41.176470588235297</v>
      </c>
      <c r="V34" s="35">
        <f t="shared" si="20"/>
        <v>76.24703087885986</v>
      </c>
      <c r="W34" s="35">
        <f t="shared" si="21"/>
        <v>79.466119096509232</v>
      </c>
      <c r="X34" s="35">
        <f t="shared" si="22"/>
        <v>44.286850024630901</v>
      </c>
      <c r="Y34" s="35">
        <f t="shared" si="23"/>
        <v>79.357410315255478</v>
      </c>
      <c r="Z34" s="35">
        <f t="shared" si="24"/>
        <v>82.57649853290485</v>
      </c>
      <c r="AA34" s="35">
        <f t="shared" si="25"/>
        <v>-3.1103794363956041</v>
      </c>
      <c r="AB34" s="35">
        <f t="shared" si="26"/>
        <v>-3.1103794363956183</v>
      </c>
      <c r="AC34" s="35">
        <f t="shared" si="27"/>
        <v>-3.1103794363956183</v>
      </c>
      <c r="AF34">
        <v>1.67</v>
      </c>
      <c r="AG34">
        <v>2.2999999999999998</v>
      </c>
      <c r="AJ34" t="s">
        <v>482</v>
      </c>
    </row>
    <row r="35" spans="1:36" s="35" customFormat="1" ht="15" x14ac:dyDescent="0.25">
      <c r="A35">
        <v>1.7</v>
      </c>
      <c r="B35">
        <v>4.21</v>
      </c>
      <c r="C35">
        <v>4.87</v>
      </c>
      <c r="D35" s="20">
        <f t="shared" si="3"/>
        <v>3.110379436395605E-2</v>
      </c>
      <c r="E35" s="17">
        <f>IF(OR($A35="",$B35="",$C35=""),"",A35*'MPTO_working_3-way'!$I34)</f>
        <v>1.7528764504187253</v>
      </c>
      <c r="F35" s="21">
        <f>IF(OR($A35="",$B35="",$C35=""),"",B35*'MPTO_working_3-way'!$I34)</f>
        <v>4.3409469742722546</v>
      </c>
      <c r="G35" s="22">
        <f>IF(OR($A35="",$B35="",$C35=""),"",C35*'MPTO_working_3-way'!$I34)</f>
        <v>5.0214754785524658</v>
      </c>
      <c r="H35" s="17">
        <f>IF(OR($A35="",$B35="",$C35=""),"",'MPTO_working_3-way'!E34)</f>
        <v>1.7305009152821584</v>
      </c>
      <c r="I35" s="21">
        <f>IF(OR($A35="",$B35="",$C35=""),"",'MPTO_working_3-way'!F34)</f>
        <v>4.4021493805595862</v>
      </c>
      <c r="J35" s="22">
        <f>IF(OR($A35="",$B35="",$C35=""),"",'MPTO_working_3-way'!G34)</f>
        <v>5.1289711182039044</v>
      </c>
      <c r="K35" s="17">
        <f>IF(OR($A35="",$B35="",$C35=""),"",'OddsRatio_working_3-way'!H34)</f>
        <v>1.7383954607147059</v>
      </c>
      <c r="L35" s="21">
        <f>IF(OR($A35="",$B35="",$C35=""),"",'OddsRatio_working_3-way'!I34)</f>
        <v>4.3860706127060078</v>
      </c>
      <c r="M35" s="22">
        <f>IF(OR($A35="",$B35="",$C35=""),"",'OddsRatio_working_3-way'!J34)</f>
        <v>5.0822720470941602</v>
      </c>
      <c r="N35" s="23">
        <f t="shared" si="16"/>
        <v>57.049086360942383</v>
      </c>
      <c r="O35" s="24">
        <f t="shared" si="17"/>
        <v>23.036448174252271</v>
      </c>
      <c r="P35" s="24">
        <f t="shared" si="18"/>
        <v>19.91446546480535</v>
      </c>
      <c r="Q35" t="s">
        <v>240</v>
      </c>
      <c r="R35" t="s">
        <v>241</v>
      </c>
      <c r="S35" s="48" t="s">
        <v>478</v>
      </c>
      <c r="T35" s="35">
        <v>100</v>
      </c>
      <c r="U35" s="35">
        <f t="shared" si="19"/>
        <v>87.623762376237622</v>
      </c>
      <c r="V35" s="35">
        <f t="shared" si="20"/>
        <v>80.806142034548941</v>
      </c>
      <c r="W35" s="35">
        <f t="shared" si="21"/>
        <v>29.078014184397166</v>
      </c>
      <c r="X35" s="35">
        <f t="shared" si="22"/>
        <v>90.115843781053897</v>
      </c>
      <c r="Y35" s="35">
        <f t="shared" si="23"/>
        <v>83.298223439365216</v>
      </c>
      <c r="Z35" s="35">
        <f t="shared" si="24"/>
        <v>31.57009558921343</v>
      </c>
      <c r="AA35" s="35">
        <f t="shared" si="25"/>
        <v>-2.4920814048162754</v>
      </c>
      <c r="AB35" s="35">
        <f t="shared" si="26"/>
        <v>-2.4920814048162754</v>
      </c>
      <c r="AC35" s="35">
        <f t="shared" si="27"/>
        <v>-2.4920814048162647</v>
      </c>
      <c r="AD35" s="36"/>
      <c r="AE35" s="36"/>
      <c r="AF35">
        <v>1.51</v>
      </c>
      <c r="AG35">
        <v>2.67</v>
      </c>
      <c r="AH35" s="36"/>
      <c r="AI35" s="36"/>
      <c r="AJ35" t="s">
        <v>482</v>
      </c>
    </row>
    <row r="36" spans="1:36" ht="15" x14ac:dyDescent="0.25">
      <c r="A36">
        <v>8.08</v>
      </c>
      <c r="B36">
        <v>5.21</v>
      </c>
      <c r="C36">
        <v>1.41</v>
      </c>
      <c r="D36" s="20">
        <f t="shared" si="3"/>
        <v>2.4920814048162709E-2</v>
      </c>
      <c r="E36" s="17">
        <f>IF(OR($A36="",$B36="",$C36=""),"",A36*'MPTO_working_3-way'!$I35)</f>
        <v>8.2813601775091552</v>
      </c>
      <c r="F36" s="21">
        <f>IF(OR($A36="",$B36="",$C36=""),"",B36*'MPTO_working_3-way'!$I35)</f>
        <v>5.3398374411909275</v>
      </c>
      <c r="G36" s="22">
        <f>IF(OR($A36="",$B36="",$C36=""),"",C36*'MPTO_working_3-way'!$I35)</f>
        <v>1.4451383478079094</v>
      </c>
      <c r="H36" s="17">
        <f>IF(OR($A36="",$B36="",$C36=""),"",'MPTO_working_3-way'!E35)</f>
        <v>8.6613503478364429</v>
      </c>
      <c r="I36" s="21">
        <f>IF(OR($A36="",$B36="",$C36=""),"",'MPTO_working_3-way'!F35)</f>
        <v>5.4456845839719321</v>
      </c>
      <c r="J36" s="22">
        <f>IF(OR($A36="",$B36="",$C36=""),"",'MPTO_working_3-way'!G35)</f>
        <v>1.4267107528853902</v>
      </c>
      <c r="K36" s="17">
        <f>IF(OR($A36="",$B36="",$C36=""),"",'OddsRatio_working_3-way'!H35)</f>
        <v>8.4677807173029453</v>
      </c>
      <c r="L36" s="21">
        <f>IF(OR($A36="",$B36="",$C36=""),"",'OddsRatio_working_3-way'!I35)</f>
        <v>5.4405871214470896</v>
      </c>
      <c r="M36" s="22">
        <f>IF(OR($A36="",$B36="",$C36=""),"",'OddsRatio_working_3-way'!J35)</f>
        <v>1.4324562279794077</v>
      </c>
      <c r="N36" s="23">
        <f t="shared" si="16"/>
        <v>12.075311042693681</v>
      </c>
      <c r="O36" s="24">
        <f t="shared" si="17"/>
        <v>18.727161847402101</v>
      </c>
      <c r="P36" s="24">
        <f t="shared" si="18"/>
        <v>69.197527109904229</v>
      </c>
      <c r="Q36" t="s">
        <v>99</v>
      </c>
      <c r="R36" t="s">
        <v>165</v>
      </c>
      <c r="S36" s="48" t="s">
        <v>478</v>
      </c>
      <c r="T36" s="35">
        <v>100</v>
      </c>
      <c r="U36" s="35">
        <f t="shared" si="19"/>
        <v>54.751131221719454</v>
      </c>
      <c r="V36" s="35">
        <f t="shared" si="20"/>
        <v>72.14484679665739</v>
      </c>
      <c r="W36" s="35">
        <f t="shared" si="21"/>
        <v>70.930232558139537</v>
      </c>
      <c r="X36" s="35">
        <f t="shared" si="22"/>
        <v>56.924920645203095</v>
      </c>
      <c r="Y36" s="35">
        <f t="shared" si="23"/>
        <v>74.318636220141016</v>
      </c>
      <c r="Z36" s="35">
        <f t="shared" si="24"/>
        <v>73.104021981623163</v>
      </c>
      <c r="AA36" s="35">
        <f t="shared" si="25"/>
        <v>-2.1737894234836403</v>
      </c>
      <c r="AB36" s="35">
        <f t="shared" si="26"/>
        <v>-2.1737894234836261</v>
      </c>
      <c r="AC36" s="35">
        <f t="shared" si="27"/>
        <v>-2.1737894234836261</v>
      </c>
      <c r="AF36">
        <v>1.6</v>
      </c>
      <c r="AG36">
        <v>2.4700000000000002</v>
      </c>
      <c r="AJ36" t="s">
        <v>175</v>
      </c>
    </row>
    <row r="37" spans="1:36" ht="15" x14ac:dyDescent="0.25">
      <c r="A37">
        <v>2.21</v>
      </c>
      <c r="B37">
        <v>3.59</v>
      </c>
      <c r="C37">
        <v>3.44</v>
      </c>
      <c r="D37" s="20">
        <f t="shared" si="3"/>
        <v>2.1737894234836297E-2</v>
      </c>
      <c r="E37" s="17">
        <f>IF(OR($A37="",$B37="",$C37=""),"",A37*'MPTO_working_3-way'!$I36)</f>
        <v>2.2580407462589882</v>
      </c>
      <c r="F37" s="21">
        <f>IF(OR($A37="",$B37="",$C37=""),"",B37*'MPTO_working_3-way'!$I36)</f>
        <v>3.668039040303062</v>
      </c>
      <c r="G37" s="22">
        <f>IF(OR($A37="",$B37="",$C37=""),"",C37*'MPTO_working_3-way'!$I36)</f>
        <v>3.5147783561678367</v>
      </c>
      <c r="H37" s="17">
        <f>IF(OR($A37="",$B37="",$C37=""),"",'MPTO_working_3-way'!E36)</f>
        <v>2.245965960267851</v>
      </c>
      <c r="I37" s="21">
        <f>IF(OR($A37="",$B37="",$C37=""),"",'MPTO_working_3-way'!F36)</f>
        <v>3.6858808685510467</v>
      </c>
      <c r="J37" s="22">
        <f>IF(OR($A37="",$B37="",$C37=""),"",'MPTO_working_3-way'!G36)</f>
        <v>3.5279377963580107</v>
      </c>
      <c r="K37" s="17">
        <f>IF(OR($A37="",$B37="",$C37=""),"",'OddsRatio_working_3-way'!H36)</f>
        <v>2.2510512997528025</v>
      </c>
      <c r="L37" s="21">
        <f>IF(OR($A37="",$B37="",$C37=""),"",'OddsRatio_working_3-way'!I36)</f>
        <v>3.6778701374874037</v>
      </c>
      <c r="M37" s="22">
        <f>IF(OR($A37="",$B37="",$C37=""),"",'OddsRatio_working_3-way'!J36)</f>
        <v>3.5227811333858172</v>
      </c>
      <c r="N37" s="23">
        <f t="shared" si="16"/>
        <v>44.286180471134159</v>
      </c>
      <c r="O37" s="24">
        <f t="shared" si="17"/>
        <v>27.262523354096519</v>
      </c>
      <c r="P37" s="24">
        <f t="shared" si="18"/>
        <v>28.451296174769329</v>
      </c>
      <c r="Q37" t="s">
        <v>102</v>
      </c>
      <c r="R37" t="s">
        <v>136</v>
      </c>
      <c r="S37" s="48" t="s">
        <v>478</v>
      </c>
      <c r="T37" s="35">
        <v>100</v>
      </c>
      <c r="U37" s="35">
        <f t="shared" si="19"/>
        <v>36.708860759493668</v>
      </c>
      <c r="V37" s="35">
        <f t="shared" si="20"/>
        <v>77.116704805491992</v>
      </c>
      <c r="W37" s="35">
        <f t="shared" si="21"/>
        <v>83.792544570502429</v>
      </c>
      <c r="X37" s="35">
        <f t="shared" si="22"/>
        <v>39.09075062400558</v>
      </c>
      <c r="Y37" s="35">
        <f t="shared" si="23"/>
        <v>79.498594670003882</v>
      </c>
      <c r="Z37" s="35">
        <f t="shared" si="24"/>
        <v>86.174434435014334</v>
      </c>
      <c r="AA37" s="35">
        <f t="shared" si="25"/>
        <v>-2.381889864511912</v>
      </c>
      <c r="AB37" s="35">
        <f t="shared" si="26"/>
        <v>-2.3818898645118907</v>
      </c>
      <c r="AC37" s="35">
        <f t="shared" si="27"/>
        <v>-2.3818898645119049</v>
      </c>
      <c r="AF37">
        <v>1.76</v>
      </c>
      <c r="AG37">
        <v>2.17</v>
      </c>
      <c r="AJ37" t="s">
        <v>175</v>
      </c>
    </row>
    <row r="38" spans="1:36" ht="15" x14ac:dyDescent="0.25">
      <c r="A38">
        <v>1.58</v>
      </c>
      <c r="B38">
        <v>4.37</v>
      </c>
      <c r="C38">
        <v>6.17</v>
      </c>
      <c r="D38" s="20">
        <f t="shared" si="3"/>
        <v>2.3818898645119102E-2</v>
      </c>
      <c r="E38" s="17">
        <f>IF(OR($A38="",$B38="",$C38=""),"",A38*'MPTO_working_3-way'!$I37)</f>
        <v>1.6176338598592883</v>
      </c>
      <c r="F38" s="21">
        <f>IF(OR($A38="",$B38="",$C38=""),"",B38*'MPTO_working_3-way'!$I37)</f>
        <v>4.4740885870791702</v>
      </c>
      <c r="G38" s="22">
        <f>IF(OR($A38="",$B38="",$C38=""),"",C38*'MPTO_working_3-way'!$I37)</f>
        <v>6.3169626046403851</v>
      </c>
      <c r="H38" s="17">
        <f>IF(OR($A38="",$B38="",$C38=""),"",'MPTO_working_3-way'!E37)</f>
        <v>1.6000722988870144</v>
      </c>
      <c r="I38" s="21">
        <f>IF(OR($A38="",$B38="",$C38=""),"",'MPTO_working_3-way'!F37)</f>
        <v>4.5270721823556039</v>
      </c>
      <c r="J38" s="22">
        <f>IF(OR($A38="",$B38="",$C38=""),"",'MPTO_working_3-way'!G37)</f>
        <v>6.4878224274613396</v>
      </c>
      <c r="K38" s="17">
        <f>IF(OR($A38="",$B38="",$C38=""),"",'OddsRatio_working_3-way'!H37)</f>
        <v>1.6060660107670319</v>
      </c>
      <c r="L38" s="21">
        <f>IF(OR($A38="",$B38="",$C38=""),"",'OddsRatio_working_3-way'!I37)</f>
        <v>4.5214525108360304</v>
      </c>
      <c r="M38" s="22">
        <f>IF(OR($A38="",$B38="",$C38=""),"",'OddsRatio_working_3-way'!J37)</f>
        <v>6.4023470270095766</v>
      </c>
      <c r="N38" s="23">
        <f t="shared" si="16"/>
        <v>61.818686219079645</v>
      </c>
      <c r="O38" s="24">
        <f t="shared" si="17"/>
        <v>22.350920875548251</v>
      </c>
      <c r="P38" s="24">
        <f t="shared" si="18"/>
        <v>15.830392905372099</v>
      </c>
      <c r="Q38" t="s">
        <v>137</v>
      </c>
      <c r="R38" t="s">
        <v>138</v>
      </c>
      <c r="S38" s="48" t="s">
        <v>478</v>
      </c>
      <c r="T38" s="35">
        <v>100</v>
      </c>
      <c r="U38" s="35">
        <f t="shared" si="19"/>
        <v>52.38095238095238</v>
      </c>
      <c r="V38" s="35">
        <f t="shared" si="20"/>
        <v>70.930232558139537</v>
      </c>
      <c r="W38" s="35">
        <f t="shared" si="21"/>
        <v>74.293059125964007</v>
      </c>
      <c r="X38" s="35">
        <f t="shared" si="22"/>
        <v>54.77670831589645</v>
      </c>
      <c r="Y38" s="35">
        <f t="shared" si="23"/>
        <v>73.325988493083599</v>
      </c>
      <c r="Z38" s="35">
        <f t="shared" si="24"/>
        <v>76.688815060908084</v>
      </c>
      <c r="AA38" s="35">
        <f t="shared" si="25"/>
        <v>-2.39575593494407</v>
      </c>
      <c r="AB38" s="35">
        <f t="shared" si="26"/>
        <v>-2.3957559349440629</v>
      </c>
      <c r="AC38" s="35">
        <f t="shared" si="27"/>
        <v>-2.3957559349440771</v>
      </c>
      <c r="AF38">
        <v>1.81</v>
      </c>
      <c r="AG38">
        <v>2.1</v>
      </c>
      <c r="AJ38" t="s">
        <v>175</v>
      </c>
    </row>
    <row r="39" spans="1:36" ht="15" x14ac:dyDescent="0.25">
      <c r="A39">
        <v>2.1</v>
      </c>
      <c r="B39">
        <v>3.44</v>
      </c>
      <c r="C39">
        <v>3.89</v>
      </c>
      <c r="D39" s="20">
        <f t="shared" si="3"/>
        <v>2.3957559349440771E-2</v>
      </c>
      <c r="E39" s="17">
        <f>IF(OR($A39="",$B39="",$C39=""),"",A39*'MPTO_working_3-way'!$I38)</f>
        <v>2.1503108746338255</v>
      </c>
      <c r="F39" s="21">
        <f>IF(OR($A39="",$B39="",$C39=""),"",B39*'MPTO_working_3-way'!$I38)</f>
        <v>3.5224140041620764</v>
      </c>
      <c r="G39" s="22">
        <f>IF(OR($A39="",$B39="",$C39=""),"",C39*'MPTO_working_3-way'!$I38)</f>
        <v>3.9831949058693246</v>
      </c>
      <c r="H39" s="17">
        <f>IF(OR($A39="",$B39="",$C39=""),"",'MPTO_working_3-way'!E38)</f>
        <v>2.1358182955018754</v>
      </c>
      <c r="I39" s="21">
        <f>IF(OR($A39="",$B39="",$C39=""),"",'MPTO_working_3-way'!F38)</f>
        <v>3.5371708030961129</v>
      </c>
      <c r="J39" s="22">
        <f>IF(OR($A39="",$B39="",$C39=""),"",'MPTO_working_3-way'!G38)</f>
        <v>4.0147170594835124</v>
      </c>
      <c r="K39" s="17">
        <f>IF(OR($A39="",$B39="",$C39=""),"",'OddsRatio_working_3-way'!H38)</f>
        <v>2.1417575995012488</v>
      </c>
      <c r="L39" s="21">
        <f>IF(OR($A39="",$B39="",$C39=""),"",'OddsRatio_working_3-way'!I38)</f>
        <v>3.5326259479845867</v>
      </c>
      <c r="M39" s="22">
        <f>IF(OR($A39="",$B39="",$C39=""),"",'OddsRatio_working_3-way'!J38)</f>
        <v>3.9997086023260064</v>
      </c>
      <c r="N39" s="23">
        <f t="shared" si="16"/>
        <v>46.504903630285042</v>
      </c>
      <c r="O39" s="24">
        <f t="shared" si="17"/>
        <v>28.389621402208892</v>
      </c>
      <c r="P39" s="24">
        <f t="shared" si="18"/>
        <v>25.105474967506066</v>
      </c>
      <c r="Q39" t="s">
        <v>140</v>
      </c>
      <c r="R39" t="s">
        <v>97</v>
      </c>
      <c r="S39" s="48" t="s">
        <v>478</v>
      </c>
      <c r="T39" s="35">
        <v>100</v>
      </c>
      <c r="U39" s="35">
        <f t="shared" si="19"/>
        <v>51.219512195121943</v>
      </c>
      <c r="V39" s="35">
        <f t="shared" si="20"/>
        <v>71.509971509971507</v>
      </c>
      <c r="W39" s="35">
        <f t="shared" si="21"/>
        <v>75</v>
      </c>
      <c r="X39" s="35">
        <f t="shared" si="22"/>
        <v>53.490028490028486</v>
      </c>
      <c r="Y39" s="35">
        <f t="shared" si="23"/>
        <v>73.780487804878049</v>
      </c>
      <c r="Z39" s="35">
        <f t="shared" si="24"/>
        <v>77.270516294906542</v>
      </c>
      <c r="AA39" s="35">
        <f t="shared" si="25"/>
        <v>-2.2705162949065425</v>
      </c>
      <c r="AB39" s="35">
        <f t="shared" si="26"/>
        <v>-2.2705162949065425</v>
      </c>
      <c r="AC39" s="35">
        <f t="shared" si="27"/>
        <v>-2.2705162949065425</v>
      </c>
      <c r="AF39">
        <v>2.12</v>
      </c>
      <c r="AG39">
        <v>1.8</v>
      </c>
      <c r="AJ39" t="s">
        <v>175</v>
      </c>
    </row>
    <row r="40" spans="1:36" ht="15" x14ac:dyDescent="0.25">
      <c r="A40">
        <v>2.0499999999999998</v>
      </c>
      <c r="B40">
        <v>3.51</v>
      </c>
      <c r="C40">
        <v>4</v>
      </c>
      <c r="D40" s="20">
        <f t="shared" si="3"/>
        <v>2.2705162949065549E-2</v>
      </c>
      <c r="E40" s="17">
        <f>IF(OR($A40="",$B40="",$C40=""),"",A40*'MPTO_working_3-way'!$I39)</f>
        <v>2.0965455840455842</v>
      </c>
      <c r="F40" s="21">
        <f>IF(OR($A40="",$B40="",$C40=""),"",B40*'MPTO_working_3-way'!$I39)</f>
        <v>3.5896951219512196</v>
      </c>
      <c r="G40" s="22">
        <f>IF(OR($A40="",$B40="",$C40=""),"",C40*'MPTO_working_3-way'!$I39)</f>
        <v>4.0908206517962622</v>
      </c>
      <c r="H40" s="17">
        <f>IF(OR($A40="",$B40="",$C40=""),"",'MPTO_working_3-way'!E39)</f>
        <v>2.0823074047725272</v>
      </c>
      <c r="I40" s="21">
        <f>IF(OR($A40="",$B40="",$C40=""),"",'MPTO_working_3-way'!F39)</f>
        <v>3.6057879021986512</v>
      </c>
      <c r="J40" s="22">
        <f>IF(OR($A40="",$B40="",$C40=""),"",'MPTO_working_3-way'!G39)</f>
        <v>4.124874599914012</v>
      </c>
      <c r="K40" s="17">
        <f>IF(OR($A40="",$B40="",$C40=""),"",'OddsRatio_working_3-way'!H39)</f>
        <v>2.0880582020632987</v>
      </c>
      <c r="L40" s="21">
        <f>IF(OR($A40="",$B40="",$C40=""),"",'OddsRatio_working_3-way'!I39)</f>
        <v>3.6009772258846482</v>
      </c>
      <c r="M40" s="22">
        <f>IF(OR($A40="",$B40="",$C40=""),"",'OddsRatio_working_3-way'!J39)</f>
        <v>4.108737720180855</v>
      </c>
      <c r="N40" s="23">
        <f t="shared" si="16"/>
        <v>47.697508110954459</v>
      </c>
      <c r="O40" s="24">
        <f t="shared" si="17"/>
        <v>27.857518982181379</v>
      </c>
      <c r="P40" s="24">
        <f t="shared" si="18"/>
        <v>24.444972906864155</v>
      </c>
      <c r="Q40" t="s">
        <v>100</v>
      </c>
      <c r="R40" t="s">
        <v>105</v>
      </c>
      <c r="S40" s="48" t="s">
        <v>478</v>
      </c>
      <c r="T40" s="35">
        <v>100</v>
      </c>
      <c r="U40" s="35">
        <f t="shared" si="19"/>
        <v>34.21052631578948</v>
      </c>
      <c r="V40" s="35">
        <f t="shared" si="20"/>
        <v>78.40172786177105</v>
      </c>
      <c r="W40" s="35">
        <f t="shared" si="21"/>
        <v>84.639016897081419</v>
      </c>
      <c r="X40" s="35">
        <f t="shared" si="22"/>
        <v>36.959255241147524</v>
      </c>
      <c r="Y40" s="35">
        <f t="shared" si="23"/>
        <v>81.150456787129116</v>
      </c>
      <c r="Z40" s="35">
        <f t="shared" si="24"/>
        <v>87.38774582243947</v>
      </c>
      <c r="AA40" s="35">
        <f t="shared" si="25"/>
        <v>-2.7487289253580443</v>
      </c>
      <c r="AB40" s="35">
        <f t="shared" si="26"/>
        <v>-2.7487289253580656</v>
      </c>
      <c r="AC40" s="35">
        <f t="shared" si="27"/>
        <v>-2.7487289253580514</v>
      </c>
      <c r="AF40">
        <v>2.16</v>
      </c>
      <c r="AG40">
        <v>1.76</v>
      </c>
      <c r="AJ40" t="s">
        <v>175</v>
      </c>
    </row>
    <row r="41" spans="1:36" s="35" customFormat="1" ht="15" x14ac:dyDescent="0.25">
      <c r="A41">
        <v>1.52</v>
      </c>
      <c r="B41">
        <v>4.63</v>
      </c>
      <c r="C41">
        <v>6.51</v>
      </c>
      <c r="D41" s="20">
        <f t="shared" si="3"/>
        <v>2.748728925358046E-2</v>
      </c>
      <c r="E41" s="17">
        <f>IF(OR($A41="",$B41="",$C41=""),"",A41*'MPTO_working_3-way'!$I40)</f>
        <v>1.5617806796654423</v>
      </c>
      <c r="F41" s="21">
        <f>IF(OR($A41="",$B41="",$C41=""),"",B41*'MPTO_working_3-way'!$I40)</f>
        <v>4.7572661492440771</v>
      </c>
      <c r="G41" s="22">
        <f>IF(OR($A41="",$B41="",$C41=""),"",C41*'MPTO_working_3-way'!$I40)</f>
        <v>6.6889422530408087</v>
      </c>
      <c r="H41" s="17">
        <f>IF(OR($A41="",$B41="",$C41=""),"",'MPTO_working_3-way'!E40)</f>
        <v>1.5414678582669423</v>
      </c>
      <c r="I41" s="21">
        <f>IF(OR($A41="",$B41="",$C41=""),"",'MPTO_working_3-way'!F40)</f>
        <v>4.8351155107338011</v>
      </c>
      <c r="J41" s="22">
        <f>IF(OR($A41="",$B41="",$C41=""),"",'MPTO_working_3-way'!G40)</f>
        <v>6.9229352079202648</v>
      </c>
      <c r="K41" s="17">
        <f>IF(OR($A41="",$B41="",$C41=""),"",'OddsRatio_working_3-way'!H40)</f>
        <v>1.5481513571944974</v>
      </c>
      <c r="L41" s="21">
        <f>IF(OR($A41="",$B41="",$C41=""),"",'OddsRatio_working_3-way'!I40)</f>
        <v>4.8265181281077432</v>
      </c>
      <c r="M41" s="22">
        <f>IF(OR($A41="",$B41="",$C41=""),"",'OddsRatio_working_3-way'!J40)</f>
        <v>6.8082961118109253</v>
      </c>
      <c r="N41" s="23">
        <f t="shared" si="16"/>
        <v>64.029476931051263</v>
      </c>
      <c r="O41" s="24">
        <f t="shared" si="17"/>
        <v>21.020476227904521</v>
      </c>
      <c r="P41" s="24">
        <f t="shared" si="18"/>
        <v>14.950046841044228</v>
      </c>
      <c r="Q41" t="s">
        <v>95</v>
      </c>
      <c r="R41" t="s">
        <v>101</v>
      </c>
      <c r="S41" s="48" t="s">
        <v>478</v>
      </c>
      <c r="T41" s="35">
        <v>100</v>
      </c>
      <c r="U41" s="35">
        <f t="shared" si="19"/>
        <v>56.521739130434774</v>
      </c>
      <c r="V41" s="35">
        <f t="shared" si="20"/>
        <v>70.674486803519059</v>
      </c>
      <c r="W41" s="35">
        <f t="shared" si="21"/>
        <v>70.674486803519059</v>
      </c>
      <c r="X41" s="35">
        <f t="shared" si="22"/>
        <v>58.651026392961867</v>
      </c>
      <c r="Y41" s="35">
        <f t="shared" si="23"/>
        <v>72.803774066046159</v>
      </c>
      <c r="Z41" s="35">
        <f t="shared" si="24"/>
        <v>72.803774066046159</v>
      </c>
      <c r="AA41" s="35">
        <f t="shared" si="25"/>
        <v>-2.1292872625270931</v>
      </c>
      <c r="AB41" s="35">
        <f t="shared" si="26"/>
        <v>-2.1292872625271002</v>
      </c>
      <c r="AC41" s="35">
        <f t="shared" si="27"/>
        <v>-2.1292872625271002</v>
      </c>
      <c r="AD41" s="36"/>
      <c r="AE41" s="36"/>
      <c r="AF41">
        <v>1.63</v>
      </c>
      <c r="AG41">
        <v>2.41</v>
      </c>
      <c r="AH41" s="36"/>
      <c r="AI41" s="36"/>
      <c r="AJ41" t="s">
        <v>175</v>
      </c>
    </row>
    <row r="42" spans="1:36" ht="15" x14ac:dyDescent="0.25">
      <c r="A42">
        <v>2.2999999999999998</v>
      </c>
      <c r="B42">
        <v>3.41</v>
      </c>
      <c r="C42">
        <v>3.41</v>
      </c>
      <c r="D42" s="20">
        <f t="shared" si="3"/>
        <v>2.129287262527102E-2</v>
      </c>
      <c r="E42" s="17">
        <f>IF(OR($A42="",$B42="",$C42=""),"",A42*'MPTO_working_3-way'!$I41)</f>
        <v>2.3489736070381233</v>
      </c>
      <c r="F42" s="21">
        <f>IF(OR($A42="",$B42="",$C42=""),"",B42*'MPTO_working_3-way'!$I41)</f>
        <v>3.4826086956521745</v>
      </c>
      <c r="G42" s="22">
        <f>IF(OR($A42="",$B42="",$C42=""),"",C42*'MPTO_working_3-way'!$I41)</f>
        <v>3.4826086956521745</v>
      </c>
      <c r="H42" s="17">
        <f>IF(OR($A42="",$B42="",$C42=""),"",'MPTO_working_3-way'!E41)</f>
        <v>2.338169531948723</v>
      </c>
      <c r="I42" s="21">
        <f>IF(OR($A42="",$B42="",$C42=""),"",'MPTO_working_3-way'!F41)</f>
        <v>3.4945789395514635</v>
      </c>
      <c r="J42" s="22">
        <f>IF(OR($A42="",$B42="",$C42=""),"",'MPTO_working_3-way'!G41)</f>
        <v>3.4945789395514635</v>
      </c>
      <c r="K42" s="17">
        <f>IF(OR($A42="",$B42="",$C42=""),"",'OddsRatio_working_3-way'!H41)</f>
        <v>2.3428271569574948</v>
      </c>
      <c r="L42" s="21">
        <f>IF(OR($A42="",$B42="",$C42=""),"",'OddsRatio_working_3-way'!I41)</f>
        <v>3.4893949602058183</v>
      </c>
      <c r="M42" s="22">
        <f>IF(OR($A42="",$B42="",$C42=""),"",'OddsRatio_working_3-way'!J41)</f>
        <v>3.4893949602058183</v>
      </c>
      <c r="N42" s="23">
        <f t="shared" si="16"/>
        <v>42.57178526841448</v>
      </c>
      <c r="O42" s="24">
        <f t="shared" si="17"/>
        <v>28.714107365792756</v>
      </c>
      <c r="P42" s="24">
        <f t="shared" si="18"/>
        <v>28.714107365792756</v>
      </c>
      <c r="Q42" t="s">
        <v>96</v>
      </c>
      <c r="R42" t="s">
        <v>104</v>
      </c>
      <c r="S42" s="48" t="s">
        <v>478</v>
      </c>
      <c r="T42" s="35">
        <v>100</v>
      </c>
      <c r="U42" s="35">
        <f t="shared" si="19"/>
        <v>89.189189189189193</v>
      </c>
      <c r="V42" s="35">
        <f t="shared" si="20"/>
        <v>83.277591973244142</v>
      </c>
      <c r="W42" s="35">
        <f t="shared" si="21"/>
        <v>24.81203007518797</v>
      </c>
      <c r="X42" s="35">
        <f t="shared" si="22"/>
        <v>91.910377951567881</v>
      </c>
      <c r="Y42" s="35">
        <f t="shared" si="23"/>
        <v>85.99878073562283</v>
      </c>
      <c r="Z42" s="35">
        <f t="shared" si="24"/>
        <v>27.533218837566665</v>
      </c>
      <c r="AA42" s="35">
        <f t="shared" si="25"/>
        <v>-2.7211887623786879</v>
      </c>
      <c r="AB42" s="35">
        <f t="shared" si="26"/>
        <v>-2.7211887623786879</v>
      </c>
      <c r="AC42" s="35">
        <f t="shared" si="27"/>
        <v>-2.721188762378695</v>
      </c>
      <c r="AF42">
        <v>2.1</v>
      </c>
      <c r="AG42">
        <v>1.81</v>
      </c>
      <c r="AJ42" t="s">
        <v>175</v>
      </c>
    </row>
    <row r="43" spans="1:36" ht="15" x14ac:dyDescent="0.25">
      <c r="A43">
        <v>9.25</v>
      </c>
      <c r="B43">
        <v>5.98</v>
      </c>
      <c r="C43">
        <v>1.33</v>
      </c>
      <c r="D43" s="20">
        <f t="shared" si="3"/>
        <v>2.721188762378679E-2</v>
      </c>
      <c r="E43" s="17">
        <f>IF(OR($A43="",$B43="",$C43=""),"",A43*'MPTO_working_3-way'!$I42)</f>
        <v>9.5017099605200279</v>
      </c>
      <c r="F43" s="21">
        <f>IF(OR($A43="",$B43="",$C43=""),"",B43*'MPTO_working_3-way'!$I42)</f>
        <v>6.1427270879902451</v>
      </c>
      <c r="G43" s="22">
        <f>IF(OR($A43="",$B43="",$C43=""),"",C43*'MPTO_working_3-way'!$I42)</f>
        <v>1.3661918105396365</v>
      </c>
      <c r="H43" s="17">
        <f>IF(OR($A43="",$B43="",$C43=""),"",'MPTO_working_3-way'!E42)</f>
        <v>10.097187560760807</v>
      </c>
      <c r="I43" s="21">
        <f>IF(OR($A43="",$B43="",$C43=""),"",'MPTO_working_3-way'!F42)</f>
        <v>6.322972994265954</v>
      </c>
      <c r="J43" s="22">
        <f>IF(OR($A43="",$B43="",$C43=""),"",'MPTO_working_3-way'!G42)</f>
        <v>1.3462409659939838</v>
      </c>
      <c r="K43" s="17">
        <f>IF(OR($A43="",$B43="",$C43=""),"",'OddsRatio_working_3-way'!H42)</f>
        <v>9.8024068337533503</v>
      </c>
      <c r="L43" s="21">
        <f>IF(OR($A43="",$B43="",$C43=""),"",'OddsRatio_working_3-way'!I42)</f>
        <v>6.3134528523747502</v>
      </c>
      <c r="M43" s="22">
        <f>IF(OR($A43="",$B43="",$C43=""),"",'OddsRatio_working_3-way'!J42)</f>
        <v>1.3520962733501343</v>
      </c>
      <c r="N43" s="23">
        <f t="shared" si="16"/>
        <v>10.52442143735221</v>
      </c>
      <c r="O43" s="24">
        <f t="shared" si="17"/>
        <v>16.279414430686948</v>
      </c>
      <c r="P43" s="24">
        <f t="shared" si="18"/>
        <v>73.196164131960856</v>
      </c>
      <c r="Q43" t="s">
        <v>98</v>
      </c>
      <c r="R43" t="s">
        <v>141</v>
      </c>
      <c r="S43" s="48" t="s">
        <v>478</v>
      </c>
      <c r="T43" s="35">
        <v>100</v>
      </c>
      <c r="U43" s="35">
        <f t="shared" si="19"/>
        <v>53.703703703703695</v>
      </c>
      <c r="V43" s="35">
        <f t="shared" si="20"/>
        <v>71.751412429378533</v>
      </c>
      <c r="W43" s="35">
        <f t="shared" si="21"/>
        <v>71.83098591549296</v>
      </c>
      <c r="X43" s="35">
        <f t="shared" si="22"/>
        <v>56.417601655128514</v>
      </c>
      <c r="Y43" s="35">
        <f t="shared" si="23"/>
        <v>74.465310380803331</v>
      </c>
      <c r="Z43" s="35">
        <f t="shared" si="24"/>
        <v>74.544883866917758</v>
      </c>
      <c r="AA43" s="35">
        <f t="shared" si="25"/>
        <v>-2.7138979514248192</v>
      </c>
      <c r="AB43" s="35">
        <f t="shared" si="26"/>
        <v>-2.7138979514247978</v>
      </c>
      <c r="AC43" s="35">
        <f t="shared" si="27"/>
        <v>-2.7138979514247978</v>
      </c>
      <c r="AF43">
        <v>1.52</v>
      </c>
      <c r="AG43">
        <v>2.65</v>
      </c>
      <c r="AJ43" t="s">
        <v>175</v>
      </c>
    </row>
    <row r="44" spans="1:36" ht="15" x14ac:dyDescent="0.25">
      <c r="A44">
        <v>2.16</v>
      </c>
      <c r="B44">
        <v>3.54</v>
      </c>
      <c r="C44">
        <v>3.55</v>
      </c>
      <c r="D44" s="20">
        <f t="shared" si="3"/>
        <v>2.7138979514248041E-2</v>
      </c>
      <c r="E44" s="17">
        <f>IF(OR($A44="",$B44="",$C44=""),"",A44*'MPTO_working_3-way'!$I43)</f>
        <v>2.2186201957507761</v>
      </c>
      <c r="F44" s="21">
        <f>IF(OR($A44="",$B44="",$C44=""),"",B44*'MPTO_working_3-way'!$I43)</f>
        <v>3.6360719874804381</v>
      </c>
      <c r="G44" s="22">
        <f>IF(OR($A44="",$B44="",$C44=""),"",C44*'MPTO_working_3-way'!$I43)</f>
        <v>3.6463433772755804</v>
      </c>
      <c r="H44" s="17">
        <f>IF(OR($A44="",$B44="",$C44=""),"",'MPTO_working_3-way'!E43)</f>
        <v>2.2030476957238765</v>
      </c>
      <c r="I44" s="21">
        <f>IF(OR($A44="",$B44="",$C44=""),"",'MPTO_working_3-way'!F43)</f>
        <v>3.657115449905961</v>
      </c>
      <c r="J44" s="22">
        <f>IF(OR($A44="",$B44="",$C44=""),"",'MPTO_working_3-way'!G43)</f>
        <v>3.6677890617821753</v>
      </c>
      <c r="K44" s="17">
        <f>IF(OR($A44="",$B44="",$C44=""),"",'OddsRatio_working_3-way'!H43)</f>
        <v>2.2094949464465965</v>
      </c>
      <c r="L44" s="21">
        <f>IF(OR($A44="",$B44="",$C44=""),"",'OddsRatio_working_3-way'!I43)</f>
        <v>3.6483768654951341</v>
      </c>
      <c r="M44" s="22">
        <f>IF(OR($A44="",$B44="",$C44=""),"",'OddsRatio_working_3-way'!J43)</f>
        <v>3.6588035460679493</v>
      </c>
      <c r="N44" s="23">
        <f t="shared" si="16"/>
        <v>45.073059458994166</v>
      </c>
      <c r="O44" s="24">
        <f t="shared" si="17"/>
        <v>27.502205771589662</v>
      </c>
      <c r="P44" s="24">
        <f t="shared" si="18"/>
        <v>27.424734769416169</v>
      </c>
      <c r="Q44" t="s">
        <v>71</v>
      </c>
      <c r="R44" t="s">
        <v>78</v>
      </c>
      <c r="S44" s="48" t="s">
        <v>478</v>
      </c>
      <c r="T44" s="35">
        <v>100</v>
      </c>
      <c r="U44" s="35">
        <f t="shared" si="19"/>
        <v>53.488372093023258</v>
      </c>
      <c r="V44" s="35">
        <f t="shared" si="20"/>
        <v>69.135802469135797</v>
      </c>
      <c r="W44" s="35">
        <f t="shared" si="21"/>
        <v>74.619289340101517</v>
      </c>
      <c r="X44" s="35">
        <f t="shared" si="22"/>
        <v>56.244908190762665</v>
      </c>
      <c r="Y44" s="35">
        <f t="shared" si="23"/>
        <v>71.892338566875225</v>
      </c>
      <c r="Z44" s="35">
        <f t="shared" si="24"/>
        <v>77.375825437840945</v>
      </c>
      <c r="AA44" s="35">
        <f t="shared" si="25"/>
        <v>-2.7565360977394064</v>
      </c>
      <c r="AB44" s="35">
        <f t="shared" si="26"/>
        <v>-2.7565360977394278</v>
      </c>
      <c r="AC44" s="35">
        <f t="shared" si="27"/>
        <v>-2.7565360977394278</v>
      </c>
      <c r="AF44">
        <v>1.99</v>
      </c>
      <c r="AG44">
        <v>1.89</v>
      </c>
      <c r="AJ44" t="s">
        <v>89</v>
      </c>
    </row>
    <row r="45" spans="1:36" ht="15" x14ac:dyDescent="0.25">
      <c r="A45">
        <v>2.15</v>
      </c>
      <c r="B45">
        <v>3.24</v>
      </c>
      <c r="C45">
        <v>3.94</v>
      </c>
      <c r="D45" s="20">
        <f t="shared" si="3"/>
        <v>2.756536097739426E-2</v>
      </c>
      <c r="E45" s="17">
        <f>IF(OR($A45="",$B45="",$C45=""),"",A45*'MPTO_working_3-way'!$I44)</f>
        <v>2.2092655261013974</v>
      </c>
      <c r="F45" s="21">
        <f>IF(OR($A45="",$B45="",$C45=""),"",B45*'MPTO_working_3-way'!$I44)</f>
        <v>3.3293117695667576</v>
      </c>
      <c r="G45" s="22">
        <f>IF(OR($A45="",$B45="",$C45=""),"",C45*'MPTO_working_3-way'!$I44)</f>
        <v>4.0486075222509337</v>
      </c>
      <c r="H45" s="17">
        <f>IF(OR($A45="",$B45="",$C45=""),"",'MPTO_working_3-way'!E44)</f>
        <v>2.1933296111053098</v>
      </c>
      <c r="I45" s="21">
        <f>IF(OR($A45="",$B45="",$C45=""),"",'MPTO_working_3-way'!F44)</f>
        <v>3.3394163958787244</v>
      </c>
      <c r="J45" s="22">
        <f>IF(OR($A45="",$B45="",$C45=""),"",'MPTO_working_3-way'!G44)</f>
        <v>4.0879956944488578</v>
      </c>
      <c r="K45" s="17">
        <f>IF(OR($A45="",$B45="",$C45=""),"",'OddsRatio_working_3-way'!H44)</f>
        <v>2.2000228238538075</v>
      </c>
      <c r="L45" s="21">
        <f>IF(OR($A45="",$B45="",$C45=""),"",'OddsRatio_working_3-way'!I44)</f>
        <v>3.3374357612456778</v>
      </c>
      <c r="M45" s="22">
        <f>IF(OR($A45="",$B45="",$C45=""),"",'OddsRatio_working_3-way'!J44)</f>
        <v>4.0678844366349516</v>
      </c>
      <c r="N45" s="23">
        <f t="shared" si="16"/>
        <v>45.263911837915657</v>
      </c>
      <c r="O45" s="24">
        <f t="shared" si="17"/>
        <v>30.036237793678595</v>
      </c>
      <c r="P45" s="24">
        <f t="shared" si="18"/>
        <v>24.699850368405745</v>
      </c>
      <c r="Q45" t="s">
        <v>79</v>
      </c>
      <c r="R45" t="s">
        <v>107</v>
      </c>
      <c r="S45" s="48" t="s">
        <v>478</v>
      </c>
      <c r="T45" s="35">
        <v>100</v>
      </c>
      <c r="U45" s="35">
        <f t="shared" si="19"/>
        <v>53.488372093023258</v>
      </c>
      <c r="V45" s="35">
        <f t="shared" si="20"/>
        <v>68.944099378881987</v>
      </c>
      <c r="W45" s="35">
        <f t="shared" si="21"/>
        <v>74.811083123425689</v>
      </c>
      <c r="X45" s="35">
        <f t="shared" si="22"/>
        <v>56.244817497692324</v>
      </c>
      <c r="Y45" s="35">
        <f t="shared" si="23"/>
        <v>71.700544783551052</v>
      </c>
      <c r="Z45" s="35">
        <f t="shared" si="24"/>
        <v>77.567528528094755</v>
      </c>
      <c r="AA45" s="35">
        <f t="shared" si="25"/>
        <v>-2.7564454046690656</v>
      </c>
      <c r="AB45" s="35">
        <f t="shared" si="26"/>
        <v>-2.7564454046690656</v>
      </c>
      <c r="AC45" s="35">
        <f t="shared" si="27"/>
        <v>-2.7564454046690656</v>
      </c>
      <c r="AF45">
        <v>2.35</v>
      </c>
      <c r="AG45">
        <v>1.65</v>
      </c>
      <c r="AJ45" t="s">
        <v>89</v>
      </c>
    </row>
    <row r="46" spans="1:36" s="35" customFormat="1" ht="15" x14ac:dyDescent="0.25">
      <c r="A46">
        <v>2.15</v>
      </c>
      <c r="B46">
        <v>3.22</v>
      </c>
      <c r="C46">
        <v>3.97</v>
      </c>
      <c r="D46" s="20">
        <f t="shared" si="3"/>
        <v>2.7564454046690612E-2</v>
      </c>
      <c r="E46" s="17">
        <f>IF(OR($A46="",$B46="",$C46=""),"",A46*'MPTO_working_3-way'!$I45)</f>
        <v>2.2092635762003847</v>
      </c>
      <c r="F46" s="21">
        <f>IF(OR($A46="",$B46="",$C46=""),"",B46*'MPTO_working_3-way'!$I45)</f>
        <v>3.3087575420303441</v>
      </c>
      <c r="G46" s="22">
        <f>IF(OR($A46="",$B46="",$C46=""),"",C46*'MPTO_working_3-way'!$I45)</f>
        <v>4.0794308825653616</v>
      </c>
      <c r="H46" s="17">
        <f>IF(OR($A46="",$B46="",$C46=""),"",'MPTO_working_3-way'!E45)</f>
        <v>2.1933281567840059</v>
      </c>
      <c r="I46" s="21">
        <f>IF(OR($A46="",$B46="",$C46=""),"",'MPTO_working_3-way'!F45)</f>
        <v>3.3181708976369588</v>
      </c>
      <c r="J46" s="22">
        <f>IF(OR($A46="",$B46="",$C46=""),"",'MPTO_working_3-way'!G45)</f>
        <v>4.1202958712054771</v>
      </c>
      <c r="K46" s="17">
        <f>IF(OR($A46="",$B46="",$C46=""),"",'OddsRatio_working_3-way'!H45)</f>
        <v>2.2000379741053151</v>
      </c>
      <c r="L46" s="21">
        <f>IF(OR($A46="",$B46="",$C46=""),"",'OddsRatio_working_3-way'!I45)</f>
        <v>3.3165950456641742</v>
      </c>
      <c r="M46" s="22">
        <f>IF(OR($A46="",$B46="",$C46=""),"",'OddsRatio_working_3-way'!J45)</f>
        <v>4.0992285070372043</v>
      </c>
      <c r="N46" s="23">
        <f t="shared" si="16"/>
        <v>45.263951787946283</v>
      </c>
      <c r="O46" s="24">
        <f t="shared" si="17"/>
        <v>30.222824951579035</v>
      </c>
      <c r="P46" s="24">
        <f t="shared" si="18"/>
        <v>24.513223260474685</v>
      </c>
      <c r="Q46" t="s">
        <v>83</v>
      </c>
      <c r="R46" t="s">
        <v>75</v>
      </c>
      <c r="S46" s="48" t="s">
        <v>478</v>
      </c>
      <c r="T46" s="35">
        <v>100</v>
      </c>
      <c r="U46" s="35">
        <f t="shared" si="19"/>
        <v>43.820224719101127</v>
      </c>
      <c r="V46" s="35">
        <f t="shared" si="20"/>
        <v>73.68421052631578</v>
      </c>
      <c r="W46" s="35">
        <f t="shared" si="21"/>
        <v>79.466119096509232</v>
      </c>
      <c r="X46" s="35">
        <f t="shared" si="22"/>
        <v>46.849670377174967</v>
      </c>
      <c r="Y46" s="35">
        <f t="shared" si="23"/>
        <v>76.713656184389635</v>
      </c>
      <c r="Z46" s="35">
        <f t="shared" si="24"/>
        <v>82.495564754583086</v>
      </c>
      <c r="AA46" s="35">
        <f t="shared" si="25"/>
        <v>-3.0294456580738398</v>
      </c>
      <c r="AB46" s="35">
        <f t="shared" si="26"/>
        <v>-3.029445658073854</v>
      </c>
      <c r="AC46" s="35">
        <f t="shared" si="27"/>
        <v>-3.029445658073854</v>
      </c>
      <c r="AD46" s="36"/>
      <c r="AE46" s="36"/>
      <c r="AF46">
        <v>2.48</v>
      </c>
      <c r="AG46">
        <v>1.58</v>
      </c>
      <c r="AH46" s="36"/>
      <c r="AI46" s="36"/>
      <c r="AJ46" t="s">
        <v>89</v>
      </c>
    </row>
    <row r="47" spans="1:36" ht="15" x14ac:dyDescent="0.25">
      <c r="A47">
        <v>1.78</v>
      </c>
      <c r="B47">
        <v>3.8</v>
      </c>
      <c r="C47">
        <v>4.87</v>
      </c>
      <c r="D47" s="20">
        <f t="shared" si="3"/>
        <v>3.0294456580738371E-2</v>
      </c>
      <c r="E47" s="17">
        <f>IF(OR($A47="",$B47="",$C47=""),"",A47*'MPTO_working_3-way'!$I46)</f>
        <v>1.8339241327137144</v>
      </c>
      <c r="F47" s="21">
        <f>IF(OR($A47="",$B47="",$C47=""),"",B47*'MPTO_working_3-way'!$I46)</f>
        <v>3.9151189350068054</v>
      </c>
      <c r="G47" s="22">
        <f>IF(OR($A47="",$B47="",$C47=""),"",C47*'MPTO_working_3-way'!$I46)</f>
        <v>5.0175340035481959</v>
      </c>
      <c r="H47" s="17">
        <f>IF(OR($A47="",$B47="",$C47=""),"",'MPTO_working_3-way'!E46)</f>
        <v>1.8125806125009352</v>
      </c>
      <c r="I47" s="21">
        <f>IF(OR($A47="",$B47="",$C47=""),"",'MPTO_working_3-way'!F46)</f>
        <v>3.9516360443188301</v>
      </c>
      <c r="J47" s="22">
        <f>IF(OR($A47="",$B47="",$C47=""),"",'MPTO_working_3-way'!G46)</f>
        <v>5.1218840183102783</v>
      </c>
      <c r="K47" s="17">
        <f>IF(OR($A47="",$B47="",$C47=""),"",'OddsRatio_working_3-way'!H46)</f>
        <v>1.8204481104496115</v>
      </c>
      <c r="L47" s="21">
        <f>IF(OR($A47="",$B47="",$C47=""),"",'OddsRatio_working_3-way'!I46)</f>
        <v>3.945198345203734</v>
      </c>
      <c r="M47" s="22">
        <f>IF(OR($A47="",$B47="",$C47=""),"",'OddsRatio_working_3-way'!J46)</f>
        <v>5.0706848556923036</v>
      </c>
      <c r="N47" s="23">
        <f t="shared" si="16"/>
        <v>54.527882705827594</v>
      </c>
      <c r="O47" s="24">
        <f t="shared" si="17"/>
        <v>25.542008214835032</v>
      </c>
      <c r="P47" s="24">
        <f t="shared" si="18"/>
        <v>19.930109079337395</v>
      </c>
      <c r="Q47" t="s">
        <v>76</v>
      </c>
      <c r="R47" t="s">
        <v>182</v>
      </c>
      <c r="S47" s="48" t="s">
        <v>478</v>
      </c>
      <c r="T47" s="35">
        <v>100</v>
      </c>
      <c r="U47" s="35">
        <f t="shared" si="19"/>
        <v>40.476190476190474</v>
      </c>
      <c r="V47" s="35">
        <f t="shared" si="20"/>
        <v>72.972972972972968</v>
      </c>
      <c r="W47" s="35">
        <f t="shared" si="21"/>
        <v>83.606557377049185</v>
      </c>
      <c r="X47" s="35">
        <f t="shared" si="22"/>
        <v>43.420469649977846</v>
      </c>
      <c r="Y47" s="35">
        <f t="shared" si="23"/>
        <v>75.917252146760347</v>
      </c>
      <c r="Z47" s="35">
        <f t="shared" si="24"/>
        <v>86.55083655083655</v>
      </c>
      <c r="AA47" s="35">
        <f t="shared" si="25"/>
        <v>-2.9442791737873719</v>
      </c>
      <c r="AB47" s="35">
        <f t="shared" si="26"/>
        <v>-2.944279173787379</v>
      </c>
      <c r="AC47" s="35">
        <f t="shared" si="27"/>
        <v>-2.9442791737873648</v>
      </c>
      <c r="AF47">
        <v>1.92</v>
      </c>
      <c r="AG47">
        <v>1.97</v>
      </c>
      <c r="AJ47" t="s">
        <v>89</v>
      </c>
    </row>
    <row r="48" spans="1:36" ht="15" x14ac:dyDescent="0.25">
      <c r="A48">
        <v>1.68</v>
      </c>
      <c r="B48">
        <v>3.7</v>
      </c>
      <c r="C48">
        <v>6.1</v>
      </c>
      <c r="D48" s="20">
        <f t="shared" si="3"/>
        <v>2.9442791737873675E-2</v>
      </c>
      <c r="E48" s="17">
        <f>IF(OR($A48="",$B48="",$C48=""),"",A48*'MPTO_working_3-way'!$I47)</f>
        <v>1.7294638901196278</v>
      </c>
      <c r="F48" s="21">
        <f>IF(OR($A48="",$B48="",$C48=""),"",B48*'MPTO_working_3-way'!$I47)</f>
        <v>3.8089383294301329</v>
      </c>
      <c r="G48" s="22">
        <f>IF(OR($A48="",$B48="",$C48=""),"",C48*'MPTO_working_3-way'!$I47)</f>
        <v>6.2796010296010287</v>
      </c>
      <c r="H48" s="17">
        <f>IF(OR($A48="",$B48="",$C48=""),"",'MPTO_working_3-way'!E47)</f>
        <v>1.7081641479061049</v>
      </c>
      <c r="I48" s="21">
        <f>IF(OR($A48="",$B48="",$C48=""),"",'MPTO_working_3-way'!F47)</f>
        <v>3.8394200002700192</v>
      </c>
      <c r="J48" s="22">
        <f>IF(OR($A48="",$B48="",$C48=""),"",'MPTO_working_3-way'!G47)</f>
        <v>6.4884437244746618</v>
      </c>
      <c r="K48" s="17">
        <f>IF(OR($A48="",$B48="",$C48=""),"",'OddsRatio_working_3-way'!H47)</f>
        <v>1.7159417799131189</v>
      </c>
      <c r="L48" s="21">
        <f>IF(OR($A48="",$B48="",$C48=""),"",'OddsRatio_working_3-way'!I47)</f>
        <v>3.8427100084785617</v>
      </c>
      <c r="M48" s="22">
        <f>IF(OR($A48="",$B48="",$C48=""),"",'OddsRatio_working_3-way'!J47)</f>
        <v>6.3695633493483905</v>
      </c>
      <c r="N48" s="23">
        <f t="shared" si="16"/>
        <v>57.821386483578422</v>
      </c>
      <c r="O48" s="24">
        <f t="shared" si="17"/>
        <v>26.254034943895064</v>
      </c>
      <c r="P48" s="24">
        <f t="shared" si="18"/>
        <v>15.924578572526519</v>
      </c>
      <c r="Q48" t="s">
        <v>87</v>
      </c>
      <c r="R48" t="s">
        <v>80</v>
      </c>
      <c r="S48" s="48" t="s">
        <v>478</v>
      </c>
      <c r="T48" s="35">
        <v>100</v>
      </c>
      <c r="U48" s="35">
        <f t="shared" si="19"/>
        <v>71.83098591549296</v>
      </c>
      <c r="V48" s="35">
        <f t="shared" si="20"/>
        <v>69.696969696969703</v>
      </c>
      <c r="W48" s="35">
        <f t="shared" si="21"/>
        <v>55.752212389380524</v>
      </c>
      <c r="X48" s="35">
        <f t="shared" si="22"/>
        <v>74.550817913649766</v>
      </c>
      <c r="Y48" s="35">
        <f t="shared" si="23"/>
        <v>72.416801695126523</v>
      </c>
      <c r="Z48" s="35">
        <f t="shared" si="24"/>
        <v>58.472044387537345</v>
      </c>
      <c r="AA48" s="35">
        <f t="shared" si="25"/>
        <v>-2.7198319981568062</v>
      </c>
      <c r="AB48" s="35">
        <f t="shared" si="26"/>
        <v>-2.7198319981568204</v>
      </c>
      <c r="AC48" s="35">
        <f t="shared" si="27"/>
        <v>-2.7198319981568204</v>
      </c>
      <c r="AF48">
        <v>2.2999999999999998</v>
      </c>
      <c r="AG48">
        <v>1.67</v>
      </c>
      <c r="AJ48" t="s">
        <v>89</v>
      </c>
    </row>
    <row r="49" spans="1:36" ht="15" x14ac:dyDescent="0.25">
      <c r="A49">
        <v>3.55</v>
      </c>
      <c r="B49">
        <v>3.3</v>
      </c>
      <c r="C49">
        <v>2.2599999999999998</v>
      </c>
      <c r="D49" s="20">
        <f t="shared" si="3"/>
        <v>2.7198319981568186E-2</v>
      </c>
      <c r="E49" s="17">
        <f>IF(OR($A49="",$B49="",$C49=""),"",A49*'MPTO_working_3-way'!$I48)</f>
        <v>3.646554035934567</v>
      </c>
      <c r="F49" s="21">
        <f>IF(OR($A49="",$B49="",$C49=""),"",B49*'MPTO_working_3-way'!$I48)</f>
        <v>3.3897544559391748</v>
      </c>
      <c r="G49" s="22">
        <f>IF(OR($A49="",$B49="",$C49=""),"",C49*'MPTO_working_3-way'!$I48)</f>
        <v>2.3214682031583438</v>
      </c>
      <c r="H49" s="17">
        <f>IF(OR($A49="",$B49="",$C49=""),"",'MPTO_working_3-way'!E48)</f>
        <v>3.6680551771274454</v>
      </c>
      <c r="I49" s="21">
        <f>IF(OR($A49="",$B49="",$C49=""),"",'MPTO_working_3-way'!F48)</f>
        <v>3.4017748159442198</v>
      </c>
      <c r="J49" s="22">
        <f>IF(OR($A49="",$B49="",$C49=""),"",'MPTO_working_3-way'!G48)</f>
        <v>2.3072746761791607</v>
      </c>
      <c r="K49" s="17">
        <f>IF(OR($A49="",$B49="",$C49=""),"",'OddsRatio_working_3-way'!H48)</f>
        <v>3.65794264615079</v>
      </c>
      <c r="L49" s="21">
        <f>IF(OR($A49="",$B49="",$C49=""),"",'OddsRatio_working_3-way'!I48)</f>
        <v>3.3973600337830647</v>
      </c>
      <c r="M49" s="22">
        <f>IF(OR($A49="",$B49="",$C49=""),"",'OddsRatio_working_3-way'!J48)</f>
        <v>2.3133363663333313</v>
      </c>
      <c r="N49" s="23">
        <f t="shared" si="16"/>
        <v>27.423150463303426</v>
      </c>
      <c r="O49" s="24">
        <f t="shared" si="17"/>
        <v>29.500661862038534</v>
      </c>
      <c r="P49" s="24">
        <f t="shared" si="18"/>
        <v>43.076187674658037</v>
      </c>
      <c r="Q49" t="s">
        <v>85</v>
      </c>
      <c r="R49" t="s">
        <v>68</v>
      </c>
      <c r="S49" s="48" t="s">
        <v>478</v>
      </c>
      <c r="T49" s="35">
        <v>100</v>
      </c>
      <c r="U49" s="35">
        <f t="shared" si="19"/>
        <v>60</v>
      </c>
      <c r="V49" s="35">
        <f t="shared" si="20"/>
        <v>71.014492753623188</v>
      </c>
      <c r="W49" s="35">
        <f t="shared" si="21"/>
        <v>66.329966329966325</v>
      </c>
      <c r="X49" s="35">
        <f t="shared" si="22"/>
        <v>62.65554091641048</v>
      </c>
      <c r="Y49" s="35">
        <f t="shared" si="23"/>
        <v>73.670033670033661</v>
      </c>
      <c r="Z49" s="35">
        <f t="shared" si="24"/>
        <v>68.985507246376827</v>
      </c>
      <c r="AA49" s="35">
        <f t="shared" si="25"/>
        <v>-2.6555409164104802</v>
      </c>
      <c r="AB49" s="35">
        <f t="shared" si="26"/>
        <v>-2.6555409164104731</v>
      </c>
      <c r="AC49" s="35">
        <f t="shared" si="27"/>
        <v>-2.6555409164105015</v>
      </c>
      <c r="AF49">
        <v>2.25</v>
      </c>
      <c r="AG49">
        <v>1.69</v>
      </c>
      <c r="AJ49" t="s">
        <v>89</v>
      </c>
    </row>
    <row r="50" spans="1:36" ht="15" x14ac:dyDescent="0.25">
      <c r="A50">
        <v>2.5</v>
      </c>
      <c r="B50">
        <v>3.45</v>
      </c>
      <c r="C50">
        <v>2.97</v>
      </c>
      <c r="D50" s="20">
        <f t="shared" si="3"/>
        <v>2.6555409164104926E-2</v>
      </c>
      <c r="E50" s="17">
        <f>IF(OR($A50="",$B50="",$C50=""),"",A50*'MPTO_working_3-way'!$I49)</f>
        <v>2.5663885229102625</v>
      </c>
      <c r="F50" s="21">
        <f>IF(OR($A50="",$B50="",$C50=""),"",B50*'MPTO_working_3-way'!$I49)</f>
        <v>3.5416161616161621</v>
      </c>
      <c r="G50" s="22">
        <f>IF(OR($A50="",$B50="",$C50=""),"",C50*'MPTO_working_3-way'!$I49)</f>
        <v>3.0488695652173918</v>
      </c>
      <c r="H50" s="17">
        <f>IF(OR($A50="",$B50="",$C50=""),"",'MPTO_working_3-way'!E49)</f>
        <v>2.5565757628683357</v>
      </c>
      <c r="I50" s="21">
        <f>IF(OR($A50="",$B50="",$C50=""),"",'MPTO_working_3-way'!F49)</f>
        <v>3.5586774563261914</v>
      </c>
      <c r="J50" s="22">
        <f>IF(OR($A50="",$B50="",$C50=""),"",'MPTO_working_3-way'!G49)</f>
        <v>3.0501890274759624</v>
      </c>
      <c r="K50" s="17">
        <f>IF(OR($A50="",$B50="",$C50=""),"",'OddsRatio_working_3-way'!H49)</f>
        <v>2.5611143064643951</v>
      </c>
      <c r="L50" s="21">
        <f>IF(OR($A50="",$B50="",$C50=""),"",'OddsRatio_working_3-way'!I49)</f>
        <v>3.5498200338918462</v>
      </c>
      <c r="M50" s="22">
        <f>IF(OR($A50="",$B50="",$C50=""),"",'OddsRatio_working_3-way'!J49)</f>
        <v>3.0502634558232407</v>
      </c>
      <c r="N50" s="23">
        <f t="shared" si="16"/>
        <v>38.9652615367064</v>
      </c>
      <c r="O50" s="24">
        <f t="shared" si="17"/>
        <v>28.235696765729273</v>
      </c>
      <c r="P50" s="24">
        <f t="shared" si="18"/>
        <v>32.799041697564306</v>
      </c>
      <c r="Q50" t="s">
        <v>86</v>
      </c>
      <c r="R50" t="s">
        <v>72</v>
      </c>
      <c r="S50" s="48" t="s">
        <v>478</v>
      </c>
      <c r="T50" s="35">
        <v>100</v>
      </c>
      <c r="U50" s="35">
        <f t="shared" si="19"/>
        <v>77.528089887640448</v>
      </c>
      <c r="V50" s="35">
        <f t="shared" si="20"/>
        <v>73.262032085561486</v>
      </c>
      <c r="W50" s="35">
        <f t="shared" si="21"/>
        <v>45.652173913043477</v>
      </c>
      <c r="X50" s="35">
        <f t="shared" si="22"/>
        <v>81.085794001395016</v>
      </c>
      <c r="Y50" s="35">
        <f t="shared" si="23"/>
        <v>76.819736199316068</v>
      </c>
      <c r="Z50" s="35">
        <f t="shared" si="24"/>
        <v>49.209878026798052</v>
      </c>
      <c r="AA50" s="35">
        <f t="shared" si="25"/>
        <v>-3.5577041137545677</v>
      </c>
      <c r="AB50" s="35">
        <f t="shared" si="26"/>
        <v>-3.557704113754582</v>
      </c>
      <c r="AC50" s="35">
        <f t="shared" si="27"/>
        <v>-3.5577041137545748</v>
      </c>
      <c r="AF50">
        <v>2.0299999999999998</v>
      </c>
      <c r="AG50">
        <v>1.87</v>
      </c>
      <c r="AJ50" t="s">
        <v>89</v>
      </c>
    </row>
    <row r="51" spans="1:36" ht="15" x14ac:dyDescent="0.25">
      <c r="A51">
        <v>4.45</v>
      </c>
      <c r="B51">
        <v>3.74</v>
      </c>
      <c r="C51">
        <v>1.84</v>
      </c>
      <c r="D51" s="20">
        <f t="shared" si="3"/>
        <v>3.5577041137545784E-2</v>
      </c>
      <c r="E51" s="17">
        <f>IF(OR($A51="",$B51="",$C51=""),"",A51*'MPTO_working_3-way'!$I50)</f>
        <v>4.6083178330620793</v>
      </c>
      <c r="F51" s="21">
        <f>IF(OR($A51="",$B51="",$C51=""),"",B51*'MPTO_working_3-way'!$I50)</f>
        <v>3.8730581338544217</v>
      </c>
      <c r="G51" s="22">
        <f>IF(OR($A51="",$B51="",$C51=""),"",C51*'MPTO_working_3-way'!$I50)</f>
        <v>1.9054617556930844</v>
      </c>
      <c r="H51" s="17">
        <f>IF(OR($A51="",$B51="",$C51=""),"",'MPTO_working_3-way'!E50)</f>
        <v>4.6979215886009547</v>
      </c>
      <c r="I51" s="21">
        <f>IF(OR($A51="",$B51="",$C51=""),"",'MPTO_working_3-way'!F50)</f>
        <v>3.9135777856160643</v>
      </c>
      <c r="J51" s="22">
        <f>IF(OR($A51="",$B51="",$C51=""),"",'MPTO_working_3-way'!G50)</f>
        <v>1.8810455139608253</v>
      </c>
      <c r="K51" s="17">
        <f>IF(OR($A51="",$B51="",$C51=""),"",'OddsRatio_working_3-way'!H50)</f>
        <v>4.6560405959498281</v>
      </c>
      <c r="L51" s="21">
        <f>IF(OR($A51="",$B51="",$C51=""),"",'OddsRatio_working_3-way'!I50)</f>
        <v>3.9036380385224723</v>
      </c>
      <c r="M51" s="22">
        <f>IF(OR($A51="",$B51="",$C51=""),"",'OddsRatio_working_3-way'!J50)</f>
        <v>1.8901664059703924</v>
      </c>
      <c r="N51" s="23">
        <f t="shared" si="16"/>
        <v>21.699892156429932</v>
      </c>
      <c r="O51" s="24">
        <f t="shared" si="17"/>
        <v>25.819390400030269</v>
      </c>
      <c r="P51" s="24">
        <f t="shared" si="18"/>
        <v>52.480717443539781</v>
      </c>
      <c r="Q51" t="s">
        <v>242</v>
      </c>
      <c r="R51" t="s">
        <v>243</v>
      </c>
      <c r="S51" s="48" t="s">
        <v>478</v>
      </c>
      <c r="T51" s="35">
        <v>100</v>
      </c>
      <c r="U51" s="35">
        <f t="shared" si="19"/>
        <v>55.357142857142868</v>
      </c>
      <c r="V51" s="35">
        <f t="shared" si="20"/>
        <v>70.501474926253692</v>
      </c>
      <c r="W51" s="35">
        <f t="shared" si="21"/>
        <v>70.760233918128648</v>
      </c>
      <c r="X51" s="35">
        <f t="shared" si="22"/>
        <v>58.738291155617659</v>
      </c>
      <c r="Y51" s="35">
        <f t="shared" si="23"/>
        <v>73.882623224728476</v>
      </c>
      <c r="Z51" s="35">
        <f t="shared" si="24"/>
        <v>74.141382216603446</v>
      </c>
      <c r="AA51" s="35">
        <f t="shared" si="25"/>
        <v>-3.3811482984747911</v>
      </c>
      <c r="AB51" s="35">
        <f t="shared" si="26"/>
        <v>-3.381148298474784</v>
      </c>
      <c r="AC51" s="35">
        <f t="shared" si="27"/>
        <v>-3.3811482984747983</v>
      </c>
      <c r="AF51">
        <v>2</v>
      </c>
      <c r="AG51">
        <v>1.87</v>
      </c>
      <c r="AJ51" t="s">
        <v>487</v>
      </c>
    </row>
    <row r="52" spans="1:36" ht="15" x14ac:dyDescent="0.25">
      <c r="A52">
        <v>2.2400000000000002</v>
      </c>
      <c r="B52">
        <v>3.39</v>
      </c>
      <c r="C52">
        <v>3.42</v>
      </c>
      <c r="D52" s="20">
        <f t="shared" si="3"/>
        <v>3.3811482984747787E-2</v>
      </c>
      <c r="E52" s="17">
        <f>IF(OR($A52="",$B52="",$C52=""),"",A52*'MPTO_working_3-way'!$I51)</f>
        <v>2.315737721885835</v>
      </c>
      <c r="F52" s="21">
        <f>IF(OR($A52="",$B52="",$C52=""),"",B52*'MPTO_working_3-way'!$I51)</f>
        <v>3.5046209273182951</v>
      </c>
      <c r="G52" s="22">
        <f>IF(OR($A52="",$B52="",$C52=""),"",C52*'MPTO_working_3-way'!$I51)</f>
        <v>3.5356352718078372</v>
      </c>
      <c r="H52" s="17">
        <f>IF(OR($A52="",$B52="",$C52=""),"",'MPTO_working_3-way'!E51)</f>
        <v>2.2980154859206672</v>
      </c>
      <c r="I52" s="21">
        <f>IF(OR($A52="",$B52="",$C52=""),"",'MPTO_working_3-way'!F51)</f>
        <v>3.524666861379806</v>
      </c>
      <c r="J52" s="22">
        <f>IF(OR($A52="",$B52="",$C52=""),"",'MPTO_working_3-way'!G51)</f>
        <v>3.5571090922439184</v>
      </c>
      <c r="K52" s="17">
        <f>IF(OR($A52="",$B52="",$C52=""),"",'OddsRatio_working_3-way'!H51)</f>
        <v>2.3055039795425225</v>
      </c>
      <c r="L52" s="21">
        <f>IF(OR($A52="",$B52="",$C52=""),"",'OddsRatio_working_3-way'!I51)</f>
        <v>3.5162536379892164</v>
      </c>
      <c r="M52" s="22">
        <f>IF(OR($A52="",$B52="",$C52=""),"",'OddsRatio_working_3-way'!J51)</f>
        <v>3.5478384116878261</v>
      </c>
      <c r="N52" s="23">
        <f t="shared" si="16"/>
        <v>43.182783203343249</v>
      </c>
      <c r="O52" s="24">
        <f t="shared" si="17"/>
        <v>28.533756452946573</v>
      </c>
      <c r="P52" s="24">
        <f t="shared" si="18"/>
        <v>28.2834603437102</v>
      </c>
      <c r="Q52" t="s">
        <v>244</v>
      </c>
      <c r="R52" t="s">
        <v>245</v>
      </c>
      <c r="S52" s="48" t="s">
        <v>478</v>
      </c>
      <c r="T52" s="35">
        <v>100</v>
      </c>
      <c r="U52" s="35">
        <f t="shared" si="19"/>
        <v>49.748743718592962</v>
      </c>
      <c r="V52" s="35">
        <f t="shared" si="20"/>
        <v>72.602739726027394</v>
      </c>
      <c r="W52" s="35">
        <f t="shared" si="21"/>
        <v>74.293059125964007</v>
      </c>
      <c r="X52" s="35">
        <f t="shared" si="22"/>
        <v>53.104201148008592</v>
      </c>
      <c r="Y52" s="35">
        <f t="shared" si="23"/>
        <v>75.958197155443017</v>
      </c>
      <c r="Z52" s="35">
        <f t="shared" si="24"/>
        <v>77.648516555379629</v>
      </c>
      <c r="AA52" s="35">
        <f t="shared" si="25"/>
        <v>-3.3554574294156296</v>
      </c>
      <c r="AB52" s="35">
        <f t="shared" si="26"/>
        <v>-3.3554574294156225</v>
      </c>
      <c r="AC52" s="35">
        <f t="shared" si="27"/>
        <v>-3.3554574294156225</v>
      </c>
      <c r="AF52">
        <v>2.06</v>
      </c>
      <c r="AG52">
        <v>1.83</v>
      </c>
      <c r="AJ52" t="s">
        <v>487</v>
      </c>
    </row>
    <row r="53" spans="1:36" s="35" customFormat="1" ht="15" x14ac:dyDescent="0.25">
      <c r="A53">
        <v>1.99</v>
      </c>
      <c r="B53">
        <v>3.65</v>
      </c>
      <c r="C53">
        <v>3.89</v>
      </c>
      <c r="D53" s="20">
        <f t="shared" si="3"/>
        <v>3.3554574294156314E-2</v>
      </c>
      <c r="E53" s="17">
        <f>IF(OR($A53="",$B53="",$C53=""),"",A53*'MPTO_working_3-way'!$I52)</f>
        <v>2.0567736028453711</v>
      </c>
      <c r="F53" s="21">
        <f>IF(OR($A53="",$B53="",$C53=""),"",B53*'MPTO_working_3-way'!$I52)</f>
        <v>3.7724741961736705</v>
      </c>
      <c r="G53" s="22">
        <f>IF(OR($A53="",$B53="",$C53=""),"",C53*'MPTO_working_3-way'!$I52)</f>
        <v>4.0205272940042684</v>
      </c>
      <c r="H53" s="17">
        <f>IF(OR($A53="",$B53="",$C53=""),"",'MPTO_working_3-way'!E52)</f>
        <v>2.0353014706915182</v>
      </c>
      <c r="I53" s="21">
        <f>IF(OR($A53="",$B53="",$C53=""),"",'MPTO_working_3-way'!F52)</f>
        <v>3.8053524960365142</v>
      </c>
      <c r="J53" s="22">
        <f>IF(OR($A53="",$B53="",$C53=""),"",'MPTO_working_3-way'!G52)</f>
        <v>4.0669492954631217</v>
      </c>
      <c r="K53" s="17">
        <f>IF(OR($A53="",$B53="",$C53=""),"",'OddsRatio_working_3-way'!H52)</f>
        <v>2.0437195456099806</v>
      </c>
      <c r="L53" s="21">
        <f>IF(OR($A53="",$B53="",$C53=""),"",'OddsRatio_working_3-way'!I52)</f>
        <v>3.793794743299443</v>
      </c>
      <c r="M53" s="22">
        <f>IF(OR($A53="",$B53="",$C53=""),"",'OddsRatio_working_3-way'!J52)</f>
        <v>4.0468176634473174</v>
      </c>
      <c r="N53" s="23">
        <f t="shared" si="16"/>
        <v>48.619838304837501</v>
      </c>
      <c r="O53" s="24">
        <f t="shared" si="17"/>
        <v>26.507802253870306</v>
      </c>
      <c r="P53" s="24">
        <f t="shared" si="18"/>
        <v>24.87235944129219</v>
      </c>
      <c r="Q53" t="s">
        <v>246</v>
      </c>
      <c r="R53" t="s">
        <v>247</v>
      </c>
      <c r="S53" s="48" t="s">
        <v>478</v>
      </c>
      <c r="T53" s="35">
        <v>100</v>
      </c>
      <c r="U53" s="35">
        <f t="shared" si="19"/>
        <v>60</v>
      </c>
      <c r="V53" s="35">
        <f t="shared" si="20"/>
        <v>70.588235294117652</v>
      </c>
      <c r="W53" s="35">
        <f t="shared" si="21"/>
        <v>66.101694915254228</v>
      </c>
      <c r="X53" s="35">
        <f t="shared" si="22"/>
        <v>63.31006979062812</v>
      </c>
      <c r="Y53" s="35">
        <f t="shared" si="23"/>
        <v>73.898305084745758</v>
      </c>
      <c r="Z53" s="35">
        <f t="shared" si="24"/>
        <v>69.411764705882348</v>
      </c>
      <c r="AA53" s="35">
        <f t="shared" si="25"/>
        <v>-3.3100697906281198</v>
      </c>
      <c r="AB53" s="35">
        <f t="shared" si="26"/>
        <v>-3.3100697906281056</v>
      </c>
      <c r="AC53" s="35">
        <f t="shared" si="27"/>
        <v>-3.3100697906281198</v>
      </c>
      <c r="AD53" s="36"/>
      <c r="AE53" s="36"/>
      <c r="AF53">
        <v>1.93</v>
      </c>
      <c r="AG53">
        <v>1.93</v>
      </c>
      <c r="AH53" s="36"/>
      <c r="AI53" s="36"/>
      <c r="AJ53" t="s">
        <v>487</v>
      </c>
    </row>
    <row r="54" spans="1:36" ht="15" x14ac:dyDescent="0.25">
      <c r="A54">
        <v>2.5</v>
      </c>
      <c r="B54">
        <v>3.4</v>
      </c>
      <c r="C54">
        <v>2.95</v>
      </c>
      <c r="D54" s="20">
        <f t="shared" si="3"/>
        <v>3.3100697906281118E-2</v>
      </c>
      <c r="E54" s="17">
        <f>IF(OR($A54="",$B54="",$C54=""),"",A54*'MPTO_working_3-way'!$I53)</f>
        <v>2.5827517447657029</v>
      </c>
      <c r="F54" s="21">
        <f>IF(OR($A54="",$B54="",$C54=""),"",B54*'MPTO_working_3-way'!$I53)</f>
        <v>3.5125423728813558</v>
      </c>
      <c r="G54" s="22">
        <f>IF(OR($A54="",$B54="",$C54=""),"",C54*'MPTO_working_3-way'!$I53)</f>
        <v>3.0476470588235296</v>
      </c>
      <c r="H54" s="17">
        <f>IF(OR($A54="",$B54="",$C54=""),"",'MPTO_working_3-way'!E53)</f>
        <v>2.5709159261790839</v>
      </c>
      <c r="I54" s="21">
        <f>IF(OR($A54="",$B54="",$C54=""),"",'MPTO_working_3-way'!F53)</f>
        <v>3.5325193707443061</v>
      </c>
      <c r="J54" s="22">
        <f>IF(OR($A54="",$B54="",$C54=""),"",'MPTO_working_3-way'!G53)</f>
        <v>3.0492501013376576</v>
      </c>
      <c r="K54" s="17">
        <f>IF(OR($A54="",$B54="",$C54=""),"",'OddsRatio_working_3-way'!H53)</f>
        <v>2.5763778132484907</v>
      </c>
      <c r="L54" s="21">
        <f>IF(OR($A54="",$B54="",$C54=""),"",'OddsRatio_working_3-way'!I53)</f>
        <v>3.522204501197586</v>
      </c>
      <c r="M54" s="22">
        <f>IF(OR($A54="",$B54="",$C54=""),"",'OddsRatio_working_3-way'!J53)</f>
        <v>3.0492911572230383</v>
      </c>
      <c r="N54" s="23">
        <f t="shared" si="16"/>
        <v>38.718394132406871</v>
      </c>
      <c r="O54" s="24">
        <f t="shared" si="17"/>
        <v>28.469407450299173</v>
      </c>
      <c r="P54" s="24">
        <f t="shared" si="18"/>
        <v>32.812198417293956</v>
      </c>
      <c r="Q54" t="s">
        <v>248</v>
      </c>
      <c r="R54" t="s">
        <v>249</v>
      </c>
      <c r="S54" s="48" t="s">
        <v>478</v>
      </c>
      <c r="T54" s="35">
        <v>100</v>
      </c>
      <c r="U54" s="35">
        <f t="shared" si="19"/>
        <v>46.808510638297875</v>
      </c>
      <c r="V54" s="35">
        <f t="shared" si="20"/>
        <v>70.674486803519059</v>
      </c>
      <c r="W54" s="35">
        <f t="shared" si="21"/>
        <v>78.858350951374206</v>
      </c>
      <c r="X54" s="35">
        <f t="shared" si="22"/>
        <v>50.467162245106721</v>
      </c>
      <c r="Y54" s="35">
        <f t="shared" si="23"/>
        <v>74.333138410327919</v>
      </c>
      <c r="Z54" s="35">
        <f t="shared" si="24"/>
        <v>82.517002558183066</v>
      </c>
      <c r="AA54" s="35">
        <f t="shared" si="25"/>
        <v>-3.6586516068088457</v>
      </c>
      <c r="AB54" s="35">
        <f t="shared" si="26"/>
        <v>-3.6586516068088599</v>
      </c>
      <c r="AC54" s="35">
        <f t="shared" si="27"/>
        <v>-3.6586516068088599</v>
      </c>
      <c r="AF54">
        <v>2.0299999999999998</v>
      </c>
      <c r="AG54">
        <v>1.85</v>
      </c>
      <c r="AJ54" t="s">
        <v>487</v>
      </c>
    </row>
    <row r="55" spans="1:36" ht="15" x14ac:dyDescent="0.25">
      <c r="A55">
        <v>1.88</v>
      </c>
      <c r="B55">
        <v>3.41</v>
      </c>
      <c r="C55">
        <v>4.7300000000000004</v>
      </c>
      <c r="D55" s="20">
        <f t="shared" si="3"/>
        <v>3.6586516068088493E-2</v>
      </c>
      <c r="E55" s="17">
        <f>IF(OR($A55="",$B55="",$C55=""),"",A55*'MPTO_working_3-way'!$I54)</f>
        <v>1.9487826502080063</v>
      </c>
      <c r="F55" s="21">
        <f>IF(OR($A55="",$B55="",$C55=""),"",B55*'MPTO_working_3-way'!$I54)</f>
        <v>3.534760019792182</v>
      </c>
      <c r="G55" s="22">
        <f>IF(OR($A55="",$B55="",$C55=""),"",C55*'MPTO_working_3-way'!$I54)</f>
        <v>4.9030542210020593</v>
      </c>
      <c r="H55" s="17">
        <f>IF(OR($A55="",$B55="",$C55=""),"",'MPTO_working_3-way'!E54)</f>
        <v>1.9241152487038287</v>
      </c>
      <c r="I55" s="21">
        <f>IF(OR($A55="",$B55="",$C55=""),"",'MPTO_working_3-way'!F54)</f>
        <v>3.5579638814220269</v>
      </c>
      <c r="J55" s="22">
        <f>IF(OR($A55="",$B55="",$C55=""),"",'MPTO_working_3-way'!G54)</f>
        <v>5.0195515263932249</v>
      </c>
      <c r="K55" s="17">
        <f>IF(OR($A55="",$B55="",$C55=""),"",'OddsRatio_working_3-way'!H54)</f>
        <v>1.9336754303261712</v>
      </c>
      <c r="L55" s="21">
        <f>IF(OR($A55="",$B55="",$C55=""),"",'OddsRatio_working_3-way'!I54)</f>
        <v>3.5569974853250836</v>
      </c>
      <c r="M55" s="22">
        <f>IF(OR($A55="",$B55="",$C55=""),"",'OddsRatio_working_3-way'!J54)</f>
        <v>4.9575106308143404</v>
      </c>
      <c r="N55" s="23">
        <f t="shared" si="16"/>
        <v>51.314085739282604</v>
      </c>
      <c r="O55" s="24">
        <f t="shared" si="17"/>
        <v>28.290463692038497</v>
      </c>
      <c r="P55" s="24">
        <f t="shared" si="18"/>
        <v>20.395450568678914</v>
      </c>
      <c r="Q55" t="s">
        <v>250</v>
      </c>
      <c r="R55" t="s">
        <v>251</v>
      </c>
      <c r="S55" s="48" t="s">
        <v>478</v>
      </c>
      <c r="T55" s="35">
        <v>100</v>
      </c>
      <c r="U55" s="35">
        <f t="shared" si="19"/>
        <v>56.140350877192972</v>
      </c>
      <c r="V55" s="35">
        <f t="shared" si="20"/>
        <v>70.149253731343279</v>
      </c>
      <c r="W55" s="35">
        <f t="shared" si="21"/>
        <v>70.238095238095241</v>
      </c>
      <c r="X55" s="35">
        <f t="shared" si="22"/>
        <v>59.61265103056148</v>
      </c>
      <c r="Y55" s="35">
        <f t="shared" si="23"/>
        <v>73.621553884711787</v>
      </c>
      <c r="Z55" s="35">
        <f t="shared" si="24"/>
        <v>73.710395391463734</v>
      </c>
      <c r="AA55" s="35">
        <f t="shared" si="25"/>
        <v>-3.4723001533685078</v>
      </c>
      <c r="AB55" s="35">
        <f t="shared" si="26"/>
        <v>-3.4723001533685078</v>
      </c>
      <c r="AC55" s="35">
        <f t="shared" si="27"/>
        <v>-3.4723001533684936</v>
      </c>
      <c r="AF55">
        <v>2.0699999999999998</v>
      </c>
      <c r="AG55">
        <v>1.81</v>
      </c>
      <c r="AJ55" t="s">
        <v>487</v>
      </c>
    </row>
    <row r="56" spans="1:36" ht="15" x14ac:dyDescent="0.25">
      <c r="A56">
        <v>2.2799999999999998</v>
      </c>
      <c r="B56">
        <v>3.35</v>
      </c>
      <c r="C56">
        <v>3.36</v>
      </c>
      <c r="D56" s="20">
        <f t="shared" si="3"/>
        <v>3.4723001533685016E-2</v>
      </c>
      <c r="E56" s="17">
        <f>IF(OR($A56="",$B56="",$C56=""),"",A56*'MPTO_working_3-way'!$I55)</f>
        <v>2.3591684434968014</v>
      </c>
      <c r="F56" s="21">
        <f>IF(OR($A56="",$B56="",$C56=""),"",B56*'MPTO_working_3-way'!$I55)</f>
        <v>3.4663220551378449</v>
      </c>
      <c r="G56" s="22">
        <f>IF(OR($A56="",$B56="",$C56=""),"",C56*'MPTO_working_3-way'!$I55)</f>
        <v>3.4766692851531817</v>
      </c>
      <c r="H56" s="17">
        <f>IF(OR($A56="",$B56="",$C56=""),"",'MPTO_working_3-way'!E55)</f>
        <v>2.3417988568258301</v>
      </c>
      <c r="I56" s="21">
        <f>IF(OR($A56="",$B56="",$C56=""),"",'MPTO_working_3-way'!F55)</f>
        <v>3.4851325953045733</v>
      </c>
      <c r="J56" s="22">
        <f>IF(OR($A56="",$B56="",$C56=""),"",'MPTO_working_3-way'!G55)</f>
        <v>3.4959569320633821</v>
      </c>
      <c r="K56" s="17">
        <f>IF(OR($A56="",$B56="",$C56=""),"",'OddsRatio_working_3-way'!H55)</f>
        <v>2.3492172555857671</v>
      </c>
      <c r="L56" s="21">
        <f>IF(OR($A56="",$B56="",$C56=""),"",'OddsRatio_working_3-way'!I55)</f>
        <v>3.4770785551769952</v>
      </c>
      <c r="M56" s="22">
        <f>IF(OR($A56="",$B56="",$C56=""),"",'OddsRatio_working_3-way'!J55)</f>
        <v>3.487619314986258</v>
      </c>
      <c r="N56" s="23">
        <f t="shared" si="16"/>
        <v>42.387816891861362</v>
      </c>
      <c r="O56" s="24">
        <f t="shared" si="17"/>
        <v>28.849021645804147</v>
      </c>
      <c r="P56" s="24">
        <f t="shared" si="18"/>
        <v>28.763161462334491</v>
      </c>
      <c r="Q56" t="s">
        <v>252</v>
      </c>
      <c r="R56" t="s">
        <v>253</v>
      </c>
      <c r="S56" s="48" t="s">
        <v>478</v>
      </c>
      <c r="T56" s="35">
        <v>100</v>
      </c>
      <c r="U56" s="35">
        <f t="shared" si="19"/>
        <v>65.156794425087099</v>
      </c>
      <c r="V56" s="35">
        <f t="shared" si="20"/>
        <v>70.414201183431956</v>
      </c>
      <c r="W56" s="35">
        <f t="shared" si="21"/>
        <v>61.240310077519375</v>
      </c>
      <c r="X56" s="35">
        <f t="shared" si="22"/>
        <v>68.345488739048662</v>
      </c>
      <c r="Y56" s="35">
        <f t="shared" si="23"/>
        <v>73.602895497393504</v>
      </c>
      <c r="Z56" s="35">
        <f t="shared" si="24"/>
        <v>64.42900439148093</v>
      </c>
      <c r="AA56" s="35">
        <f t="shared" si="25"/>
        <v>-3.1886943139615624</v>
      </c>
      <c r="AB56" s="35">
        <f t="shared" si="26"/>
        <v>-3.1886943139615482</v>
      </c>
      <c r="AC56" s="35">
        <f t="shared" si="27"/>
        <v>-3.1886943139615553</v>
      </c>
      <c r="AF56">
        <v>2.15</v>
      </c>
      <c r="AG56">
        <v>1.75</v>
      </c>
      <c r="AJ56" t="s">
        <v>487</v>
      </c>
    </row>
    <row r="57" spans="1:36" ht="15" x14ac:dyDescent="0.25">
      <c r="A57">
        <v>2.87</v>
      </c>
      <c r="B57">
        <v>3.38</v>
      </c>
      <c r="C57">
        <v>2.58</v>
      </c>
      <c r="D57" s="20">
        <f t="shared" si="3"/>
        <v>3.1886943139615598E-2</v>
      </c>
      <c r="E57" s="17">
        <f>IF(OR($A57="",$B57="",$C57=""),"",A57*'MPTO_working_3-way'!$I56)</f>
        <v>2.9615155268106967</v>
      </c>
      <c r="F57" s="21">
        <f>IF(OR($A57="",$B57="",$C57=""),"",B57*'MPTO_working_3-way'!$I56)</f>
        <v>3.4877778678119005</v>
      </c>
      <c r="G57" s="22">
        <f>IF(OR($A57="",$B57="",$C57=""),"",C57*'MPTO_working_3-way'!$I56)</f>
        <v>2.6622683133002085</v>
      </c>
      <c r="H57" s="17">
        <f>IF(OR($A57="",$B57="",$C57=""),"",'MPTO_working_3-way'!E56)</f>
        <v>2.9603046120300207</v>
      </c>
      <c r="I57" s="21">
        <f>IF(OR($A57="",$B57="",$C57=""),"",'MPTO_working_3-way'!F56)</f>
        <v>3.505954776830583</v>
      </c>
      <c r="J57" s="22">
        <f>IF(OR($A57="",$B57="",$C57=""),"",'MPTO_working_3-way'!G56)</f>
        <v>2.652745636372964</v>
      </c>
      <c r="K57" s="17">
        <f>IF(OR($A57="",$B57="",$C57=""),"",'OddsRatio_working_3-way'!H56)</f>
        <v>2.9614737066552426</v>
      </c>
      <c r="L57" s="21">
        <f>IF(OR($A57="",$B57="",$C57=""),"",'OddsRatio_working_3-way'!I56)</f>
        <v>3.4964210811975809</v>
      </c>
      <c r="M57" s="22">
        <f>IF(OR($A57="",$B57="",$C57=""),"",'OddsRatio_working_3-way'!J56)</f>
        <v>2.6572879446605793</v>
      </c>
      <c r="N57" s="23">
        <f t="shared" si="16"/>
        <v>33.766495260516699</v>
      </c>
      <c r="O57" s="24">
        <f t="shared" si="17"/>
        <v>28.671550709373644</v>
      </c>
      <c r="P57" s="24">
        <f t="shared" si="18"/>
        <v>37.561954030109654</v>
      </c>
      <c r="Q57" t="s">
        <v>254</v>
      </c>
      <c r="R57" t="s">
        <v>255</v>
      </c>
      <c r="S57" s="48" t="s">
        <v>478</v>
      </c>
      <c r="T57" s="35">
        <v>100</v>
      </c>
      <c r="U57" s="35">
        <f t="shared" si="19"/>
        <v>64.412811387900362</v>
      </c>
      <c r="V57" s="35">
        <f t="shared" si="20"/>
        <v>67.741935483870961</v>
      </c>
      <c r="W57" s="35">
        <f t="shared" si="21"/>
        <v>64.539007092198588</v>
      </c>
      <c r="X57" s="35">
        <f t="shared" si="22"/>
        <v>67.719057423930451</v>
      </c>
      <c r="Y57" s="35">
        <f t="shared" si="23"/>
        <v>71.048181519901064</v>
      </c>
      <c r="Z57" s="35">
        <f t="shared" si="24"/>
        <v>67.845253128228677</v>
      </c>
      <c r="AA57" s="35">
        <f t="shared" si="25"/>
        <v>-3.3062460360300889</v>
      </c>
      <c r="AB57" s="35">
        <f t="shared" si="26"/>
        <v>-3.3062460360301031</v>
      </c>
      <c r="AC57" s="35">
        <f t="shared" si="27"/>
        <v>-3.3062460360300889</v>
      </c>
      <c r="AF57">
        <v>2.0099999999999998</v>
      </c>
      <c r="AG57">
        <v>1.86</v>
      </c>
      <c r="AJ57" t="s">
        <v>487</v>
      </c>
    </row>
    <row r="58" spans="1:36" ht="15" x14ac:dyDescent="0.25">
      <c r="A58">
        <v>2.81</v>
      </c>
      <c r="B58">
        <v>3.1</v>
      </c>
      <c r="C58">
        <v>2.82</v>
      </c>
      <c r="D58" s="20">
        <f t="shared" si="3"/>
        <v>3.3062460360300916E-2</v>
      </c>
      <c r="E58" s="17">
        <f>IF(OR($A58="",$B58="",$C58=""),"",A58*'MPTO_working_3-way'!$I57)</f>
        <v>2.9029055136124455</v>
      </c>
      <c r="F58" s="21">
        <f>IF(OR($A58="",$B58="",$C58=""),"",B58*'MPTO_working_3-way'!$I57)</f>
        <v>3.2024936271169331</v>
      </c>
      <c r="G58" s="22">
        <f>IF(OR($A58="",$B58="",$C58=""),"",C58*'MPTO_working_3-way'!$I57)</f>
        <v>2.9132361382160483</v>
      </c>
      <c r="H58" s="17">
        <f>IF(OR($A58="",$B58="",$C58=""),"",'MPTO_working_3-way'!E57)</f>
        <v>2.8998025483772212</v>
      </c>
      <c r="I58" s="21">
        <f>IF(OR($A58="",$B58="",$C58=""),"",'MPTO_working_3-way'!F57)</f>
        <v>3.2096564435667991</v>
      </c>
      <c r="J58" s="22">
        <f>IF(OR($A58="",$B58="",$C58=""),"",'MPTO_working_3-way'!G57)</f>
        <v>2.910453136983715</v>
      </c>
      <c r="K58" s="17">
        <f>IF(OR($A58="",$B58="",$C58=""),"",'OddsRatio_working_3-way'!H57)</f>
        <v>2.9013710419958021</v>
      </c>
      <c r="L58" s="21">
        <f>IF(OR($A58="",$B58="",$C58=""),"",'OddsRatio_working_3-way'!I57)</f>
        <v>3.2060106012106</v>
      </c>
      <c r="M58" s="22">
        <f>IF(OR($A58="",$B58="",$C58=""),"",'OddsRatio_working_3-way'!J57)</f>
        <v>2.9118758543825201</v>
      </c>
      <c r="N58" s="23">
        <f t="shared" si="16"/>
        <v>34.448244881231972</v>
      </c>
      <c r="O58" s="24">
        <f t="shared" si="17"/>
        <v>31.225667134278012</v>
      </c>
      <c r="P58" s="24">
        <f t="shared" si="18"/>
        <v>34.326087984490016</v>
      </c>
      <c r="Q58" t="s">
        <v>256</v>
      </c>
      <c r="R58" t="s">
        <v>257</v>
      </c>
      <c r="S58" s="48" t="s">
        <v>478</v>
      </c>
      <c r="T58" s="35">
        <v>100</v>
      </c>
      <c r="U58" s="35">
        <f t="shared" si="19"/>
        <v>37.888198757763973</v>
      </c>
      <c r="V58" s="35">
        <f t="shared" si="20"/>
        <v>76.635514018691595</v>
      </c>
      <c r="W58" s="35">
        <f t="shared" si="21"/>
        <v>81.818181818181827</v>
      </c>
      <c r="X58" s="35">
        <f t="shared" si="22"/>
        <v>41.546304163126592</v>
      </c>
      <c r="Y58" s="35">
        <f t="shared" si="23"/>
        <v>80.293619424054199</v>
      </c>
      <c r="Z58" s="35">
        <f t="shared" si="24"/>
        <v>85.476287223544432</v>
      </c>
      <c r="AA58" s="35">
        <f t="shared" si="25"/>
        <v>-3.658105405362619</v>
      </c>
      <c r="AB58" s="35">
        <f t="shared" si="26"/>
        <v>-3.6581054053626048</v>
      </c>
      <c r="AC58" s="35">
        <f t="shared" si="27"/>
        <v>-3.6581054053626048</v>
      </c>
      <c r="AF58">
        <v>2.29</v>
      </c>
      <c r="AG58">
        <v>1.66</v>
      </c>
      <c r="AJ58" t="s">
        <v>487</v>
      </c>
    </row>
    <row r="59" spans="1:36" ht="15" x14ac:dyDescent="0.25">
      <c r="A59">
        <v>1.61</v>
      </c>
      <c r="B59">
        <v>4.28</v>
      </c>
      <c r="C59">
        <v>5.5</v>
      </c>
      <c r="D59" s="20">
        <f t="shared" si="3"/>
        <v>3.6581054053626216E-2</v>
      </c>
      <c r="E59" s="17">
        <f>IF(OR($A59="",$B59="",$C59=""),"",A59*'MPTO_working_3-way'!$I58)</f>
        <v>1.6688954970263383</v>
      </c>
      <c r="F59" s="21">
        <f>IF(OR($A59="",$B59="",$C59=""),"",B59*'MPTO_working_3-way'!$I58)</f>
        <v>4.4365669113495203</v>
      </c>
      <c r="G59" s="22">
        <f>IF(OR($A59="",$B59="",$C59=""),"",C59*'MPTO_working_3-way'!$I58)</f>
        <v>5.7011957972949441</v>
      </c>
      <c r="H59" s="17">
        <f>IF(OR($A59="",$B59="",$C59=""),"",'MPTO_working_3-way'!E58)</f>
        <v>1.6422401839569225</v>
      </c>
      <c r="I59" s="21">
        <f>IF(OR($A59="",$B59="",$C59=""),"",'MPTO_working_3-way'!F58)</f>
        <v>4.5156680673270158</v>
      </c>
      <c r="J59" s="22">
        <f>IF(OR($A59="",$B59="",$C59=""),"",'MPTO_working_3-way'!G58)</f>
        <v>5.8953748833350623</v>
      </c>
      <c r="K59" s="17">
        <f>IF(OR($A59="",$B59="",$C59=""),"",'OddsRatio_working_3-way'!H58)</f>
        <v>1.6512746648580576</v>
      </c>
      <c r="L59" s="21">
        <f>IF(OR($A59="",$B59="",$C59=""),"",'OddsRatio_working_3-way'!I58)</f>
        <v>4.5019359028433241</v>
      </c>
      <c r="M59" s="22">
        <f>IF(OR($A59="",$B59="",$C59=""),"",'OddsRatio_working_3-way'!J58)</f>
        <v>5.8044852325594389</v>
      </c>
      <c r="N59" s="23">
        <f t="shared" si="16"/>
        <v>59.919869265739777</v>
      </c>
      <c r="O59" s="24">
        <f t="shared" si="17"/>
        <v>22.539950821925476</v>
      </c>
      <c r="P59" s="24">
        <f t="shared" si="18"/>
        <v>17.540179912334736</v>
      </c>
      <c r="Q59" t="s">
        <v>258</v>
      </c>
      <c r="R59" t="s">
        <v>259</v>
      </c>
      <c r="S59" s="48" t="s">
        <v>478</v>
      </c>
      <c r="T59" s="35">
        <v>100</v>
      </c>
      <c r="U59" s="35">
        <f t="shared" si="19"/>
        <v>47.916666666666671</v>
      </c>
      <c r="V59" s="35">
        <f t="shared" si="20"/>
        <v>72.527472527472526</v>
      </c>
      <c r="W59" s="35">
        <f t="shared" si="21"/>
        <v>76.19047619047619</v>
      </c>
      <c r="X59" s="35">
        <f t="shared" si="22"/>
        <v>51.282051282051277</v>
      </c>
      <c r="Y59" s="35">
        <f t="shared" si="23"/>
        <v>75.892857142857139</v>
      </c>
      <c r="Z59" s="35">
        <f t="shared" si="24"/>
        <v>79.555860805860817</v>
      </c>
      <c r="AA59" s="35">
        <f t="shared" si="25"/>
        <v>-3.3653846153846061</v>
      </c>
      <c r="AB59" s="35">
        <f t="shared" si="26"/>
        <v>-3.3653846153846132</v>
      </c>
      <c r="AC59" s="35">
        <f t="shared" si="27"/>
        <v>-3.3653846153846274</v>
      </c>
      <c r="AF59">
        <v>1.69</v>
      </c>
      <c r="AG59">
        <v>2.23</v>
      </c>
      <c r="AJ59" t="s">
        <v>487</v>
      </c>
    </row>
    <row r="60" spans="1:36" s="35" customFormat="1" ht="15" x14ac:dyDescent="0.25">
      <c r="A60">
        <v>1.92</v>
      </c>
      <c r="B60">
        <v>3.64</v>
      </c>
      <c r="C60">
        <v>4.2</v>
      </c>
      <c r="D60" s="20">
        <f t="shared" si="3"/>
        <v>3.3653846153846256E-2</v>
      </c>
      <c r="E60" s="17">
        <f>IF(OR($A60="",$B60="",$C60=""),"",A60*'MPTO_working_3-way'!$I59)</f>
        <v>1.9846153846153847</v>
      </c>
      <c r="F60" s="21">
        <f>IF(OR($A60="",$B60="",$C60=""),"",B60*'MPTO_working_3-way'!$I59)</f>
        <v>3.7625000000000006</v>
      </c>
      <c r="G60" s="22">
        <f>IF(OR($A60="",$B60="",$C60=""),"",C60*'MPTO_working_3-way'!$I59)</f>
        <v>4.3413461538461542</v>
      </c>
      <c r="H60" s="17">
        <f>IF(OR($A60="",$B60="",$C60=""),"",'MPTO_working_3-way'!E59)</f>
        <v>1.9622641509433962</v>
      </c>
      <c r="I60" s="21">
        <f>IF(OR($A60="",$B60="",$C60=""),"",'MPTO_working_3-way'!F59)</f>
        <v>3.7949609035621203</v>
      </c>
      <c r="J60" s="22">
        <f>IF(OR($A60="",$B60="",$C60=""),"",'MPTO_working_3-way'!G59)</f>
        <v>4.4076690211907179</v>
      </c>
      <c r="K60" s="17">
        <f>IF(OR($A60="",$B60="",$C60=""),"",'OddsRatio_working_3-way'!H59)</f>
        <v>1.9708591575580277</v>
      </c>
      <c r="L60" s="21">
        <f>IF(OR($A60="",$B60="",$C60=""),"",'OddsRatio_working_3-way'!I59)</f>
        <v>3.78594366951434</v>
      </c>
      <c r="M60" s="22">
        <f>IF(OR($A60="",$B60="",$C60=""),"",'OddsRatio_working_3-way'!J59)</f>
        <v>4.3769014175931389</v>
      </c>
      <c r="N60" s="23">
        <f t="shared" si="16"/>
        <v>50.387596899224803</v>
      </c>
      <c r="O60" s="24">
        <f t="shared" si="17"/>
        <v>26.578073089700993</v>
      </c>
      <c r="P60" s="24">
        <f t="shared" si="18"/>
        <v>23.034330011074193</v>
      </c>
      <c r="Q60" t="s">
        <v>260</v>
      </c>
      <c r="R60" t="s">
        <v>261</v>
      </c>
      <c r="S60" s="48" t="s">
        <v>478</v>
      </c>
      <c r="T60" s="35">
        <v>100</v>
      </c>
      <c r="U60" s="35">
        <f t="shared" si="19"/>
        <v>54.128440366972484</v>
      </c>
      <c r="V60" s="35">
        <f t="shared" si="20"/>
        <v>70.930232558139537</v>
      </c>
      <c r="W60" s="35">
        <f t="shared" si="21"/>
        <v>71.509971509971507</v>
      </c>
      <c r="X60" s="35">
        <f t="shared" si="22"/>
        <v>57.559795931888956</v>
      </c>
      <c r="Y60" s="35">
        <f t="shared" si="23"/>
        <v>74.361588123056009</v>
      </c>
      <c r="Z60" s="35">
        <f t="shared" si="24"/>
        <v>74.941327074887994</v>
      </c>
      <c r="AA60" s="35">
        <f t="shared" si="25"/>
        <v>-3.4313555649164726</v>
      </c>
      <c r="AB60" s="35">
        <f t="shared" si="26"/>
        <v>-3.4313555649164726</v>
      </c>
      <c r="AC60" s="35">
        <f t="shared" si="27"/>
        <v>-3.4313555649164869</v>
      </c>
      <c r="AD60" s="36"/>
      <c r="AE60" s="36"/>
      <c r="AF60">
        <v>2.06</v>
      </c>
      <c r="AG60">
        <v>1.82</v>
      </c>
      <c r="AH60" s="36"/>
      <c r="AI60" s="36"/>
      <c r="AJ60" t="s">
        <v>487</v>
      </c>
    </row>
    <row r="61" spans="1:36" ht="15" x14ac:dyDescent="0.25">
      <c r="A61">
        <v>2.1800000000000002</v>
      </c>
      <c r="B61">
        <v>3.44</v>
      </c>
      <c r="C61">
        <v>3.51</v>
      </c>
      <c r="D61" s="20">
        <f t="shared" si="3"/>
        <v>3.4313555649164718E-2</v>
      </c>
      <c r="E61" s="17">
        <f>IF(OR($A61="",$B61="",$C61=""),"",A61*'MPTO_working_3-way'!$I60)</f>
        <v>2.2548035513151792</v>
      </c>
      <c r="F61" s="21">
        <f>IF(OR($A61="",$B61="",$C61=""),"",B61*'MPTO_working_3-way'!$I60)</f>
        <v>3.5580386314331265</v>
      </c>
      <c r="G61" s="22">
        <f>IF(OR($A61="",$B61="",$C61=""),"",C61*'MPTO_working_3-way'!$I60)</f>
        <v>3.630440580328568</v>
      </c>
      <c r="H61" s="17">
        <f>IF(OR($A61="",$B61="",$C61=""),"",'MPTO_working_3-way'!E60)</f>
        <v>2.2357472787649555</v>
      </c>
      <c r="I61" s="21">
        <f>IF(OR($A61="",$B61="",$C61=""),"",'MPTO_working_3-way'!F60)</f>
        <v>3.5808946339665462</v>
      </c>
      <c r="J61" s="22">
        <f>IF(OR($A61="",$B61="",$C61=""),"",'MPTO_working_3-way'!G60)</f>
        <v>3.6568094160743212</v>
      </c>
      <c r="K61" s="17">
        <f>IF(OR($A61="",$B61="",$C61=""),"",'OddsRatio_working_3-way'!H60)</f>
        <v>2.2436628046695231</v>
      </c>
      <c r="L61" s="21">
        <f>IF(OR($A61="",$B61="",$C61=""),"",'OddsRatio_working_3-way'!I60)</f>
        <v>3.5716417316895215</v>
      </c>
      <c r="M61" s="22">
        <f>IF(OR($A61="",$B61="",$C61=""),"",'OddsRatio_working_3-way'!J60)</f>
        <v>3.6454183387461883</v>
      </c>
      <c r="N61" s="23">
        <f t="shared" si="16"/>
        <v>44.349761619663994</v>
      </c>
      <c r="O61" s="24">
        <f t="shared" si="17"/>
        <v>28.105372189205667</v>
      </c>
      <c r="P61" s="24">
        <f t="shared" si="18"/>
        <v>27.544866191130346</v>
      </c>
      <c r="Q61" t="s">
        <v>262</v>
      </c>
      <c r="R61" t="s">
        <v>263</v>
      </c>
      <c r="S61" s="48" t="s">
        <v>478</v>
      </c>
      <c r="T61" s="35">
        <v>100</v>
      </c>
      <c r="U61" s="35">
        <f t="shared" si="19"/>
        <v>37.888198757763973</v>
      </c>
      <c r="V61" s="35">
        <f t="shared" si="20"/>
        <v>75.062344139650875</v>
      </c>
      <c r="W61" s="35">
        <f t="shared" si="21"/>
        <v>83.305509181969953</v>
      </c>
      <c r="X61" s="35">
        <f t="shared" si="22"/>
        <v>41.632146678379179</v>
      </c>
      <c r="Y61" s="35">
        <f t="shared" si="23"/>
        <v>78.806292060266074</v>
      </c>
      <c r="Z61" s="35">
        <f t="shared" si="24"/>
        <v>87.049457102585151</v>
      </c>
      <c r="AA61" s="35">
        <f t="shared" si="25"/>
        <v>-3.7439479206152058</v>
      </c>
      <c r="AB61" s="35">
        <f t="shared" si="26"/>
        <v>-3.7439479206151987</v>
      </c>
      <c r="AC61" s="35">
        <f t="shared" si="27"/>
        <v>-3.7439479206151987</v>
      </c>
      <c r="AF61">
        <v>1.93</v>
      </c>
      <c r="AG61">
        <v>1.93</v>
      </c>
      <c r="AJ61" t="s">
        <v>487</v>
      </c>
    </row>
    <row r="62" spans="1:36" ht="15" x14ac:dyDescent="0.25">
      <c r="A62">
        <v>1.61</v>
      </c>
      <c r="B62">
        <v>4.01</v>
      </c>
      <c r="C62">
        <v>5.99</v>
      </c>
      <c r="D62" s="20">
        <f t="shared" si="3"/>
        <v>3.7439479206152093E-2</v>
      </c>
      <c r="E62" s="17">
        <f>IF(OR($A62="",$B62="",$C62=""),"",A62*'MPTO_working_3-way'!$I61)</f>
        <v>1.670277561521905</v>
      </c>
      <c r="F62" s="21">
        <f>IF(OR($A62="",$B62="",$C62=""),"",B62*'MPTO_working_3-way'!$I61)</f>
        <v>4.1601323116166693</v>
      </c>
      <c r="G62" s="22">
        <f>IF(OR($A62="",$B62="",$C62=""),"",C62*'MPTO_working_3-way'!$I61)</f>
        <v>6.2142624804448516</v>
      </c>
      <c r="H62" s="17">
        <f>IF(OR($A62="",$B62="",$C62=""),"",'MPTO_working_3-way'!E61)</f>
        <v>1.6430122574771067</v>
      </c>
      <c r="I62" s="21">
        <f>IF(OR($A62="",$B62="",$C62=""),"",'MPTO_working_3-way'!F61)</f>
        <v>4.2212486035884584</v>
      </c>
      <c r="J62" s="22">
        <f>IF(OR($A62="",$B62="",$C62=""),"",'MPTO_working_3-way'!G61)</f>
        <v>6.4739550744264696</v>
      </c>
      <c r="K62" s="17">
        <f>IF(OR($A62="",$B62="",$C62=""),"",'OddsRatio_working_3-way'!H61)</f>
        <v>1.6523978857107864</v>
      </c>
      <c r="L62" s="21">
        <f>IF(OR($A62="",$B62="",$C62=""),"",'OddsRatio_working_3-way'!I61)</f>
        <v>4.2192092393269967</v>
      </c>
      <c r="M62" s="22">
        <f>IF(OR($A62="",$B62="",$C62=""),"",'OddsRatio_working_3-way'!J61)</f>
        <v>6.3368286060603696</v>
      </c>
      <c r="N62" s="23">
        <f t="shared" si="16"/>
        <v>59.870288809294138</v>
      </c>
      <c r="O62" s="24">
        <f t="shared" si="17"/>
        <v>24.037697003232811</v>
      </c>
      <c r="P62" s="24">
        <f t="shared" si="18"/>
        <v>16.092014187473048</v>
      </c>
      <c r="Q62" t="s">
        <v>264</v>
      </c>
      <c r="R62" t="s">
        <v>265</v>
      </c>
      <c r="S62" s="48" t="s">
        <v>478</v>
      </c>
      <c r="T62" s="35">
        <v>100</v>
      </c>
      <c r="U62" s="35">
        <f t="shared" si="19"/>
        <v>50.73891625615763</v>
      </c>
      <c r="V62" s="35">
        <f t="shared" si="20"/>
        <v>70.930232558139537</v>
      </c>
      <c r="W62" s="35">
        <f t="shared" si="21"/>
        <v>74.937343358395992</v>
      </c>
      <c r="X62" s="35">
        <f t="shared" si="22"/>
        <v>54.132424083464478</v>
      </c>
      <c r="Y62" s="35">
        <f t="shared" si="23"/>
        <v>74.323740385446385</v>
      </c>
      <c r="Z62" s="35">
        <f t="shared" si="24"/>
        <v>78.330851185702841</v>
      </c>
      <c r="AA62" s="35">
        <f t="shared" si="25"/>
        <v>-3.3935078273068484</v>
      </c>
      <c r="AB62" s="35">
        <f t="shared" si="26"/>
        <v>-3.3935078273068484</v>
      </c>
      <c r="AC62" s="35">
        <f t="shared" si="27"/>
        <v>-3.3935078273068484</v>
      </c>
      <c r="AF62">
        <v>1.96</v>
      </c>
      <c r="AG62">
        <v>1.91</v>
      </c>
      <c r="AJ62" t="s">
        <v>487</v>
      </c>
    </row>
    <row r="63" spans="1:36" s="35" customFormat="1" ht="15" x14ac:dyDescent="0.25">
      <c r="A63">
        <v>2.0299999999999998</v>
      </c>
      <c r="B63">
        <v>3.44</v>
      </c>
      <c r="C63">
        <v>3.99</v>
      </c>
      <c r="D63" s="20">
        <f t="shared" si="3"/>
        <v>3.393507827306852E-2</v>
      </c>
      <c r="E63" s="17">
        <f>IF(OR($A63="",$B63="",$C63=""),"",A63*'MPTO_working_3-way'!$I62)</f>
        <v>2.098888208894329</v>
      </c>
      <c r="F63" s="21">
        <f>IF(OR($A63="",$B63="",$C63=""),"",B63*'MPTO_working_3-way'!$I62)</f>
        <v>3.5567366692593558</v>
      </c>
      <c r="G63" s="22">
        <f>IF(OR($A63="",$B63="",$C63=""),"",C63*'MPTO_working_3-way'!$I62)</f>
        <v>4.125400962309544</v>
      </c>
      <c r="H63" s="17">
        <f>IF(OR($A63="",$B63="",$C63=""),"",'MPTO_working_3-way'!E62)</f>
        <v>2.0777099046443182</v>
      </c>
      <c r="I63" s="21">
        <f>IF(OR($A63="",$B63="",$C63=""),"",'MPTO_working_3-way'!F62)</f>
        <v>3.5792776504215551</v>
      </c>
      <c r="J63" s="22">
        <f>IF(OR($A63="",$B63="",$C63=""),"",'MPTO_working_3-way'!G62)</f>
        <v>4.1785952737213261</v>
      </c>
      <c r="K63" s="17">
        <f>IF(OR($A63="",$B63="",$C63=""),"",'OddsRatio_working_3-way'!H62)</f>
        <v>2.0861798619622989</v>
      </c>
      <c r="L63" s="21">
        <f>IF(OR($A63="",$B63="",$C63=""),"",'OddsRatio_working_3-way'!I62)</f>
        <v>3.5730862749398153</v>
      </c>
      <c r="M63" s="22">
        <f>IF(OR($A63="",$B63="",$C63=""),"",'OddsRatio_working_3-way'!J62)</f>
        <v>4.1530852303565773</v>
      </c>
      <c r="N63" s="23">
        <f t="shared" si="16"/>
        <v>47.64427165593488</v>
      </c>
      <c r="O63" s="24">
        <f t="shared" si="17"/>
        <v>28.115660308589476</v>
      </c>
      <c r="P63" s="24">
        <f t="shared" si="18"/>
        <v>24.240068035475634</v>
      </c>
      <c r="Q63" t="s">
        <v>266</v>
      </c>
      <c r="R63" t="s">
        <v>267</v>
      </c>
      <c r="S63" s="48" t="s">
        <v>478</v>
      </c>
      <c r="T63" s="35">
        <v>100</v>
      </c>
      <c r="U63" s="35">
        <f t="shared" si="19"/>
        <v>54.337899543379002</v>
      </c>
      <c r="V63" s="35">
        <f t="shared" si="20"/>
        <v>70.059880239520965</v>
      </c>
      <c r="W63" s="35">
        <f t="shared" si="21"/>
        <v>72.222222222222229</v>
      </c>
      <c r="X63" s="35">
        <f t="shared" si="22"/>
        <v>57.717897538256821</v>
      </c>
      <c r="Y63" s="35">
        <f t="shared" si="23"/>
        <v>73.43987823439879</v>
      </c>
      <c r="Z63" s="35">
        <f t="shared" si="24"/>
        <v>75.602220217100054</v>
      </c>
      <c r="AA63" s="35">
        <f t="shared" si="25"/>
        <v>-3.3799979948778187</v>
      </c>
      <c r="AB63" s="35">
        <f t="shared" si="26"/>
        <v>-3.3799979948778258</v>
      </c>
      <c r="AC63" s="35">
        <f t="shared" si="27"/>
        <v>-3.3799979948778258</v>
      </c>
      <c r="AD63" s="36"/>
      <c r="AE63" s="36"/>
      <c r="AF63">
        <v>2.25</v>
      </c>
      <c r="AG63">
        <v>1.68</v>
      </c>
      <c r="AH63" s="36"/>
      <c r="AI63" s="36"/>
      <c r="AJ63" t="s">
        <v>488</v>
      </c>
    </row>
    <row r="64" spans="1:36" ht="15" x14ac:dyDescent="0.25">
      <c r="A64">
        <v>2.19</v>
      </c>
      <c r="B64">
        <v>3.34</v>
      </c>
      <c r="C64">
        <v>3.6</v>
      </c>
      <c r="D64" s="20">
        <f t="shared" si="3"/>
        <v>3.3799979948778258E-2</v>
      </c>
      <c r="E64" s="17">
        <f>IF(OR($A64="",$B64="",$C64=""),"",A64*'MPTO_working_3-way'!$I63)</f>
        <v>2.2640219560878245</v>
      </c>
      <c r="F64" s="21">
        <f>IF(OR($A64="",$B64="",$C64=""),"",B64*'MPTO_working_3-way'!$I63)</f>
        <v>3.4528919330289192</v>
      </c>
      <c r="G64" s="22">
        <f>IF(OR($A64="",$B64="",$C64=""),"",C64*'MPTO_working_3-way'!$I63)</f>
        <v>3.7216799278156016</v>
      </c>
      <c r="H64" s="17">
        <f>IF(OR($A64="",$B64="",$C64=""),"",'MPTO_working_3-way'!E63)</f>
        <v>2.2454030417861883</v>
      </c>
      <c r="I64" s="21">
        <f>IF(OR($A64="",$B64="",$C64=""),"",'MPTO_working_3-way'!F63)</f>
        <v>3.4706009500060624</v>
      </c>
      <c r="J64" s="22">
        <f>IF(OR($A64="",$B64="",$C64=""),"",'MPTO_working_3-way'!G63)</f>
        <v>3.752188682686608</v>
      </c>
      <c r="K64" s="17">
        <f>IF(OR($A64="",$B64="",$C64=""),"",'OddsRatio_working_3-way'!H63)</f>
        <v>2.2531818302331881</v>
      </c>
      <c r="L64" s="21">
        <f>IF(OR($A64="",$B64="",$C64=""),"",'OddsRatio_working_3-way'!I63)</f>
        <v>3.4642399014669412</v>
      </c>
      <c r="M64" s="22">
        <f>IF(OR($A64="",$B64="",$C64=""),"",'OddsRatio_working_3-way'!J63)</f>
        <v>3.7380443349632677</v>
      </c>
      <c r="N64" s="23">
        <f t="shared" si="16"/>
        <v>44.169182958277311</v>
      </c>
      <c r="O64" s="24">
        <f t="shared" si="17"/>
        <v>28.961230742103989</v>
      </c>
      <c r="P64" s="24">
        <f t="shared" si="18"/>
        <v>26.869586299618696</v>
      </c>
      <c r="Q64" t="s">
        <v>268</v>
      </c>
      <c r="R64" t="s">
        <v>269</v>
      </c>
      <c r="S64" s="48" t="s">
        <v>478</v>
      </c>
      <c r="T64" s="35">
        <v>100</v>
      </c>
      <c r="U64" s="35">
        <f t="shared" si="19"/>
        <v>52.153110047846894</v>
      </c>
      <c r="V64" s="35">
        <f t="shared" si="20"/>
        <v>71.014492753623188</v>
      </c>
      <c r="W64" s="35">
        <f t="shared" si="21"/>
        <v>73.40425531914893</v>
      </c>
      <c r="X64" s="35">
        <f t="shared" si="22"/>
        <v>55.581251927227868</v>
      </c>
      <c r="Y64" s="35">
        <f t="shared" si="23"/>
        <v>74.442634633004175</v>
      </c>
      <c r="Z64" s="35">
        <f t="shared" si="24"/>
        <v>76.832397198529918</v>
      </c>
      <c r="AA64" s="35">
        <f t="shared" si="25"/>
        <v>-3.4281418793809735</v>
      </c>
      <c r="AB64" s="35">
        <f t="shared" si="26"/>
        <v>-3.4281418793809877</v>
      </c>
      <c r="AC64" s="35">
        <f t="shared" si="27"/>
        <v>-3.4281418793809877</v>
      </c>
      <c r="AF64">
        <v>2.2200000000000002</v>
      </c>
      <c r="AG64">
        <v>1.7</v>
      </c>
      <c r="AJ64" t="s">
        <v>488</v>
      </c>
    </row>
    <row r="65" spans="1:36" ht="15" x14ac:dyDescent="0.25">
      <c r="A65">
        <v>2.09</v>
      </c>
      <c r="B65">
        <v>3.45</v>
      </c>
      <c r="C65">
        <v>3.76</v>
      </c>
      <c r="D65" s="20">
        <f t="shared" si="3"/>
        <v>3.4281418793809859E-2</v>
      </c>
      <c r="E65" s="17">
        <f>IF(OR($A65="",$B65="",$C65=""),"",A65*'MPTO_working_3-way'!$I64)</f>
        <v>2.1616481652790625</v>
      </c>
      <c r="F65" s="21">
        <f>IF(OR($A65="",$B65="",$C65=""),"",B65*'MPTO_working_3-way'!$I64)</f>
        <v>3.5682708948386441</v>
      </c>
      <c r="G65" s="22">
        <f>IF(OR($A65="",$B65="",$C65=""),"",C65*'MPTO_working_3-way'!$I64)</f>
        <v>3.8888981346647249</v>
      </c>
      <c r="H65" s="17">
        <f>IF(OR($A65="",$B65="",$C65=""),"",'MPTO_working_3-way'!E64)</f>
        <v>2.141136159138306</v>
      </c>
      <c r="I65" s="21">
        <f>IF(OR($A65="",$B65="",$C65=""),"",'MPTO_working_3-way'!F64)</f>
        <v>3.5915936655747784</v>
      </c>
      <c r="J65" s="22">
        <f>IF(OR($A65="",$B65="",$C65=""),"",'MPTO_working_3-way'!G64)</f>
        <v>3.9288052215043123</v>
      </c>
      <c r="K65" s="17">
        <f>IF(OR($A65="",$B65="",$C65=""),"",'OddsRatio_working_3-way'!H64)</f>
        <v>2.1494532541384785</v>
      </c>
      <c r="L65" s="21">
        <f>IF(OR($A65="",$B65="",$C65=""),"",'OddsRatio_working_3-way'!I64)</f>
        <v>3.5836334611369476</v>
      </c>
      <c r="M65" s="22">
        <f>IF(OR($A65="",$B65="",$C65=""),"",'OddsRatio_working_3-way'!J64)</f>
        <v>3.9105421847910105</v>
      </c>
      <c r="N65" s="23">
        <f t="shared" si="16"/>
        <v>46.260997328901716</v>
      </c>
      <c r="O65" s="24">
        <f t="shared" si="17"/>
        <v>28.024778092001323</v>
      </c>
      <c r="P65" s="24">
        <f t="shared" si="18"/>
        <v>25.71422457909696</v>
      </c>
      <c r="Q65" t="s">
        <v>270</v>
      </c>
      <c r="R65" t="s">
        <v>271</v>
      </c>
      <c r="S65" s="48" t="s">
        <v>478</v>
      </c>
      <c r="T65" s="35">
        <v>100</v>
      </c>
      <c r="U65" s="35">
        <f t="shared" si="19"/>
        <v>68.152866242038215</v>
      </c>
      <c r="V65" s="35">
        <f t="shared" si="20"/>
        <v>69.6048632218845</v>
      </c>
      <c r="W65" s="35">
        <f t="shared" si="21"/>
        <v>58.847736625514408</v>
      </c>
      <c r="X65" s="35">
        <f t="shared" si="22"/>
        <v>71.547400152601099</v>
      </c>
      <c r="Y65" s="35">
        <f t="shared" si="23"/>
        <v>72.99939713244737</v>
      </c>
      <c r="Z65" s="35">
        <f t="shared" si="24"/>
        <v>62.242270536077285</v>
      </c>
      <c r="AA65" s="35">
        <f t="shared" si="25"/>
        <v>-3.3945339105628847</v>
      </c>
      <c r="AB65" s="35">
        <f t="shared" si="26"/>
        <v>-3.3945339105628705</v>
      </c>
      <c r="AC65" s="35">
        <f t="shared" si="27"/>
        <v>-3.3945339105628776</v>
      </c>
      <c r="AF65">
        <v>2.1</v>
      </c>
      <c r="AG65">
        <v>1.78</v>
      </c>
      <c r="AJ65" t="s">
        <v>488</v>
      </c>
    </row>
    <row r="66" spans="1:36" ht="15" x14ac:dyDescent="0.25">
      <c r="A66">
        <v>3.14</v>
      </c>
      <c r="B66">
        <v>3.29</v>
      </c>
      <c r="C66">
        <v>2.4300000000000002</v>
      </c>
      <c r="D66" s="20">
        <f t="shared" si="3"/>
        <v>3.3945339105628802E-2</v>
      </c>
      <c r="E66" s="17">
        <f>IF(OR($A66="",$B66="",$C66=""),"",A66*'MPTO_working_3-way'!$I65)</f>
        <v>3.2465883647916747</v>
      </c>
      <c r="F66" s="21">
        <f>IF(OR($A66="",$B66="",$C66=""),"",B66*'MPTO_working_3-way'!$I65)</f>
        <v>3.4016801656575186</v>
      </c>
      <c r="G66" s="22">
        <f>IF(OR($A66="",$B66="",$C66=""),"",C66*'MPTO_working_3-way'!$I65)</f>
        <v>2.5124871740266781</v>
      </c>
      <c r="H66" s="17">
        <f>IF(OR($A66="",$B66="",$C66=""),"",'MPTO_working_3-way'!E65)</f>
        <v>3.2556722608609268</v>
      </c>
      <c r="I66" s="21">
        <f>IF(OR($A66="",$B66="",$C66=""),"",'MPTO_working_3-way'!F65)</f>
        <v>3.4172115853114589</v>
      </c>
      <c r="J66" s="22">
        <f>IF(OR($A66="",$B66="",$C66=""),"",'MPTO_working_3-way'!G65)</f>
        <v>2.4987036681039978</v>
      </c>
      <c r="K66" s="17">
        <f>IF(OR($A66="",$B66="",$C66=""),"",'OddsRatio_working_3-way'!H65)</f>
        <v>3.251993124288497</v>
      </c>
      <c r="L66" s="21">
        <f>IF(OR($A66="",$B66="",$C66=""),"",'OddsRatio_working_3-way'!I65)</f>
        <v>3.4098431096358213</v>
      </c>
      <c r="M66" s="22">
        <f>IF(OR($A66="",$B66="",$C66=""),"",'OddsRatio_working_3-way'!J65)</f>
        <v>2.5048365269778272</v>
      </c>
      <c r="N66" s="23">
        <f t="shared" si="16"/>
        <v>30.80156421567683</v>
      </c>
      <c r="O66" s="24">
        <f t="shared" si="17"/>
        <v>29.397237579703727</v>
      </c>
      <c r="P66" s="24">
        <f t="shared" si="18"/>
        <v>39.801198204619439</v>
      </c>
      <c r="Q66" t="s">
        <v>272</v>
      </c>
      <c r="R66" t="s">
        <v>273</v>
      </c>
      <c r="S66" s="48" t="s">
        <v>478</v>
      </c>
      <c r="T66" s="35">
        <v>100</v>
      </c>
      <c r="U66" s="35">
        <f t="shared" si="19"/>
        <v>69.230769230769241</v>
      </c>
      <c r="V66" s="35">
        <f t="shared" si="20"/>
        <v>70.930232558139537</v>
      </c>
      <c r="W66" s="35">
        <f t="shared" si="21"/>
        <v>56.521739130434774</v>
      </c>
      <c r="X66" s="35">
        <f t="shared" si="22"/>
        <v>72.548028311425682</v>
      </c>
      <c r="Y66" s="35">
        <f t="shared" si="23"/>
        <v>74.247491638795992</v>
      </c>
      <c r="Z66" s="35">
        <f t="shared" si="24"/>
        <v>59.838998211091244</v>
      </c>
      <c r="AA66" s="35">
        <f t="shared" si="25"/>
        <v>-3.3172590806564415</v>
      </c>
      <c r="AB66" s="35">
        <f t="shared" si="26"/>
        <v>-3.3172590806564557</v>
      </c>
      <c r="AC66" s="35">
        <f t="shared" si="27"/>
        <v>-3.3172590806564699</v>
      </c>
      <c r="AF66">
        <v>2.19</v>
      </c>
      <c r="AG66">
        <v>1.72</v>
      </c>
      <c r="AJ66" t="s">
        <v>488</v>
      </c>
    </row>
    <row r="67" spans="1:36" ht="15" x14ac:dyDescent="0.25">
      <c r="A67">
        <v>3.25</v>
      </c>
      <c r="B67">
        <v>3.44</v>
      </c>
      <c r="C67">
        <v>2.2999999999999998</v>
      </c>
      <c r="D67" s="20">
        <f t="shared" si="3"/>
        <v>3.3172590806564539E-2</v>
      </c>
      <c r="E67" s="17">
        <f>IF(OR($A67="",$B67="",$C67=""),"",A67*'MPTO_working_3-way'!$I66)</f>
        <v>3.3578109201213349</v>
      </c>
      <c r="F67" s="21">
        <f>IF(OR($A67="",$B67="",$C67=""),"",B67*'MPTO_working_3-way'!$I66)</f>
        <v>3.5541137123745821</v>
      </c>
      <c r="G67" s="22">
        <f>IF(OR($A67="",$B67="",$C67=""),"",C67*'MPTO_working_3-way'!$I66)</f>
        <v>2.3762969588550984</v>
      </c>
      <c r="H67" s="17">
        <f>IF(OR($A67="",$B67="",$C67=""),"",'MPTO_working_3-way'!E66)</f>
        <v>3.3711488878206533</v>
      </c>
      <c r="I67" s="21">
        <f>IF(OR($A67="",$B67="",$C67=""),"",'MPTO_working_3-way'!F66)</f>
        <v>3.576024476172817</v>
      </c>
      <c r="J67" s="22">
        <f>IF(OR($A67="",$B67="",$C67=""),"",'MPTO_working_3-way'!G66)</f>
        <v>2.3600208033774894</v>
      </c>
      <c r="K67" s="17">
        <f>IF(OR($A67="",$B67="",$C67=""),"",'OddsRatio_working_3-way'!H66)</f>
        <v>3.3660093967078488</v>
      </c>
      <c r="L67" s="21">
        <f>IF(OR($A67="",$B67="",$C67=""),"",'OddsRatio_working_3-way'!I66)</f>
        <v>3.5658057457631793</v>
      </c>
      <c r="M67" s="22">
        <f>IF(OR($A67="",$B67="",$C67=""),"",'OddsRatio_working_3-way'!J66)</f>
        <v>2.3670276514312021</v>
      </c>
      <c r="N67" s="23">
        <f t="shared" si="16"/>
        <v>29.781307637294386</v>
      </c>
      <c r="O67" s="24">
        <f t="shared" si="17"/>
        <v>28.13640983174615</v>
      </c>
      <c r="P67" s="24">
        <f t="shared" si="18"/>
        <v>42.082282530959461</v>
      </c>
      <c r="Q67" t="s">
        <v>274</v>
      </c>
      <c r="R67" t="s">
        <v>275</v>
      </c>
      <c r="S67" s="48" t="s">
        <v>478</v>
      </c>
      <c r="T67" s="35">
        <v>100</v>
      </c>
      <c r="U67" s="35">
        <f t="shared" si="19"/>
        <v>61.685823754789276</v>
      </c>
      <c r="V67" s="35">
        <f t="shared" si="20"/>
        <v>70.501474926253692</v>
      </c>
      <c r="W67" s="35">
        <f t="shared" si="21"/>
        <v>64.412811387900362</v>
      </c>
      <c r="X67" s="35">
        <f t="shared" si="22"/>
        <v>65.08571368584596</v>
      </c>
      <c r="Y67" s="35">
        <f t="shared" si="23"/>
        <v>73.901364857310384</v>
      </c>
      <c r="Z67" s="35">
        <f t="shared" si="24"/>
        <v>67.812701318957053</v>
      </c>
      <c r="AA67" s="35">
        <f t="shared" si="25"/>
        <v>-3.3998899310566841</v>
      </c>
      <c r="AB67" s="35">
        <f t="shared" si="26"/>
        <v>-3.3998899310566912</v>
      </c>
      <c r="AC67" s="35">
        <f t="shared" si="27"/>
        <v>-3.3998899310566912</v>
      </c>
      <c r="AF67">
        <v>1.94</v>
      </c>
      <c r="AG67">
        <v>1.93</v>
      </c>
      <c r="AJ67" t="s">
        <v>488</v>
      </c>
    </row>
    <row r="68" spans="1:36" ht="15" x14ac:dyDescent="0.25">
      <c r="A68">
        <v>2.61</v>
      </c>
      <c r="B68">
        <v>3.39</v>
      </c>
      <c r="C68">
        <v>2.81</v>
      </c>
      <c r="D68" s="20">
        <f t="shared" ref="D68:D131" si="28">IF(OR($A68="",$B68="",$C68=""),"",(1/A68)+(1/B68)+(1/C68)-1)</f>
        <v>3.3998899310566877E-2</v>
      </c>
      <c r="E68" s="17">
        <f>IF(OR($A68="",$B68="",$C68=""),"",A68*'MPTO_working_3-way'!$I67)</f>
        <v>2.6987371272005793</v>
      </c>
      <c r="F68" s="21">
        <f>IF(OR($A68="",$B68="",$C68=""),"",B68*'MPTO_working_3-way'!$I67)</f>
        <v>3.5052562686628219</v>
      </c>
      <c r="G68" s="22">
        <f>IF(OR($A68="",$B68="",$C68=""),"",C68*'MPTO_working_3-way'!$I67)</f>
        <v>2.9055369070626931</v>
      </c>
      <c r="H68" s="17">
        <f>IF(OR($A68="",$B68="",$C68=""),"",'MPTO_working_3-way'!E67)</f>
        <v>2.6895544449652551</v>
      </c>
      <c r="I68" s="21">
        <f>IF(OR($A68="",$B68="",$C68=""),"",'MPTO_working_3-way'!F67)</f>
        <v>3.5254431405890791</v>
      </c>
      <c r="J68" s="22">
        <f>IF(OR($A68="",$B68="",$C68=""),"",'MPTO_working_3-way'!G67)</f>
        <v>2.9024297194545077</v>
      </c>
      <c r="K68" s="17">
        <f>IF(OR($A68="",$B68="",$C68=""),"",'OddsRatio_working_3-way'!H67)</f>
        <v>2.6940408316904323</v>
      </c>
      <c r="L68" s="21">
        <f>IF(OR($A68="",$B68="",$C68=""),"",'OddsRatio_working_3-way'!I67)</f>
        <v>3.514756265677101</v>
      </c>
      <c r="M68" s="22">
        <f>IF(OR($A68="",$B68="",$C68=""),"",'OddsRatio_working_3-way'!J67)</f>
        <v>2.9044806865588084</v>
      </c>
      <c r="N68" s="23">
        <f t="shared" si="16"/>
        <v>37.054368501511206</v>
      </c>
      <c r="O68" s="24">
        <f t="shared" si="17"/>
        <v>28.528584598508626</v>
      </c>
      <c r="P68" s="24">
        <f t="shared" si="18"/>
        <v>34.417046899980157</v>
      </c>
      <c r="Q68" t="s">
        <v>276</v>
      </c>
      <c r="R68" t="s">
        <v>277</v>
      </c>
      <c r="S68" s="48" t="s">
        <v>478</v>
      </c>
      <c r="T68" s="35">
        <v>100</v>
      </c>
      <c r="U68" s="35">
        <f t="shared" si="19"/>
        <v>45.652173913043477</v>
      </c>
      <c r="V68" s="35">
        <f t="shared" si="20"/>
        <v>71.83098591549296</v>
      </c>
      <c r="W68" s="35">
        <f t="shared" si="21"/>
        <v>78.991596638655466</v>
      </c>
      <c r="X68" s="35">
        <f t="shared" si="22"/>
        <v>49.177417445851582</v>
      </c>
      <c r="Y68" s="35">
        <f t="shared" si="23"/>
        <v>75.356229448301065</v>
      </c>
      <c r="Z68" s="35">
        <f t="shared" si="24"/>
        <v>82.516840171463571</v>
      </c>
      <c r="AA68" s="35">
        <f t="shared" si="25"/>
        <v>-3.5252435328081049</v>
      </c>
      <c r="AB68" s="35">
        <f t="shared" si="26"/>
        <v>-3.5252435328081049</v>
      </c>
      <c r="AC68" s="35">
        <f t="shared" si="27"/>
        <v>-3.5252435328081049</v>
      </c>
      <c r="AF68">
        <v>2.1800000000000002</v>
      </c>
      <c r="AG68">
        <v>1.72</v>
      </c>
      <c r="AJ68" t="s">
        <v>488</v>
      </c>
    </row>
    <row r="69" spans="1:36" ht="15" x14ac:dyDescent="0.25">
      <c r="A69">
        <v>1.84</v>
      </c>
      <c r="B69">
        <v>3.55</v>
      </c>
      <c r="C69">
        <v>4.76</v>
      </c>
      <c r="D69" s="20">
        <f t="shared" si="28"/>
        <v>3.5252435328080978E-2</v>
      </c>
      <c r="E69" s="17">
        <f>IF(OR($A69="",$B69="",$C69=""),"",A69*'MPTO_working_3-way'!$I68)</f>
        <v>1.904864481003669</v>
      </c>
      <c r="F69" s="21">
        <f>IF(OR($A69="",$B69="",$C69=""),"",B69*'MPTO_working_3-way'!$I68)</f>
        <v>3.6751461454146872</v>
      </c>
      <c r="G69" s="22">
        <f>IF(OR($A69="",$B69="",$C69=""),"",C69*'MPTO_working_3-way'!$I68)</f>
        <v>4.9278015921616651</v>
      </c>
      <c r="H69" s="17">
        <f>IF(OR($A69="",$B69="",$C69=""),"",'MPTO_working_3-way'!E68)</f>
        <v>1.8806627374696359</v>
      </c>
      <c r="I69" s="21">
        <f>IF(OR($A69="",$B69="",$C69=""),"",'MPTO_working_3-way'!F68)</f>
        <v>3.7045361394679395</v>
      </c>
      <c r="J69" s="22">
        <f>IF(OR($A69="",$B69="",$C69=""),"",'MPTO_working_3-way'!G68)</f>
        <v>5.0420196411660152</v>
      </c>
      <c r="K69" s="17">
        <f>IF(OR($A69="",$B69="",$C69=""),"",'OddsRatio_working_3-way'!H68)</f>
        <v>1.8898388698088977</v>
      </c>
      <c r="L69" s="21">
        <f>IF(OR($A69="",$B69="",$C69=""),"",'OddsRatio_working_3-way'!I68)</f>
        <v>3.7012965690627246</v>
      </c>
      <c r="M69" s="22">
        <f>IF(OR($A69="",$B69="",$C69=""),"",'OddsRatio_working_3-way'!J68)</f>
        <v>4.983088274382685</v>
      </c>
      <c r="N69" s="23">
        <f t="shared" ref="N69:N132" si="29">(1/E69)* 100</f>
        <v>52.497172894583144</v>
      </c>
      <c r="O69" s="24">
        <f t="shared" ref="O69:O132" si="30">(1/F69)* 100</f>
        <v>27.209802289023376</v>
      </c>
      <c r="P69" s="24">
        <f t="shared" ref="P69:P132" si="31">(1/G69)* 100</f>
        <v>20.293024816393483</v>
      </c>
      <c r="Q69" t="s">
        <v>278</v>
      </c>
      <c r="R69" t="s">
        <v>279</v>
      </c>
      <c r="S69" s="48" t="s">
        <v>478</v>
      </c>
      <c r="T69" s="35">
        <v>100</v>
      </c>
      <c r="U69" s="35">
        <f t="shared" si="19"/>
        <v>53.703703703703695</v>
      </c>
      <c r="V69" s="35">
        <f t="shared" si="20"/>
        <v>70.149253731343279</v>
      </c>
      <c r="W69" s="35">
        <f t="shared" si="21"/>
        <v>72.752043596730246</v>
      </c>
      <c r="X69" s="35">
        <f t="shared" si="22"/>
        <v>57.098702671926475</v>
      </c>
      <c r="Y69" s="35">
        <f t="shared" si="23"/>
        <v>73.544252699566044</v>
      </c>
      <c r="Z69" s="35">
        <f t="shared" si="24"/>
        <v>76.147042564953011</v>
      </c>
      <c r="AA69" s="35">
        <f t="shared" si="25"/>
        <v>-3.3949989682227795</v>
      </c>
      <c r="AB69" s="35">
        <f t="shared" si="26"/>
        <v>-3.3949989682227653</v>
      </c>
      <c r="AC69" s="35">
        <f t="shared" si="27"/>
        <v>-3.3949989682227653</v>
      </c>
      <c r="AF69">
        <v>2.1800000000000002</v>
      </c>
      <c r="AG69">
        <v>1.72</v>
      </c>
      <c r="AJ69" t="s">
        <v>488</v>
      </c>
    </row>
    <row r="70" spans="1:36" ht="15" x14ac:dyDescent="0.25">
      <c r="A70">
        <v>2.16</v>
      </c>
      <c r="B70">
        <v>3.35</v>
      </c>
      <c r="C70">
        <v>3.67</v>
      </c>
      <c r="D70" s="20">
        <f t="shared" si="28"/>
        <v>3.394998968222751E-2</v>
      </c>
      <c r="E70" s="17">
        <f>IF(OR($A70="",$B70="",$C70=""),"",A70*'MPTO_working_3-way'!$I69)</f>
        <v>2.2333319777136116</v>
      </c>
      <c r="F70" s="21">
        <f>IF(OR($A70="",$B70="",$C70=""),"",B70*'MPTO_working_3-way'!$I69)</f>
        <v>3.4637324654354624</v>
      </c>
      <c r="G70" s="22">
        <f>IF(OR($A70="",$B70="",$C70=""),"",C70*'MPTO_working_3-way'!$I69)</f>
        <v>3.7945964621337751</v>
      </c>
      <c r="H70" s="17">
        <f>IF(OR($A70="",$B70="",$C70=""),"",'MPTO_working_3-way'!E69)</f>
        <v>2.2141219812617003</v>
      </c>
      <c r="I70" s="21">
        <f>IF(OR($A70="",$B70="",$C70=""),"",'MPTO_working_3-way'!F69)</f>
        <v>3.4820056975474669</v>
      </c>
      <c r="J70" s="22">
        <f>IF(OR($A70="",$B70="",$C70=""),"",'MPTO_working_3-way'!G69)</f>
        <v>3.8290277712359928</v>
      </c>
      <c r="K70" s="17">
        <f>IF(OR($A70="",$B70="",$C70=""),"",'OddsRatio_working_3-way'!H69)</f>
        <v>2.2220864109767851</v>
      </c>
      <c r="L70" s="21">
        <f>IF(OR($A70="",$B70="",$C70=""),"",'OddsRatio_working_3-way'!I69)</f>
        <v>3.475778504996073</v>
      </c>
      <c r="M70" s="22">
        <f>IF(OR($A70="",$B70="",$C70=""),"",'OddsRatio_working_3-way'!J69)</f>
        <v>3.812905790782771</v>
      </c>
      <c r="N70" s="23">
        <f t="shared" si="29"/>
        <v>44.776146581833146</v>
      </c>
      <c r="O70" s="24">
        <f t="shared" si="30"/>
        <v>28.870590034853617</v>
      </c>
      <c r="P70" s="24">
        <f t="shared" si="31"/>
        <v>26.353263383313248</v>
      </c>
      <c r="Q70" t="s">
        <v>280</v>
      </c>
      <c r="R70" t="s">
        <v>281</v>
      </c>
      <c r="S70" s="48" t="s">
        <v>478</v>
      </c>
      <c r="T70" s="35">
        <v>100</v>
      </c>
      <c r="U70" s="35">
        <f t="shared" ref="U70:U133" si="32">(1/A71)*((T70*A71)-T70)</f>
        <v>53.703703703703695</v>
      </c>
      <c r="V70" s="35">
        <f t="shared" ref="V70:V133" si="33">(1/B71)*((T70*B71)-T70)</f>
        <v>69.325153374233125</v>
      </c>
      <c r="W70" s="35">
        <f t="shared" ref="W70:W133" si="34">(1/C71)*((T70*C71)-T70)</f>
        <v>73.68421052631578</v>
      </c>
      <c r="X70" s="35">
        <f t="shared" ref="X70:X133" si="35">((1/B71)+(1/C71))*T70</f>
        <v>56.990636099451073</v>
      </c>
      <c r="Y70" s="35">
        <f t="shared" ref="Y70:Y133" si="36">((1/A71)+(1/C71))*T70</f>
        <v>72.61208576998051</v>
      </c>
      <c r="Z70" s="35">
        <f t="shared" ref="Z70:Z133" si="37">((1/A71)+(1/B71))*T70</f>
        <v>76.971142922063166</v>
      </c>
      <c r="AA70" s="35">
        <f t="shared" ref="AA70:AA133" si="38">U70-X70</f>
        <v>-3.2869323957473782</v>
      </c>
      <c r="AB70" s="35">
        <f t="shared" ref="AB70:AB133" si="39">V70-Y70</f>
        <v>-3.2869323957473853</v>
      </c>
      <c r="AC70" s="35">
        <f t="shared" ref="AC70:AC133" si="40">W70-Z70</f>
        <v>-3.2869323957473853</v>
      </c>
      <c r="AF70">
        <v>2.15</v>
      </c>
      <c r="AG70">
        <v>1.75</v>
      </c>
      <c r="AJ70" t="s">
        <v>488</v>
      </c>
    </row>
    <row r="71" spans="1:36" ht="15" x14ac:dyDescent="0.25">
      <c r="A71">
        <v>2.16</v>
      </c>
      <c r="B71">
        <v>3.26</v>
      </c>
      <c r="C71">
        <v>3.8</v>
      </c>
      <c r="D71" s="20">
        <f t="shared" si="28"/>
        <v>3.2869323957473773E-2</v>
      </c>
      <c r="E71" s="17">
        <f>IF(OR($A71="",$B71="",$C71=""),"",A71*'MPTO_working_3-way'!$I70)</f>
        <v>2.2309977397481435</v>
      </c>
      <c r="F71" s="21">
        <f>IF(OR($A71="",$B71="",$C71=""),"",B71*'MPTO_working_3-way'!$I70)</f>
        <v>3.3671539961013641</v>
      </c>
      <c r="G71" s="22">
        <f>IF(OR($A71="",$B71="",$C71=""),"",C71*'MPTO_working_3-way'!$I70)</f>
        <v>3.9249034310384001</v>
      </c>
      <c r="H71" s="17">
        <f>IF(OR($A71="",$B71="",$C71=""),"",'MPTO_working_3-way'!E70)</f>
        <v>2.2123574597183149</v>
      </c>
      <c r="I71" s="21">
        <f>IF(OR($A71="",$B71="",$C71=""),"",'MPTO_working_3-way'!F70)</f>
        <v>3.3807537583472027</v>
      </c>
      <c r="J71" s="22">
        <f>IF(OR($A71="",$B71="",$C71=""),"",'MPTO_working_3-way'!G70)</f>
        <v>3.9650842072818944</v>
      </c>
      <c r="K71" s="17">
        <f>IF(OR($A71="",$B71="",$C71=""),"",'OddsRatio_working_3-way'!H70)</f>
        <v>2.2201453080735596</v>
      </c>
      <c r="L71" s="21">
        <f>IF(OR($A71="",$B71="",$C71=""),"",'OddsRatio_working_3-way'!I70)</f>
        <v>3.3771796519364177</v>
      </c>
      <c r="M71" s="22">
        <f>IF(OR($A71="",$B71="",$C71=""),"",'OddsRatio_working_3-way'!J70)</f>
        <v>3.9451783298327299</v>
      </c>
      <c r="N71" s="23">
        <f t="shared" si="29"/>
        <v>44.8229947607607</v>
      </c>
      <c r="O71" s="24">
        <f t="shared" si="30"/>
        <v>29.698671375227953</v>
      </c>
      <c r="P71" s="24">
        <f t="shared" si="31"/>
        <v>25.478333864011347</v>
      </c>
      <c r="Q71" t="s">
        <v>282</v>
      </c>
      <c r="R71" t="s">
        <v>283</v>
      </c>
      <c r="S71" s="48" t="s">
        <v>478</v>
      </c>
      <c r="T71" s="35">
        <v>100</v>
      </c>
      <c r="U71" s="35">
        <f t="shared" si="32"/>
        <v>42.196531791907518</v>
      </c>
      <c r="V71" s="35">
        <f t="shared" si="33"/>
        <v>74.093264248704671</v>
      </c>
      <c r="W71" s="35">
        <f t="shared" si="34"/>
        <v>80.079681274900395</v>
      </c>
      <c r="X71" s="35">
        <f t="shared" si="35"/>
        <v>45.827054476394949</v>
      </c>
      <c r="Y71" s="35">
        <f t="shared" si="36"/>
        <v>77.723786933192102</v>
      </c>
      <c r="Z71" s="35">
        <f t="shared" si="37"/>
        <v>83.710203959387826</v>
      </c>
      <c r="AA71" s="35">
        <f t="shared" si="38"/>
        <v>-3.6305226844874312</v>
      </c>
      <c r="AB71" s="35">
        <f t="shared" si="39"/>
        <v>-3.6305226844874312</v>
      </c>
      <c r="AC71" s="35">
        <f t="shared" si="40"/>
        <v>-3.6305226844874312</v>
      </c>
      <c r="AF71">
        <v>2.34</v>
      </c>
      <c r="AG71">
        <v>1.64</v>
      </c>
      <c r="AJ71" t="s">
        <v>488</v>
      </c>
    </row>
    <row r="72" spans="1:36" ht="15" x14ac:dyDescent="0.25">
      <c r="A72">
        <v>1.73</v>
      </c>
      <c r="B72">
        <v>3.86</v>
      </c>
      <c r="C72">
        <v>5.0199999999999996</v>
      </c>
      <c r="D72" s="20">
        <f t="shared" si="28"/>
        <v>3.630522684487425E-2</v>
      </c>
      <c r="E72" s="17">
        <f>IF(OR($A72="",$B72="",$C72=""),"",A72*'MPTO_working_3-way'!$I71)</f>
        <v>1.7928080424416324</v>
      </c>
      <c r="F72" s="21">
        <f>IF(OR($A72="",$B72="",$C72=""),"",B72*'MPTO_working_3-way'!$I71)</f>
        <v>4.0001381756212142</v>
      </c>
      <c r="G72" s="22">
        <f>IF(OR($A72="",$B72="",$C72=""),"",C72*'MPTO_working_3-way'!$I71)</f>
        <v>5.2022522387612682</v>
      </c>
      <c r="H72" s="17">
        <f>IF(OR($A72="",$B72="",$C72=""),"",'MPTO_working_3-way'!E71)</f>
        <v>1.7669938073486857</v>
      </c>
      <c r="I72" s="21">
        <f>IF(OR($A72="",$B72="",$C72=""),"",'MPTO_working_3-way'!F71)</f>
        <v>4.0491466759990722</v>
      </c>
      <c r="J72" s="22">
        <f>IF(OR($A72="",$B72="",$C72=""),"",'MPTO_working_3-way'!G71)</f>
        <v>5.3446941586351784</v>
      </c>
      <c r="K72" s="17">
        <f>IF(OR($A72="",$B72="",$C72=""),"",'OddsRatio_working_3-way'!H71)</f>
        <v>1.7762760843033032</v>
      </c>
      <c r="L72" s="21">
        <f>IF(OR($A72="",$B72="",$C72=""),"",'OddsRatio_working_3-way'!I71)</f>
        <v>4.0413008234348604</v>
      </c>
      <c r="M72" s="22">
        <f>IF(OR($A72="",$B72="",$C72=""),"",'OddsRatio_working_3-way'!J71)</f>
        <v>5.2748354231496997</v>
      </c>
      <c r="N72" s="23">
        <f t="shared" si="29"/>
        <v>55.778420016350218</v>
      </c>
      <c r="O72" s="24">
        <f t="shared" si="30"/>
        <v>24.999136432198416</v>
      </c>
      <c r="P72" s="24">
        <f t="shared" si="31"/>
        <v>19.22244355145137</v>
      </c>
      <c r="Q72" t="s">
        <v>284</v>
      </c>
      <c r="R72" t="s">
        <v>285</v>
      </c>
      <c r="S72" s="48" t="s">
        <v>478</v>
      </c>
      <c r="T72" s="35">
        <v>100</v>
      </c>
      <c r="U72" s="35">
        <f t="shared" si="32"/>
        <v>43.820224719101127</v>
      </c>
      <c r="V72" s="35">
        <f t="shared" si="33"/>
        <v>73.753280839895012</v>
      </c>
      <c r="W72" s="35">
        <f t="shared" si="34"/>
        <v>78.94736842105263</v>
      </c>
      <c r="X72" s="35">
        <f t="shared" si="35"/>
        <v>47.29935073905235</v>
      </c>
      <c r="Y72" s="35">
        <f t="shared" si="36"/>
        <v>77.23240685984625</v>
      </c>
      <c r="Z72" s="35">
        <f t="shared" si="37"/>
        <v>82.426494441003868</v>
      </c>
      <c r="AA72" s="35">
        <f t="shared" si="38"/>
        <v>-3.4791260199512237</v>
      </c>
      <c r="AB72" s="35">
        <f t="shared" si="39"/>
        <v>-3.4791260199512379</v>
      </c>
      <c r="AC72" s="35">
        <f t="shared" si="40"/>
        <v>-3.4791260199512379</v>
      </c>
      <c r="AF72">
        <v>1.95</v>
      </c>
      <c r="AG72">
        <v>1.92</v>
      </c>
      <c r="AJ72" t="s">
        <v>488</v>
      </c>
    </row>
    <row r="73" spans="1:36" ht="15" x14ac:dyDescent="0.25">
      <c r="A73">
        <v>1.78</v>
      </c>
      <c r="B73">
        <v>3.81</v>
      </c>
      <c r="C73">
        <v>4.75</v>
      </c>
      <c r="D73" s="20">
        <f t="shared" si="28"/>
        <v>3.4791260199512397E-2</v>
      </c>
      <c r="E73" s="17">
        <f>IF(OR($A73="",$B73="",$C73=""),"",A73*'MPTO_working_3-way'!$I72)</f>
        <v>1.8419284431551322</v>
      </c>
      <c r="F73" s="21">
        <f>IF(OR($A73="",$B73="",$C73=""),"",B73*'MPTO_working_3-way'!$I72)</f>
        <v>3.9425547013601423</v>
      </c>
      <c r="G73" s="22">
        <f>IF(OR($A73="",$B73="",$C73=""),"",C73*'MPTO_working_3-way'!$I72)</f>
        <v>4.9152584859476836</v>
      </c>
      <c r="H73" s="17">
        <f>IF(OR($A73="",$B73="",$C73=""),"",'MPTO_working_3-way'!E72)</f>
        <v>1.8175187011900118</v>
      </c>
      <c r="I73" s="21">
        <f>IF(OR($A73="",$B73="",$C73=""),"",'MPTO_working_3-way'!F72)</f>
        <v>3.9861266073398851</v>
      </c>
      <c r="J73" s="22">
        <f>IF(OR($A73="",$B73="",$C73=""),"",'MPTO_working_3-way'!G72)</f>
        <v>5.0269133638323726</v>
      </c>
      <c r="K73" s="17">
        <f>IF(OR($A73="",$B73="",$C73=""),"",'OddsRatio_working_3-way'!H72)</f>
        <v>1.8264605376826144</v>
      </c>
      <c r="L73" s="21">
        <f>IF(OR($A73="",$B73="",$C73=""),"",'OddsRatio_working_3-way'!I72)</f>
        <v>3.9773770652412139</v>
      </c>
      <c r="M73" s="22">
        <f>IF(OR($A73="",$B73="",$C73=""),"",'OddsRatio_working_3-way'!J72)</f>
        <v>4.9733679696279554</v>
      </c>
      <c r="N73" s="23">
        <f t="shared" si="29"/>
        <v>54.290925563158666</v>
      </c>
      <c r="O73" s="24">
        <f t="shared" si="30"/>
        <v>25.364264436331347</v>
      </c>
      <c r="P73" s="24">
        <f t="shared" si="31"/>
        <v>20.344810000509987</v>
      </c>
      <c r="Q73" t="s">
        <v>286</v>
      </c>
      <c r="R73" t="s">
        <v>287</v>
      </c>
      <c r="S73" s="48" t="s">
        <v>478</v>
      </c>
      <c r="T73" s="35">
        <v>100</v>
      </c>
      <c r="U73" s="35">
        <f t="shared" si="32"/>
        <v>47.089947089947096</v>
      </c>
      <c r="V73" s="35">
        <f t="shared" si="33"/>
        <v>72.14484679665739</v>
      </c>
      <c r="W73" s="35">
        <f t="shared" si="34"/>
        <v>77.116704805491992</v>
      </c>
      <c r="X73" s="35">
        <f t="shared" si="35"/>
        <v>50.738448397850618</v>
      </c>
      <c r="Y73" s="35">
        <f t="shared" si="36"/>
        <v>75.793348104560934</v>
      </c>
      <c r="Z73" s="35">
        <f t="shared" si="37"/>
        <v>80.765206113395536</v>
      </c>
      <c r="AA73" s="35">
        <f t="shared" si="38"/>
        <v>-3.6485013079035227</v>
      </c>
      <c r="AB73" s="35">
        <f t="shared" si="39"/>
        <v>-3.648501307903544</v>
      </c>
      <c r="AC73" s="35">
        <f t="shared" si="40"/>
        <v>-3.648501307903544</v>
      </c>
      <c r="AF73">
        <v>1.98</v>
      </c>
      <c r="AG73">
        <v>1.88</v>
      </c>
      <c r="AJ73" t="s">
        <v>488</v>
      </c>
    </row>
    <row r="74" spans="1:36" ht="15" x14ac:dyDescent="0.25">
      <c r="A74">
        <v>1.89</v>
      </c>
      <c r="B74">
        <v>3.59</v>
      </c>
      <c r="C74">
        <v>4.37</v>
      </c>
      <c r="D74" s="20">
        <f t="shared" si="28"/>
        <v>3.6485013079035511E-2</v>
      </c>
      <c r="E74" s="17">
        <f>IF(OR($A74="",$B74="",$C74=""),"",A74*'MPTO_working_3-way'!$I73)</f>
        <v>1.958956674719377</v>
      </c>
      <c r="F74" s="21">
        <f>IF(OR($A74="",$B74="",$C74=""),"",B74*'MPTO_working_3-way'!$I73)</f>
        <v>3.7209811969537374</v>
      </c>
      <c r="G74" s="22">
        <f>IF(OR($A74="",$B74="",$C74=""),"",C74*'MPTO_working_3-way'!$I73)</f>
        <v>4.5294395071553852</v>
      </c>
      <c r="H74" s="17">
        <f>IF(OR($A74="",$B74="",$C74=""),"",'MPTO_working_3-way'!E73)</f>
        <v>1.9344647522250955</v>
      </c>
      <c r="I74" s="21">
        <f>IF(OR($A74="",$B74="",$C74=""),"",'MPTO_working_3-way'!F73)</f>
        <v>3.7538966243667158</v>
      </c>
      <c r="J74" s="22">
        <f>IF(OR($A74="",$B74="",$C74=""),"",'MPTO_working_3-way'!G73)</f>
        <v>4.6152863257178121</v>
      </c>
      <c r="K74" s="17">
        <f>IF(OR($A74="",$B74="",$C74=""),"",'OddsRatio_working_3-way'!H73)</f>
        <v>1.9438124188903918</v>
      </c>
      <c r="L74" s="21">
        <f>IF(OR($A74="",$B74="",$C74=""),"",'OddsRatio_working_3-way'!I73)</f>
        <v>3.7466001853102435</v>
      </c>
      <c r="M74" s="22">
        <f>IF(OR($A74="",$B74="",$C74=""),"",'OddsRatio_working_3-way'!J73)</f>
        <v>4.5737616310793516</v>
      </c>
      <c r="N74" s="23">
        <f t="shared" si="29"/>
        <v>51.047581240828166</v>
      </c>
      <c r="O74" s="24">
        <f t="shared" si="30"/>
        <v>26.87463190673126</v>
      </c>
      <c r="P74" s="24">
        <f t="shared" si="31"/>
        <v>22.077786852440557</v>
      </c>
      <c r="Q74" t="s">
        <v>288</v>
      </c>
      <c r="R74" t="s">
        <v>289</v>
      </c>
      <c r="S74" s="48" t="s">
        <v>478</v>
      </c>
      <c r="T74" s="35">
        <v>100</v>
      </c>
      <c r="U74" s="35">
        <f t="shared" si="32"/>
        <v>64.02877697841727</v>
      </c>
      <c r="V74" s="35">
        <f t="shared" si="33"/>
        <v>74.937343358395992</v>
      </c>
      <c r="W74" s="35">
        <f t="shared" si="34"/>
        <v>56.521739130434774</v>
      </c>
      <c r="X74" s="35">
        <f t="shared" si="35"/>
        <v>68.540917511169226</v>
      </c>
      <c r="Y74" s="35">
        <f t="shared" si="36"/>
        <v>79.449483891147963</v>
      </c>
      <c r="Z74" s="35">
        <f t="shared" si="37"/>
        <v>61.033879663186738</v>
      </c>
      <c r="AA74" s="35">
        <f t="shared" si="38"/>
        <v>-4.5121405327519568</v>
      </c>
      <c r="AB74" s="35">
        <f t="shared" si="39"/>
        <v>-4.512140532751971</v>
      </c>
      <c r="AC74" s="35">
        <f t="shared" si="40"/>
        <v>-4.5121405327519639</v>
      </c>
      <c r="AF74">
        <v>2.09</v>
      </c>
      <c r="AG74">
        <v>1.79</v>
      </c>
      <c r="AJ74" t="s">
        <v>488</v>
      </c>
    </row>
    <row r="75" spans="1:36" ht="15" x14ac:dyDescent="0.25">
      <c r="A75">
        <v>2.78</v>
      </c>
      <c r="B75">
        <v>3.99</v>
      </c>
      <c r="C75">
        <v>2.2999999999999998</v>
      </c>
      <c r="D75" s="20">
        <f t="shared" si="28"/>
        <v>4.5121405327519515E-2</v>
      </c>
      <c r="E75" s="17">
        <f>IF(OR($A75="",$B75="",$C75=""),"",A75*'MPTO_working_3-way'!$I74)</f>
        <v>2.9054375068105038</v>
      </c>
      <c r="F75" s="21">
        <f>IF(OR($A75="",$B75="",$C75=""),"",B75*'MPTO_working_3-way'!$I74)</f>
        <v>4.1700344072568027</v>
      </c>
      <c r="G75" s="22">
        <f>IF(OR($A75="",$B75="",$C75=""),"",C75*'MPTO_working_3-way'!$I74)</f>
        <v>2.4037792322532945</v>
      </c>
      <c r="H75" s="17">
        <f>IF(OR($A75="",$B75="",$C75=""),"",'MPTO_working_3-way'!E74)</f>
        <v>2.9013110759496068</v>
      </c>
      <c r="I75" s="21">
        <f>IF(OR($A75="",$B75="",$C75=""),"",'MPTO_working_3-way'!F74)</f>
        <v>4.2447326417042781</v>
      </c>
      <c r="J75" s="22">
        <f>IF(OR($A75="",$B75="",$C75=""),"",'MPTO_working_3-way'!G74)</f>
        <v>2.3824150689204133</v>
      </c>
      <c r="K75" s="17">
        <f>IF(OR($A75="",$B75="",$C75=""),"",'OddsRatio_working_3-way'!H74)</f>
        <v>2.9065086883456392</v>
      </c>
      <c r="L75" s="21">
        <f>IF(OR($A75="",$B75="",$C75=""),"",'OddsRatio_working_3-way'!I74)</f>
        <v>4.2025061675019462</v>
      </c>
      <c r="M75" s="22">
        <f>IF(OR($A75="",$B75="",$C75=""),"",'OddsRatio_working_3-way'!J74)</f>
        <v>2.3923939858704104</v>
      </c>
      <c r="N75" s="23">
        <f t="shared" si="29"/>
        <v>34.418224369168001</v>
      </c>
      <c r="O75" s="24">
        <f t="shared" si="30"/>
        <v>23.980617480272436</v>
      </c>
      <c r="P75" s="24">
        <f t="shared" si="31"/>
        <v>41.601158150559584</v>
      </c>
      <c r="Q75" t="s">
        <v>290</v>
      </c>
      <c r="R75" t="s">
        <v>291</v>
      </c>
      <c r="S75" s="48" t="s">
        <v>478</v>
      </c>
      <c r="T75" s="35">
        <v>100</v>
      </c>
      <c r="U75" s="35">
        <f t="shared" si="32"/>
        <v>45.355191256830594</v>
      </c>
      <c r="V75" s="35">
        <f t="shared" si="33"/>
        <v>72.899728997289984</v>
      </c>
      <c r="W75" s="35">
        <f t="shared" si="34"/>
        <v>77.011494252873561</v>
      </c>
      <c r="X75" s="35">
        <f t="shared" si="35"/>
        <v>50.08877674983647</v>
      </c>
      <c r="Y75" s="35">
        <f t="shared" si="36"/>
        <v>77.633314490295831</v>
      </c>
      <c r="Z75" s="35">
        <f t="shared" si="37"/>
        <v>81.745079745879423</v>
      </c>
      <c r="AA75" s="35">
        <f t="shared" si="38"/>
        <v>-4.7335854930058758</v>
      </c>
      <c r="AB75" s="35">
        <f t="shared" si="39"/>
        <v>-4.7335854930058474</v>
      </c>
      <c r="AC75" s="35">
        <f t="shared" si="40"/>
        <v>-4.7335854930058616</v>
      </c>
      <c r="AF75">
        <v>1.65</v>
      </c>
      <c r="AG75">
        <v>2.2599999999999998</v>
      </c>
      <c r="AJ75" t="s">
        <v>92</v>
      </c>
    </row>
    <row r="76" spans="1:36" ht="15" x14ac:dyDescent="0.25">
      <c r="A76">
        <v>1.83</v>
      </c>
      <c r="B76">
        <v>3.69</v>
      </c>
      <c r="C76">
        <v>4.3499999999999996</v>
      </c>
      <c r="D76" s="20">
        <f t="shared" si="28"/>
        <v>4.7335854930058652E-2</v>
      </c>
      <c r="E76" s="17">
        <f>IF(OR($A76="",$B76="",$C76=""),"",A76*'MPTO_working_3-way'!$I75)</f>
        <v>1.9166246145220074</v>
      </c>
      <c r="F76" s="21">
        <f>IF(OR($A76="",$B76="",$C76=""),"",B76*'MPTO_working_3-way'!$I75)</f>
        <v>3.8646693046919163</v>
      </c>
      <c r="G76" s="22">
        <f>IF(OR($A76="",$B76="",$C76=""),"",C76*'MPTO_working_3-way'!$I75)</f>
        <v>4.5559109689457546</v>
      </c>
      <c r="H76" s="17">
        <f>IF(OR($A76="",$B76="",$C76=""),"",'MPTO_working_3-way'!E75)</f>
        <v>1.8844121589567371</v>
      </c>
      <c r="I76" s="21">
        <f>IF(OR($A76="",$B76="",$C76=""),"",'MPTO_working_3-way'!F75)</f>
        <v>3.9181254139147383</v>
      </c>
      <c r="J76" s="22">
        <f>IF(OR($A76="",$B76="",$C76=""),"",'MPTO_working_3-way'!G75)</f>
        <v>4.6705741495560256</v>
      </c>
      <c r="K76" s="17">
        <f>IF(OR($A76="",$B76="",$C76=""),"",'OddsRatio_working_3-way'!H75)</f>
        <v>1.8962936620229478</v>
      </c>
      <c r="L76" s="21">
        <f>IF(OR($A76="",$B76="",$C76=""),"",'OddsRatio_working_3-way'!I75)</f>
        <v>3.904855362459914</v>
      </c>
      <c r="M76" s="22">
        <f>IF(OR($A76="",$B76="",$C76=""),"",'OddsRatio_working_3-way'!J75)</f>
        <v>4.61757080455045</v>
      </c>
      <c r="N76" s="23">
        <f t="shared" si="29"/>
        <v>52.175057777257692</v>
      </c>
      <c r="O76" s="24">
        <f t="shared" si="30"/>
        <v>25.875435157826992</v>
      </c>
      <c r="P76" s="24">
        <f t="shared" si="31"/>
        <v>21.949507064915309</v>
      </c>
      <c r="Q76" t="s">
        <v>292</v>
      </c>
      <c r="R76" t="s">
        <v>293</v>
      </c>
      <c r="S76" s="48" t="s">
        <v>478</v>
      </c>
      <c r="T76" s="35">
        <v>100</v>
      </c>
      <c r="U76" s="35">
        <f t="shared" si="32"/>
        <v>67.10526315789474</v>
      </c>
      <c r="V76" s="35">
        <f t="shared" si="33"/>
        <v>71.83098591549296</v>
      </c>
      <c r="W76" s="35">
        <f t="shared" si="34"/>
        <v>56.521739130434774</v>
      </c>
      <c r="X76" s="35">
        <f t="shared" si="35"/>
        <v>71.647274954072259</v>
      </c>
      <c r="Y76" s="35">
        <f t="shared" si="36"/>
        <v>76.372997711670493</v>
      </c>
      <c r="Z76" s="35">
        <f t="shared" si="37"/>
        <v>61.063750926612315</v>
      </c>
      <c r="AA76" s="35">
        <f t="shared" si="38"/>
        <v>-4.542011796177519</v>
      </c>
      <c r="AB76" s="35">
        <f t="shared" si="39"/>
        <v>-4.5420117961775333</v>
      </c>
      <c r="AC76" s="35">
        <f t="shared" si="40"/>
        <v>-4.5420117961775404</v>
      </c>
      <c r="AF76">
        <v>1.93</v>
      </c>
      <c r="AG76">
        <v>1.9</v>
      </c>
      <c r="AJ76" t="s">
        <v>92</v>
      </c>
    </row>
    <row r="77" spans="1:36" ht="15" x14ac:dyDescent="0.25">
      <c r="A77">
        <v>3.04</v>
      </c>
      <c r="B77">
        <v>3.55</v>
      </c>
      <c r="C77">
        <v>2.2999999999999998</v>
      </c>
      <c r="D77" s="20">
        <f t="shared" si="28"/>
        <v>4.5420117961775475E-2</v>
      </c>
      <c r="E77" s="17">
        <f>IF(OR($A77="",$B77="",$C77=""),"",A77*'MPTO_working_3-way'!$I76)</f>
        <v>3.1780771586037977</v>
      </c>
      <c r="F77" s="21">
        <f>IF(OR($A77="",$B77="",$C77=""),"",B77*'MPTO_working_3-way'!$I76)</f>
        <v>3.7112414187643026</v>
      </c>
      <c r="G77" s="22">
        <f>IF(OR($A77="",$B77="",$C77=""),"",C77*'MPTO_working_3-way'!$I76)</f>
        <v>2.4044662713120832</v>
      </c>
      <c r="H77" s="17">
        <f>IF(OR($A77="",$B77="",$C77=""),"",'MPTO_working_3-way'!E76)</f>
        <v>3.1866687207928943</v>
      </c>
      <c r="I77" s="21">
        <f>IF(OR($A77="",$B77="",$C77=""),"",'MPTO_working_3-way'!F76)</f>
        <v>3.7516399141501169</v>
      </c>
      <c r="J77" s="22">
        <f>IF(OR($A77="",$B77="",$C77=""),"",'MPTO_working_3-way'!G76)</f>
        <v>2.382980357520017</v>
      </c>
      <c r="K77" s="17">
        <f>IF(OR($A77="",$B77="",$C77=""),"",'OddsRatio_working_3-way'!H76)</f>
        <v>3.1848945741805754</v>
      </c>
      <c r="L77" s="21">
        <f>IF(OR($A77="",$B77="",$C77=""),"",'OddsRatio_working_3-way'!I76)</f>
        <v>3.7311182177257196</v>
      </c>
      <c r="M77" s="22">
        <f>IF(OR($A77="",$B77="",$C77=""),"",'OddsRatio_working_3-way'!J76)</f>
        <v>2.3923347776640922</v>
      </c>
      <c r="N77" s="23">
        <f t="shared" si="29"/>
        <v>31.465567073875672</v>
      </c>
      <c r="O77" s="24">
        <f t="shared" si="30"/>
        <v>26.945161663262553</v>
      </c>
      <c r="P77" s="24">
        <f t="shared" si="31"/>
        <v>41.589271262861764</v>
      </c>
      <c r="Q77" t="s">
        <v>294</v>
      </c>
      <c r="R77" t="s">
        <v>295</v>
      </c>
      <c r="S77" s="48" t="s">
        <v>478</v>
      </c>
      <c r="T77" s="35">
        <v>100</v>
      </c>
      <c r="U77" s="35">
        <f t="shared" si="32"/>
        <v>81.851179673321241</v>
      </c>
      <c r="V77" s="35">
        <f t="shared" si="33"/>
        <v>77.678571428571431</v>
      </c>
      <c r="W77" s="35">
        <f t="shared" si="34"/>
        <v>35.483870967741936</v>
      </c>
      <c r="X77" s="35">
        <f t="shared" si="35"/>
        <v>86.837557603686633</v>
      </c>
      <c r="Y77" s="35">
        <f t="shared" si="36"/>
        <v>82.664949358936823</v>
      </c>
      <c r="Z77" s="35">
        <f t="shared" si="37"/>
        <v>40.470248898107336</v>
      </c>
      <c r="AA77" s="35">
        <f t="shared" si="38"/>
        <v>-4.9863779303653928</v>
      </c>
      <c r="AB77" s="35">
        <f t="shared" si="39"/>
        <v>-4.9863779303653928</v>
      </c>
      <c r="AC77" s="35">
        <f t="shared" si="40"/>
        <v>-4.9863779303653999</v>
      </c>
      <c r="AF77">
        <v>1.93</v>
      </c>
      <c r="AG77">
        <v>1.91</v>
      </c>
      <c r="AJ77" t="s">
        <v>92</v>
      </c>
    </row>
    <row r="78" spans="1:36" ht="15" x14ac:dyDescent="0.25">
      <c r="A78">
        <v>5.51</v>
      </c>
      <c r="B78">
        <v>4.4800000000000004</v>
      </c>
      <c r="C78">
        <v>1.55</v>
      </c>
      <c r="D78" s="20">
        <f t="shared" si="28"/>
        <v>4.9863779303654043E-2</v>
      </c>
      <c r="E78" s="17">
        <f>IF(OR($A78="",$B78="",$C78=""),"",A78*'MPTO_working_3-way'!$I77)</f>
        <v>5.7847494239631336</v>
      </c>
      <c r="F78" s="21">
        <f>IF(OR($A78="",$B78="",$C78=""),"",B78*'MPTO_working_3-way'!$I77)</f>
        <v>4.703389731280371</v>
      </c>
      <c r="G78" s="22">
        <f>IF(OR($A78="",$B78="",$C78=""),"",C78*'MPTO_working_3-way'!$I77)</f>
        <v>1.6272888579206639</v>
      </c>
      <c r="H78" s="17">
        <f>IF(OR($A78="",$B78="",$C78=""),"",'MPTO_working_3-way'!E77)</f>
        <v>6.0654972960462148</v>
      </c>
      <c r="I78" s="21">
        <f>IF(OR($A78="",$B78="",$C78=""),"",'MPTO_working_3-way'!F77)</f>
        <v>4.8404344503838299</v>
      </c>
      <c r="J78" s="22">
        <f>IF(OR($A78="",$B78="",$C78=""),"",'MPTO_working_3-way'!G77)</f>
        <v>1.5909885629996949</v>
      </c>
      <c r="K78" s="17">
        <f>IF(OR($A78="",$B78="",$C78=""),"",'OddsRatio_working_3-way'!H77)</f>
        <v>5.9420294895283439</v>
      </c>
      <c r="L78" s="21">
        <f>IF(OR($A78="",$B78="",$C78=""),"",'OddsRatio_working_3-way'!I77)</f>
        <v>4.8133620007890547</v>
      </c>
      <c r="M78" s="22">
        <f>IF(OR($A78="",$B78="",$C78=""),"",'OddsRatio_working_3-way'!J77)</f>
        <v>1.6026865231132124</v>
      </c>
      <c r="N78" s="23">
        <f t="shared" si="29"/>
        <v>17.286833477307297</v>
      </c>
      <c r="O78" s="24">
        <f t="shared" si="30"/>
        <v>21.261261709813212</v>
      </c>
      <c r="P78" s="24">
        <f t="shared" si="31"/>
        <v>61.451904812879476</v>
      </c>
      <c r="Q78" t="s">
        <v>296</v>
      </c>
      <c r="R78" t="s">
        <v>91</v>
      </c>
      <c r="S78" s="48" t="s">
        <v>478</v>
      </c>
      <c r="T78" s="35">
        <v>100</v>
      </c>
      <c r="U78" s="35">
        <f t="shared" si="32"/>
        <v>53.488372093023258</v>
      </c>
      <c r="V78" s="35">
        <f t="shared" si="33"/>
        <v>73.333333333333329</v>
      </c>
      <c r="W78" s="35">
        <f t="shared" si="34"/>
        <v>68.652037617554868</v>
      </c>
      <c r="X78" s="35">
        <f t="shared" si="35"/>
        <v>58.014629049111811</v>
      </c>
      <c r="Y78" s="35">
        <f t="shared" si="36"/>
        <v>77.859590289421888</v>
      </c>
      <c r="Z78" s="35">
        <f t="shared" si="37"/>
        <v>73.178294573643413</v>
      </c>
      <c r="AA78" s="35">
        <f t="shared" si="38"/>
        <v>-4.5262569560885524</v>
      </c>
      <c r="AB78" s="35">
        <f t="shared" si="39"/>
        <v>-4.5262569560885595</v>
      </c>
      <c r="AC78" s="35">
        <f t="shared" si="40"/>
        <v>-4.5262569560885453</v>
      </c>
      <c r="AF78">
        <v>1.52</v>
      </c>
      <c r="AG78">
        <v>2.5499999999999998</v>
      </c>
      <c r="AJ78" t="s">
        <v>92</v>
      </c>
    </row>
    <row r="79" spans="1:36" ht="15" x14ac:dyDescent="0.25">
      <c r="A79">
        <v>2.15</v>
      </c>
      <c r="B79">
        <v>3.75</v>
      </c>
      <c r="C79">
        <v>3.19</v>
      </c>
      <c r="D79" s="20">
        <f t="shared" si="28"/>
        <v>4.5262569560885479E-2</v>
      </c>
      <c r="E79" s="17">
        <f>IF(OR($A79="",$B79="",$C79=""),"",A79*'MPTO_working_3-way'!$I78)</f>
        <v>2.2473145245559039</v>
      </c>
      <c r="F79" s="21">
        <f>IF(OR($A79="",$B79="",$C79=""),"",B79*'MPTO_working_3-way'!$I78)</f>
        <v>3.9197346358533207</v>
      </c>
      <c r="G79" s="22">
        <f>IF(OR($A79="",$B79="",$C79=""),"",C79*'MPTO_working_3-way'!$I78)</f>
        <v>3.3343875968992247</v>
      </c>
      <c r="H79" s="17">
        <f>IF(OR($A79="",$B79="",$C79=""),"",'MPTO_working_3-way'!E78)</f>
        <v>2.2220802269364657</v>
      </c>
      <c r="I79" s="21">
        <f>IF(OR($A79="",$B79="",$C79=""),"",'MPTO_working_3-way'!F78)</f>
        <v>3.9748922989741842</v>
      </c>
      <c r="J79" s="22">
        <f>IF(OR($A79="",$B79="",$C79=""),"",'MPTO_working_3-way'!G78)</f>
        <v>3.3512951511235864</v>
      </c>
      <c r="K79" s="17">
        <f>IF(OR($A79="",$B79="",$C79=""),"",'OddsRatio_working_3-way'!H78)</f>
        <v>2.2325619980430926</v>
      </c>
      <c r="L79" s="21">
        <f>IF(OR($A79="",$B79="",$C79=""),"",'OddsRatio_working_3-way'!I78)</f>
        <v>3.9474308648856562</v>
      </c>
      <c r="M79" s="22">
        <f>IF(OR($A79="",$B79="",$C79=""),"",'OddsRatio_working_3-way'!J78)</f>
        <v>3.347226761490758</v>
      </c>
      <c r="N79" s="23">
        <f t="shared" si="29"/>
        <v>44.497554261907865</v>
      </c>
      <c r="O79" s="24">
        <f t="shared" si="30"/>
        <v>25.511931110160507</v>
      </c>
      <c r="P79" s="24">
        <f t="shared" si="31"/>
        <v>29.990514627931631</v>
      </c>
      <c r="Q79" t="s">
        <v>90</v>
      </c>
      <c r="R79" t="s">
        <v>297</v>
      </c>
      <c r="S79" s="48" t="s">
        <v>478</v>
      </c>
      <c r="T79" s="35">
        <v>100</v>
      </c>
      <c r="U79" s="35">
        <f t="shared" si="32"/>
        <v>64.412811387900362</v>
      </c>
      <c r="V79" s="35">
        <f t="shared" si="33"/>
        <v>70.674486803519059</v>
      </c>
      <c r="W79" s="35">
        <f t="shared" si="34"/>
        <v>60.629921259842511</v>
      </c>
      <c r="X79" s="35">
        <f t="shared" si="35"/>
        <v>68.695591936638408</v>
      </c>
      <c r="Y79" s="35">
        <f t="shared" si="36"/>
        <v>74.957267352257119</v>
      </c>
      <c r="Z79" s="35">
        <f t="shared" si="37"/>
        <v>64.912701808580579</v>
      </c>
      <c r="AA79" s="35">
        <f t="shared" si="38"/>
        <v>-4.2827805487380459</v>
      </c>
      <c r="AB79" s="35">
        <f t="shared" si="39"/>
        <v>-4.2827805487380601</v>
      </c>
      <c r="AC79" s="35">
        <f t="shared" si="40"/>
        <v>-4.2827805487380672</v>
      </c>
      <c r="AF79">
        <v>1.7</v>
      </c>
      <c r="AG79">
        <v>2.17</v>
      </c>
      <c r="AJ79" t="s">
        <v>92</v>
      </c>
    </row>
    <row r="80" spans="1:36" ht="15" x14ac:dyDescent="0.25">
      <c r="A80">
        <v>2.81</v>
      </c>
      <c r="B80">
        <v>3.41</v>
      </c>
      <c r="C80">
        <v>2.54</v>
      </c>
      <c r="D80" s="20">
        <f t="shared" si="28"/>
        <v>4.2827805487380521E-2</v>
      </c>
      <c r="E80" s="17">
        <f>IF(OR($A80="",$B80="",$C80=""),"",A80*'MPTO_working_3-way'!$I79)</f>
        <v>2.9303461334195395</v>
      </c>
      <c r="F80" s="21">
        <f>IF(OR($A80="",$B80="",$C80=""),"",B80*'MPTO_working_3-way'!$I79)</f>
        <v>3.5560428167119675</v>
      </c>
      <c r="G80" s="22">
        <f>IF(OR($A80="",$B80="",$C80=""),"",C80*'MPTO_working_3-way'!$I79)</f>
        <v>2.6487826259379466</v>
      </c>
      <c r="H80" s="17">
        <f>IF(OR($A80="",$B80="",$C80=""),"",'MPTO_working_3-way'!E79)</f>
        <v>2.927435167758714</v>
      </c>
      <c r="I80" s="21">
        <f>IF(OR($A80="",$B80="",$C80=""),"",'MPTO_working_3-way'!F79)</f>
        <v>3.5844966630557709</v>
      </c>
      <c r="J80" s="22">
        <f>IF(OR($A80="",$B80="",$C80=""),"",'MPTO_working_3-way'!G79)</f>
        <v>2.6355680027248112</v>
      </c>
      <c r="K80" s="17">
        <f>IF(OR($A80="",$B80="",$C80=""),"",'OddsRatio_working_3-way'!H79)</f>
        <v>2.9297468603200296</v>
      </c>
      <c r="L80" s="21">
        <f>IF(OR($A80="",$B80="",$C80=""),"",'OddsRatio_working_3-way'!I79)</f>
        <v>3.5694419521388254</v>
      </c>
      <c r="M80" s="22">
        <f>IF(OR($A80="",$B80="",$C80=""),"",'OddsRatio_working_3-way'!J79)</f>
        <v>2.641884069001573</v>
      </c>
      <c r="N80" s="23">
        <f t="shared" si="29"/>
        <v>34.125661422565791</v>
      </c>
      <c r="O80" s="24">
        <f t="shared" si="30"/>
        <v>28.121146216249233</v>
      </c>
      <c r="P80" s="24">
        <f t="shared" si="31"/>
        <v>37.753192361184986</v>
      </c>
      <c r="Q80" t="s">
        <v>298</v>
      </c>
      <c r="R80" t="s">
        <v>299</v>
      </c>
      <c r="S80" s="48" t="s">
        <v>478</v>
      </c>
      <c r="T80" s="35">
        <v>100</v>
      </c>
      <c r="U80" s="35">
        <f t="shared" si="32"/>
        <v>70.845481049562679</v>
      </c>
      <c r="V80" s="35">
        <f t="shared" si="33"/>
        <v>73.045822102425873</v>
      </c>
      <c r="W80" s="35">
        <f t="shared" si="34"/>
        <v>51.456310679611654</v>
      </c>
      <c r="X80" s="35">
        <f t="shared" si="35"/>
        <v>75.497867217962479</v>
      </c>
      <c r="Y80" s="35">
        <f t="shared" si="36"/>
        <v>77.69820827082566</v>
      </c>
      <c r="Z80" s="35">
        <f t="shared" si="37"/>
        <v>56.108696848011434</v>
      </c>
      <c r="AA80" s="35">
        <f t="shared" si="38"/>
        <v>-4.6523861683998007</v>
      </c>
      <c r="AB80" s="35">
        <f t="shared" si="39"/>
        <v>-4.6523861683997865</v>
      </c>
      <c r="AC80" s="35">
        <f t="shared" si="40"/>
        <v>-4.6523861683997794</v>
      </c>
      <c r="AF80">
        <v>2.15</v>
      </c>
      <c r="AG80">
        <v>1.71</v>
      </c>
      <c r="AJ80" t="s">
        <v>92</v>
      </c>
    </row>
    <row r="81" spans="1:36" ht="15" x14ac:dyDescent="0.25">
      <c r="A81">
        <v>3.43</v>
      </c>
      <c r="B81">
        <v>3.71</v>
      </c>
      <c r="C81">
        <v>2.06</v>
      </c>
      <c r="D81" s="20">
        <f t="shared" si="28"/>
        <v>4.6523861683997803E-2</v>
      </c>
      <c r="E81" s="17">
        <f>IF(OR($A81="",$B81="",$C81=""),"",A81*'MPTO_working_3-way'!$I80)</f>
        <v>3.5895768455761128</v>
      </c>
      <c r="F81" s="21">
        <f>IF(OR($A81="",$B81="",$C81=""),"",B81*'MPTO_working_3-way'!$I80)</f>
        <v>3.8826035268476318</v>
      </c>
      <c r="G81" s="22">
        <f>IF(OR($A81="",$B81="",$C81=""),"",C81*'MPTO_working_3-way'!$I80)</f>
        <v>2.1558391550690357</v>
      </c>
      <c r="H81" s="17">
        <f>IF(OR($A81="",$B81="",$C81=""),"",'MPTO_working_3-way'!E80)</f>
        <v>3.6226996614830385</v>
      </c>
      <c r="I81" s="21">
        <f>IF(OR($A81="",$B81="",$C81=""),"",'MPTO_working_3-way'!F80)</f>
        <v>3.9364836540206731</v>
      </c>
      <c r="J81" s="22">
        <f>IF(OR($A81="",$B81="",$C81=""),"",'MPTO_working_3-way'!G80)</f>
        <v>2.1279813102593175</v>
      </c>
      <c r="K81" s="17">
        <f>IF(OR($A81="",$B81="",$C81=""),"",'OddsRatio_working_3-way'!H80)</f>
        <v>3.6113381359637864</v>
      </c>
      <c r="L81" s="21">
        <f>IF(OR($A81="",$B81="",$C81=""),"",'OddsRatio_working_3-way'!I80)</f>
        <v>3.9122330652106427</v>
      </c>
      <c r="M81" s="22">
        <f>IF(OR($A81="",$B81="",$C81=""),"",'OddsRatio_working_3-way'!J80)</f>
        <v>2.139102232148812</v>
      </c>
      <c r="N81" s="23">
        <f t="shared" si="29"/>
        <v>27.858436886019749</v>
      </c>
      <c r="O81" s="24">
        <f t="shared" si="30"/>
        <v>25.755913347452225</v>
      </c>
      <c r="P81" s="24">
        <f t="shared" si="31"/>
        <v>46.385649766528033</v>
      </c>
      <c r="Q81" t="s">
        <v>300</v>
      </c>
      <c r="R81" t="s">
        <v>301</v>
      </c>
      <c r="S81" s="48" t="s">
        <v>478</v>
      </c>
      <c r="T81" s="35">
        <v>100</v>
      </c>
      <c r="U81" s="35">
        <f t="shared" si="32"/>
        <v>68.75</v>
      </c>
      <c r="V81" s="35">
        <f t="shared" si="33"/>
        <v>71.098265895953759</v>
      </c>
      <c r="W81" s="35">
        <f t="shared" si="34"/>
        <v>55.752212389380524</v>
      </c>
      <c r="X81" s="35">
        <f t="shared" si="35"/>
        <v>73.14952171466571</v>
      </c>
      <c r="Y81" s="35">
        <f t="shared" si="36"/>
        <v>75.497787610619469</v>
      </c>
      <c r="Z81" s="35">
        <f t="shared" si="37"/>
        <v>60.151734104046241</v>
      </c>
      <c r="AA81" s="35">
        <f t="shared" si="38"/>
        <v>-4.3995217146657097</v>
      </c>
      <c r="AB81" s="35">
        <f t="shared" si="39"/>
        <v>-4.3995217146657097</v>
      </c>
      <c r="AC81" s="35">
        <f t="shared" si="40"/>
        <v>-4.3995217146657168</v>
      </c>
      <c r="AF81">
        <v>1.88</v>
      </c>
      <c r="AG81">
        <v>1.96</v>
      </c>
      <c r="AJ81" t="s">
        <v>92</v>
      </c>
    </row>
    <row r="82" spans="1:36" ht="15" x14ac:dyDescent="0.25">
      <c r="A82">
        <v>3.2</v>
      </c>
      <c r="B82">
        <v>3.46</v>
      </c>
      <c r="C82">
        <v>2.2599999999999998</v>
      </c>
      <c r="D82" s="20">
        <f t="shared" si="28"/>
        <v>4.3995217146657106E-2</v>
      </c>
      <c r="E82" s="17">
        <f>IF(OR($A82="",$B82="",$C82=""),"",A82*'MPTO_working_3-way'!$I81)</f>
        <v>3.3407846948693027</v>
      </c>
      <c r="F82" s="21">
        <f>IF(OR($A82="",$B82="",$C82=""),"",B82*'MPTO_working_3-way'!$I81)</f>
        <v>3.6122234513274334</v>
      </c>
      <c r="G82" s="22">
        <f>IF(OR($A82="",$B82="",$C82=""),"",C82*'MPTO_working_3-way'!$I81)</f>
        <v>2.3594291907514449</v>
      </c>
      <c r="H82" s="17">
        <f>IF(OR($A82="",$B82="",$C82=""),"",'MPTO_working_3-way'!E81)</f>
        <v>3.3575645677236525</v>
      </c>
      <c r="I82" s="21">
        <f>IF(OR($A82="",$B82="",$C82=""),"",'MPTO_working_3-way'!F81)</f>
        <v>3.6449489005162383</v>
      </c>
      <c r="J82" s="22">
        <f>IF(OR($A82="",$B82="",$C82=""),"",'MPTO_working_3-way'!G81)</f>
        <v>2.3374709482636216</v>
      </c>
      <c r="K82" s="17">
        <f>IF(OR($A82="",$B82="",$C82=""),"",'OddsRatio_working_3-way'!H81)</f>
        <v>3.351568667520024</v>
      </c>
      <c r="L82" s="21">
        <f>IF(OR($A82="",$B82="",$C82=""),"",'OddsRatio_working_3-way'!I81)</f>
        <v>3.6294813282269356</v>
      </c>
      <c r="M82" s="22">
        <f>IF(OR($A82="",$B82="",$C82=""),"",'OddsRatio_working_3-way'!J81)</f>
        <v>2.3468075095796497</v>
      </c>
      <c r="N82" s="23">
        <f t="shared" si="29"/>
        <v>29.933087323339812</v>
      </c>
      <c r="O82" s="24">
        <f t="shared" si="30"/>
        <v>27.683780183435669</v>
      </c>
      <c r="P82" s="24">
        <f t="shared" si="31"/>
        <v>42.383132493224522</v>
      </c>
      <c r="Q82" t="s">
        <v>302</v>
      </c>
      <c r="R82" t="s">
        <v>303</v>
      </c>
      <c r="S82" s="48" t="s">
        <v>478</v>
      </c>
      <c r="T82" s="35">
        <v>100</v>
      </c>
      <c r="U82" s="35">
        <f t="shared" si="32"/>
        <v>36.30573248407643</v>
      </c>
      <c r="V82" s="35">
        <f t="shared" si="33"/>
        <v>76.905311778290994</v>
      </c>
      <c r="W82" s="35">
        <f t="shared" si="34"/>
        <v>81.617647058823522</v>
      </c>
      <c r="X82" s="35">
        <f t="shared" si="35"/>
        <v>41.477041162885477</v>
      </c>
      <c r="Y82" s="35">
        <f t="shared" si="36"/>
        <v>82.076620457100034</v>
      </c>
      <c r="Z82" s="35">
        <f t="shared" si="37"/>
        <v>86.788955737632563</v>
      </c>
      <c r="AA82" s="35">
        <f t="shared" si="38"/>
        <v>-5.1713086788090479</v>
      </c>
      <c r="AB82" s="35">
        <f t="shared" si="39"/>
        <v>-5.1713086788090408</v>
      </c>
      <c r="AC82" s="35">
        <f t="shared" si="40"/>
        <v>-5.1713086788090408</v>
      </c>
      <c r="AF82">
        <v>1.94</v>
      </c>
      <c r="AG82">
        <v>1.89</v>
      </c>
      <c r="AJ82" t="s">
        <v>92</v>
      </c>
    </row>
    <row r="83" spans="1:36" ht="15" x14ac:dyDescent="0.25">
      <c r="A83">
        <v>1.57</v>
      </c>
      <c r="B83">
        <v>4.33</v>
      </c>
      <c r="C83">
        <v>5.44</v>
      </c>
      <c r="D83" s="20">
        <f t="shared" si="28"/>
        <v>5.171308678809039E-2</v>
      </c>
      <c r="E83" s="17">
        <f>IF(OR($A83="",$B83="",$C83=""),"",A83*'MPTO_working_3-way'!$I82)</f>
        <v>1.6511895462573021</v>
      </c>
      <c r="F83" s="21">
        <f>IF(OR($A83="",$B83="",$C83=""),"",B83*'MPTO_working_3-way'!$I82)</f>
        <v>4.5539176657924312</v>
      </c>
      <c r="G83" s="22">
        <f>IF(OR($A83="",$B83="",$C83=""),"",C83*'MPTO_working_3-way'!$I82)</f>
        <v>5.7213191921272122</v>
      </c>
      <c r="H83" s="17">
        <f>IF(OR($A83="",$B83="",$C83=""),"",'MPTO_working_3-way'!E82)</f>
        <v>1.6136710741050404</v>
      </c>
      <c r="I83" s="21">
        <f>IF(OR($A83="",$B83="",$C83=""),"",'MPTO_working_3-way'!F82)</f>
        <v>4.6792560292373286</v>
      </c>
      <c r="J83" s="22">
        <f>IF(OR($A83="",$B83="",$C83=""),"",'MPTO_working_3-way'!G82)</f>
        <v>6.0029113946515347</v>
      </c>
      <c r="K83" s="17">
        <f>IF(OR($A83="",$B83="",$C83=""),"",'OddsRatio_working_3-way'!H82)</f>
        <v>1.6258936002342874</v>
      </c>
      <c r="L83" s="21">
        <f>IF(OR($A83="",$B83="",$C83=""),"",'OddsRatio_working_3-way'!I82)</f>
        <v>4.6565362961055712</v>
      </c>
      <c r="M83" s="22">
        <f>IF(OR($A83="",$B83="",$C83=""),"",'OddsRatio_working_3-way'!J82)</f>
        <v>5.8753817281407619</v>
      </c>
      <c r="N83" s="23">
        <f t="shared" si="29"/>
        <v>60.562398924258432</v>
      </c>
      <c r="O83" s="24">
        <f t="shared" si="30"/>
        <v>21.959114621497864</v>
      </c>
      <c r="P83" s="24">
        <f t="shared" si="31"/>
        <v>17.478486454243701</v>
      </c>
      <c r="Q83" t="s">
        <v>304</v>
      </c>
      <c r="R83" t="s">
        <v>305</v>
      </c>
      <c r="S83" s="48" t="s">
        <v>478</v>
      </c>
      <c r="T83" s="35">
        <v>100</v>
      </c>
      <c r="U83" s="35">
        <f t="shared" si="32"/>
        <v>49.748743718592962</v>
      </c>
      <c r="V83" s="35">
        <f t="shared" si="33"/>
        <v>70.238095238095241</v>
      </c>
      <c r="W83" s="35">
        <f t="shared" si="34"/>
        <v>75.490196078431367</v>
      </c>
      <c r="X83" s="35">
        <f t="shared" si="35"/>
        <v>54.271708683473385</v>
      </c>
      <c r="Y83" s="35">
        <f t="shared" si="36"/>
        <v>74.761060202975656</v>
      </c>
      <c r="Z83" s="35">
        <f t="shared" si="37"/>
        <v>80.013161043311797</v>
      </c>
      <c r="AA83" s="35">
        <f t="shared" si="38"/>
        <v>-4.5229649648804227</v>
      </c>
      <c r="AB83" s="35">
        <f t="shared" si="39"/>
        <v>-4.5229649648804156</v>
      </c>
      <c r="AC83" s="35">
        <f t="shared" si="40"/>
        <v>-4.5229649648804298</v>
      </c>
      <c r="AF83">
        <v>1.72</v>
      </c>
      <c r="AG83">
        <v>2.14</v>
      </c>
      <c r="AJ83" t="s">
        <v>92</v>
      </c>
    </row>
    <row r="84" spans="1:36" ht="15" x14ac:dyDescent="0.25">
      <c r="A84">
        <v>1.99</v>
      </c>
      <c r="B84">
        <v>3.36</v>
      </c>
      <c r="C84">
        <v>4.08</v>
      </c>
      <c r="D84" s="20">
        <f t="shared" si="28"/>
        <v>4.5229649648804271E-2</v>
      </c>
      <c r="E84" s="17">
        <f>IF(OR($A84="",$B84="",$C84=""),"",A84*'MPTO_working_3-way'!$I83)</f>
        <v>2.0800070028011204</v>
      </c>
      <c r="F84" s="21">
        <f>IF(OR($A84="",$B84="",$C84=""),"",B84*'MPTO_working_3-way'!$I83)</f>
        <v>3.5119716228199822</v>
      </c>
      <c r="G84" s="22">
        <f>IF(OR($A84="",$B84="",$C84=""),"",C84*'MPTO_working_3-way'!$I83)</f>
        <v>4.2645369705671214</v>
      </c>
      <c r="H84" s="17">
        <f>IF(OR($A84="",$B84="",$C84=""),"",'MPTO_working_3-way'!E83)</f>
        <v>2.0515513287305649</v>
      </c>
      <c r="I84" s="21">
        <f>IF(OR($A84="",$B84="",$C84=""),"",'MPTO_working_3-way'!F83)</f>
        <v>3.5392905775681691</v>
      </c>
      <c r="J84" s="22">
        <f>IF(OR($A84="",$B84="",$C84=""),"",'MPTO_working_3-way'!G83)</f>
        <v>4.3474198993355335</v>
      </c>
      <c r="K84" s="17">
        <f>IF(OR($A84="",$B84="",$C84=""),"",'OddsRatio_working_3-way'!H83)</f>
        <v>2.0627793486454737</v>
      </c>
      <c r="L84" s="21">
        <f>IF(OR($A84="",$B84="",$C84=""),"",'OddsRatio_working_3-way'!I83)</f>
        <v>3.5334942048518352</v>
      </c>
      <c r="M84" s="22">
        <f>IF(OR($A84="",$B84="",$C84=""),"",'OddsRatio_working_3-way'!J83)</f>
        <v>4.3064246402303619</v>
      </c>
      <c r="N84" s="23">
        <f t="shared" si="29"/>
        <v>48.076761215385908</v>
      </c>
      <c r="O84" s="24">
        <f t="shared" si="30"/>
        <v>28.47403417220773</v>
      </c>
      <c r="P84" s="24">
        <f t="shared" si="31"/>
        <v>23.449204612406362</v>
      </c>
      <c r="Q84" t="s">
        <v>306</v>
      </c>
      <c r="R84" t="s">
        <v>307</v>
      </c>
      <c r="S84" s="48" t="s">
        <v>478</v>
      </c>
      <c r="T84" s="35">
        <v>100</v>
      </c>
      <c r="U84" s="35">
        <f t="shared" si="32"/>
        <v>60.15936254980079</v>
      </c>
      <c r="V84" s="35">
        <f t="shared" si="33"/>
        <v>68.847352024922117</v>
      </c>
      <c r="W84" s="35">
        <f t="shared" si="34"/>
        <v>66.555183946488299</v>
      </c>
      <c r="X84" s="35">
        <f t="shared" si="35"/>
        <v>64.597464028589584</v>
      </c>
      <c r="Y84" s="35">
        <f t="shared" si="36"/>
        <v>73.285453503710912</v>
      </c>
      <c r="Z84" s="35">
        <f t="shared" si="37"/>
        <v>70.99328542527708</v>
      </c>
      <c r="AA84" s="35">
        <f t="shared" si="38"/>
        <v>-4.4381014787887949</v>
      </c>
      <c r="AB84" s="35">
        <f t="shared" si="39"/>
        <v>-4.4381014787887949</v>
      </c>
      <c r="AC84" s="35">
        <f t="shared" si="40"/>
        <v>-4.4381014787887807</v>
      </c>
      <c r="AF84">
        <v>2.09</v>
      </c>
      <c r="AG84">
        <v>1.76</v>
      </c>
      <c r="AJ84" t="s">
        <v>92</v>
      </c>
    </row>
    <row r="85" spans="1:36" ht="15" x14ac:dyDescent="0.25">
      <c r="A85">
        <v>2.5099999999999998</v>
      </c>
      <c r="B85">
        <v>3.21</v>
      </c>
      <c r="C85">
        <v>2.99</v>
      </c>
      <c r="D85" s="20">
        <f t="shared" si="28"/>
        <v>4.4381014787887807E-2</v>
      </c>
      <c r="E85" s="17">
        <f>IF(OR($A85="",$B85="",$C85=""),"",A85*'MPTO_working_3-way'!$I84)</f>
        <v>2.6213963471175981</v>
      </c>
      <c r="F85" s="21">
        <f>IF(OR($A85="",$B85="",$C85=""),"",B85*'MPTO_working_3-way'!$I84)</f>
        <v>3.3524630574691199</v>
      </c>
      <c r="G85" s="22">
        <f>IF(OR($A85="",$B85="",$C85=""),"",C85*'MPTO_working_3-way'!$I84)</f>
        <v>3.1226992342157849</v>
      </c>
      <c r="H85" s="17">
        <f>IF(OR($A85="",$B85="",$C85=""),"",'MPTO_working_3-way'!E84)</f>
        <v>2.606795844935724</v>
      </c>
      <c r="I85" s="21">
        <f>IF(OR($A85="",$B85="",$C85=""),"",'MPTO_working_3-way'!F84)</f>
        <v>3.370035171433635</v>
      </c>
      <c r="J85" s="22">
        <f>IF(OR($A85="",$B85="",$C85=""),"",'MPTO_working_3-way'!G84)</f>
        <v>3.1283777785155644</v>
      </c>
      <c r="K85" s="17">
        <f>IF(OR($A85="",$B85="",$C85=""),"",'OddsRatio_working_3-way'!H84)</f>
        <v>2.6134349877170675</v>
      </c>
      <c r="L85" s="21">
        <f>IF(OR($A85="",$B85="",$C85=""),"",'OddsRatio_working_3-way'!I84)</f>
        <v>3.3613849820229933</v>
      </c>
      <c r="M85" s="22">
        <f>IF(OR($A85="",$B85="",$C85=""),"",'OddsRatio_working_3-way'!J84)</f>
        <v>3.1263149838125592</v>
      </c>
      <c r="N85" s="23">
        <f t="shared" si="29"/>
        <v>38.147607899872426</v>
      </c>
      <c r="O85" s="24">
        <f t="shared" si="30"/>
        <v>29.828814899900241</v>
      </c>
      <c r="P85" s="24">
        <f t="shared" si="31"/>
        <v>32.023577200227344</v>
      </c>
      <c r="Q85" t="s">
        <v>308</v>
      </c>
      <c r="R85" t="s">
        <v>309</v>
      </c>
      <c r="S85" s="48" t="s">
        <v>478</v>
      </c>
      <c r="T85" s="35">
        <v>100</v>
      </c>
      <c r="U85" s="35">
        <f t="shared" si="32"/>
        <v>79.508196721311478</v>
      </c>
      <c r="V85" s="35">
        <f t="shared" si="33"/>
        <v>75.845410628019309</v>
      </c>
      <c r="W85" s="35">
        <f t="shared" si="34"/>
        <v>42.196531791907518</v>
      </c>
      <c r="X85" s="35">
        <f t="shared" si="35"/>
        <v>81.958057580073174</v>
      </c>
      <c r="Y85" s="35">
        <f t="shared" si="36"/>
        <v>78.295271486781019</v>
      </c>
      <c r="Z85" s="35">
        <f t="shared" si="37"/>
        <v>44.646392650669206</v>
      </c>
      <c r="AA85" s="35">
        <f t="shared" si="38"/>
        <v>-2.4498608587616957</v>
      </c>
      <c r="AB85" s="35">
        <f t="shared" si="39"/>
        <v>-2.4498608587617099</v>
      </c>
      <c r="AC85" s="35">
        <f t="shared" si="40"/>
        <v>-2.4498608587616886</v>
      </c>
      <c r="AF85">
        <v>2.23</v>
      </c>
      <c r="AG85">
        <v>1.67</v>
      </c>
      <c r="AJ85" t="s">
        <v>92</v>
      </c>
    </row>
    <row r="86" spans="1:36" ht="15" x14ac:dyDescent="0.25">
      <c r="A86">
        <v>4.88</v>
      </c>
      <c r="B86">
        <v>4.1399999999999997</v>
      </c>
      <c r="C86">
        <v>1.73</v>
      </c>
      <c r="D86" s="20">
        <f t="shared" si="28"/>
        <v>2.4498608587616877E-2</v>
      </c>
      <c r="E86" s="17">
        <f>IF(OR($A86="",$B86="",$C86=""),"",A86*'MPTO_working_3-way'!$I85)</f>
        <v>4.9995532099075701</v>
      </c>
      <c r="F86" s="21">
        <f>IF(OR($A86="",$B86="",$C86=""),"",B86*'MPTO_working_3-way'!$I85)</f>
        <v>4.2414242395527335</v>
      </c>
      <c r="G86" s="22">
        <f>IF(OR($A86="",$B86="",$C86=""),"",C86*'MPTO_working_3-way'!$I85)</f>
        <v>1.7723825928565773</v>
      </c>
      <c r="H86" s="17">
        <f>IF(OR($A86="",$B86="",$C86=""),"",'MPTO_working_3-way'!E85)</f>
        <v>5.0825448504571131</v>
      </c>
      <c r="I86" s="21">
        <f>IF(OR($A86="",$B86="",$C86=""),"",'MPTO_working_3-way'!F85)</f>
        <v>4.2848629901201978</v>
      </c>
      <c r="J86" s="22">
        <f>IF(OR($A86="",$B86="",$C86=""),"",'MPTO_working_3-way'!G85)</f>
        <v>1.7547908622206463</v>
      </c>
      <c r="K86" s="17">
        <f>IF(OR($A86="",$B86="",$C86=""),"",'OddsRatio_working_3-way'!H85)</f>
        <v>5.045413413394221</v>
      </c>
      <c r="L86" s="21">
        <f>IF(OR($A86="",$B86="",$C86=""),"",'OddsRatio_working_3-way'!I85)</f>
        <v>4.2738654943448076</v>
      </c>
      <c r="M86" s="22">
        <f>IF(OR($A86="",$B86="",$C86=""),"",'OddsRatio_working_3-way'!J85)</f>
        <v>1.7611215958190161</v>
      </c>
      <c r="N86" s="23">
        <f t="shared" si="29"/>
        <v>20.0017873200811</v>
      </c>
      <c r="O86" s="24">
        <f t="shared" si="30"/>
        <v>23.576986019805744</v>
      </c>
      <c r="P86" s="24">
        <f t="shared" si="31"/>
        <v>56.421226660113156</v>
      </c>
      <c r="Q86" t="s">
        <v>149</v>
      </c>
      <c r="R86" t="s">
        <v>110</v>
      </c>
      <c r="S86" s="48" t="s">
        <v>478</v>
      </c>
      <c r="T86" s="35">
        <v>100</v>
      </c>
      <c r="U86" s="35">
        <f t="shared" si="32"/>
        <v>24.242424242424242</v>
      </c>
      <c r="V86" s="35">
        <f t="shared" si="33"/>
        <v>83.948635634028889</v>
      </c>
      <c r="W86" s="35">
        <f t="shared" si="34"/>
        <v>89.462592202318234</v>
      </c>
      <c r="X86" s="35">
        <f t="shared" si="35"/>
        <v>26.58877216365288</v>
      </c>
      <c r="Y86" s="35">
        <f t="shared" si="36"/>
        <v>86.294983555257531</v>
      </c>
      <c r="Z86" s="35">
        <f t="shared" si="37"/>
        <v>91.808940123546861</v>
      </c>
      <c r="AA86" s="35">
        <f t="shared" si="38"/>
        <v>-2.346347921228638</v>
      </c>
      <c r="AB86" s="35">
        <f t="shared" si="39"/>
        <v>-2.3463479212286416</v>
      </c>
      <c r="AC86" s="35">
        <f t="shared" si="40"/>
        <v>-2.3463479212286273</v>
      </c>
      <c r="AF86">
        <v>1.75</v>
      </c>
      <c r="AG86">
        <v>2.19</v>
      </c>
      <c r="AJ86" t="s">
        <v>173</v>
      </c>
    </row>
    <row r="87" spans="1:36" ht="15" x14ac:dyDescent="0.25">
      <c r="A87">
        <v>1.32</v>
      </c>
      <c r="B87">
        <v>6.23</v>
      </c>
      <c r="C87">
        <v>9.49</v>
      </c>
      <c r="D87" s="20">
        <f t="shared" si="28"/>
        <v>2.3463479212286309E-2</v>
      </c>
      <c r="E87" s="17">
        <f>IF(OR($A87="",$B87="",$C87=""),"",A87*'MPTO_working_3-way'!$I86)</f>
        <v>1.350971792560218</v>
      </c>
      <c r="F87" s="21">
        <f>IF(OR($A87="",$B87="",$C87=""),"",B87*'MPTO_working_3-way'!$I86)</f>
        <v>6.3761774754925442</v>
      </c>
      <c r="G87" s="22">
        <f>IF(OR($A87="",$B87="",$C87=""),"",C87*'MPTO_working_3-way'!$I86)</f>
        <v>9.712668417724597</v>
      </c>
      <c r="H87" s="17">
        <f>IF(OR($A87="",$B87="",$C87=""),"",'MPTO_working_3-way'!E86)</f>
        <v>1.3337697466386624</v>
      </c>
      <c r="I87" s="21">
        <f>IF(OR($A87="",$B87="",$C87=""),"",'MPTO_working_3-way'!F86)</f>
        <v>6.5491108292467226</v>
      </c>
      <c r="J87" s="22">
        <f>IF(OR($A87="",$B87="",$C87=""),"",'MPTO_working_3-way'!G86)</f>
        <v>10.250846597393025</v>
      </c>
      <c r="K87" s="17">
        <f>IF(OR($A87="",$B87="",$C87=""),"",'OddsRatio_working_3-way'!H86)</f>
        <v>1.3388157807677687</v>
      </c>
      <c r="L87" s="21">
        <f>IF(OR($A87="",$B87="",$C87=""),"",'OddsRatio_working_3-way'!I86)</f>
        <v>6.5375204169232228</v>
      </c>
      <c r="M87" s="22">
        <f>IF(OR($A87="",$B87="",$C87=""),"",'OddsRatio_working_3-way'!J86)</f>
        <v>9.9892061834948684</v>
      </c>
      <c r="N87" s="23">
        <f t="shared" si="29"/>
        <v>74.02079047889714</v>
      </c>
      <c r="O87" s="24">
        <f t="shared" si="30"/>
        <v>15.683377757968579</v>
      </c>
      <c r="P87" s="24">
        <f t="shared" si="31"/>
        <v>10.295831763134272</v>
      </c>
      <c r="Q87" t="s">
        <v>93</v>
      </c>
      <c r="R87" t="s">
        <v>144</v>
      </c>
      <c r="S87" s="48" t="s">
        <v>478</v>
      </c>
      <c r="T87" s="35">
        <v>100</v>
      </c>
      <c r="U87" s="35">
        <f t="shared" si="32"/>
        <v>89.130434782608688</v>
      </c>
      <c r="V87" s="35">
        <f t="shared" si="33"/>
        <v>83.870967741935488</v>
      </c>
      <c r="W87" s="35">
        <f t="shared" si="34"/>
        <v>23.664122137404579</v>
      </c>
      <c r="X87" s="35">
        <f t="shared" si="35"/>
        <v>92.464910120659923</v>
      </c>
      <c r="Y87" s="35">
        <f t="shared" si="36"/>
        <v>87.205443079986722</v>
      </c>
      <c r="Z87" s="35">
        <f t="shared" si="37"/>
        <v>26.998597475455821</v>
      </c>
      <c r="AA87" s="35">
        <f t="shared" si="38"/>
        <v>-3.3344753380512344</v>
      </c>
      <c r="AB87" s="35">
        <f t="shared" si="39"/>
        <v>-3.3344753380512344</v>
      </c>
      <c r="AC87" s="35">
        <f t="shared" si="40"/>
        <v>-3.3344753380512415</v>
      </c>
      <c r="AF87">
        <v>1.47</v>
      </c>
      <c r="AG87">
        <v>2.85</v>
      </c>
      <c r="AJ87" t="s">
        <v>173</v>
      </c>
    </row>
    <row r="88" spans="1:36" ht="15" x14ac:dyDescent="0.25">
      <c r="A88">
        <v>9.1999999999999993</v>
      </c>
      <c r="B88">
        <v>6.2</v>
      </c>
      <c r="C88">
        <v>1.31</v>
      </c>
      <c r="D88" s="20">
        <f t="shared" si="28"/>
        <v>3.3344753380512238E-2</v>
      </c>
      <c r="E88" s="17">
        <f>IF(OR($A88="",$B88="",$C88=""),"",A88*'MPTO_working_3-way'!$I87)</f>
        <v>9.5067717311007112</v>
      </c>
      <c r="F88" s="21">
        <f>IF(OR($A88="",$B88="",$C88=""),"",B88*'MPTO_working_3-way'!$I87)</f>
        <v>6.4067374709591762</v>
      </c>
      <c r="G88" s="22">
        <f>IF(OR($A88="",$B88="",$C88=""),"",C88*'MPTO_working_3-way'!$I87)</f>
        <v>1.353681626928471</v>
      </c>
      <c r="H88" s="17">
        <f>IF(OR($A88="",$B88="",$C88=""),"",'MPTO_working_3-way'!E87)</f>
        <v>10.247924514500964</v>
      </c>
      <c r="I88" s="21">
        <f>IF(OR($A88="",$B88="",$C88=""),"",'MPTO_working_3-way'!F87)</f>
        <v>6.6588800038022349</v>
      </c>
      <c r="J88" s="22">
        <f>IF(OR($A88="",$B88="",$C88=""),"",'MPTO_working_3-way'!G87)</f>
        <v>1.3293561464142458</v>
      </c>
      <c r="K88" s="17">
        <f>IF(OR($A88="",$B88="",$C88=""),"",'OddsRatio_working_3-way'!H87)</f>
        <v>9.8949181506252035</v>
      </c>
      <c r="L88" s="21">
        <f>IF(OR($A88="",$B88="",$C88=""),"",'OddsRatio_working_3-way'!I87)</f>
        <v>6.6406798028354954</v>
      </c>
      <c r="M88" s="22">
        <f>IF(OR($A88="",$B88="",$C88=""),"",'OddsRatio_working_3-way'!J87)</f>
        <v>1.3362712959382701</v>
      </c>
      <c r="N88" s="23">
        <f t="shared" si="29"/>
        <v>10.5188178309633</v>
      </c>
      <c r="O88" s="24">
        <f t="shared" si="30"/>
        <v>15.608568394332636</v>
      </c>
      <c r="P88" s="24">
        <f t="shared" si="31"/>
        <v>73.872613774704078</v>
      </c>
      <c r="Q88" t="s">
        <v>111</v>
      </c>
      <c r="R88" t="s">
        <v>155</v>
      </c>
      <c r="S88" s="48" t="s">
        <v>478</v>
      </c>
      <c r="T88" s="35">
        <v>100</v>
      </c>
      <c r="U88" s="35">
        <f t="shared" si="32"/>
        <v>53.917050691244242</v>
      </c>
      <c r="V88" s="35">
        <f t="shared" si="33"/>
        <v>69.879518072289159</v>
      </c>
      <c r="W88" s="35">
        <f t="shared" si="34"/>
        <v>72.752043596730246</v>
      </c>
      <c r="X88" s="35">
        <f t="shared" si="35"/>
        <v>57.368438330980595</v>
      </c>
      <c r="Y88" s="35">
        <f t="shared" si="36"/>
        <v>73.330905712025512</v>
      </c>
      <c r="Z88" s="35">
        <f t="shared" si="37"/>
        <v>76.203431236466599</v>
      </c>
      <c r="AA88" s="35">
        <f t="shared" si="38"/>
        <v>-3.4513876397363532</v>
      </c>
      <c r="AB88" s="35">
        <f t="shared" si="39"/>
        <v>-3.4513876397363532</v>
      </c>
      <c r="AC88" s="35">
        <f t="shared" si="40"/>
        <v>-3.4513876397363532</v>
      </c>
      <c r="AF88">
        <v>1.42</v>
      </c>
      <c r="AG88">
        <v>2.99</v>
      </c>
      <c r="AJ88" t="s">
        <v>173</v>
      </c>
    </row>
    <row r="89" spans="1:36" ht="15" x14ac:dyDescent="0.25">
      <c r="A89">
        <v>2.17</v>
      </c>
      <c r="B89">
        <v>3.32</v>
      </c>
      <c r="C89">
        <v>3.67</v>
      </c>
      <c r="D89" s="20">
        <f t="shared" si="28"/>
        <v>3.4513876397363585E-2</v>
      </c>
      <c r="E89" s="17">
        <f>IF(OR($A89="",$B89="",$C89=""),"",A89*'MPTO_working_3-way'!$I88)</f>
        <v>2.2448951117822791</v>
      </c>
      <c r="F89" s="21">
        <f>IF(OR($A89="",$B89="",$C89=""),"",B89*'MPTO_working_3-way'!$I88)</f>
        <v>3.4345860696392467</v>
      </c>
      <c r="G89" s="22">
        <f>IF(OR($A89="",$B89="",$C89=""),"",C89*'MPTO_working_3-way'!$I88)</f>
        <v>3.7966659263783242</v>
      </c>
      <c r="H89" s="17">
        <f>IF(OR($A89="",$B89="",$C89=""),"",'MPTO_working_3-way'!E88)</f>
        <v>2.2255612187522518</v>
      </c>
      <c r="I89" s="21">
        <f>IF(OR($A89="",$B89="",$C89=""),"",'MPTO_working_3-way'!F88)</f>
        <v>3.4518444286968335</v>
      </c>
      <c r="J89" s="22">
        <f>IF(OR($A89="",$B89="",$C89=""),"",'MPTO_working_3-way'!G88)</f>
        <v>3.8317855556985463</v>
      </c>
      <c r="K89" s="17">
        <f>IF(OR($A89="",$B89="",$C89=""),"",'OddsRatio_working_3-way'!H88)</f>
        <v>2.2336065759975172</v>
      </c>
      <c r="L89" s="21">
        <f>IF(OR($A89="",$B89="",$C89=""),"",'OddsRatio_working_3-way'!I88)</f>
        <v>3.4461258600976405</v>
      </c>
      <c r="M89" s="22">
        <f>IF(OR($A89="",$B89="",$C89=""),"",'OddsRatio_working_3-way'!J88)</f>
        <v>3.8151534683020261</v>
      </c>
      <c r="N89" s="23">
        <f t="shared" si="29"/>
        <v>44.545511046441483</v>
      </c>
      <c r="O89" s="24">
        <f t="shared" si="30"/>
        <v>29.115590051439167</v>
      </c>
      <c r="P89" s="24">
        <f t="shared" si="31"/>
        <v>26.33889890211935</v>
      </c>
      <c r="Q89" t="s">
        <v>122</v>
      </c>
      <c r="R89" t="s">
        <v>167</v>
      </c>
      <c r="S89" s="48" t="s">
        <v>478</v>
      </c>
      <c r="T89" s="35">
        <v>100</v>
      </c>
      <c r="U89" s="35">
        <f t="shared" si="32"/>
        <v>68.152866242038215</v>
      </c>
      <c r="V89" s="35">
        <f t="shared" si="33"/>
        <v>67.426710097719877</v>
      </c>
      <c r="W89" s="35">
        <f t="shared" si="34"/>
        <v>60</v>
      </c>
      <c r="X89" s="35">
        <f t="shared" si="35"/>
        <v>72.573289902280138</v>
      </c>
      <c r="Y89" s="35">
        <f t="shared" si="36"/>
        <v>71.847133757961785</v>
      </c>
      <c r="Z89" s="35">
        <f t="shared" si="37"/>
        <v>64.420423660241923</v>
      </c>
      <c r="AA89" s="35">
        <f t="shared" si="38"/>
        <v>-4.4204236602419229</v>
      </c>
      <c r="AB89" s="35">
        <f t="shared" si="39"/>
        <v>-4.4204236602419087</v>
      </c>
      <c r="AC89" s="35">
        <f t="shared" si="40"/>
        <v>-4.4204236602419229</v>
      </c>
      <c r="AF89">
        <v>2.2000000000000002</v>
      </c>
      <c r="AG89">
        <v>1.71</v>
      </c>
      <c r="AJ89" t="s">
        <v>176</v>
      </c>
    </row>
    <row r="90" spans="1:36" ht="15" x14ac:dyDescent="0.25">
      <c r="A90">
        <v>3.14</v>
      </c>
      <c r="B90">
        <v>3.07</v>
      </c>
      <c r="C90">
        <v>2.5</v>
      </c>
      <c r="D90" s="20">
        <f t="shared" si="28"/>
        <v>4.4204236602419122E-2</v>
      </c>
      <c r="E90" s="17">
        <f>IF(OR($A90="",$B90="",$C90=""),"",A90*'MPTO_working_3-way'!$I89)</f>
        <v>3.2788013029315963</v>
      </c>
      <c r="F90" s="21">
        <f>IF(OR($A90="",$B90="",$C90=""),"",B90*'MPTO_working_3-way'!$I89)</f>
        <v>3.2057070063694266</v>
      </c>
      <c r="G90" s="22">
        <f>IF(OR($A90="",$B90="",$C90=""),"",C90*'MPTO_working_3-way'!$I89)</f>
        <v>2.6105105915060478</v>
      </c>
      <c r="H90" s="17">
        <f>IF(OR($A90="",$B90="",$C90=""),"",'MPTO_working_3-way'!E89)</f>
        <v>3.2923263979016109</v>
      </c>
      <c r="I90" s="21">
        <f>IF(OR($A90="",$B90="",$C90=""),"",'MPTO_working_3-way'!F89)</f>
        <v>3.2154531748255479</v>
      </c>
      <c r="J90" s="22">
        <f>IF(OR($A90="",$B90="",$C90=""),"",'MPTO_working_3-way'!G89)</f>
        <v>2.5956142901763117</v>
      </c>
      <c r="K90" s="17">
        <f>IF(OR($A90="",$B90="",$C90=""),"",'OddsRatio_working_3-way'!H89)</f>
        <v>3.2859970272800689</v>
      </c>
      <c r="L90" s="21">
        <f>IF(OR($A90="",$B90="",$C90=""),"",'OddsRatio_working_3-way'!I89)</f>
        <v>3.211221423583992</v>
      </c>
      <c r="M90" s="22">
        <f>IF(OR($A90="",$B90="",$C90=""),"",'OddsRatio_working_3-way'!J89)</f>
        <v>2.6023343649159361</v>
      </c>
      <c r="N90" s="23">
        <f t="shared" si="29"/>
        <v>30.498950915564592</v>
      </c>
      <c r="O90" s="24">
        <f t="shared" si="30"/>
        <v>31.194366734486266</v>
      </c>
      <c r="P90" s="24">
        <f t="shared" si="31"/>
        <v>38.306682349949135</v>
      </c>
      <c r="Q90" t="s">
        <v>310</v>
      </c>
      <c r="R90" t="s">
        <v>311</v>
      </c>
      <c r="S90" s="48" t="s">
        <v>478</v>
      </c>
      <c r="T90" s="35">
        <v>100</v>
      </c>
      <c r="U90" s="35">
        <f t="shared" si="32"/>
        <v>16.666666666666668</v>
      </c>
      <c r="V90" s="35">
        <f t="shared" si="33"/>
        <v>85.250737463126839</v>
      </c>
      <c r="W90" s="35">
        <f t="shared" si="34"/>
        <v>92.952783650458059</v>
      </c>
      <c r="X90" s="35">
        <f t="shared" si="35"/>
        <v>21.796478886415088</v>
      </c>
      <c r="Y90" s="35">
        <f t="shared" si="36"/>
        <v>90.380549682875269</v>
      </c>
      <c r="Z90" s="35">
        <f t="shared" si="37"/>
        <v>98.08259587020649</v>
      </c>
      <c r="AA90" s="35">
        <f t="shared" si="38"/>
        <v>-5.1298122197484197</v>
      </c>
      <c r="AB90" s="35">
        <f t="shared" si="39"/>
        <v>-5.1298122197484304</v>
      </c>
      <c r="AC90" s="35">
        <f t="shared" si="40"/>
        <v>-5.1298122197484304</v>
      </c>
      <c r="AF90">
        <v>2.5099999999999998</v>
      </c>
      <c r="AG90">
        <v>1.54</v>
      </c>
      <c r="AJ90" t="s">
        <v>489</v>
      </c>
    </row>
    <row r="91" spans="1:36" ht="15" x14ac:dyDescent="0.25">
      <c r="A91">
        <v>1.2</v>
      </c>
      <c r="B91">
        <v>6.78</v>
      </c>
      <c r="C91">
        <v>14.19</v>
      </c>
      <c r="D91" s="20">
        <f t="shared" si="28"/>
        <v>5.1298122197484197E-2</v>
      </c>
      <c r="E91" s="17">
        <f>IF(OR($A91="",$B91="",$C91=""),"",A91*'MPTO_working_3-way'!$I90)</f>
        <v>1.2615577466369809</v>
      </c>
      <c r="F91" s="21">
        <f>IF(OR($A91="",$B91="",$C91=""),"",B91*'MPTO_working_3-way'!$I90)</f>
        <v>7.1278012684989429</v>
      </c>
      <c r="G91" s="22">
        <f>IF(OR($A91="",$B91="",$C91=""),"",C91*'MPTO_working_3-way'!$I90)</f>
        <v>14.9179203539823</v>
      </c>
      <c r="H91" s="17">
        <f>IF(OR($A91="",$B91="",$C91=""),"",'MPTO_working_3-way'!E90)</f>
        <v>1.2251389306289189</v>
      </c>
      <c r="I91" s="21">
        <f>IF(OR($A91="",$B91="",$C91=""),"",'MPTO_working_3-way'!F90)</f>
        <v>7.6691085620451327</v>
      </c>
      <c r="J91" s="22">
        <f>IF(OR($A91="",$B91="",$C91=""),"",'MPTO_working_3-way'!G90)</f>
        <v>18.736138970573911</v>
      </c>
      <c r="K91" s="17">
        <f>IF(OR($A91="",$B91="",$C91=""),"",'OddsRatio_working_3-way'!H90)</f>
        <v>1.2340371929747713</v>
      </c>
      <c r="L91" s="21">
        <f>IF(OR($A91="",$B91="",$C91=""),"",'OddsRatio_working_3-way'!I90)</f>
        <v>7.7636748769708888</v>
      </c>
      <c r="M91" s="22">
        <f>IF(OR($A91="",$B91="",$C91=""),"",'OddsRatio_working_3-way'!J90)</f>
        <v>16.434752876686161</v>
      </c>
      <c r="N91" s="23">
        <f t="shared" si="29"/>
        <v>79.267080929570369</v>
      </c>
      <c r="O91" s="24">
        <f t="shared" si="30"/>
        <v>14.029571845941657</v>
      </c>
      <c r="P91" s="24">
        <f t="shared" si="31"/>
        <v>6.703347224487981</v>
      </c>
      <c r="Q91" t="s">
        <v>312</v>
      </c>
      <c r="R91" t="s">
        <v>313</v>
      </c>
      <c r="S91" s="48" t="s">
        <v>478</v>
      </c>
      <c r="T91" s="35">
        <v>100</v>
      </c>
      <c r="U91" s="35">
        <f t="shared" si="32"/>
        <v>11.504424778761051</v>
      </c>
      <c r="V91" s="35">
        <f t="shared" si="33"/>
        <v>87.341772151898724</v>
      </c>
      <c r="W91" s="35">
        <f t="shared" si="34"/>
        <v>96.324880558618148</v>
      </c>
      <c r="X91" s="35">
        <f t="shared" si="35"/>
        <v>16.333347289483108</v>
      </c>
      <c r="Y91" s="35">
        <f t="shared" si="36"/>
        <v>92.170694662620789</v>
      </c>
      <c r="Z91" s="35">
        <f t="shared" si="37"/>
        <v>101.15380306934021</v>
      </c>
      <c r="AA91" s="35">
        <f t="shared" si="38"/>
        <v>-4.828922510722057</v>
      </c>
      <c r="AB91" s="35">
        <f t="shared" si="39"/>
        <v>-4.8289225107220659</v>
      </c>
      <c r="AC91" s="35">
        <f t="shared" si="40"/>
        <v>-4.8289225107220659</v>
      </c>
      <c r="AF91">
        <v>1.64</v>
      </c>
      <c r="AG91">
        <v>2.2599999999999998</v>
      </c>
      <c r="AJ91" t="s">
        <v>489</v>
      </c>
    </row>
    <row r="92" spans="1:36" ht="15" x14ac:dyDescent="0.25">
      <c r="A92">
        <v>1.1299999999999999</v>
      </c>
      <c r="B92">
        <v>7.9</v>
      </c>
      <c r="C92">
        <v>27.21</v>
      </c>
      <c r="D92" s="20">
        <f t="shared" si="28"/>
        <v>4.8289225107220446E-2</v>
      </c>
      <c r="E92" s="17">
        <f>IF(OR($A92="",$B92="",$C92=""),"",A92*'MPTO_working_3-way'!$I91)</f>
        <v>1.1845668243711589</v>
      </c>
      <c r="F92" s="21">
        <f>IF(OR($A92="",$B92="",$C92=""),"",B92*'MPTO_working_3-way'!$I91)</f>
        <v>8.2814848783470421</v>
      </c>
      <c r="G92" s="22">
        <f>IF(OR($A92="",$B92="",$C92=""),"",C92*'MPTO_working_3-way'!$I91)</f>
        <v>28.52394981516747</v>
      </c>
      <c r="H92" s="17">
        <f>IF(OR($A92="",$B92="",$C92=""),"",'MPTO_working_3-way'!E91)</f>
        <v>1.1509342761701749</v>
      </c>
      <c r="I92" s="21">
        <f>IF(OR($A92="",$B92="",$C92=""),"",'MPTO_working_3-way'!F91)</f>
        <v>9.0509311189462185</v>
      </c>
      <c r="J92" s="22">
        <f>IF(OR($A92="",$B92="",$C92=""),"",'MPTO_working_3-way'!G91)</f>
        <v>48.414929006462501</v>
      </c>
      <c r="K92" s="17">
        <f>IF(OR($A92="",$B92="",$C92=""),"",'OddsRatio_working_3-way'!H91)</f>
        <v>1.1583485112609857</v>
      </c>
      <c r="L92" s="21">
        <f>IF(OR($A92="",$B92="",$C92=""),"",'OddsRatio_working_3-way'!I91)</f>
        <v>9.4046517515446322</v>
      </c>
      <c r="M92" s="22">
        <f>IF(OR($A92="",$B92="",$C92=""),"",'OddsRatio_working_3-way'!J91)</f>
        <v>32.925496001157207</v>
      </c>
      <c r="N92" s="23">
        <f t="shared" si="29"/>
        <v>84.419044956021082</v>
      </c>
      <c r="O92" s="24">
        <f t="shared" si="30"/>
        <v>12.07512921522833</v>
      </c>
      <c r="P92" s="24">
        <f t="shared" si="31"/>
        <v>3.5058258287505994</v>
      </c>
      <c r="Q92" t="s">
        <v>314</v>
      </c>
      <c r="R92" t="s">
        <v>315</v>
      </c>
      <c r="S92" s="48" t="s">
        <v>478</v>
      </c>
      <c r="T92" s="35">
        <v>100</v>
      </c>
      <c r="U92" s="35">
        <f t="shared" si="32"/>
        <v>68.454258675078862</v>
      </c>
      <c r="V92" s="35">
        <f t="shared" si="33"/>
        <v>69.418960244648318</v>
      </c>
      <c r="W92" s="35">
        <f t="shared" si="34"/>
        <v>59.839357429718881</v>
      </c>
      <c r="X92" s="35">
        <f t="shared" si="35"/>
        <v>70.741682325632809</v>
      </c>
      <c r="Y92" s="35">
        <f t="shared" si="36"/>
        <v>71.706383895202251</v>
      </c>
      <c r="Z92" s="35">
        <f t="shared" si="37"/>
        <v>62.126781080272806</v>
      </c>
      <c r="AA92" s="35">
        <f t="shared" si="38"/>
        <v>-2.2874236505539471</v>
      </c>
      <c r="AB92" s="35">
        <f t="shared" si="39"/>
        <v>-2.2874236505539329</v>
      </c>
      <c r="AC92" s="35">
        <f t="shared" si="40"/>
        <v>-2.2874236505539258</v>
      </c>
      <c r="AF92">
        <v>1.98</v>
      </c>
      <c r="AG92">
        <v>1.85</v>
      </c>
      <c r="AJ92" t="s">
        <v>489</v>
      </c>
    </row>
    <row r="93" spans="1:36" ht="15" x14ac:dyDescent="0.25">
      <c r="A93">
        <v>3.17</v>
      </c>
      <c r="B93">
        <v>3.27</v>
      </c>
      <c r="C93">
        <v>2.4900000000000002</v>
      </c>
      <c r="D93" s="20">
        <f t="shared" si="28"/>
        <v>2.2874236505539214E-2</v>
      </c>
      <c r="E93" s="17">
        <f>IF(OR($A93="",$B93="",$C93=""),"",A93*'MPTO_working_3-way'!$I92)</f>
        <v>3.2425113297225594</v>
      </c>
      <c r="F93" s="21">
        <f>IF(OR($A93="",$B93="",$C93=""),"",B93*'MPTO_working_3-way'!$I92)</f>
        <v>3.3447987533731132</v>
      </c>
      <c r="G93" s="22">
        <f>IF(OR($A93="",$B93="",$C93=""),"",C93*'MPTO_working_3-way'!$I92)</f>
        <v>2.5469568488987928</v>
      </c>
      <c r="H93" s="17">
        <f>IF(OR($A93="",$B93="",$C93=""),"",'MPTO_working_3-way'!E92)</f>
        <v>3.2485181229065967</v>
      </c>
      <c r="I93" s="21">
        <f>IF(OR($A93="",$B93="",$C93=""),"",'MPTO_working_3-way'!F92)</f>
        <v>3.3536154175074704</v>
      </c>
      <c r="J93" s="22">
        <f>IF(OR($A93="",$B93="",$C93=""),"",'MPTO_working_3-way'!G92)</f>
        <v>2.5381890840455155</v>
      </c>
      <c r="K93" s="17">
        <f>IF(OR($A93="",$B93="",$C93=""),"",'OddsRatio_working_3-way'!H92)</f>
        <v>3.2459517528919388</v>
      </c>
      <c r="L93" s="21">
        <f>IF(OR($A93="",$B93="",$C93=""),"",'OddsRatio_working_3-way'!I92)</f>
        <v>3.3494518336703685</v>
      </c>
      <c r="M93" s="22">
        <f>IF(OR($A93="",$B93="",$C93=""),"",'OddsRatio_working_3-way'!J92)</f>
        <v>2.5421512035986122</v>
      </c>
      <c r="N93" s="23">
        <f t="shared" si="29"/>
        <v>30.840293165161075</v>
      </c>
      <c r="O93" s="24">
        <f t="shared" si="30"/>
        <v>29.89716493381059</v>
      </c>
      <c r="P93" s="24">
        <f t="shared" si="31"/>
        <v>39.262541901028357</v>
      </c>
      <c r="Q93" t="s">
        <v>157</v>
      </c>
      <c r="R93" t="s">
        <v>171</v>
      </c>
      <c r="S93" s="48" t="s">
        <v>478</v>
      </c>
      <c r="T93" s="35">
        <v>100</v>
      </c>
      <c r="U93" s="35">
        <f t="shared" si="32"/>
        <v>65.635738831615114</v>
      </c>
      <c r="V93" s="35">
        <f t="shared" si="33"/>
        <v>69.696969696969703</v>
      </c>
      <c r="W93" s="35">
        <f t="shared" si="34"/>
        <v>62.546816479400754</v>
      </c>
      <c r="X93" s="35">
        <f t="shared" si="35"/>
        <v>67.756213823629551</v>
      </c>
      <c r="Y93" s="35">
        <f t="shared" si="36"/>
        <v>71.817444688984139</v>
      </c>
      <c r="Z93" s="35">
        <f t="shared" si="37"/>
        <v>64.667291471415183</v>
      </c>
      <c r="AA93" s="35">
        <f t="shared" si="38"/>
        <v>-2.1204749920144366</v>
      </c>
      <c r="AB93" s="35">
        <f t="shared" si="39"/>
        <v>-2.1204749920144366</v>
      </c>
      <c r="AC93" s="35">
        <f t="shared" si="40"/>
        <v>-2.1204749920144295</v>
      </c>
      <c r="AF93">
        <v>2.13</v>
      </c>
      <c r="AG93">
        <v>1.79</v>
      </c>
      <c r="AJ93" t="s">
        <v>177</v>
      </c>
    </row>
    <row r="94" spans="1:36" ht="15" x14ac:dyDescent="0.25">
      <c r="A94">
        <v>2.91</v>
      </c>
      <c r="B94">
        <v>3.3</v>
      </c>
      <c r="C94">
        <v>2.67</v>
      </c>
      <c r="D94" s="20">
        <f t="shared" si="28"/>
        <v>2.1204749920144428E-2</v>
      </c>
      <c r="E94" s="17">
        <f>IF(OR($A94="",$B94="",$C94=""),"",A94*'MPTO_working_3-way'!$I93)</f>
        <v>2.9717058222676203</v>
      </c>
      <c r="F94" s="21">
        <f>IF(OR($A94="",$B94="",$C94=""),"",B94*'MPTO_working_3-way'!$I93)</f>
        <v>3.3699756747364766</v>
      </c>
      <c r="G94" s="22">
        <f>IF(OR($A94="",$B94="",$C94=""),"",C94*'MPTO_working_3-way'!$I93)</f>
        <v>2.7266166822867857</v>
      </c>
      <c r="H94" s="17">
        <f>IF(OR($A94="",$B94="",$C94=""),"",'MPTO_working_3-way'!E93)</f>
        <v>2.9711116286992589</v>
      </c>
      <c r="I94" s="21">
        <f>IF(OR($A94="",$B94="",$C94=""),"",'MPTO_working_3-way'!F93)</f>
        <v>3.3788115390849538</v>
      </c>
      <c r="J94" s="22">
        <f>IF(OR($A94="",$B94="",$C94=""),"",'MPTO_working_3-way'!G93)</f>
        <v>2.7213580887667606</v>
      </c>
      <c r="K94" s="17">
        <f>IF(OR($A94="",$B94="",$C94=""),"",'OddsRatio_working_3-way'!H93)</f>
        <v>2.9716404643688645</v>
      </c>
      <c r="L94" s="21">
        <f>IF(OR($A94="",$B94="",$C94=""),"",'OddsRatio_working_3-way'!I93)</f>
        <v>3.3742267371981085</v>
      </c>
      <c r="M94" s="22">
        <f>IF(OR($A94="",$B94="",$C94=""),"",'OddsRatio_working_3-way'!J93)</f>
        <v>2.7238950657047138</v>
      </c>
      <c r="N94" s="23">
        <f t="shared" si="29"/>
        <v>33.6507063554807</v>
      </c>
      <c r="O94" s="24">
        <f t="shared" si="30"/>
        <v>29.673804695287526</v>
      </c>
      <c r="P94" s="24">
        <f t="shared" si="31"/>
        <v>36.67548894923177</v>
      </c>
      <c r="Q94" t="s">
        <v>161</v>
      </c>
      <c r="R94" t="s">
        <v>132</v>
      </c>
      <c r="S94" s="48" t="s">
        <v>478</v>
      </c>
      <c r="T94" s="35">
        <v>100</v>
      </c>
      <c r="U94" s="35">
        <f t="shared" si="32"/>
        <v>67.10526315789474</v>
      </c>
      <c r="V94" s="35">
        <f t="shared" si="33"/>
        <v>72.067039106145245</v>
      </c>
      <c r="W94" s="35">
        <f t="shared" si="34"/>
        <v>58.677685950413228</v>
      </c>
      <c r="X94" s="35">
        <f t="shared" si="35"/>
        <v>69.25527494344152</v>
      </c>
      <c r="Y94" s="35">
        <f t="shared" si="36"/>
        <v>74.21705089169204</v>
      </c>
      <c r="Z94" s="35">
        <f t="shared" si="37"/>
        <v>60.827697735960015</v>
      </c>
      <c r="AA94" s="35">
        <f t="shared" si="38"/>
        <v>-2.1500117855467806</v>
      </c>
      <c r="AB94" s="35">
        <f t="shared" si="39"/>
        <v>-2.1500117855467948</v>
      </c>
      <c r="AC94" s="35">
        <f t="shared" si="40"/>
        <v>-2.1500117855467877</v>
      </c>
      <c r="AF94">
        <v>1.9</v>
      </c>
      <c r="AG94">
        <v>2.0099999999999998</v>
      </c>
      <c r="AJ94" t="s">
        <v>177</v>
      </c>
    </row>
    <row r="95" spans="1:36" ht="15" x14ac:dyDescent="0.25">
      <c r="A95">
        <v>3.04</v>
      </c>
      <c r="B95">
        <v>3.58</v>
      </c>
      <c r="C95">
        <v>2.42</v>
      </c>
      <c r="D95" s="20">
        <f t="shared" si="28"/>
        <v>2.1500117855467904E-2</v>
      </c>
      <c r="E95" s="17">
        <f>IF(OR($A95="",$B95="",$C95=""),"",A95*'MPTO_working_3-way'!$I94)</f>
        <v>3.1053603582806226</v>
      </c>
      <c r="F95" s="21">
        <f>IF(OR($A95="",$B95="",$C95=""),"",B95*'MPTO_working_3-way'!$I94)</f>
        <v>3.6569704219225754</v>
      </c>
      <c r="G95" s="22">
        <f>IF(OR($A95="",$B95="",$C95=""),"",C95*'MPTO_working_3-way'!$I94)</f>
        <v>2.472030285210232</v>
      </c>
      <c r="H95" s="17">
        <f>IF(OR($A95="",$B95="",$C95=""),"",'MPTO_working_3-way'!E94)</f>
        <v>3.1077069464844684</v>
      </c>
      <c r="I95" s="21">
        <f>IF(OR($A95="",$B95="",$C95=""),"",'MPTO_working_3-way'!F94)</f>
        <v>3.6742700383702793</v>
      </c>
      <c r="J95" s="22">
        <f>IF(OR($A95="",$B95="",$C95=""),"",'MPTO_working_3-way'!G94)</f>
        <v>2.4627118669425481</v>
      </c>
      <c r="K95" s="17">
        <f>IF(OR($A95="",$B95="",$C95=""),"",'OddsRatio_working_3-way'!H94)</f>
        <v>3.1074329148891082</v>
      </c>
      <c r="L95" s="21">
        <f>IF(OR($A95="",$B95="",$C95=""),"",'OddsRatio_working_3-way'!I94)</f>
        <v>3.6652828041244616</v>
      </c>
      <c r="M95" s="22">
        <f>IF(OR($A95="",$B95="",$C95=""),"",'OddsRatio_working_3-way'!J94)</f>
        <v>2.4669385976188893</v>
      </c>
      <c r="N95" s="23">
        <f t="shared" si="29"/>
        <v>32.202381837374922</v>
      </c>
      <c r="O95" s="24">
        <f t="shared" si="30"/>
        <v>27.345039325592111</v>
      </c>
      <c r="P95" s="24">
        <f t="shared" si="31"/>
        <v>40.452578837032966</v>
      </c>
      <c r="Q95" t="s">
        <v>129</v>
      </c>
      <c r="R95" t="s">
        <v>158</v>
      </c>
      <c r="S95" s="48" t="s">
        <v>478</v>
      </c>
      <c r="T95" s="35">
        <v>100</v>
      </c>
      <c r="U95" s="35">
        <f t="shared" si="32"/>
        <v>58.15899581589958</v>
      </c>
      <c r="V95" s="35">
        <f t="shared" si="33"/>
        <v>69.135802469135797</v>
      </c>
      <c r="W95" s="35">
        <f t="shared" si="34"/>
        <v>69.969969969969966</v>
      </c>
      <c r="X95" s="35">
        <f t="shared" si="35"/>
        <v>60.894227560894223</v>
      </c>
      <c r="Y95" s="35">
        <f t="shared" si="36"/>
        <v>71.871034214130447</v>
      </c>
      <c r="Z95" s="35">
        <f t="shared" si="37"/>
        <v>72.705201714964616</v>
      </c>
      <c r="AA95" s="35">
        <f t="shared" si="38"/>
        <v>-2.7352317449946426</v>
      </c>
      <c r="AB95" s="35">
        <f t="shared" si="39"/>
        <v>-2.7352317449946497</v>
      </c>
      <c r="AC95" s="35">
        <f t="shared" si="40"/>
        <v>-2.7352317449946497</v>
      </c>
      <c r="AF95">
        <v>1.76</v>
      </c>
      <c r="AG95">
        <v>2.16</v>
      </c>
      <c r="AJ95" t="s">
        <v>177</v>
      </c>
    </row>
    <row r="96" spans="1:36" ht="15" x14ac:dyDescent="0.25">
      <c r="A96">
        <v>2.39</v>
      </c>
      <c r="B96">
        <v>3.24</v>
      </c>
      <c r="C96">
        <v>3.33</v>
      </c>
      <c r="D96" s="20">
        <f t="shared" si="28"/>
        <v>2.7352317449946373E-2</v>
      </c>
      <c r="E96" s="17">
        <f>IF(OR($A96="",$B96="",$C96=""),"",A96*'MPTO_working_3-way'!$I95)</f>
        <v>2.4553720387053719</v>
      </c>
      <c r="F96" s="21">
        <f>IF(OR($A96="",$B96="",$C96=""),"",B96*'MPTO_working_3-way'!$I95)</f>
        <v>3.3286215085378266</v>
      </c>
      <c r="G96" s="22">
        <f>IF(OR($A96="",$B96="",$C96=""),"",C96*'MPTO_working_3-way'!$I95)</f>
        <v>3.4210832171083214</v>
      </c>
      <c r="H96" s="17">
        <f>IF(OR($A96="",$B96="",$C96=""),"",'MPTO_working_3-way'!E95)</f>
        <v>2.4432398568290452</v>
      </c>
      <c r="I96" s="21">
        <f>IF(OR($A96="",$B96="",$C96=""),"",'MPTO_working_3-way'!F95)</f>
        <v>3.3386246510045323</v>
      </c>
      <c r="J96" s="22">
        <f>IF(OR($A96="",$B96="",$C96=""),"",'MPTO_working_3-way'!G95)</f>
        <v>3.4342680611403398</v>
      </c>
      <c r="K96" s="17">
        <f>IF(OR($A96="",$B96="",$C96=""),"",'OddsRatio_working_3-way'!H95)</f>
        <v>2.448585426445026</v>
      </c>
      <c r="L96" s="21">
        <f>IF(OR($A96="",$B96="",$C96=""),"",'OddsRatio_working_3-way'!I95)</f>
        <v>3.334411046932992</v>
      </c>
      <c r="M96" s="22">
        <f>IF(OR($A96="",$B96="",$C96=""),"",'OddsRatio_working_3-way'!J95)</f>
        <v>3.4282043479258353</v>
      </c>
      <c r="N96" s="23">
        <f t="shared" si="29"/>
        <v>40.72702564973671</v>
      </c>
      <c r="O96" s="24">
        <f t="shared" si="30"/>
        <v>30.042466451503312</v>
      </c>
      <c r="P96" s="24">
        <f t="shared" si="31"/>
        <v>29.230507898759981</v>
      </c>
      <c r="Q96" t="s">
        <v>316</v>
      </c>
      <c r="R96" t="s">
        <v>317</v>
      </c>
      <c r="S96" s="48" t="s">
        <v>478</v>
      </c>
      <c r="T96" s="35">
        <v>100</v>
      </c>
      <c r="U96" s="35">
        <f t="shared" si="32"/>
        <v>53.703703703703695</v>
      </c>
      <c r="V96" s="35">
        <f t="shared" si="33"/>
        <v>70.414201183431956</v>
      </c>
      <c r="W96" s="35">
        <f t="shared" si="34"/>
        <v>73.045822102425873</v>
      </c>
      <c r="X96" s="35">
        <f t="shared" si="35"/>
        <v>56.539976714142171</v>
      </c>
      <c r="Y96" s="35">
        <f t="shared" si="36"/>
        <v>73.250474193870403</v>
      </c>
      <c r="Z96" s="35">
        <f t="shared" si="37"/>
        <v>75.882095112864349</v>
      </c>
      <c r="AA96" s="35">
        <f t="shared" si="38"/>
        <v>-2.8362730104384752</v>
      </c>
      <c r="AB96" s="35">
        <f t="shared" si="39"/>
        <v>-2.8362730104384468</v>
      </c>
      <c r="AC96" s="35">
        <f t="shared" si="40"/>
        <v>-2.8362730104384752</v>
      </c>
      <c r="AF96">
        <v>2.1800000000000002</v>
      </c>
      <c r="AG96">
        <v>1.74</v>
      </c>
      <c r="AJ96" t="s">
        <v>483</v>
      </c>
    </row>
    <row r="97" spans="1:36" ht="15" x14ac:dyDescent="0.25">
      <c r="A97">
        <v>2.16</v>
      </c>
      <c r="B97">
        <v>3.38</v>
      </c>
      <c r="C97">
        <v>3.71</v>
      </c>
      <c r="D97" s="20">
        <f t="shared" si="28"/>
        <v>2.8362730104384726E-2</v>
      </c>
      <c r="E97" s="17">
        <f>IF(OR($A97="",$B97="",$C97=""),"",A97*'MPTO_working_3-way'!$I96)</f>
        <v>2.221263497025471</v>
      </c>
      <c r="F97" s="21">
        <f>IF(OR($A97="",$B97="",$C97=""),"",B97*'MPTO_working_3-way'!$I96)</f>
        <v>3.4758660277528204</v>
      </c>
      <c r="G97" s="22">
        <f>IF(OR($A97="",$B97="",$C97=""),"",C97*'MPTO_working_3-way'!$I96)</f>
        <v>3.8152257286872673</v>
      </c>
      <c r="H97" s="17">
        <f>IF(OR($A97="",$B97="",$C97=""),"",'MPTO_working_3-way'!E96)</f>
        <v>2.2050292680004064</v>
      </c>
      <c r="I97" s="21">
        <f>IF(OR($A97="",$B97="",$C97=""),"",'MPTO_working_3-way'!F96)</f>
        <v>3.4915744579626971</v>
      </c>
      <c r="J97" s="22">
        <f>IF(OR($A97="",$B97="",$C97=""),"",'MPTO_working_3-way'!G96)</f>
        <v>3.8448593765318795</v>
      </c>
      <c r="K97" s="17">
        <f>IF(OR($A97="",$B97="",$C97=""),"",'OddsRatio_working_3-way'!H96)</f>
        <v>2.2117748122114564</v>
      </c>
      <c r="L97" s="21">
        <f>IF(OR($A97="",$B97="",$C97=""),"",'OddsRatio_working_3-way'!I96)</f>
        <v>3.4862276319510919</v>
      </c>
      <c r="M97" s="22">
        <f>IF(OR($A97="",$B97="",$C97=""),"",'OddsRatio_working_3-way'!J96)</f>
        <v>3.8309566733560758</v>
      </c>
      <c r="N97" s="23">
        <f t="shared" si="29"/>
        <v>45.019422564640159</v>
      </c>
      <c r="O97" s="24">
        <f t="shared" si="30"/>
        <v>28.769808502846967</v>
      </c>
      <c r="P97" s="24">
        <f t="shared" si="31"/>
        <v>26.210768932512867</v>
      </c>
      <c r="Q97" t="s">
        <v>318</v>
      </c>
      <c r="R97" t="s">
        <v>319</v>
      </c>
      <c r="S97" s="48" t="s">
        <v>478</v>
      </c>
      <c r="T97" s="35">
        <v>100</v>
      </c>
      <c r="U97" s="35">
        <f t="shared" si="32"/>
        <v>48.979591836734699</v>
      </c>
      <c r="V97" s="35">
        <f t="shared" si="33"/>
        <v>70.588235294117652</v>
      </c>
      <c r="W97" s="35">
        <f t="shared" si="34"/>
        <v>77.528089887640448</v>
      </c>
      <c r="X97" s="35">
        <f t="shared" si="35"/>
        <v>51.8836748182419</v>
      </c>
      <c r="Y97" s="35">
        <f t="shared" si="36"/>
        <v>73.492318275624854</v>
      </c>
      <c r="Z97" s="35">
        <f t="shared" si="37"/>
        <v>80.432172869147649</v>
      </c>
      <c r="AA97" s="35">
        <f t="shared" si="38"/>
        <v>-2.9040829815072016</v>
      </c>
      <c r="AB97" s="35">
        <f t="shared" si="39"/>
        <v>-2.9040829815072016</v>
      </c>
      <c r="AC97" s="35">
        <f t="shared" si="40"/>
        <v>-2.9040829815072016</v>
      </c>
      <c r="AF97">
        <v>1.98</v>
      </c>
      <c r="AG97">
        <v>1.91</v>
      </c>
      <c r="AJ97" t="s">
        <v>483</v>
      </c>
    </row>
    <row r="98" spans="1:36" ht="15" x14ac:dyDescent="0.25">
      <c r="A98">
        <v>1.96</v>
      </c>
      <c r="B98">
        <v>3.4</v>
      </c>
      <c r="C98">
        <v>4.45</v>
      </c>
      <c r="D98" s="20">
        <f t="shared" si="28"/>
        <v>2.9040829815071945E-2</v>
      </c>
      <c r="E98" s="17">
        <f>IF(OR($A98="",$B98="",$C98=""),"",A98*'MPTO_working_3-way'!$I97)</f>
        <v>2.0169200264375409</v>
      </c>
      <c r="F98" s="21">
        <f>IF(OR($A98="",$B98="",$C98=""),"",B98*'MPTO_working_3-way'!$I97)</f>
        <v>3.4987388213712447</v>
      </c>
      <c r="G98" s="22">
        <f>IF(OR($A98="",$B98="",$C98=""),"",C98*'MPTO_working_3-way'!$I97)</f>
        <v>4.5792316926770704</v>
      </c>
      <c r="H98" s="17">
        <f>IF(OR($A98="",$B98="",$C98=""),"",'MPTO_working_3-way'!E97)</f>
        <v>1.9979069725660692</v>
      </c>
      <c r="I98" s="21">
        <f>IF(OR($A98="",$B98="",$C98=""),"",'MPTO_working_3-way'!F97)</f>
        <v>3.5157124340046151</v>
      </c>
      <c r="J98" s="22">
        <f>IF(OR($A98="",$B98="",$C98=""),"",'MPTO_working_3-way'!G97)</f>
        <v>4.6503230392874313</v>
      </c>
      <c r="K98" s="17">
        <f>IF(OR($A98="",$B98="",$C98=""),"",'OddsRatio_working_3-way'!H97)</f>
        <v>2.0054668388204684</v>
      </c>
      <c r="L98" s="21">
        <f>IF(OR($A98="",$B98="",$C98=""),"",'OddsRatio_working_3-way'!I97)</f>
        <v>3.5136670970511714</v>
      </c>
      <c r="M98" s="22">
        <f>IF(OR($A98="",$B98="",$C98=""),"",'OddsRatio_working_3-way'!J97)</f>
        <v>4.6133964520110604</v>
      </c>
      <c r="N98" s="23">
        <f t="shared" si="29"/>
        <v>49.5805479092935</v>
      </c>
      <c r="O98" s="24">
        <f t="shared" si="30"/>
        <v>28.581727618298601</v>
      </c>
      <c r="P98" s="24">
        <f t="shared" si="31"/>
        <v>21.837724472407917</v>
      </c>
      <c r="Q98" t="s">
        <v>320</v>
      </c>
      <c r="R98" t="s">
        <v>321</v>
      </c>
      <c r="S98" s="48" t="s">
        <v>478</v>
      </c>
      <c r="T98" s="35">
        <v>100</v>
      </c>
      <c r="U98" s="35">
        <f t="shared" si="32"/>
        <v>44.444444444444443</v>
      </c>
      <c r="V98" s="35">
        <f t="shared" si="33"/>
        <v>72.899728997289984</v>
      </c>
      <c r="W98" s="35">
        <f t="shared" si="34"/>
        <v>79.674796747967477</v>
      </c>
      <c r="X98" s="35">
        <f t="shared" si="35"/>
        <v>47.425474254742554</v>
      </c>
      <c r="Y98" s="35">
        <f t="shared" si="36"/>
        <v>75.88075880758808</v>
      </c>
      <c r="Z98" s="35">
        <f t="shared" si="37"/>
        <v>82.655826558265588</v>
      </c>
      <c r="AA98" s="35">
        <f t="shared" si="38"/>
        <v>-2.9810298102981108</v>
      </c>
      <c r="AB98" s="35">
        <f t="shared" si="39"/>
        <v>-2.9810298102980965</v>
      </c>
      <c r="AC98" s="35">
        <f t="shared" si="40"/>
        <v>-2.9810298102981108</v>
      </c>
      <c r="AF98">
        <v>2.1</v>
      </c>
      <c r="AG98">
        <v>1.79</v>
      </c>
      <c r="AJ98" t="s">
        <v>483</v>
      </c>
    </row>
    <row r="99" spans="1:36" ht="15" x14ac:dyDescent="0.25">
      <c r="A99">
        <v>1.8</v>
      </c>
      <c r="B99">
        <v>3.69</v>
      </c>
      <c r="C99">
        <v>4.92</v>
      </c>
      <c r="D99" s="20">
        <f t="shared" si="28"/>
        <v>2.9810298102981081E-2</v>
      </c>
      <c r="E99" s="17">
        <f>IF(OR($A99="",$B99="",$C99=""),"",A99*'MPTO_working_3-way'!$I98)</f>
        <v>1.8536585365853659</v>
      </c>
      <c r="F99" s="21">
        <f>IF(OR($A99="",$B99="",$C99=""),"",B99*'MPTO_working_3-way'!$I98)</f>
        <v>3.8000000000000003</v>
      </c>
      <c r="G99" s="22">
        <f>IF(OR($A99="",$B99="",$C99=""),"",C99*'MPTO_working_3-way'!$I98)</f>
        <v>5.0666666666666664</v>
      </c>
      <c r="H99" s="17">
        <f>IF(OR($A99="",$B99="",$C99=""),"",'MPTO_working_3-way'!E98)</f>
        <v>1.8327814569536425</v>
      </c>
      <c r="I99" s="21">
        <f>IF(OR($A99="",$B99="",$C99=""),"",'MPTO_working_3-way'!F98)</f>
        <v>3.8304498269896201</v>
      </c>
      <c r="J99" s="22">
        <f>IF(OR($A99="",$B99="",$C99=""),"",'MPTO_working_3-way'!G98)</f>
        <v>5.1728971962616823</v>
      </c>
      <c r="K99" s="17">
        <f>IF(OR($A99="",$B99="",$C99=""),"",'OddsRatio_working_3-way'!H98)</f>
        <v>1.8405835219264735</v>
      </c>
      <c r="L99" s="21">
        <f>IF(OR($A99="",$B99="",$C99=""),"",'OddsRatio_working_3-way'!I98)</f>
        <v>3.8264620924777666</v>
      </c>
      <c r="M99" s="22">
        <f>IF(OR($A99="",$B99="",$C99=""),"",'OddsRatio_working_3-way'!J98)</f>
        <v>5.1188592574397198</v>
      </c>
      <c r="N99" s="23">
        <f t="shared" si="29"/>
        <v>53.94736842105263</v>
      </c>
      <c r="O99" s="24">
        <f t="shared" si="30"/>
        <v>26.315789473684209</v>
      </c>
      <c r="P99" s="24">
        <f t="shared" si="31"/>
        <v>19.736842105263158</v>
      </c>
      <c r="Q99" t="s">
        <v>322</v>
      </c>
      <c r="R99" t="s">
        <v>323</v>
      </c>
      <c r="S99" s="48" t="s">
        <v>478</v>
      </c>
      <c r="T99" s="35">
        <v>100</v>
      </c>
      <c r="U99" s="35">
        <f t="shared" si="32"/>
        <v>55.357142857142868</v>
      </c>
      <c r="V99" s="35">
        <f t="shared" si="33"/>
        <v>69.6048632218845</v>
      </c>
      <c r="W99" s="35">
        <f t="shared" si="34"/>
        <v>72.222222222222229</v>
      </c>
      <c r="X99" s="35">
        <f t="shared" si="35"/>
        <v>58.172914555893286</v>
      </c>
      <c r="Y99" s="35">
        <f t="shared" si="36"/>
        <v>72.420634920634924</v>
      </c>
      <c r="Z99" s="35">
        <f t="shared" si="37"/>
        <v>75.037993920972639</v>
      </c>
      <c r="AA99" s="35">
        <f t="shared" si="38"/>
        <v>-2.8157716987504173</v>
      </c>
      <c r="AB99" s="35">
        <f t="shared" si="39"/>
        <v>-2.8157716987504244</v>
      </c>
      <c r="AC99" s="35">
        <f t="shared" si="40"/>
        <v>-2.8157716987504102</v>
      </c>
      <c r="AF99">
        <v>1.88</v>
      </c>
      <c r="AG99">
        <v>2.0099999999999998</v>
      </c>
      <c r="AJ99" t="s">
        <v>483</v>
      </c>
    </row>
    <row r="100" spans="1:36" ht="15" x14ac:dyDescent="0.25">
      <c r="A100">
        <v>2.2400000000000002</v>
      </c>
      <c r="B100">
        <v>3.29</v>
      </c>
      <c r="C100">
        <v>3.6</v>
      </c>
      <c r="D100" s="20">
        <f t="shared" si="28"/>
        <v>2.8157716987504244E-2</v>
      </c>
      <c r="E100" s="17">
        <f>IF(OR($A100="",$B100="",$C100=""),"",A100*'MPTO_working_3-way'!$I99)</f>
        <v>2.3030732860520096</v>
      </c>
      <c r="F100" s="21">
        <f>IF(OR($A100="",$B100="",$C100=""),"",B100*'MPTO_working_3-way'!$I99)</f>
        <v>3.3826388888888892</v>
      </c>
      <c r="G100" s="22">
        <f>IF(OR($A100="",$B100="",$C100=""),"",C100*'MPTO_working_3-way'!$I99)</f>
        <v>3.7013677811550152</v>
      </c>
      <c r="H100" s="17">
        <f>IF(OR($A100="",$B100="",$C100=""),"",'MPTO_working_3-way'!E99)</f>
        <v>2.2881061240260161</v>
      </c>
      <c r="I100" s="21">
        <f>IF(OR($A100="",$B100="",$C100=""),"",'MPTO_working_3-way'!F99)</f>
        <v>3.3948311278842027</v>
      </c>
      <c r="J100" s="22">
        <f>IF(OR($A100="",$B100="",$C100=""),"",'MPTO_working_3-way'!G99)</f>
        <v>3.7258952445865883</v>
      </c>
      <c r="K100" s="17">
        <f>IF(OR($A100="",$B100="",$C100=""),"",'OddsRatio_working_3-way'!H99)</f>
        <v>2.2944704996770868</v>
      </c>
      <c r="L100" s="21">
        <f>IF(OR($A100="",$B100="",$C100=""),"",'OddsRatio_working_3-way'!I99)</f>
        <v>3.3905947131133303</v>
      </c>
      <c r="M100" s="22">
        <f>IF(OR($A100="",$B100="",$C100=""),"",'OddsRatio_working_3-way'!J99)</f>
        <v>3.7142123380326018</v>
      </c>
      <c r="N100" s="23">
        <f t="shared" si="29"/>
        <v>43.420242250051324</v>
      </c>
      <c r="O100" s="24">
        <f t="shared" si="30"/>
        <v>29.562718127694517</v>
      </c>
      <c r="P100" s="24">
        <f t="shared" si="31"/>
        <v>27.017039622254156</v>
      </c>
      <c r="Q100" t="s">
        <v>324</v>
      </c>
      <c r="R100" t="s">
        <v>325</v>
      </c>
      <c r="S100" s="48" t="s">
        <v>478</v>
      </c>
      <c r="T100" s="35">
        <v>100</v>
      </c>
      <c r="U100" s="35">
        <f t="shared" si="32"/>
        <v>44.751381215469614</v>
      </c>
      <c r="V100" s="35">
        <f t="shared" si="33"/>
        <v>73.753280839895012</v>
      </c>
      <c r="W100" s="35">
        <f t="shared" si="34"/>
        <v>78.586723768736618</v>
      </c>
      <c r="X100" s="35">
        <f t="shared" si="35"/>
        <v>47.659995391368369</v>
      </c>
      <c r="Y100" s="35">
        <f t="shared" si="36"/>
        <v>76.661895015793775</v>
      </c>
      <c r="Z100" s="35">
        <f t="shared" si="37"/>
        <v>81.495337944635367</v>
      </c>
      <c r="AA100" s="35">
        <f t="shared" si="38"/>
        <v>-2.9086141758987551</v>
      </c>
      <c r="AB100" s="35">
        <f t="shared" si="39"/>
        <v>-2.9086141758987623</v>
      </c>
      <c r="AC100" s="35">
        <f t="shared" si="40"/>
        <v>-2.908614175898748</v>
      </c>
      <c r="AF100">
        <v>2.19</v>
      </c>
      <c r="AG100">
        <v>1.74</v>
      </c>
      <c r="AJ100" t="s">
        <v>483</v>
      </c>
    </row>
    <row r="101" spans="1:36" ht="15" x14ac:dyDescent="0.25">
      <c r="A101">
        <v>1.81</v>
      </c>
      <c r="B101">
        <v>3.81</v>
      </c>
      <c r="C101">
        <v>4.67</v>
      </c>
      <c r="D101" s="20">
        <f t="shared" si="28"/>
        <v>2.9086141758987605E-2</v>
      </c>
      <c r="E101" s="17">
        <f>IF(OR($A101="",$B101="",$C101=""),"",A101*'MPTO_working_3-way'!$I100)</f>
        <v>1.8626459165837677</v>
      </c>
      <c r="F101" s="21">
        <f>IF(OR($A101="",$B101="",$C101=""),"",B101*'MPTO_working_3-way'!$I100)</f>
        <v>3.9208182001017429</v>
      </c>
      <c r="G101" s="22">
        <f>IF(OR($A101="",$B101="",$C101=""),"",C101*'MPTO_working_3-way'!$I100)</f>
        <v>4.8058322820144719</v>
      </c>
      <c r="H101" s="17">
        <f>IF(OR($A101="",$B101="",$C101=""),"",'MPTO_working_3-way'!E100)</f>
        <v>1.8423303906893234</v>
      </c>
      <c r="I101" s="21">
        <f>IF(OR($A101="",$B101="",$C101=""),"",'MPTO_working_3-way'!F100)</f>
        <v>3.9561373397833628</v>
      </c>
      <c r="J101" s="22">
        <f>IF(OR($A101="",$B101="",$C101=""),"",'MPTO_working_3-way'!G100)</f>
        <v>4.8914733281938307</v>
      </c>
      <c r="K101" s="17">
        <f>IF(OR($A101="",$B101="",$C101=""),"",'OddsRatio_working_3-way'!H100)</f>
        <v>1.8498831310184622</v>
      </c>
      <c r="L101" s="21">
        <f>IF(OR($A101="",$B101="",$C101=""),"",'OddsRatio_working_3-way'!I100)</f>
        <v>3.9483599977307171</v>
      </c>
      <c r="M101" s="22">
        <f>IF(OR($A101="",$B101="",$C101=""),"",'OddsRatio_working_3-way'!J100)</f>
        <v>4.8507050504169857</v>
      </c>
      <c r="N101" s="23">
        <f t="shared" si="29"/>
        <v>53.687069082570183</v>
      </c>
      <c r="O101" s="24">
        <f t="shared" si="30"/>
        <v>25.504880587782687</v>
      </c>
      <c r="P101" s="24">
        <f t="shared" si="31"/>
        <v>20.808050329647116</v>
      </c>
      <c r="Q101" t="s">
        <v>326</v>
      </c>
      <c r="R101" t="s">
        <v>327</v>
      </c>
      <c r="S101" s="48" t="s">
        <v>478</v>
      </c>
      <c r="T101" s="35">
        <v>100</v>
      </c>
      <c r="U101" s="35">
        <f t="shared" si="32"/>
        <v>61.089494163424128</v>
      </c>
      <c r="V101" s="35">
        <f t="shared" si="33"/>
        <v>68.253968253968253</v>
      </c>
      <c r="W101" s="35">
        <f t="shared" si="34"/>
        <v>67.948717948717942</v>
      </c>
      <c r="X101" s="35">
        <f t="shared" si="35"/>
        <v>63.797313797313791</v>
      </c>
      <c r="Y101" s="35">
        <f t="shared" si="36"/>
        <v>70.961787887857923</v>
      </c>
      <c r="Z101" s="35">
        <f t="shared" si="37"/>
        <v>70.656537582607612</v>
      </c>
      <c r="AA101" s="35">
        <f t="shared" si="38"/>
        <v>-2.7078196338896632</v>
      </c>
      <c r="AB101" s="35">
        <f t="shared" si="39"/>
        <v>-2.7078196338896703</v>
      </c>
      <c r="AC101" s="35">
        <f t="shared" si="40"/>
        <v>-2.7078196338896703</v>
      </c>
      <c r="AF101">
        <v>1.94</v>
      </c>
      <c r="AG101">
        <v>1.94</v>
      </c>
      <c r="AJ101" t="s">
        <v>483</v>
      </c>
    </row>
    <row r="102" spans="1:36" ht="15" x14ac:dyDescent="0.25">
      <c r="A102">
        <v>2.57</v>
      </c>
      <c r="B102">
        <v>3.15</v>
      </c>
      <c r="C102">
        <v>3.12</v>
      </c>
      <c r="D102" s="20">
        <f t="shared" si="28"/>
        <v>2.7078196338896632E-2</v>
      </c>
      <c r="E102" s="17">
        <f>IF(OR($A102="",$B102="",$C102=""),"",A102*'MPTO_working_3-way'!$I101)</f>
        <v>2.6395909645909641</v>
      </c>
      <c r="F102" s="21">
        <f>IF(OR($A102="",$B102="",$C102=""),"",B102*'MPTO_working_3-way'!$I101)</f>
        <v>3.2352963184675243</v>
      </c>
      <c r="G102" s="22">
        <f>IF(OR($A102="",$B102="",$C102=""),"",C102*'MPTO_working_3-way'!$I101)</f>
        <v>3.2044839725773575</v>
      </c>
      <c r="H102" s="17">
        <f>IF(OR($A102="",$B102="",$C102=""),"",'MPTO_working_3-way'!E101)</f>
        <v>2.6310320186832938</v>
      </c>
      <c r="I102" s="21">
        <f>IF(OR($A102="",$B102="",$C102=""),"",'MPTO_working_3-way'!F101)</f>
        <v>3.2421820646383628</v>
      </c>
      <c r="J102" s="22">
        <f>IF(OR($A102="",$B102="",$C102=""),"",'MPTO_working_3-way'!G101)</f>
        <v>3.2104093793215647</v>
      </c>
      <c r="K102" s="17">
        <f>IF(OR($A102="",$B102="",$C102=""),"",'OddsRatio_working_3-way'!H101)</f>
        <v>2.6349646924811005</v>
      </c>
      <c r="L102" s="21">
        <f>IF(OR($A102="",$B102="",$C102=""),"",'OddsRatio_working_3-way'!I101)</f>
        <v>3.2389643877925902</v>
      </c>
      <c r="M102" s="22">
        <f>IF(OR($A102="",$B102="",$C102=""),"",'OddsRatio_working_3-way'!J101)</f>
        <v>3.2077230242419956</v>
      </c>
      <c r="N102" s="23">
        <f t="shared" si="29"/>
        <v>37.884657638800554</v>
      </c>
      <c r="O102" s="24">
        <f t="shared" si="30"/>
        <v>30.9090698830849</v>
      </c>
      <c r="P102" s="24">
        <f t="shared" si="31"/>
        <v>31.20627247811456</v>
      </c>
      <c r="Q102" t="s">
        <v>328</v>
      </c>
      <c r="R102" t="s">
        <v>329</v>
      </c>
      <c r="S102" s="48" t="s">
        <v>478</v>
      </c>
      <c r="T102" s="35">
        <v>100</v>
      </c>
      <c r="U102" s="35">
        <f t="shared" si="32"/>
        <v>42.528735632183903</v>
      </c>
      <c r="V102" s="35">
        <f t="shared" si="33"/>
        <v>72.972972972972968</v>
      </c>
      <c r="W102" s="35">
        <f t="shared" si="34"/>
        <v>81.447124304267163</v>
      </c>
      <c r="X102" s="35">
        <f t="shared" si="35"/>
        <v>45.579902722759861</v>
      </c>
      <c r="Y102" s="35">
        <f t="shared" si="36"/>
        <v>76.024140063548927</v>
      </c>
      <c r="Z102" s="35">
        <f t="shared" si="37"/>
        <v>84.498291394843108</v>
      </c>
      <c r="AA102" s="35">
        <f t="shared" si="38"/>
        <v>-3.0511670905759587</v>
      </c>
      <c r="AB102" s="35">
        <f t="shared" si="39"/>
        <v>-3.0511670905759587</v>
      </c>
      <c r="AC102" s="35">
        <f t="shared" si="40"/>
        <v>-3.0511670905759445</v>
      </c>
      <c r="AF102">
        <v>2.12</v>
      </c>
      <c r="AG102">
        <v>1.78</v>
      </c>
      <c r="AJ102" t="s">
        <v>483</v>
      </c>
    </row>
    <row r="103" spans="1:36" ht="15" x14ac:dyDescent="0.25">
      <c r="A103">
        <v>1.74</v>
      </c>
      <c r="B103">
        <v>3.7</v>
      </c>
      <c r="C103">
        <v>5.39</v>
      </c>
      <c r="D103" s="20">
        <f t="shared" si="28"/>
        <v>3.0511670905759569E-2</v>
      </c>
      <c r="E103" s="17">
        <f>IF(OR($A103="",$B103="",$C103=""),"",A103*'MPTO_working_3-way'!$I102)</f>
        <v>1.7930903073760216</v>
      </c>
      <c r="F103" s="21">
        <f>IF(OR($A103="",$B103="",$C103=""),"",B103*'MPTO_working_3-way'!$I102)</f>
        <v>3.8128931823513108</v>
      </c>
      <c r="G103" s="22">
        <f>IF(OR($A103="",$B103="",$C103=""),"",C103*'MPTO_working_3-way'!$I102)</f>
        <v>5.5544579061820434</v>
      </c>
      <c r="H103" s="17">
        <f>IF(OR($A103="",$B103="",$C103=""),"",'MPTO_working_3-way'!E102)</f>
        <v>1.7713471210419154</v>
      </c>
      <c r="I103" s="21">
        <f>IF(OR($A103="",$B103="",$C103=""),"",'MPTO_working_3-way'!F102)</f>
        <v>3.8446793627954636</v>
      </c>
      <c r="J103" s="22">
        <f>IF(OR($A103="",$B103="",$C103=""),"",'MPTO_working_3-way'!G102)</f>
        <v>5.7026132799276033</v>
      </c>
      <c r="K103" s="17">
        <f>IF(OR($A103="",$B103="",$C103=""),"",'OddsRatio_working_3-way'!H102)</f>
        <v>1.7793560339660763</v>
      </c>
      <c r="L103" s="21">
        <f>IF(OR($A103="",$B103="",$C103=""),"",'OddsRatio_working_3-way'!I102)</f>
        <v>3.8435963401464943</v>
      </c>
      <c r="M103" s="22">
        <f>IF(OR($A103="",$B103="",$C103=""),"",'OddsRatio_working_3-way'!J102)</f>
        <v>5.6234770123122626</v>
      </c>
      <c r="N103" s="23">
        <f t="shared" si="29"/>
        <v>55.769639481425969</v>
      </c>
      <c r="O103" s="24">
        <f t="shared" si="30"/>
        <v>26.226803431805724</v>
      </c>
      <c r="P103" s="24">
        <f t="shared" si="31"/>
        <v>18.003557086768311</v>
      </c>
      <c r="Q103" t="s">
        <v>330</v>
      </c>
      <c r="R103" t="s">
        <v>331</v>
      </c>
      <c r="S103" s="48" t="s">
        <v>478</v>
      </c>
      <c r="T103" s="35">
        <v>100</v>
      </c>
      <c r="U103" s="35">
        <f t="shared" si="32"/>
        <v>10.714285714285726</v>
      </c>
      <c r="V103" s="35">
        <f t="shared" si="33"/>
        <v>91.126885536823423</v>
      </c>
      <c r="W103" s="35">
        <f t="shared" si="34"/>
        <v>94.397759103641462</v>
      </c>
      <c r="X103" s="35">
        <f t="shared" si="35"/>
        <v>14.475355359535119</v>
      </c>
      <c r="Y103" s="35">
        <f t="shared" si="36"/>
        <v>94.88795518207283</v>
      </c>
      <c r="Z103" s="35">
        <f t="shared" si="37"/>
        <v>98.158828748890855</v>
      </c>
      <c r="AA103" s="35">
        <f t="shared" si="38"/>
        <v>-3.7610696452493926</v>
      </c>
      <c r="AB103" s="35">
        <f t="shared" si="39"/>
        <v>-3.7610696452494068</v>
      </c>
      <c r="AC103" s="35">
        <f t="shared" si="40"/>
        <v>-3.7610696452493926</v>
      </c>
      <c r="AF103">
        <v>1.99</v>
      </c>
      <c r="AG103">
        <v>1.9</v>
      </c>
      <c r="AJ103" t="s">
        <v>483</v>
      </c>
    </row>
    <row r="104" spans="1:36" ht="15" x14ac:dyDescent="0.25">
      <c r="A104">
        <v>1.1200000000000001</v>
      </c>
      <c r="B104">
        <v>11.27</v>
      </c>
      <c r="C104">
        <v>17.850000000000001</v>
      </c>
      <c r="D104" s="20">
        <f t="shared" si="28"/>
        <v>3.7610696452494041E-2</v>
      </c>
      <c r="E104" s="17">
        <f>IF(OR($A104="",$B104="",$C104=""),"",A104*'MPTO_working_3-way'!$I103)</f>
        <v>1.1621239800267935</v>
      </c>
      <c r="F104" s="21">
        <f>IF(OR($A104="",$B104="",$C104=""),"",B104*'MPTO_working_3-way'!$I103)</f>
        <v>11.693872549019607</v>
      </c>
      <c r="G104" s="22">
        <f>IF(OR($A104="",$B104="",$C104=""),"",C104*'MPTO_working_3-way'!$I103)</f>
        <v>18.52135093167702</v>
      </c>
      <c r="H104" s="17">
        <f>IF(OR($A104="",$B104="",$C104=""),"",'MPTO_working_3-way'!E103)</f>
        <v>1.1359502485267912</v>
      </c>
      <c r="I104" s="21">
        <f>IF(OR($A104="",$B104="",$C104=""),"",'MPTO_working_3-way'!F103)</f>
        <v>13.124350655528705</v>
      </c>
      <c r="J104" s="22">
        <f>IF(OR($A104="",$B104="",$C104=""),"",'MPTO_working_3-way'!G103)</f>
        <v>22.99616577201347</v>
      </c>
      <c r="K104" s="17">
        <f>IF(OR($A104="",$B104="",$C104=""),"",'OddsRatio_working_3-way'!H103)</f>
        <v>1.1416485699805257</v>
      </c>
      <c r="L104" s="21">
        <f>IF(OR($A104="",$B104="",$C104=""),"",'OddsRatio_working_3-way'!I103)</f>
        <v>13.122756780833319</v>
      </c>
      <c r="M104" s="22">
        <f>IF(OR($A104="",$B104="",$C104=""),"",'OddsRatio_working_3-way'!J103)</f>
        <v>20.889820034765471</v>
      </c>
      <c r="N104" s="23">
        <f t="shared" si="29"/>
        <v>86.049338726918307</v>
      </c>
      <c r="O104" s="24">
        <f t="shared" si="30"/>
        <v>8.55148707845151</v>
      </c>
      <c r="P104" s="24">
        <f t="shared" si="31"/>
        <v>5.3991741946301683</v>
      </c>
      <c r="Q104" t="s">
        <v>332</v>
      </c>
      <c r="R104" t="s">
        <v>333</v>
      </c>
      <c r="S104" s="48" t="s">
        <v>478</v>
      </c>
      <c r="T104" s="35">
        <v>100</v>
      </c>
      <c r="U104" s="35">
        <f t="shared" si="32"/>
        <v>74.747474747474755</v>
      </c>
      <c r="V104" s="35">
        <f t="shared" si="33"/>
        <v>74.424552429667528</v>
      </c>
      <c r="W104" s="35">
        <f t="shared" si="34"/>
        <v>47.916666666666671</v>
      </c>
      <c r="X104" s="35">
        <f t="shared" si="35"/>
        <v>77.658780903665829</v>
      </c>
      <c r="Y104" s="35">
        <f t="shared" si="36"/>
        <v>77.335858585858588</v>
      </c>
      <c r="Z104" s="35">
        <f t="shared" si="37"/>
        <v>50.827972822857738</v>
      </c>
      <c r="AA104" s="35">
        <f t="shared" si="38"/>
        <v>-2.911306156191074</v>
      </c>
      <c r="AB104" s="35">
        <f t="shared" si="39"/>
        <v>-2.9113061561910598</v>
      </c>
      <c r="AC104" s="35">
        <f t="shared" si="40"/>
        <v>-2.9113061561910669</v>
      </c>
      <c r="AF104">
        <v>1.19</v>
      </c>
      <c r="AG104">
        <v>4.8600000000000003</v>
      </c>
      <c r="AJ104" t="s">
        <v>178</v>
      </c>
    </row>
    <row r="105" spans="1:36" ht="15" x14ac:dyDescent="0.25">
      <c r="A105">
        <v>3.96</v>
      </c>
      <c r="B105">
        <v>3.91</v>
      </c>
      <c r="C105">
        <v>1.92</v>
      </c>
      <c r="D105" s="20">
        <f t="shared" si="28"/>
        <v>2.9113061561910847E-2</v>
      </c>
      <c r="E105" s="17">
        <f>IF(OR($A105="",$B105="",$C105=""),"",A105*'MPTO_working_3-way'!$I104)</f>
        <v>4.0752877237851672</v>
      </c>
      <c r="F105" s="21">
        <f>IF(OR($A105="",$B105="",$C105=""),"",B105*'MPTO_working_3-way'!$I104)</f>
        <v>4.0238320707070718</v>
      </c>
      <c r="G105" s="22">
        <f>IF(OR($A105="",$B105="",$C105=""),"",C105*'MPTO_working_3-way'!$I104)</f>
        <v>1.9758970781988687</v>
      </c>
      <c r="H105" s="17">
        <f>IF(OR($A105="",$B105="",$C105=""),"",'MPTO_working_3-way'!E104)</f>
        <v>4.118261671347101</v>
      </c>
      <c r="I105" s="21">
        <f>IF(OR($A105="",$B105="",$C105=""),"",'MPTO_working_3-way'!F104)</f>
        <v>4.0642125778432057</v>
      </c>
      <c r="J105" s="22">
        <f>IF(OR($A105="",$B105="",$C105=""),"",'MPTO_working_3-way'!G104)</f>
        <v>1.9564533418132581</v>
      </c>
      <c r="K105" s="17">
        <f>IF(OR($A105="",$B105="",$C105=""),"",'OddsRatio_working_3-way'!H104)</f>
        <v>4.1012566371300476</v>
      </c>
      <c r="L105" s="21">
        <f>IF(OR($A105="",$B105="",$C105=""),"",'OddsRatio_working_3-way'!I104)</f>
        <v>4.0488705452866345</v>
      </c>
      <c r="M105" s="22">
        <f>IF(OR($A105="",$B105="",$C105=""),"",'OddsRatio_working_3-way'!J104)</f>
        <v>1.9639040899187985</v>
      </c>
      <c r="N105" s="23">
        <f t="shared" si="29"/>
        <v>24.538144734261614</v>
      </c>
      <c r="O105" s="24">
        <f t="shared" si="30"/>
        <v>24.851931751323782</v>
      </c>
      <c r="P105" s="24">
        <f t="shared" si="31"/>
        <v>50.609923514414589</v>
      </c>
      <c r="Q105" t="s">
        <v>191</v>
      </c>
      <c r="R105" t="s">
        <v>189</v>
      </c>
      <c r="S105" s="48" t="s">
        <v>478</v>
      </c>
      <c r="T105" s="35">
        <v>100</v>
      </c>
      <c r="U105" s="35">
        <f t="shared" si="32"/>
        <v>38.271604938271601</v>
      </c>
      <c r="V105" s="35">
        <f t="shared" si="33"/>
        <v>78.021978021978015</v>
      </c>
      <c r="W105" s="35">
        <f t="shared" si="34"/>
        <v>80.54474708171206</v>
      </c>
      <c r="X105" s="35">
        <f t="shared" si="35"/>
        <v>41.433274896309911</v>
      </c>
      <c r="Y105" s="35">
        <f t="shared" si="36"/>
        <v>81.183647980016332</v>
      </c>
      <c r="Z105" s="35">
        <f t="shared" si="37"/>
        <v>83.706417039750363</v>
      </c>
      <c r="AA105" s="35">
        <f t="shared" si="38"/>
        <v>-3.1616699580383099</v>
      </c>
      <c r="AB105" s="35">
        <f t="shared" si="39"/>
        <v>-3.161669958038317</v>
      </c>
      <c r="AC105" s="35">
        <f t="shared" si="40"/>
        <v>-3.1616699580383028</v>
      </c>
      <c r="AF105">
        <v>1.6</v>
      </c>
      <c r="AG105">
        <v>2.4500000000000002</v>
      </c>
      <c r="AJ105" t="s">
        <v>178</v>
      </c>
    </row>
    <row r="106" spans="1:36" ht="15" x14ac:dyDescent="0.25">
      <c r="A106">
        <v>1.62</v>
      </c>
      <c r="B106">
        <v>4.55</v>
      </c>
      <c r="C106">
        <v>5.14</v>
      </c>
      <c r="D106" s="20">
        <f t="shared" si="28"/>
        <v>3.1616699580383045E-2</v>
      </c>
      <c r="E106" s="17">
        <f>IF(OR($A106="",$B106="",$C106=""),"",A106*'MPTO_working_3-way'!$I105)</f>
        <v>1.6712190533202207</v>
      </c>
      <c r="F106" s="21">
        <f>IF(OR($A106="",$B106="",$C106=""),"",B106*'MPTO_working_3-way'!$I105)</f>
        <v>4.6938559830907423</v>
      </c>
      <c r="G106" s="22">
        <f>IF(OR($A106="",$B106="",$C106=""),"",C106*'MPTO_working_3-way'!$I105)</f>
        <v>5.3025098358431686</v>
      </c>
      <c r="H106" s="17">
        <f>IF(OR($A106="",$B106="",$C106=""),"",'MPTO_working_3-way'!E105)</f>
        <v>1.6481387013410351</v>
      </c>
      <c r="I106" s="21">
        <f>IF(OR($A106="",$B106="",$C106=""),"",'MPTO_working_3-way'!F105)</f>
        <v>4.7791707698168482</v>
      </c>
      <c r="J106" s="22">
        <f>IF(OR($A106="",$B106="",$C106=""),"",'MPTO_working_3-way'!G105)</f>
        <v>5.4343800710872587</v>
      </c>
      <c r="K106" s="17">
        <f>IF(OR($A106="",$B106="",$C106=""),"",'OddsRatio_working_3-way'!H105)</f>
        <v>1.6559764118021973</v>
      </c>
      <c r="L106" s="21">
        <f>IF(OR($A106="",$B106="",$C106=""),"",'OddsRatio_working_3-way'!I105)</f>
        <v>4.7559939708029031</v>
      </c>
      <c r="M106" s="22">
        <f>IF(OR($A106="",$B106="",$C106=""),"",'OddsRatio_working_3-way'!J105)</f>
        <v>5.3802295884856388</v>
      </c>
      <c r="N106" s="23">
        <f t="shared" si="29"/>
        <v>59.836560504339275</v>
      </c>
      <c r="O106" s="24">
        <f t="shared" si="30"/>
        <v>21.304445718028493</v>
      </c>
      <c r="P106" s="24">
        <f t="shared" si="31"/>
        <v>18.858993777632229</v>
      </c>
      <c r="Q106" t="s">
        <v>334</v>
      </c>
      <c r="R106" t="s">
        <v>190</v>
      </c>
      <c r="S106" s="48" t="s">
        <v>478</v>
      </c>
      <c r="T106" s="35">
        <v>100</v>
      </c>
      <c r="U106" s="35">
        <f t="shared" si="32"/>
        <v>86.702127659574472</v>
      </c>
      <c r="V106" s="35">
        <f t="shared" si="33"/>
        <v>81.412639405204473</v>
      </c>
      <c r="W106" s="35">
        <f t="shared" si="34"/>
        <v>28.571428571428573</v>
      </c>
      <c r="X106" s="35">
        <f t="shared" si="35"/>
        <v>90.015932023366972</v>
      </c>
      <c r="Y106" s="35">
        <f t="shared" si="36"/>
        <v>84.726443768996958</v>
      </c>
      <c r="Z106" s="35">
        <f t="shared" si="37"/>
        <v>31.885232935221076</v>
      </c>
      <c r="AA106" s="35">
        <f t="shared" si="38"/>
        <v>-3.3138043637924994</v>
      </c>
      <c r="AB106" s="35">
        <f t="shared" si="39"/>
        <v>-3.3138043637924852</v>
      </c>
      <c r="AC106" s="35">
        <f t="shared" si="40"/>
        <v>-3.313804363792503</v>
      </c>
      <c r="AF106">
        <v>1.64</v>
      </c>
      <c r="AG106">
        <v>2.35</v>
      </c>
      <c r="AJ106" t="s">
        <v>178</v>
      </c>
    </row>
    <row r="107" spans="1:36" ht="15" x14ac:dyDescent="0.25">
      <c r="A107">
        <v>7.52</v>
      </c>
      <c r="B107">
        <v>5.38</v>
      </c>
      <c r="C107">
        <v>1.4</v>
      </c>
      <c r="D107" s="20">
        <f t="shared" si="28"/>
        <v>3.3138043637924941E-2</v>
      </c>
      <c r="E107" s="17">
        <f>IF(OR($A107="",$B107="",$C107=""),"",A107*'MPTO_working_3-way'!$I106)</f>
        <v>7.7691980881571947</v>
      </c>
      <c r="F107" s="21">
        <f>IF(OR($A107="",$B107="",$C107=""),"",B107*'MPTO_working_3-way'!$I106)</f>
        <v>5.5582826747720357</v>
      </c>
      <c r="G107" s="22">
        <f>IF(OR($A107="",$B107="",$C107=""),"",C107*'MPTO_working_3-way'!$I106)</f>
        <v>1.4463932610930947</v>
      </c>
      <c r="H107" s="17">
        <f>IF(OR($A107="",$B107="",$C107=""),"",'MPTO_working_3-way'!E106)</f>
        <v>8.2012448453210176</v>
      </c>
      <c r="I107" s="21">
        <f>IF(OR($A107="",$B107="",$C107=""),"",'MPTO_working_3-way'!F106)</f>
        <v>5.7199209345663515</v>
      </c>
      <c r="J107" s="22">
        <f>IF(OR($A107="",$B107="",$C107=""),"",'MPTO_working_3-way'!G106)</f>
        <v>1.4219902550582511</v>
      </c>
      <c r="K107" s="17">
        <f>IF(OR($A107="",$B107="",$C107=""),"",'OddsRatio_working_3-way'!H106)</f>
        <v>7.9990034343225105</v>
      </c>
      <c r="L107" s="21">
        <f>IF(OR($A107="",$B107="",$C107=""),"",'OddsRatio_working_3-way'!I106)</f>
        <v>5.7017845156951816</v>
      </c>
      <c r="M107" s="22">
        <f>IF(OR($A107="",$B107="",$C107=""),"",'OddsRatio_working_3-way'!J106)</f>
        <v>1.429386713762117</v>
      </c>
      <c r="N107" s="23">
        <f t="shared" si="29"/>
        <v>12.871341271685784</v>
      </c>
      <c r="O107" s="24">
        <f t="shared" si="30"/>
        <v>17.991168468973441</v>
      </c>
      <c r="P107" s="24">
        <f t="shared" si="31"/>
        <v>69.137490259340794</v>
      </c>
      <c r="Q107" t="s">
        <v>335</v>
      </c>
      <c r="R107" t="s">
        <v>336</v>
      </c>
      <c r="S107" s="48" t="s">
        <v>478</v>
      </c>
      <c r="T107" s="35">
        <v>100</v>
      </c>
      <c r="U107" s="35">
        <f t="shared" si="32"/>
        <v>28.057553956834536</v>
      </c>
      <c r="V107" s="35">
        <f t="shared" si="33"/>
        <v>80.392156862745097</v>
      </c>
      <c r="W107" s="35">
        <f t="shared" si="34"/>
        <v>88.262910798122064</v>
      </c>
      <c r="X107" s="35">
        <f t="shared" si="35"/>
        <v>31.344932339132836</v>
      </c>
      <c r="Y107" s="35">
        <f t="shared" si="36"/>
        <v>83.679535245043411</v>
      </c>
      <c r="Z107" s="35">
        <f t="shared" si="37"/>
        <v>91.550289180420378</v>
      </c>
      <c r="AA107" s="35">
        <f t="shared" si="38"/>
        <v>-3.2873783822983</v>
      </c>
      <c r="AB107" s="35">
        <f t="shared" si="39"/>
        <v>-3.2873783822983142</v>
      </c>
      <c r="AC107" s="35">
        <f t="shared" si="40"/>
        <v>-3.2873783822983142</v>
      </c>
      <c r="AF107">
        <v>1.57</v>
      </c>
      <c r="AG107">
        <v>2.52</v>
      </c>
      <c r="AJ107" t="s">
        <v>178</v>
      </c>
    </row>
    <row r="108" spans="1:36" s="35" customFormat="1" ht="15" x14ac:dyDescent="0.25">
      <c r="A108">
        <v>1.39</v>
      </c>
      <c r="B108">
        <v>5.0999999999999996</v>
      </c>
      <c r="C108">
        <v>8.52</v>
      </c>
      <c r="D108" s="20">
        <f t="shared" si="28"/>
        <v>3.2873783822983116E-2</v>
      </c>
      <c r="E108" s="17">
        <f>IF(OR($A108="",$B108="",$C108=""),"",A108*'MPTO_working_3-way'!$I107)</f>
        <v>1.4356945595139465</v>
      </c>
      <c r="F108" s="21">
        <f>IF(OR($A108="",$B108="",$C108=""),"",B108*'MPTO_working_3-way'!$I107)</f>
        <v>5.2676562974972132</v>
      </c>
      <c r="G108" s="22">
        <f>IF(OR($A108="",$B108="",$C108=""),"",C108*'MPTO_working_3-way'!$I107)</f>
        <v>8.8000846381718159</v>
      </c>
      <c r="H108" s="17">
        <f>IF(OR($A108="",$B108="",$C108=""),"",'MPTO_working_3-way'!E107)</f>
        <v>1.4114992792735526</v>
      </c>
      <c r="I108" s="21">
        <f>IF(OR($A108="",$B108="",$C108=""),"",'MPTO_working_3-way'!F107)</f>
        <v>5.4018867789527913</v>
      </c>
      <c r="J108" s="22">
        <f>IF(OR($A108="",$B108="",$C108=""),"",'MPTO_working_3-way'!G107)</f>
        <v>9.397351240672398</v>
      </c>
      <c r="K108" s="17">
        <f>IF(OR($A108="",$B108="",$C108=""),"",'OddsRatio_working_3-way'!H107)</f>
        <v>1.418891811738114</v>
      </c>
      <c r="L108" s="21">
        <f>IF(OR($A108="",$B108="",$C108=""),"",'OddsRatio_working_3-way'!I107)</f>
        <v>5.403734431092996</v>
      </c>
      <c r="M108" s="22">
        <f>IF(OR($A108="",$B108="",$C108=""),"",'OddsRatio_working_3-way'!J107)</f>
        <v>9.0770933955656918</v>
      </c>
      <c r="N108" s="23">
        <f t="shared" si="29"/>
        <v>69.652698296673165</v>
      </c>
      <c r="O108" s="24">
        <f t="shared" si="30"/>
        <v>18.983774633799161</v>
      </c>
      <c r="P108" s="24">
        <f t="shared" si="31"/>
        <v>11.363527069527665</v>
      </c>
      <c r="Q108" t="s">
        <v>337</v>
      </c>
      <c r="R108" t="s">
        <v>338</v>
      </c>
      <c r="S108" s="48" t="s">
        <v>478</v>
      </c>
      <c r="T108" s="35">
        <v>100</v>
      </c>
      <c r="U108" s="35">
        <f t="shared" si="32"/>
        <v>87.65432098765433</v>
      </c>
      <c r="V108" s="35">
        <f t="shared" si="33"/>
        <v>78.494623655913983</v>
      </c>
      <c r="W108" s="35">
        <f t="shared" si="34"/>
        <v>30.555555555555554</v>
      </c>
      <c r="X108" s="35">
        <f t="shared" si="35"/>
        <v>90.949820788530474</v>
      </c>
      <c r="Y108" s="35">
        <f t="shared" si="36"/>
        <v>81.790123456790127</v>
      </c>
      <c r="Z108" s="35">
        <f t="shared" si="37"/>
        <v>33.851055356431701</v>
      </c>
      <c r="AA108" s="35">
        <f t="shared" si="38"/>
        <v>-3.2954998008761436</v>
      </c>
      <c r="AB108" s="35">
        <f t="shared" si="39"/>
        <v>-3.2954998008761436</v>
      </c>
      <c r="AC108" s="35">
        <f t="shared" si="40"/>
        <v>-3.2954998008761471</v>
      </c>
      <c r="AD108" s="36"/>
      <c r="AE108" s="36"/>
      <c r="AF108">
        <v>1.68</v>
      </c>
      <c r="AG108">
        <v>2.2799999999999998</v>
      </c>
      <c r="AH108" s="36"/>
      <c r="AI108" s="36"/>
      <c r="AJ108" t="s">
        <v>174</v>
      </c>
    </row>
    <row r="109" spans="1:36" ht="15" x14ac:dyDescent="0.25">
      <c r="A109">
        <v>8.1</v>
      </c>
      <c r="B109">
        <v>4.6500000000000004</v>
      </c>
      <c r="C109">
        <v>1.44</v>
      </c>
      <c r="D109" s="20">
        <f t="shared" si="28"/>
        <v>3.2954998008761338E-2</v>
      </c>
      <c r="E109" s="17">
        <f>IF(OR($A109="",$B109="",$C109=""),"",A109*'MPTO_working_3-way'!$I108)</f>
        <v>8.3669354838709662</v>
      </c>
      <c r="F109" s="21">
        <f>IF(OR($A109="",$B109="",$C109=""),"",B109*'MPTO_working_3-way'!$I108)</f>
        <v>4.8032407407407405</v>
      </c>
      <c r="G109" s="22">
        <f>IF(OR($A109="",$B109="",$C109=""),"",C109*'MPTO_working_3-way'!$I108)</f>
        <v>1.4874551971326162</v>
      </c>
      <c r="H109" s="17">
        <f>IF(OR($A109="",$B109="",$C109=""),"",'MPTO_working_3-way'!E108)</f>
        <v>8.8911183239893745</v>
      </c>
      <c r="I109" s="21">
        <f>IF(OR($A109="",$B109="",$C109=""),"",'MPTO_working_3-way'!F108)</f>
        <v>4.9003089933322483</v>
      </c>
      <c r="J109" s="22">
        <f>IF(OR($A109="",$B109="",$C109=""),"",'MPTO_working_3-way'!G108)</f>
        <v>1.4631446052248227</v>
      </c>
      <c r="K109" s="17">
        <f>IF(OR($A109="",$B109="",$C109=""),"",'OddsRatio_working_3-way'!H108)</f>
        <v>8.5981735035299423</v>
      </c>
      <c r="L109" s="21">
        <f>IF(OR($A109="",$B109="",$C109=""),"",'OddsRatio_working_3-way'!I108)</f>
        <v>4.9061032799837028</v>
      </c>
      <c r="M109" s="22">
        <f>IF(OR($A109="",$B109="",$C109=""),"",'OddsRatio_working_3-way'!J108)</f>
        <v>1.4708727241624189</v>
      </c>
      <c r="N109" s="23">
        <f t="shared" si="29"/>
        <v>11.951807228915664</v>
      </c>
      <c r="O109" s="24">
        <f t="shared" si="30"/>
        <v>20.819277108433738</v>
      </c>
      <c r="P109" s="24">
        <f t="shared" si="31"/>
        <v>67.228915662650607</v>
      </c>
      <c r="Q109" t="s">
        <v>339</v>
      </c>
      <c r="R109" t="s">
        <v>340</v>
      </c>
      <c r="S109" s="48" t="s">
        <v>478</v>
      </c>
      <c r="T109" s="35">
        <v>100</v>
      </c>
      <c r="U109" s="35">
        <f t="shared" si="32"/>
        <v>46.524064171122987</v>
      </c>
      <c r="V109" s="35">
        <f t="shared" si="33"/>
        <v>73.958333333333343</v>
      </c>
      <c r="W109" s="35">
        <f t="shared" si="34"/>
        <v>76.525821596244128</v>
      </c>
      <c r="X109" s="35">
        <f t="shared" si="35"/>
        <v>49.515845070422536</v>
      </c>
      <c r="Y109" s="35">
        <f t="shared" si="36"/>
        <v>76.95011423263287</v>
      </c>
      <c r="Z109" s="35">
        <f t="shared" si="37"/>
        <v>79.51760249554367</v>
      </c>
      <c r="AA109" s="35">
        <f t="shared" si="38"/>
        <v>-2.9917808992995489</v>
      </c>
      <c r="AB109" s="35">
        <f t="shared" si="39"/>
        <v>-2.9917808992995276</v>
      </c>
      <c r="AC109" s="35">
        <f t="shared" si="40"/>
        <v>-2.9917808992995418</v>
      </c>
      <c r="AF109">
        <v>1.75</v>
      </c>
      <c r="AG109">
        <v>2.16</v>
      </c>
      <c r="AJ109" t="s">
        <v>174</v>
      </c>
    </row>
    <row r="110" spans="1:36" ht="15" x14ac:dyDescent="0.25">
      <c r="A110">
        <v>1.87</v>
      </c>
      <c r="B110">
        <v>3.84</v>
      </c>
      <c r="C110">
        <v>4.26</v>
      </c>
      <c r="D110" s="20">
        <f t="shared" si="28"/>
        <v>2.9917808992995454E-2</v>
      </c>
      <c r="E110" s="17">
        <f>IF(OR($A110="",$B110="",$C110=""),"",A110*'MPTO_working_3-way'!$I109)</f>
        <v>1.9259463028169017</v>
      </c>
      <c r="F110" s="21">
        <f>IF(OR($A110="",$B110="",$C110=""),"",B110*'MPTO_working_3-way'!$I109)</f>
        <v>3.9548843865331023</v>
      </c>
      <c r="G110" s="22">
        <f>IF(OR($A110="",$B110="",$C110=""),"",C110*'MPTO_working_3-way'!$I109)</f>
        <v>4.3874498663101607</v>
      </c>
      <c r="H110" s="17">
        <f>IF(OR($A110="",$B110="",$C110=""),"",'MPTO_working_3-way'!E109)</f>
        <v>1.9055358960903828</v>
      </c>
      <c r="I110" s="21">
        <f>IF(OR($A110="",$B110="",$C110=""),"",'MPTO_working_3-way'!F109)</f>
        <v>3.9929075792415119</v>
      </c>
      <c r="J110" s="22">
        <f>IF(OR($A110="",$B110="",$C110=""),"",'MPTO_working_3-way'!G109)</f>
        <v>4.4490085134158726</v>
      </c>
      <c r="K110" s="17">
        <f>IF(OR($A110="",$B110="",$C110=""),"",'OddsRatio_working_3-way'!H109)</f>
        <v>1.913236874966707</v>
      </c>
      <c r="L110" s="21">
        <f>IF(OR($A110="",$B110="",$C110=""),"",'OddsRatio_working_3-way'!I109)</f>
        <v>3.9811410631097099</v>
      </c>
      <c r="M110" s="22">
        <f>IF(OR($A110="",$B110="",$C110=""),"",'OddsRatio_working_3-way'!J109)</f>
        <v>4.4220140372315688</v>
      </c>
      <c r="N110" s="23">
        <f t="shared" si="29"/>
        <v>51.922527566702847</v>
      </c>
      <c r="O110" s="24">
        <f t="shared" si="30"/>
        <v>25.285189205659979</v>
      </c>
      <c r="P110" s="24">
        <f t="shared" si="31"/>
        <v>22.792283227637167</v>
      </c>
      <c r="Q110" t="s">
        <v>341</v>
      </c>
      <c r="R110" t="s">
        <v>342</v>
      </c>
      <c r="S110" s="48" t="s">
        <v>478</v>
      </c>
      <c r="T110" s="35">
        <v>100</v>
      </c>
      <c r="U110" s="35">
        <f t="shared" si="32"/>
        <v>41.860465116279073</v>
      </c>
      <c r="V110" s="35">
        <f t="shared" si="33"/>
        <v>73.614775725593674</v>
      </c>
      <c r="W110" s="35">
        <f t="shared" si="34"/>
        <v>81.378026070763497</v>
      </c>
      <c r="X110" s="35">
        <f t="shared" si="35"/>
        <v>45.00719820364283</v>
      </c>
      <c r="Y110" s="35">
        <f t="shared" si="36"/>
        <v>76.76150881295743</v>
      </c>
      <c r="Z110" s="35">
        <f t="shared" si="37"/>
        <v>84.524759158127267</v>
      </c>
      <c r="AA110" s="35">
        <f t="shared" si="38"/>
        <v>-3.1467330873637565</v>
      </c>
      <c r="AB110" s="35">
        <f t="shared" si="39"/>
        <v>-3.1467330873637565</v>
      </c>
      <c r="AC110" s="35">
        <f t="shared" si="40"/>
        <v>-3.1467330873637707</v>
      </c>
      <c r="AF110">
        <v>1.75</v>
      </c>
      <c r="AG110">
        <v>2.17</v>
      </c>
      <c r="AJ110" t="s">
        <v>490</v>
      </c>
    </row>
    <row r="111" spans="1:36" ht="15" x14ac:dyDescent="0.25">
      <c r="A111">
        <v>1.72</v>
      </c>
      <c r="B111">
        <v>3.79</v>
      </c>
      <c r="C111">
        <v>5.37</v>
      </c>
      <c r="D111" s="20">
        <f t="shared" si="28"/>
        <v>3.1467330873637733E-2</v>
      </c>
      <c r="E111" s="17">
        <f>IF(OR($A111="",$B111="",$C111=""),"",A111*'MPTO_working_3-way'!$I110)</f>
        <v>1.7741238091026568</v>
      </c>
      <c r="F111" s="21">
        <f>IF(OR($A111="",$B111="",$C111=""),"",B111*'MPTO_working_3-way'!$I110)</f>
        <v>3.9092611840110871</v>
      </c>
      <c r="G111" s="22">
        <f>IF(OR($A111="",$B111="",$C111=""),"",C111*'MPTO_working_3-way'!$I110)</f>
        <v>5.5389795667914346</v>
      </c>
      <c r="H111" s="17">
        <f>IF(OR($A111="",$B111="",$C111=""),"",'MPTO_working_3-way'!E110)</f>
        <v>1.7516011079977578</v>
      </c>
      <c r="I111" s="21">
        <f>IF(OR($A111="",$B111="",$C111=""),"",'MPTO_working_3-way'!F110)</f>
        <v>3.9469041542028367</v>
      </c>
      <c r="J111" s="22">
        <f>IF(OR($A111="",$B111="",$C111=""),"",'MPTO_working_3-way'!G110)</f>
        <v>5.6905276313182833</v>
      </c>
      <c r="K111" s="17">
        <f>IF(OR($A111="",$B111="",$C111=""),"",'OddsRatio_working_3-way'!H110)</f>
        <v>1.7597804713244916</v>
      </c>
      <c r="L111" s="21">
        <f>IF(OR($A111="",$B111="",$C111=""),"",'OddsRatio_working_3-way'!I110)</f>
        <v>3.9441493263824032</v>
      </c>
      <c r="M111" s="22">
        <f>IF(OR($A111="",$B111="",$C111=""),"",'OddsRatio_working_3-way'!J110)</f>
        <v>5.6114453606778163</v>
      </c>
      <c r="N111" s="23">
        <f t="shared" si="29"/>
        <v>56.365851969812361</v>
      </c>
      <c r="O111" s="24">
        <f t="shared" si="30"/>
        <v>25.580281105033574</v>
      </c>
      <c r="P111" s="24">
        <f t="shared" si="31"/>
        <v>18.053866925154054</v>
      </c>
      <c r="Q111" t="s">
        <v>343</v>
      </c>
      <c r="R111" t="s">
        <v>344</v>
      </c>
      <c r="S111" s="48" t="s">
        <v>478</v>
      </c>
      <c r="T111" s="35">
        <v>100</v>
      </c>
      <c r="U111" s="35">
        <f t="shared" si="32"/>
        <v>70.414201183431956</v>
      </c>
      <c r="V111" s="35">
        <f t="shared" si="33"/>
        <v>71.181556195965413</v>
      </c>
      <c r="W111" s="35">
        <f t="shared" si="34"/>
        <v>55.752212389380524</v>
      </c>
      <c r="X111" s="35">
        <f t="shared" si="35"/>
        <v>73.066231414654055</v>
      </c>
      <c r="Y111" s="35">
        <f t="shared" si="36"/>
        <v>73.833586427187512</v>
      </c>
      <c r="Z111" s="35">
        <f t="shared" si="37"/>
        <v>58.404242620602631</v>
      </c>
      <c r="AA111" s="35">
        <f t="shared" si="38"/>
        <v>-2.6520302312220991</v>
      </c>
      <c r="AB111" s="35">
        <f t="shared" si="39"/>
        <v>-2.6520302312220991</v>
      </c>
      <c r="AC111" s="35">
        <f t="shared" si="40"/>
        <v>-2.6520302312221062</v>
      </c>
      <c r="AF111">
        <v>2.13</v>
      </c>
      <c r="AG111">
        <v>1.78</v>
      </c>
      <c r="AJ111" t="s">
        <v>490</v>
      </c>
    </row>
    <row r="112" spans="1:36" ht="15" x14ac:dyDescent="0.25">
      <c r="A112">
        <v>3.38</v>
      </c>
      <c r="B112">
        <v>3.47</v>
      </c>
      <c r="C112">
        <v>2.2599999999999998</v>
      </c>
      <c r="D112" s="20">
        <f t="shared" si="28"/>
        <v>2.6520302312221133E-2</v>
      </c>
      <c r="E112" s="17">
        <f>IF(OR($A112="",$B112="",$C112=""),"",A112*'MPTO_working_3-way'!$I111)</f>
        <v>3.4696386218153075</v>
      </c>
      <c r="F112" s="21">
        <f>IF(OR($A112="",$B112="",$C112=""),"",B112*'MPTO_working_3-way'!$I111)</f>
        <v>3.5620254490234076</v>
      </c>
      <c r="G112" s="22">
        <f>IF(OR($A112="",$B112="",$C112=""),"",C112*'MPTO_working_3-way'!$I111)</f>
        <v>2.3199358832256194</v>
      </c>
      <c r="H112" s="17">
        <f>IF(OR($A112="",$B112="",$C112=""),"",'MPTO_working_3-way'!E111)</f>
        <v>3.484103409290265</v>
      </c>
      <c r="I112" s="21">
        <f>IF(OR($A112="",$B112="",$C112=""),"",'MPTO_working_3-way'!F111)</f>
        <v>3.5798112457703533</v>
      </c>
      <c r="J112" s="22">
        <f>IF(OR($A112="",$B112="",$C112=""),"",'MPTO_working_3-way'!G111)</f>
        <v>2.3060721571740794</v>
      </c>
      <c r="K112" s="17">
        <f>IF(OR($A112="",$B112="",$C112=""),"",'OddsRatio_working_3-way'!H111)</f>
        <v>3.4781816567051567</v>
      </c>
      <c r="L112" s="21">
        <f>IF(OR($A112="",$B112="",$C112=""),"",'OddsRatio_working_3-way'!I111)</f>
        <v>3.5718944084293014</v>
      </c>
      <c r="M112" s="22">
        <f>IF(OR($A112="",$B112="",$C112=""),"",'OddsRatio_working_3-way'!J111)</f>
        <v>2.311978524138024</v>
      </c>
      <c r="N112" s="23">
        <f t="shared" si="29"/>
        <v>28.821445372221564</v>
      </c>
      <c r="O112" s="24">
        <f t="shared" si="30"/>
        <v>28.073915088792184</v>
      </c>
      <c r="P112" s="24">
        <f t="shared" si="31"/>
        <v>43.104639538986241</v>
      </c>
      <c r="Q112" t="s">
        <v>345</v>
      </c>
      <c r="R112" t="s">
        <v>346</v>
      </c>
      <c r="S112" s="48" t="s">
        <v>478</v>
      </c>
      <c r="T112" s="35">
        <v>100</v>
      </c>
      <c r="U112" s="35">
        <f t="shared" si="32"/>
        <v>50.73891625615763</v>
      </c>
      <c r="V112" s="35">
        <f t="shared" si="33"/>
        <v>70.760233918128648</v>
      </c>
      <c r="W112" s="35">
        <f t="shared" si="34"/>
        <v>75.550122249388764</v>
      </c>
      <c r="X112" s="35">
        <f t="shared" si="35"/>
        <v>53.689643832482595</v>
      </c>
      <c r="Y112" s="35">
        <f t="shared" si="36"/>
        <v>73.710961494453613</v>
      </c>
      <c r="Z112" s="35">
        <f t="shared" si="37"/>
        <v>78.500849825713715</v>
      </c>
      <c r="AA112" s="35">
        <f t="shared" si="38"/>
        <v>-2.9507275763249652</v>
      </c>
      <c r="AB112" s="35">
        <f t="shared" si="39"/>
        <v>-2.9507275763249652</v>
      </c>
      <c r="AC112" s="35">
        <f t="shared" si="40"/>
        <v>-2.950727576324951</v>
      </c>
      <c r="AF112">
        <v>2.06</v>
      </c>
      <c r="AG112">
        <v>1.84</v>
      </c>
      <c r="AJ112" t="s">
        <v>490</v>
      </c>
    </row>
    <row r="113" spans="1:36" s="35" customFormat="1" ht="15" x14ac:dyDescent="0.25">
      <c r="A113">
        <v>2.0299999999999998</v>
      </c>
      <c r="B113">
        <v>3.42</v>
      </c>
      <c r="C113">
        <v>4.09</v>
      </c>
      <c r="D113" s="20">
        <f t="shared" si="28"/>
        <v>2.9507275763249741E-2</v>
      </c>
      <c r="E113" s="17">
        <f>IF(OR($A113="",$B113="",$C113=""),"",A113*'MPTO_working_3-way'!$I112)</f>
        <v>2.0898997697993966</v>
      </c>
      <c r="F113" s="21">
        <f>IF(OR($A113="",$B113="",$C113=""),"",B113*'MPTO_working_3-way'!$I112)</f>
        <v>3.5209148831103141</v>
      </c>
      <c r="G113" s="22">
        <f>IF(OR($A113="",$B113="",$C113=""),"",C113*'MPTO_working_3-way'!$I112)</f>
        <v>4.2106847578716913</v>
      </c>
      <c r="H113" s="17">
        <f>IF(OR($A113="",$B113="",$C113=""),"",'MPTO_working_3-way'!E112)</f>
        <v>2.0713579548900203</v>
      </c>
      <c r="I113" s="21">
        <f>IF(OR($A113="",$B113="",$C113=""),"",'MPTO_working_3-way'!F112)</f>
        <v>3.5390475223464808</v>
      </c>
      <c r="J113" s="22">
        <f>IF(OR($A113="",$B113="",$C113=""),"",'MPTO_working_3-way'!G112)</f>
        <v>4.2614298776574255</v>
      </c>
      <c r="K113" s="17">
        <f>IF(OR($A113="",$B113="",$C113=""),"",'OddsRatio_working_3-way'!H112)</f>
        <v>2.0788156342273587</v>
      </c>
      <c r="L113" s="21">
        <f>IF(OR($A113="",$B113="",$C113=""),"",'OddsRatio_working_3-way'!I112)</f>
        <v>3.5346930435244754</v>
      </c>
      <c r="M113" s="22">
        <f>IF(OR($A113="",$B113="",$C113=""),"",'OddsRatio_working_3-way'!J112)</f>
        <v>4.2364469026820766</v>
      </c>
      <c r="N113" s="23">
        <f t="shared" si="29"/>
        <v>47.84918465711813</v>
      </c>
      <c r="O113" s="24">
        <f t="shared" si="30"/>
        <v>28.401709021622747</v>
      </c>
      <c r="P113" s="24">
        <f t="shared" si="31"/>
        <v>23.749106321259116</v>
      </c>
      <c r="Q113" t="s">
        <v>347</v>
      </c>
      <c r="R113" t="s">
        <v>348</v>
      </c>
      <c r="S113" s="48" t="s">
        <v>478</v>
      </c>
      <c r="T113" s="35">
        <v>100</v>
      </c>
      <c r="U113" s="35">
        <f t="shared" si="32"/>
        <v>74.619289340101517</v>
      </c>
      <c r="V113" s="35">
        <f t="shared" si="33"/>
        <v>71.428571428571431</v>
      </c>
      <c r="W113" s="35">
        <f t="shared" si="34"/>
        <v>50.980392156862742</v>
      </c>
      <c r="X113" s="35">
        <f t="shared" si="35"/>
        <v>77.591036414565821</v>
      </c>
      <c r="Y113" s="35">
        <f t="shared" si="36"/>
        <v>74.40031850303572</v>
      </c>
      <c r="Z113" s="35">
        <f t="shared" si="37"/>
        <v>53.952139231327045</v>
      </c>
      <c r="AA113" s="35">
        <f t="shared" si="38"/>
        <v>-2.9717470744643038</v>
      </c>
      <c r="AB113" s="35">
        <f t="shared" si="39"/>
        <v>-2.9717470744642895</v>
      </c>
      <c r="AC113" s="35">
        <f t="shared" si="40"/>
        <v>-2.9717470744643038</v>
      </c>
      <c r="AD113" s="36"/>
      <c r="AE113" s="36"/>
      <c r="AF113">
        <v>2.2200000000000002</v>
      </c>
      <c r="AG113">
        <v>1.71</v>
      </c>
      <c r="AH113" s="36"/>
      <c r="AI113" s="36"/>
      <c r="AJ113" t="s">
        <v>490</v>
      </c>
    </row>
    <row r="114" spans="1:36" ht="15" x14ac:dyDescent="0.25">
      <c r="A114">
        <v>3.94</v>
      </c>
      <c r="B114">
        <v>3.5</v>
      </c>
      <c r="C114">
        <v>2.04</v>
      </c>
      <c r="D114" s="20">
        <f t="shared" si="28"/>
        <v>2.9717470744643038E-2</v>
      </c>
      <c r="E114" s="17">
        <f>IF(OR($A114="",$B114="",$C114=""),"",A114*'MPTO_working_3-way'!$I113)</f>
        <v>4.0570868347338935</v>
      </c>
      <c r="F114" s="21">
        <f>IF(OR($A114="",$B114="",$C114=""),"",B114*'MPTO_working_3-way'!$I113)</f>
        <v>3.6040111476062506</v>
      </c>
      <c r="G114" s="22">
        <f>IF(OR($A114="",$B114="",$C114=""),"",C114*'MPTO_working_3-way'!$I113)</f>
        <v>2.1006236403190717</v>
      </c>
      <c r="H114" s="17">
        <f>IF(OR($A114="",$B114="",$C114=""),"",'MPTO_working_3-way'!E113)</f>
        <v>4.1000194325689856</v>
      </c>
      <c r="I114" s="21">
        <f>IF(OR($A114="",$B114="",$C114=""),"",'MPTO_working_3-way'!F113)</f>
        <v>3.6257045642012646</v>
      </c>
      <c r="J114" s="22">
        <f>IF(OR($A114="",$B114="",$C114=""),"",'MPTO_working_3-way'!G113)</f>
        <v>2.0820743079883552</v>
      </c>
      <c r="K114" s="17">
        <f>IF(OR($A114="",$B114="",$C114=""),"",'OddsRatio_working_3-way'!H113)</f>
        <v>4.0799600449640669</v>
      </c>
      <c r="L114" s="21">
        <f>IF(OR($A114="",$B114="",$C114=""),"",'OddsRatio_working_3-way'!I113)</f>
        <v>3.6190136436769285</v>
      </c>
      <c r="M114" s="22">
        <f>IF(OR($A114="",$B114="",$C114=""),"",'OddsRatio_working_3-way'!J113)</f>
        <v>2.0895096757696021</v>
      </c>
      <c r="N114" s="23">
        <f t="shared" si="29"/>
        <v>24.648227675057651</v>
      </c>
      <c r="O114" s="24">
        <f t="shared" si="30"/>
        <v>27.746862011350615</v>
      </c>
      <c r="P114" s="24">
        <f t="shared" si="31"/>
        <v>47.604910313591745</v>
      </c>
      <c r="Q114" t="s">
        <v>349</v>
      </c>
      <c r="R114" t="s">
        <v>350</v>
      </c>
      <c r="S114" s="48" t="s">
        <v>478</v>
      </c>
      <c r="T114" s="35">
        <v>100</v>
      </c>
      <c r="U114" s="35">
        <f t="shared" si="32"/>
        <v>61.089494163424128</v>
      </c>
      <c r="V114" s="35">
        <f t="shared" si="33"/>
        <v>67.532467532467535</v>
      </c>
      <c r="W114" s="35">
        <f t="shared" si="34"/>
        <v>68.652037617554868</v>
      </c>
      <c r="X114" s="35">
        <f t="shared" si="35"/>
        <v>63.815494849977618</v>
      </c>
      <c r="Y114" s="35">
        <f t="shared" si="36"/>
        <v>70.258468219021026</v>
      </c>
      <c r="Z114" s="35">
        <f t="shared" si="37"/>
        <v>71.378038304108344</v>
      </c>
      <c r="AA114" s="35">
        <f t="shared" si="38"/>
        <v>-2.7260006865534905</v>
      </c>
      <c r="AB114" s="35">
        <f t="shared" si="39"/>
        <v>-2.7260006865534905</v>
      </c>
      <c r="AC114" s="35">
        <f t="shared" si="40"/>
        <v>-2.7260006865534763</v>
      </c>
      <c r="AF114">
        <v>2.15</v>
      </c>
      <c r="AG114">
        <v>1.76</v>
      </c>
      <c r="AJ114" t="s">
        <v>490</v>
      </c>
    </row>
    <row r="115" spans="1:36" ht="15" x14ac:dyDescent="0.25">
      <c r="A115">
        <v>2.57</v>
      </c>
      <c r="B115">
        <v>3.08</v>
      </c>
      <c r="C115">
        <v>3.19</v>
      </c>
      <c r="D115" s="20">
        <f t="shared" si="28"/>
        <v>2.7260006865534869E-2</v>
      </c>
      <c r="E115" s="17">
        <f>IF(OR($A115="",$B115="",$C115=""),"",A115*'MPTO_working_3-way'!$I114)</f>
        <v>2.6400582176444245</v>
      </c>
      <c r="F115" s="21">
        <f>IF(OR($A115="",$B115="",$C115=""),"",B115*'MPTO_working_3-way'!$I114)</f>
        <v>3.1639608211458476</v>
      </c>
      <c r="G115" s="22">
        <f>IF(OR($A115="",$B115="",$C115=""),"",C115*'MPTO_working_3-way'!$I114)</f>
        <v>3.276959421901056</v>
      </c>
      <c r="H115" s="17">
        <f>IF(OR($A115="",$B115="",$C115=""),"",'MPTO_working_3-way'!E114)</f>
        <v>2.6314516030422341</v>
      </c>
      <c r="I115" s="21">
        <f>IF(OR($A115="",$B115="",$C115=""),"",'MPTO_working_3-way'!F114)</f>
        <v>3.1686817059950569</v>
      </c>
      <c r="J115" s="22">
        <f>IF(OR($A115="",$B115="",$C115=""),"",'MPTO_working_3-way'!G114)</f>
        <v>3.2852271512968079</v>
      </c>
      <c r="K115" s="17">
        <f>IF(OR($A115="",$B115="",$C115=""),"",'OddsRatio_working_3-way'!H114)</f>
        <v>2.6354117826341086</v>
      </c>
      <c r="L115" s="21">
        <f>IF(OR($A115="",$B115="",$C115=""),"",'OddsRatio_working_3-way'!I114)</f>
        <v>3.1666601961012391</v>
      </c>
      <c r="M115" s="22">
        <f>IF(OR($A115="",$B115="",$C115=""),"",'OddsRatio_working_3-way'!J114)</f>
        <v>3.2812431872412087</v>
      </c>
      <c r="N115" s="23">
        <f t="shared" si="29"/>
        <v>37.87795258894873</v>
      </c>
      <c r="O115" s="24">
        <f t="shared" si="30"/>
        <v>31.605953945973447</v>
      </c>
      <c r="P115" s="24">
        <f t="shared" si="31"/>
        <v>30.51609346507782</v>
      </c>
      <c r="Q115" t="s">
        <v>351</v>
      </c>
      <c r="R115" t="s">
        <v>352</v>
      </c>
      <c r="S115" s="48" t="s">
        <v>478</v>
      </c>
      <c r="T115" s="35">
        <v>100</v>
      </c>
      <c r="U115" s="35">
        <f t="shared" si="32"/>
        <v>63.63636363636364</v>
      </c>
      <c r="V115" s="35">
        <f t="shared" si="33"/>
        <v>70.149253731343279</v>
      </c>
      <c r="W115" s="35">
        <f t="shared" si="34"/>
        <v>61.832061068702288</v>
      </c>
      <c r="X115" s="35">
        <f t="shared" si="35"/>
        <v>68.018685199954419</v>
      </c>
      <c r="Y115" s="35">
        <f t="shared" si="36"/>
        <v>74.531575294934072</v>
      </c>
      <c r="Z115" s="35">
        <f t="shared" si="37"/>
        <v>66.214382632293081</v>
      </c>
      <c r="AA115" s="35">
        <f t="shared" si="38"/>
        <v>-4.3823215635907786</v>
      </c>
      <c r="AB115" s="35">
        <f t="shared" si="39"/>
        <v>-4.3823215635907928</v>
      </c>
      <c r="AC115" s="35">
        <f t="shared" si="40"/>
        <v>-4.3823215635907928</v>
      </c>
      <c r="AF115">
        <v>2.65</v>
      </c>
      <c r="AG115">
        <v>1.52</v>
      </c>
      <c r="AJ115" t="s">
        <v>490</v>
      </c>
    </row>
    <row r="116" spans="1:36" ht="15" x14ac:dyDescent="0.25">
      <c r="A116">
        <v>2.75</v>
      </c>
      <c r="B116">
        <v>3.35</v>
      </c>
      <c r="C116">
        <v>2.62</v>
      </c>
      <c r="D116" s="20">
        <f t="shared" si="28"/>
        <v>4.3823215635907964E-2</v>
      </c>
      <c r="E116" s="17">
        <f>IF(OR($A116="",$B116="",$C116=""),"",A116*'MPTO_working_3-way'!$I115)</f>
        <v>2.8705138429987471</v>
      </c>
      <c r="F116" s="21">
        <f>IF(OR($A116="",$B116="",$C116=""),"",B116*'MPTO_working_3-way'!$I115)</f>
        <v>3.4968077723802917</v>
      </c>
      <c r="G116" s="22">
        <f>IF(OR($A116="",$B116="",$C116=""),"",C116*'MPTO_working_3-way'!$I115)</f>
        <v>2.7348168249660789</v>
      </c>
      <c r="H116" s="17">
        <f>IF(OR($A116="",$B116="",$C116=""),"",'MPTO_working_3-way'!E115)</f>
        <v>2.8650945169299562</v>
      </c>
      <c r="I116" s="21">
        <f>IF(OR($A116="",$B116="",$C116=""),"",'MPTO_working_3-way'!F115)</f>
        <v>3.5223704532464222</v>
      </c>
      <c r="J116" s="22">
        <f>IF(OR($A116="",$B116="",$C116=""),"",'MPTO_working_3-way'!G115)</f>
        <v>2.7242637722326211</v>
      </c>
      <c r="K116" s="17">
        <f>IF(OR($A116="",$B116="",$C116=""),"",'OddsRatio_working_3-way'!H115)</f>
        <v>2.868292304110172</v>
      </c>
      <c r="L116" s="21">
        <f>IF(OR($A116="",$B116="",$C116=""),"",'OddsRatio_working_3-way'!I115)</f>
        <v>3.5088496655193739</v>
      </c>
      <c r="M116" s="22">
        <f>IF(OR($A116="",$B116="",$C116=""),"",'OddsRatio_working_3-way'!J115)</f>
        <v>2.7295048758048446</v>
      </c>
      <c r="N116" s="23">
        <f t="shared" si="29"/>
        <v>34.836968385957249</v>
      </c>
      <c r="O116" s="24">
        <f t="shared" si="30"/>
        <v>28.597511361606699</v>
      </c>
      <c r="P116" s="24">
        <f t="shared" si="31"/>
        <v>36.565520252436045</v>
      </c>
      <c r="Q116" t="s">
        <v>353</v>
      </c>
      <c r="R116" t="s">
        <v>354</v>
      </c>
      <c r="S116" s="48" t="s">
        <v>478</v>
      </c>
      <c r="T116" s="35">
        <v>100</v>
      </c>
      <c r="U116" s="35">
        <f t="shared" si="32"/>
        <v>59.349593495934961</v>
      </c>
      <c r="V116" s="35">
        <f t="shared" si="33"/>
        <v>69.040247678018574</v>
      </c>
      <c r="W116" s="35">
        <f t="shared" si="34"/>
        <v>67.21311475409837</v>
      </c>
      <c r="X116" s="35">
        <f t="shared" si="35"/>
        <v>63.74663756788307</v>
      </c>
      <c r="Y116" s="35">
        <f t="shared" si="36"/>
        <v>73.437291749966676</v>
      </c>
      <c r="Z116" s="35">
        <f t="shared" si="37"/>
        <v>71.610158826046472</v>
      </c>
      <c r="AA116" s="35">
        <f t="shared" si="38"/>
        <v>-4.397044071948109</v>
      </c>
      <c r="AB116" s="35">
        <f t="shared" si="39"/>
        <v>-4.3970440719481019</v>
      </c>
      <c r="AC116" s="35">
        <f t="shared" si="40"/>
        <v>-4.3970440719481019</v>
      </c>
      <c r="AF116">
        <v>2.21</v>
      </c>
      <c r="AG116">
        <v>1.68</v>
      </c>
      <c r="AJ116" t="s">
        <v>491</v>
      </c>
    </row>
    <row r="117" spans="1:36" ht="15" x14ac:dyDescent="0.25">
      <c r="A117">
        <v>2.46</v>
      </c>
      <c r="B117">
        <v>3.23</v>
      </c>
      <c r="C117">
        <v>3.05</v>
      </c>
      <c r="D117" s="20">
        <f t="shared" si="28"/>
        <v>4.3970440719481196E-2</v>
      </c>
      <c r="E117" s="17">
        <f>IF(OR($A117="",$B117="",$C117=""),"",A117*'MPTO_working_3-way'!$I116)</f>
        <v>2.5681672841699239</v>
      </c>
      <c r="F117" s="21">
        <f>IF(OR($A117="",$B117="",$C117=""),"",B117*'MPTO_working_3-way'!$I116)</f>
        <v>3.3720245235239243</v>
      </c>
      <c r="G117" s="22">
        <f>IF(OR($A117="",$B117="",$C117=""),"",C117*'MPTO_working_3-way'!$I116)</f>
        <v>3.1841098441944173</v>
      </c>
      <c r="H117" s="17">
        <f>IF(OR($A117="",$B117="",$C117=""),"",'MPTO_working_3-way'!E116)</f>
        <v>2.5520148380649443</v>
      </c>
      <c r="I117" s="21">
        <f>IF(OR($A117="",$B117="",$C117=""),"",'MPTO_working_3-way'!F116)</f>
        <v>3.3905119479709138</v>
      </c>
      <c r="J117" s="22">
        <f>IF(OR($A117="",$B117="",$C117=""),"",'MPTO_working_3-way'!G116)</f>
        <v>3.1927252973964717</v>
      </c>
      <c r="K117" s="17">
        <f>IF(OR($A117="",$B117="",$C117=""),"",'OddsRatio_working_3-way'!H116)</f>
        <v>2.559251707670652</v>
      </c>
      <c r="L117" s="21">
        <f>IF(OR($A117="",$B117="",$C117=""),"",'OddsRatio_working_3-way'!I116)</f>
        <v>3.3815967863736667</v>
      </c>
      <c r="M117" s="22">
        <f>IF(OR($A117="",$B117="",$C117=""),"",'OddsRatio_working_3-way'!J116)</f>
        <v>3.1893602744690654</v>
      </c>
      <c r="N117" s="23">
        <f t="shared" si="29"/>
        <v>38.938273459207984</v>
      </c>
      <c r="O117" s="24">
        <f t="shared" si="30"/>
        <v>29.655774832709486</v>
      </c>
      <c r="P117" s="24">
        <f t="shared" si="31"/>
        <v>31.405951708082512</v>
      </c>
      <c r="Q117" t="s">
        <v>355</v>
      </c>
      <c r="R117" t="s">
        <v>356</v>
      </c>
      <c r="S117" s="48" t="s">
        <v>478</v>
      </c>
      <c r="T117" s="35">
        <v>100</v>
      </c>
      <c r="U117" s="35">
        <f t="shared" si="32"/>
        <v>39.393939393939398</v>
      </c>
      <c r="V117" s="35">
        <f t="shared" si="33"/>
        <v>74.811083123425689</v>
      </c>
      <c r="W117" s="35">
        <f t="shared" si="34"/>
        <v>80.732177263969163</v>
      </c>
      <c r="X117" s="35">
        <f t="shared" si="35"/>
        <v>44.456739612605134</v>
      </c>
      <c r="Y117" s="35">
        <f t="shared" si="36"/>
        <v>79.873883342091432</v>
      </c>
      <c r="Z117" s="35">
        <f t="shared" si="37"/>
        <v>85.79497748263492</v>
      </c>
      <c r="AA117" s="35">
        <f t="shared" si="38"/>
        <v>-5.0628002186657355</v>
      </c>
      <c r="AB117" s="35">
        <f t="shared" si="39"/>
        <v>-5.0628002186657426</v>
      </c>
      <c r="AC117" s="35">
        <f t="shared" si="40"/>
        <v>-5.0628002186657568</v>
      </c>
      <c r="AF117">
        <v>2.11</v>
      </c>
      <c r="AG117">
        <v>1.75</v>
      </c>
      <c r="AJ117" t="s">
        <v>491</v>
      </c>
    </row>
    <row r="118" spans="1:36" ht="15" x14ac:dyDescent="0.25">
      <c r="A118">
        <v>1.65</v>
      </c>
      <c r="B118">
        <v>3.97</v>
      </c>
      <c r="C118">
        <v>5.19</v>
      </c>
      <c r="D118" s="20">
        <f t="shared" si="28"/>
        <v>5.0628002186657417E-2</v>
      </c>
      <c r="E118" s="17">
        <f>IF(OR($A118="",$B118="",$C118=""),"",A118*'MPTO_working_3-way'!$I117)</f>
        <v>1.7335362036079847</v>
      </c>
      <c r="F118" s="21">
        <f>IF(OR($A118="",$B118="",$C118=""),"",B118*'MPTO_working_3-way'!$I117)</f>
        <v>4.1709931686810302</v>
      </c>
      <c r="G118" s="22">
        <f>IF(OR($A118="",$B118="",$C118=""),"",C118*'MPTO_working_3-way'!$I117)</f>
        <v>5.4527593313487523</v>
      </c>
      <c r="H118" s="17">
        <f>IF(OR($A118="",$B118="",$C118=""),"",'MPTO_working_3-way'!E117)</f>
        <v>1.6972609110127446</v>
      </c>
      <c r="I118" s="21">
        <f>IF(OR($A118="",$B118="",$C118=""),"",'MPTO_working_3-way'!F117)</f>
        <v>4.2550807188947362</v>
      </c>
      <c r="J118" s="22">
        <f>IF(OR($A118="",$B118="",$C118=""),"",'MPTO_working_3-way'!G117)</f>
        <v>5.6882100935874176</v>
      </c>
      <c r="K118" s="17">
        <f>IF(OR($A118="",$B118="",$C118=""),"",'OddsRatio_working_3-way'!H117)</f>
        <v>1.7096623828035244</v>
      </c>
      <c r="L118" s="21">
        <f>IF(OR($A118="",$B118="",$C118=""),"",'OddsRatio_working_3-way'!I117)</f>
        <v>4.2426111952714907</v>
      </c>
      <c r="M118" s="22">
        <f>IF(OR($A118="",$B118="",$C118=""),"",'OddsRatio_working_3-way'!J117)</f>
        <v>5.5745928983796462</v>
      </c>
      <c r="N118" s="23">
        <f t="shared" si="29"/>
        <v>57.685556143489471</v>
      </c>
      <c r="O118" s="24">
        <f t="shared" si="30"/>
        <v>23.975105198175722</v>
      </c>
      <c r="P118" s="24">
        <f t="shared" si="31"/>
        <v>18.339338658334803</v>
      </c>
      <c r="Q118" t="s">
        <v>357</v>
      </c>
      <c r="R118" t="s">
        <v>358</v>
      </c>
      <c r="S118" s="48" t="s">
        <v>478</v>
      </c>
      <c r="T118" s="35">
        <v>100</v>
      </c>
      <c r="U118" s="35">
        <f t="shared" si="32"/>
        <v>66.996699669967001</v>
      </c>
      <c r="V118" s="35">
        <f t="shared" si="33"/>
        <v>68.454258675078862</v>
      </c>
      <c r="W118" s="35">
        <f t="shared" si="34"/>
        <v>59.016393442622956</v>
      </c>
      <c r="X118" s="35">
        <f t="shared" si="35"/>
        <v>72.529347882298197</v>
      </c>
      <c r="Y118" s="35">
        <f t="shared" si="36"/>
        <v>73.986906887410058</v>
      </c>
      <c r="Z118" s="35">
        <f t="shared" si="37"/>
        <v>64.549041654954138</v>
      </c>
      <c r="AA118" s="35">
        <f t="shared" si="38"/>
        <v>-5.5326482123311962</v>
      </c>
      <c r="AB118" s="35">
        <f t="shared" si="39"/>
        <v>-5.5326482123311962</v>
      </c>
      <c r="AC118" s="35">
        <f t="shared" si="40"/>
        <v>-5.532648212331182</v>
      </c>
      <c r="AF118">
        <v>1.83</v>
      </c>
      <c r="AG118">
        <v>2.02</v>
      </c>
      <c r="AJ118" t="s">
        <v>491</v>
      </c>
    </row>
    <row r="119" spans="1:36" ht="15" x14ac:dyDescent="0.25">
      <c r="A119">
        <v>3.03</v>
      </c>
      <c r="B119">
        <v>3.17</v>
      </c>
      <c r="C119">
        <v>2.44</v>
      </c>
      <c r="D119" s="20">
        <f t="shared" si="28"/>
        <v>5.5326482123311926E-2</v>
      </c>
      <c r="E119" s="17">
        <f>IF(OR($A119="",$B119="",$C119=""),"",A119*'MPTO_working_3-way'!$I118)</f>
        <v>3.1976392408336349</v>
      </c>
      <c r="F119" s="21">
        <f>IF(OR($A119="",$B119="",$C119=""),"",B119*'MPTO_working_3-way'!$I118)</f>
        <v>3.3453849483308988</v>
      </c>
      <c r="G119" s="22">
        <f>IF(OR($A119="",$B119="",$C119=""),"",C119*'MPTO_working_3-way'!$I118)</f>
        <v>2.5749966163808811</v>
      </c>
      <c r="H119" s="17">
        <f>IF(OR($A119="",$B119="",$C119=""),"",'MPTO_working_3-way'!E118)</f>
        <v>3.2093369358341963</v>
      </c>
      <c r="I119" s="21">
        <f>IF(OR($A119="",$B119="",$C119=""),"",'MPTO_working_3-way'!F118)</f>
        <v>3.366830462218354</v>
      </c>
      <c r="J119" s="22">
        <f>IF(OR($A119="",$B119="",$C119=""),"",'MPTO_working_3-way'!G118)</f>
        <v>2.5549708045207464</v>
      </c>
      <c r="K119" s="17">
        <f>IF(OR($A119="",$B119="",$C119=""),"",'OddsRatio_working_3-way'!H118)</f>
        <v>3.2046201557224938</v>
      </c>
      <c r="L119" s="21">
        <f>IF(OR($A119="",$B119="",$C119=""),"",'OddsRatio_working_3-way'!I118)</f>
        <v>3.3566629250826665</v>
      </c>
      <c r="M119" s="22">
        <f>IF(OR($A119="",$B119="",$C119=""),"",'OddsRatio_working_3-way'!J118)</f>
        <v>2.5638684848474833</v>
      </c>
      <c r="N119" s="23">
        <f t="shared" si="29"/>
        <v>31.273071309298068</v>
      </c>
      <c r="O119" s="24">
        <f t="shared" si="30"/>
        <v>29.89192620415556</v>
      </c>
      <c r="P119" s="24">
        <f t="shared" si="31"/>
        <v>38.835002486546365</v>
      </c>
      <c r="Q119" t="s">
        <v>359</v>
      </c>
      <c r="R119" t="s">
        <v>360</v>
      </c>
      <c r="S119" s="48" t="s">
        <v>478</v>
      </c>
      <c r="T119" s="35">
        <v>100</v>
      </c>
      <c r="U119" s="35">
        <f t="shared" si="32"/>
        <v>59.677419354838712</v>
      </c>
      <c r="V119" s="35">
        <f t="shared" si="33"/>
        <v>67.948717948717942</v>
      </c>
      <c r="W119" s="35">
        <f t="shared" si="34"/>
        <v>66.88741721854305</v>
      </c>
      <c r="X119" s="35">
        <f t="shared" si="35"/>
        <v>65.163864832739009</v>
      </c>
      <c r="Y119" s="35">
        <f t="shared" si="36"/>
        <v>73.435163426618246</v>
      </c>
      <c r="Z119" s="35">
        <f t="shared" si="37"/>
        <v>72.373862696443354</v>
      </c>
      <c r="AA119" s="35">
        <f t="shared" si="38"/>
        <v>-5.4864454779002969</v>
      </c>
      <c r="AB119" s="35">
        <f t="shared" si="39"/>
        <v>-5.486445477900304</v>
      </c>
      <c r="AC119" s="35">
        <f t="shared" si="40"/>
        <v>-5.486445477900304</v>
      </c>
      <c r="AF119">
        <v>2.13</v>
      </c>
      <c r="AG119">
        <v>1.7</v>
      </c>
      <c r="AJ119" t="s">
        <v>491</v>
      </c>
    </row>
    <row r="120" spans="1:36" ht="15" x14ac:dyDescent="0.25">
      <c r="A120">
        <v>2.48</v>
      </c>
      <c r="B120">
        <v>3.12</v>
      </c>
      <c r="C120">
        <v>3.02</v>
      </c>
      <c r="D120" s="20">
        <f t="shared" si="28"/>
        <v>5.4864454779003147E-2</v>
      </c>
      <c r="E120" s="17">
        <f>IF(OR($A120="",$B120="",$C120=""),"",A120*'MPTO_working_3-way'!$I119)</f>
        <v>2.6160638478519278</v>
      </c>
      <c r="F120" s="21">
        <f>IF(OR($A120="",$B120="",$C120=""),"",B120*'MPTO_working_3-way'!$I119)</f>
        <v>3.2911770989104898</v>
      </c>
      <c r="G120" s="22">
        <f>IF(OR($A120="",$B120="",$C120=""),"",C120*'MPTO_working_3-way'!$I119)</f>
        <v>3.1856906534325895</v>
      </c>
      <c r="H120" s="17">
        <f>IF(OR($A120="",$B120="",$C120=""),"",'MPTO_working_3-way'!E119)</f>
        <v>2.5978232770376839</v>
      </c>
      <c r="I120" s="21">
        <f>IF(OR($A120="",$B120="",$C120=""),"",'MPTO_working_3-way'!F119)</f>
        <v>3.3087967424171487</v>
      </c>
      <c r="J120" s="22">
        <f>IF(OR($A120="",$B120="",$C120=""),"",'MPTO_working_3-way'!G119)</f>
        <v>3.1965459278368575</v>
      </c>
      <c r="K120" s="17">
        <f>IF(OR($A120="",$B120="",$C120=""),"",'OddsRatio_working_3-way'!H119)</f>
        <v>2.6060032751583053</v>
      </c>
      <c r="L120" s="21">
        <f>IF(OR($A120="",$B120="",$C120=""),"",'OddsRatio_working_3-way'!I119)</f>
        <v>3.3004911779294646</v>
      </c>
      <c r="M120" s="22">
        <f>IF(OR($A120="",$B120="",$C120=""),"",'OddsRatio_working_3-way'!J119)</f>
        <v>3.1919774431214698</v>
      </c>
      <c r="N120" s="23">
        <f t="shared" si="29"/>
        <v>38.225366740231067</v>
      </c>
      <c r="O120" s="24">
        <f t="shared" si="30"/>
        <v>30.384265870440082</v>
      </c>
      <c r="P120" s="24">
        <f t="shared" si="31"/>
        <v>31.390367389328826</v>
      </c>
      <c r="Q120" t="s">
        <v>361</v>
      </c>
      <c r="R120" t="s">
        <v>362</v>
      </c>
      <c r="S120" s="48" t="s">
        <v>478</v>
      </c>
      <c r="T120" s="35">
        <v>100</v>
      </c>
      <c r="U120" s="35">
        <f t="shared" si="32"/>
        <v>29.577464788732396</v>
      </c>
      <c r="V120" s="35">
        <f t="shared" si="33"/>
        <v>78.070175438596479</v>
      </c>
      <c r="W120" s="35">
        <f t="shared" si="34"/>
        <v>85.974754558204765</v>
      </c>
      <c r="X120" s="35">
        <f t="shared" si="35"/>
        <v>35.955070003198742</v>
      </c>
      <c r="Y120" s="35">
        <f t="shared" si="36"/>
        <v>84.447780653062836</v>
      </c>
      <c r="Z120" s="35">
        <f t="shared" si="37"/>
        <v>92.352359772671122</v>
      </c>
      <c r="AA120" s="35">
        <f t="shared" si="38"/>
        <v>-6.377605214466346</v>
      </c>
      <c r="AB120" s="35">
        <f t="shared" si="39"/>
        <v>-6.3776052144663566</v>
      </c>
      <c r="AC120" s="35">
        <f t="shared" si="40"/>
        <v>-6.3776052144663566</v>
      </c>
      <c r="AF120">
        <v>2.14</v>
      </c>
      <c r="AG120">
        <v>1.69</v>
      </c>
      <c r="AJ120" t="s">
        <v>491</v>
      </c>
    </row>
    <row r="121" spans="1:36" ht="15" x14ac:dyDescent="0.25">
      <c r="A121">
        <v>1.42</v>
      </c>
      <c r="B121">
        <v>4.5599999999999996</v>
      </c>
      <c r="C121">
        <v>7.13</v>
      </c>
      <c r="D121" s="20">
        <f t="shared" si="28"/>
        <v>6.3776052144663531E-2</v>
      </c>
      <c r="E121" s="17">
        <f>IF(OR($A121="",$B121="",$C121=""),"",A121*'MPTO_working_3-way'!$I120)</f>
        <v>1.5105619940454222</v>
      </c>
      <c r="F121" s="21">
        <f>IF(OR($A121="",$B121="",$C121=""),"",B121*'MPTO_working_3-way'!$I120)</f>
        <v>4.8508187977796648</v>
      </c>
      <c r="G121" s="22">
        <f>IF(OR($A121="",$B121="",$C121=""),"",C121*'MPTO_working_3-way'!$I120)</f>
        <v>7.5847232517914511</v>
      </c>
      <c r="H121" s="17">
        <f>IF(OR($A121="",$B121="",$C121=""),"",'MPTO_working_3-way'!E120)</f>
        <v>1.4642002996047021</v>
      </c>
      <c r="I121" s="21">
        <f>IF(OR($A121="",$B121="",$C121=""),"",'MPTO_working_3-way'!F120)</f>
        <v>5.0494961314468112</v>
      </c>
      <c r="J121" s="22">
        <f>IF(OR($A121="",$B121="",$C121=""),"",'MPTO_working_3-way'!G120)</f>
        <v>8.4038012821415187</v>
      </c>
      <c r="K121" s="17">
        <f>IF(OR($A121="",$B121="",$C121=""),"",'OddsRatio_working_3-way'!H120)</f>
        <v>1.4779158531111121</v>
      </c>
      <c r="L121" s="21">
        <f>IF(OR($A121="",$B121="",$C121=""),"",'OddsRatio_working_3-way'!I120)</f>
        <v>5.0509058025608562</v>
      </c>
      <c r="M121" s="22">
        <f>IF(OR($A121="",$B121="",$C121=""),"",'OddsRatio_working_3-way'!J120)</f>
        <v>7.9752956656455218</v>
      </c>
      <c r="N121" s="23">
        <f t="shared" si="29"/>
        <v>66.200526952350302</v>
      </c>
      <c r="O121" s="24">
        <f t="shared" si="30"/>
        <v>20.615076375512601</v>
      </c>
      <c r="P121" s="24">
        <f t="shared" si="31"/>
        <v>13.184396672137089</v>
      </c>
      <c r="Q121" t="s">
        <v>363</v>
      </c>
      <c r="R121" t="s">
        <v>364</v>
      </c>
      <c r="S121" s="48" t="s">
        <v>478</v>
      </c>
      <c r="T121" s="35">
        <v>100</v>
      </c>
      <c r="U121" s="35">
        <f t="shared" si="32"/>
        <v>60.317460317460316</v>
      </c>
      <c r="V121" s="35">
        <f t="shared" si="33"/>
        <v>71.264367816091948</v>
      </c>
      <c r="W121" s="35">
        <f t="shared" si="34"/>
        <v>61.977186311787079</v>
      </c>
      <c r="X121" s="35">
        <f t="shared" si="35"/>
        <v>66.758445872120973</v>
      </c>
      <c r="Y121" s="35">
        <f t="shared" si="36"/>
        <v>77.705353370752619</v>
      </c>
      <c r="Z121" s="35">
        <f t="shared" si="37"/>
        <v>68.418171866447722</v>
      </c>
      <c r="AA121" s="35">
        <f t="shared" si="38"/>
        <v>-6.4409855546606565</v>
      </c>
      <c r="AB121" s="35">
        <f t="shared" si="39"/>
        <v>-6.4409855546606707</v>
      </c>
      <c r="AC121" s="35">
        <f t="shared" si="40"/>
        <v>-6.4409855546606423</v>
      </c>
      <c r="AF121">
        <v>1.64</v>
      </c>
      <c r="AG121">
        <v>2.2400000000000002</v>
      </c>
      <c r="AJ121" t="s">
        <v>492</v>
      </c>
    </row>
    <row r="122" spans="1:36" ht="15" x14ac:dyDescent="0.25">
      <c r="A122">
        <v>2.52</v>
      </c>
      <c r="B122">
        <v>3.48</v>
      </c>
      <c r="C122">
        <v>2.63</v>
      </c>
      <c r="D122" s="20">
        <f t="shared" si="28"/>
        <v>6.4409855546606387E-2</v>
      </c>
      <c r="E122" s="17">
        <f>IF(OR($A122="",$B122="",$C122=""),"",A122*'MPTO_working_3-way'!$I121)</f>
        <v>2.6823128359774482</v>
      </c>
      <c r="F122" s="21">
        <f>IF(OR($A122="",$B122="",$C122=""),"",B122*'MPTO_working_3-way'!$I121)</f>
        <v>3.7041462973021901</v>
      </c>
      <c r="G122" s="22">
        <f>IF(OR($A122="",$B122="",$C122=""),"",C122*'MPTO_working_3-way'!$I121)</f>
        <v>2.7993979200875745</v>
      </c>
      <c r="H122" s="17">
        <f>IF(OR($A122="",$B122="",$C122=""),"",'MPTO_working_3-way'!E121)</f>
        <v>2.6641414514781654</v>
      </c>
      <c r="I122" s="21">
        <f>IF(OR($A122="",$B122="",$C122=""),"",'MPTO_working_3-way'!F121)</f>
        <v>3.7610051242446687</v>
      </c>
      <c r="J122" s="22">
        <f>IF(OR($A122="",$B122="",$C122=""),"",'MPTO_working_3-way'!G121)</f>
        <v>2.7873928504440668</v>
      </c>
      <c r="K122" s="17">
        <f>IF(OR($A122="",$B122="",$C122=""),"",'OddsRatio_working_3-way'!H121)</f>
        <v>2.6733422009819789</v>
      </c>
      <c r="L122" s="21">
        <f>IF(OR($A122="",$B122="",$C122=""),"",'OddsRatio_working_3-way'!I121)</f>
        <v>3.730189906865335</v>
      </c>
      <c r="M122" s="22">
        <f>IF(OR($A122="",$B122="",$C122=""),"",'OddsRatio_working_3-way'!J121)</f>
        <v>2.7944393339477807</v>
      </c>
      <c r="N122" s="23">
        <f t="shared" si="29"/>
        <v>37.281259165118783</v>
      </c>
      <c r="O122" s="24">
        <f t="shared" si="30"/>
        <v>26.996773878189469</v>
      </c>
      <c r="P122" s="24">
        <f t="shared" si="31"/>
        <v>35.721966956691773</v>
      </c>
      <c r="Q122" t="s">
        <v>365</v>
      </c>
      <c r="R122" t="s">
        <v>366</v>
      </c>
      <c r="S122" s="48" t="s">
        <v>478</v>
      </c>
      <c r="T122" s="35">
        <v>100</v>
      </c>
      <c r="U122" s="35">
        <f t="shared" si="32"/>
        <v>68.847352024922117</v>
      </c>
      <c r="V122" s="35">
        <f t="shared" si="33"/>
        <v>72.67759562841529</v>
      </c>
      <c r="W122" s="35">
        <f t="shared" si="34"/>
        <v>51.92307692307692</v>
      </c>
      <c r="X122" s="35">
        <f t="shared" si="35"/>
        <v>75.399327448507762</v>
      </c>
      <c r="Y122" s="35">
        <f t="shared" si="36"/>
        <v>79.229571052000949</v>
      </c>
      <c r="Z122" s="35">
        <f t="shared" si="37"/>
        <v>58.475052346662572</v>
      </c>
      <c r="AA122" s="35">
        <f t="shared" si="38"/>
        <v>-6.5519754235856453</v>
      </c>
      <c r="AB122" s="35">
        <f t="shared" si="39"/>
        <v>-6.5519754235856595</v>
      </c>
      <c r="AC122" s="35">
        <f t="shared" si="40"/>
        <v>-6.5519754235856524</v>
      </c>
      <c r="AF122">
        <v>1.78</v>
      </c>
      <c r="AG122">
        <v>2.02</v>
      </c>
      <c r="AJ122" t="s">
        <v>492</v>
      </c>
    </row>
    <row r="123" spans="1:36" ht="15" x14ac:dyDescent="0.25">
      <c r="A123">
        <v>3.21</v>
      </c>
      <c r="B123">
        <v>3.66</v>
      </c>
      <c r="C123">
        <v>2.08</v>
      </c>
      <c r="D123" s="20">
        <f t="shared" si="28"/>
        <v>6.5519754235856542E-2</v>
      </c>
      <c r="E123" s="17">
        <f>IF(OR($A123="",$B123="",$C123=""),"",A123*'MPTO_working_3-way'!$I122)</f>
        <v>3.4203184110970994</v>
      </c>
      <c r="F123" s="21">
        <f>IF(OR($A123="",$B123="",$C123=""),"",B123*'MPTO_working_3-way'!$I122)</f>
        <v>3.899802300503235</v>
      </c>
      <c r="G123" s="22">
        <f>IF(OR($A123="",$B123="",$C123=""),"",C123*'MPTO_working_3-way'!$I122)</f>
        <v>2.2162810888105815</v>
      </c>
      <c r="H123" s="17">
        <f>IF(OR($A123="",$B123="",$C123=""),"",'MPTO_working_3-way'!E122)</f>
        <v>3.4520068664134511</v>
      </c>
      <c r="I123" s="21">
        <f>IF(OR($A123="",$B123="",$C123=""),"",'MPTO_working_3-way'!F122)</f>
        <v>3.9779759261453833</v>
      </c>
      <c r="J123" s="22">
        <f>IF(OR($A123="",$B123="",$C123=""),"",'MPTO_working_3-way'!G122)</f>
        <v>2.178984807349083</v>
      </c>
      <c r="K123" s="17">
        <f>IF(OR($A123="",$B123="",$C123=""),"",'OddsRatio_working_3-way'!H122)</f>
        <v>3.4431504963267852</v>
      </c>
      <c r="L123" s="21">
        <f>IF(OR($A123="",$B123="",$C123=""),"",'OddsRatio_working_3-way'!I122)</f>
        <v>3.9406245792892527</v>
      </c>
      <c r="M123" s="22">
        <f>IF(OR($A123="",$B123="",$C123=""),"",'OddsRatio_working_3-way'!J122)</f>
        <v>2.1939377991099227</v>
      </c>
      <c r="N123" s="23">
        <f t="shared" si="29"/>
        <v>29.237044035301977</v>
      </c>
      <c r="O123" s="24">
        <f t="shared" si="30"/>
        <v>25.64232550637141</v>
      </c>
      <c r="P123" s="24">
        <f t="shared" si="31"/>
        <v>45.120630458326616</v>
      </c>
      <c r="Q123" t="s">
        <v>367</v>
      </c>
      <c r="R123" t="s">
        <v>368</v>
      </c>
      <c r="S123" s="48" t="s">
        <v>478</v>
      </c>
      <c r="T123" s="35">
        <v>100</v>
      </c>
      <c r="U123" s="35">
        <f t="shared" si="32"/>
        <v>73.753280839895012</v>
      </c>
      <c r="V123" s="35">
        <f t="shared" si="33"/>
        <v>72.527472527472526</v>
      </c>
      <c r="W123" s="35">
        <f t="shared" si="34"/>
        <v>45.945945945945937</v>
      </c>
      <c r="X123" s="35">
        <f t="shared" si="35"/>
        <v>81.526581526581523</v>
      </c>
      <c r="Y123" s="35">
        <f t="shared" si="36"/>
        <v>80.300773214159022</v>
      </c>
      <c r="Z123" s="35">
        <f t="shared" si="37"/>
        <v>53.719246632632455</v>
      </c>
      <c r="AA123" s="35">
        <f t="shared" si="38"/>
        <v>-7.7733006866865111</v>
      </c>
      <c r="AB123" s="35">
        <f t="shared" si="39"/>
        <v>-7.7733006866864969</v>
      </c>
      <c r="AC123" s="35">
        <f t="shared" si="40"/>
        <v>-7.7733006866865182</v>
      </c>
      <c r="AF123">
        <v>1.79</v>
      </c>
      <c r="AG123">
        <v>2.0099999999999998</v>
      </c>
      <c r="AJ123" t="s">
        <v>492</v>
      </c>
    </row>
    <row r="124" spans="1:36" ht="15" x14ac:dyDescent="0.25">
      <c r="A124">
        <v>3.81</v>
      </c>
      <c r="B124">
        <v>3.64</v>
      </c>
      <c r="C124">
        <v>1.85</v>
      </c>
      <c r="D124" s="20">
        <f t="shared" si="28"/>
        <v>7.7733006866865129E-2</v>
      </c>
      <c r="E124" s="17">
        <f>IF(OR($A124="",$B124="",$C124=""),"",A124*'MPTO_working_3-way'!$I123)</f>
        <v>4.1061627561627558</v>
      </c>
      <c r="F124" s="21">
        <f>IF(OR($A124="",$B124="",$C124=""),"",B124*'MPTO_working_3-way'!$I123)</f>
        <v>3.9229481449953894</v>
      </c>
      <c r="G124" s="22">
        <f>IF(OR($A124="",$B124="",$C124=""),"",C124*'MPTO_working_3-way'!$I123)</f>
        <v>1.9938060627037006</v>
      </c>
      <c r="H124" s="17">
        <f>IF(OR($A124="",$B124="",$C124=""),"",'MPTO_working_3-way'!E123)</f>
        <v>4.2273254523925123</v>
      </c>
      <c r="I124" s="21">
        <f>IF(OR($A124="",$B124="",$C124=""),"",'MPTO_working_3-way'!F123)</f>
        <v>4.0190620506142194</v>
      </c>
      <c r="J124" s="22">
        <f>IF(OR($A124="",$B124="",$C124=""),"",'MPTO_working_3-way'!G123)</f>
        <v>1.9431453612193028</v>
      </c>
      <c r="K124" s="17">
        <f>IF(OR($A124="",$B124="",$C124=""),"",'OddsRatio_working_3-way'!H123)</f>
        <v>4.1785392553209624</v>
      </c>
      <c r="L124" s="21">
        <f>IF(OR($A124="",$B124="",$C124=""),"",'OddsRatio_working_3-way'!I123)</f>
        <v>3.9862432861378427</v>
      </c>
      <c r="M124" s="22">
        <f>IF(OR($A124="",$B124="",$C124=""),"",'OddsRatio_working_3-way'!J123)</f>
        <v>1.9614798459155938</v>
      </c>
      <c r="N124" s="23">
        <f t="shared" si="29"/>
        <v>24.353637675446372</v>
      </c>
      <c r="O124" s="24">
        <f t="shared" si="30"/>
        <v>25.491032841607325</v>
      </c>
      <c r="P124" s="24">
        <f t="shared" si="31"/>
        <v>50.1553294829463</v>
      </c>
      <c r="Q124" t="s">
        <v>369</v>
      </c>
      <c r="R124" t="s">
        <v>370</v>
      </c>
      <c r="S124" s="48" t="s">
        <v>478</v>
      </c>
      <c r="T124" s="35">
        <v>100</v>
      </c>
      <c r="U124" s="35">
        <f t="shared" si="32"/>
        <v>65.03496503496504</v>
      </c>
      <c r="V124" s="35">
        <f t="shared" si="33"/>
        <v>72.972972972972968</v>
      </c>
      <c r="W124" s="35">
        <f t="shared" si="34"/>
        <v>54.128440366972484</v>
      </c>
      <c r="X124" s="35">
        <f t="shared" si="35"/>
        <v>72.898586660054548</v>
      </c>
      <c r="Y124" s="35">
        <f t="shared" si="36"/>
        <v>80.83659459806249</v>
      </c>
      <c r="Z124" s="35">
        <f t="shared" si="37"/>
        <v>61.992061992061998</v>
      </c>
      <c r="AA124" s="35">
        <f t="shared" si="38"/>
        <v>-7.8636216250895075</v>
      </c>
      <c r="AB124" s="35">
        <f t="shared" si="39"/>
        <v>-7.8636216250895217</v>
      </c>
      <c r="AC124" s="35">
        <f t="shared" si="40"/>
        <v>-7.8636216250895146</v>
      </c>
      <c r="AF124">
        <v>1.83</v>
      </c>
      <c r="AG124">
        <v>1.96</v>
      </c>
      <c r="AJ124" t="s">
        <v>492</v>
      </c>
    </row>
    <row r="125" spans="1:36" ht="15" x14ac:dyDescent="0.25">
      <c r="A125">
        <v>2.86</v>
      </c>
      <c r="B125">
        <v>3.7</v>
      </c>
      <c r="C125">
        <v>2.1800000000000002</v>
      </c>
      <c r="D125" s="20">
        <f t="shared" si="28"/>
        <v>7.8636216250895119E-2</v>
      </c>
      <c r="E125" s="17">
        <f>IF(OR($A125="",$B125="",$C125=""),"",A125*'MPTO_working_3-way'!$I124)</f>
        <v>3.0848995784775597</v>
      </c>
      <c r="F125" s="21">
        <f>IF(OR($A125="",$B125="",$C125=""),"",B125*'MPTO_working_3-way'!$I124)</f>
        <v>3.9909540001283119</v>
      </c>
      <c r="G125" s="22">
        <f>IF(OR($A125="",$B125="",$C125=""),"",C125*'MPTO_working_3-way'!$I124)</f>
        <v>2.3514269514269515</v>
      </c>
      <c r="H125" s="17">
        <f>IF(OR($A125="",$B125="",$C125=""),"",'MPTO_working_3-way'!E124)</f>
        <v>3.0917800067548367</v>
      </c>
      <c r="I125" s="21">
        <f>IF(OR($A125="",$B125="",$C125=""),"",'MPTO_working_3-way'!F124)</f>
        <v>4.097383359502107</v>
      </c>
      <c r="J125" s="22">
        <f>IF(OR($A125="",$B125="",$C125=""),"",'MPTO_working_3-way'!G124)</f>
        <v>2.3121198879057707</v>
      </c>
      <c r="K125" s="17">
        <f>IF(OR($A125="",$B125="",$C125=""),"",'OddsRatio_working_3-way'!H124)</f>
        <v>3.0947110316123632</v>
      </c>
      <c r="L125" s="21">
        <f>IF(OR($A125="",$B125="",$C125=""),"",'OddsRatio_working_3-way'!I124)</f>
        <v>4.0407095620179483</v>
      </c>
      <c r="M125" s="22">
        <f>IF(OR($A125="",$B125="",$C125=""),"",'OddsRatio_working_3-way'!J124)</f>
        <v>2.3289026974745108</v>
      </c>
      <c r="N125" s="23">
        <f t="shared" si="29"/>
        <v>32.41596604883695</v>
      </c>
      <c r="O125" s="24">
        <f t="shared" si="30"/>
        <v>25.05666564856045</v>
      </c>
      <c r="P125" s="24">
        <f t="shared" si="31"/>
        <v>42.527368302602603</v>
      </c>
      <c r="Q125" t="s">
        <v>371</v>
      </c>
      <c r="R125" t="s">
        <v>372</v>
      </c>
      <c r="S125" s="48" t="s">
        <v>478</v>
      </c>
      <c r="T125" s="35">
        <v>100</v>
      </c>
      <c r="U125" s="35">
        <f t="shared" si="32"/>
        <v>61.685823754789276</v>
      </c>
      <c r="V125" s="35">
        <f t="shared" si="33"/>
        <v>71.264367816091948</v>
      </c>
      <c r="W125" s="35">
        <f t="shared" si="34"/>
        <v>60.629921259842511</v>
      </c>
      <c r="X125" s="35">
        <f t="shared" si="35"/>
        <v>68.105710924065519</v>
      </c>
      <c r="Y125" s="35">
        <f t="shared" si="36"/>
        <v>77.684254985368213</v>
      </c>
      <c r="Z125" s="35">
        <f t="shared" si="37"/>
        <v>67.049808429118769</v>
      </c>
      <c r="AA125" s="35">
        <f t="shared" si="38"/>
        <v>-6.4198871692762438</v>
      </c>
      <c r="AB125" s="35">
        <f t="shared" si="39"/>
        <v>-6.4198871692762651</v>
      </c>
      <c r="AC125" s="35">
        <f t="shared" si="40"/>
        <v>-6.419887169276258</v>
      </c>
      <c r="AF125">
        <v>1.79</v>
      </c>
      <c r="AG125">
        <v>1.93</v>
      </c>
      <c r="AJ125" t="s">
        <v>492</v>
      </c>
    </row>
    <row r="126" spans="1:36" ht="15" x14ac:dyDescent="0.25">
      <c r="A126">
        <v>2.61</v>
      </c>
      <c r="B126">
        <v>3.48</v>
      </c>
      <c r="C126">
        <v>2.54</v>
      </c>
      <c r="D126" s="20">
        <f t="shared" si="28"/>
        <v>6.4198871692762616E-2</v>
      </c>
      <c r="E126" s="17">
        <f>IF(OR($A126="",$B126="",$C126=""),"",A126*'MPTO_working_3-way'!$I125)</f>
        <v>2.7775590551181102</v>
      </c>
      <c r="F126" s="21">
        <f>IF(OR($A126="",$B126="",$C126=""),"",B126*'MPTO_working_3-way'!$I125)</f>
        <v>3.703412073490814</v>
      </c>
      <c r="G126" s="22">
        <f>IF(OR($A126="",$B126="",$C126=""),"",C126*'MPTO_working_3-way'!$I125)</f>
        <v>2.7030651340996172</v>
      </c>
      <c r="H126" s="17">
        <f>IF(OR($A126="",$B126="",$C126=""),"",'MPTO_working_3-way'!E125)</f>
        <v>2.7644000889580784</v>
      </c>
      <c r="I126" s="21">
        <f>IF(OR($A126="",$B126="",$C126=""),"",'MPTO_working_3-way'!F125)</f>
        <v>3.7600105872121605</v>
      </c>
      <c r="J126" s="22">
        <f>IF(OR($A126="",$B126="",$C126=""),"",'MPTO_working_3-way'!G125)</f>
        <v>2.6859975149910866</v>
      </c>
      <c r="K126" s="17">
        <f>IF(OR($A126="",$B126="",$C126=""),"",'OddsRatio_working_3-way'!H125)</f>
        <v>2.7718481396985029</v>
      </c>
      <c r="L126" s="21">
        <f>IF(OR($A126="",$B126="",$C126=""),"",'OddsRatio_working_3-way'!I125)</f>
        <v>3.7293064512126008</v>
      </c>
      <c r="M126" s="22">
        <f>IF(OR($A126="",$B126="",$C126=""),"",'OddsRatio_working_3-way'!J125)</f>
        <v>2.6948112640594371</v>
      </c>
      <c r="N126" s="23">
        <f t="shared" si="29"/>
        <v>36.002834868887312</v>
      </c>
      <c r="O126" s="24">
        <f t="shared" si="30"/>
        <v>27.002126151665486</v>
      </c>
      <c r="P126" s="24">
        <f t="shared" si="31"/>
        <v>36.995038979447195</v>
      </c>
      <c r="Q126" t="s">
        <v>373</v>
      </c>
      <c r="R126" t="s">
        <v>374</v>
      </c>
      <c r="S126" s="48" t="s">
        <v>478</v>
      </c>
      <c r="T126" s="35">
        <v>100</v>
      </c>
      <c r="U126" s="35">
        <f t="shared" si="32"/>
        <v>63.503649635036496</v>
      </c>
      <c r="V126" s="35">
        <f t="shared" si="33"/>
        <v>71.181556195965413</v>
      </c>
      <c r="W126" s="35">
        <f t="shared" si="34"/>
        <v>58.847736625514408</v>
      </c>
      <c r="X126" s="35">
        <f t="shared" si="35"/>
        <v>69.970707178520172</v>
      </c>
      <c r="Y126" s="35">
        <f t="shared" si="36"/>
        <v>77.64861373944909</v>
      </c>
      <c r="Z126" s="35">
        <f t="shared" si="37"/>
        <v>65.314794168998077</v>
      </c>
      <c r="AA126" s="35">
        <f t="shared" si="38"/>
        <v>-6.4670575434836763</v>
      </c>
      <c r="AB126" s="35">
        <f t="shared" si="39"/>
        <v>-6.4670575434836763</v>
      </c>
      <c r="AC126" s="35">
        <f t="shared" si="40"/>
        <v>-6.4670575434836692</v>
      </c>
      <c r="AF126">
        <v>1.86</v>
      </c>
      <c r="AG126">
        <v>1.95</v>
      </c>
      <c r="AJ126" t="s">
        <v>493</v>
      </c>
    </row>
    <row r="127" spans="1:36" ht="15" x14ac:dyDescent="0.25">
      <c r="A127">
        <v>2.74</v>
      </c>
      <c r="B127">
        <v>3.47</v>
      </c>
      <c r="C127">
        <v>2.4300000000000002</v>
      </c>
      <c r="D127" s="20">
        <f t="shared" si="28"/>
        <v>6.4670575434836675E-2</v>
      </c>
      <c r="E127" s="17">
        <f>IF(OR($A127="",$B127="",$C127=""),"",A127*'MPTO_working_3-way'!$I126)</f>
        <v>2.9171973766914525</v>
      </c>
      <c r="F127" s="21">
        <f>IF(OR($A127="",$B127="",$C127=""),"",B127*'MPTO_working_3-way'!$I126)</f>
        <v>3.6944068967588835</v>
      </c>
      <c r="G127" s="22">
        <f>IF(OR($A127="",$B127="",$C127=""),"",C127*'MPTO_working_3-way'!$I126)</f>
        <v>2.5871494983066534</v>
      </c>
      <c r="H127" s="17">
        <f>IF(OR($A127="",$B127="",$C127=""),"",'MPTO_working_3-way'!E126)</f>
        <v>2.91199956104813</v>
      </c>
      <c r="I127" s="21">
        <f>IF(OR($A127="",$B127="",$C127=""),"",'MPTO_working_3-way'!F126)</f>
        <v>3.7505497429879151</v>
      </c>
      <c r="J127" s="22">
        <f>IF(OR($A127="",$B127="",$C127=""),"",'MPTO_working_3-way'!G126)</f>
        <v>2.5643275985345362</v>
      </c>
      <c r="K127" s="17">
        <f>IF(OR($A127="",$B127="",$C127=""),"",'OddsRatio_working_3-way'!H126)</f>
        <v>2.9164871099938141</v>
      </c>
      <c r="L127" s="21">
        <f>IF(OR($A127="",$B127="",$C127=""),"",'OddsRatio_working_3-way'!I126)</f>
        <v>3.7205305526923667</v>
      </c>
      <c r="M127" s="22">
        <f>IF(OR($A127="",$B127="",$C127=""),"",'OddsRatio_working_3-way'!J126)</f>
        <v>2.575044004190318</v>
      </c>
      <c r="N127" s="23">
        <f t="shared" si="29"/>
        <v>34.279476870164771</v>
      </c>
      <c r="O127" s="24">
        <f t="shared" si="30"/>
        <v>27.067944272118581</v>
      </c>
      <c r="P127" s="24">
        <f t="shared" si="31"/>
        <v>38.652578857716655</v>
      </c>
      <c r="Q127" t="s">
        <v>375</v>
      </c>
      <c r="R127" t="s">
        <v>376</v>
      </c>
      <c r="S127" s="48" t="s">
        <v>478</v>
      </c>
      <c r="T127" s="35">
        <v>100</v>
      </c>
      <c r="U127" s="35">
        <f t="shared" si="32"/>
        <v>68.35443037974683</v>
      </c>
      <c r="V127" s="35">
        <f t="shared" si="33"/>
        <v>72.451790633608823</v>
      </c>
      <c r="W127" s="35">
        <f t="shared" si="34"/>
        <v>52.830188679245275</v>
      </c>
      <c r="X127" s="35">
        <f t="shared" si="35"/>
        <v>74.718020687145909</v>
      </c>
      <c r="Y127" s="35">
        <f t="shared" si="36"/>
        <v>78.815380941007874</v>
      </c>
      <c r="Z127" s="35">
        <f t="shared" si="37"/>
        <v>59.193778986644354</v>
      </c>
      <c r="AA127" s="35">
        <f t="shared" si="38"/>
        <v>-6.3635903073990789</v>
      </c>
      <c r="AB127" s="35">
        <f t="shared" si="39"/>
        <v>-6.3635903073990505</v>
      </c>
      <c r="AC127" s="35">
        <f t="shared" si="40"/>
        <v>-6.3635903073990789</v>
      </c>
      <c r="AF127">
        <v>1.84</v>
      </c>
      <c r="AG127">
        <v>1.98</v>
      </c>
      <c r="AJ127" t="s">
        <v>493</v>
      </c>
    </row>
    <row r="128" spans="1:36" ht="15" x14ac:dyDescent="0.25">
      <c r="A128">
        <v>3.16</v>
      </c>
      <c r="B128">
        <v>3.63</v>
      </c>
      <c r="C128">
        <v>2.12</v>
      </c>
      <c r="D128" s="20">
        <f t="shared" si="28"/>
        <v>6.3635903073990585E-2</v>
      </c>
      <c r="E128" s="17">
        <f>IF(OR($A128="",$B128="",$C128=""),"",A128*'MPTO_working_3-way'!$I127)</f>
        <v>3.3610894537138103</v>
      </c>
      <c r="F128" s="21">
        <f>IF(OR($A128="",$B128="",$C128=""),"",B128*'MPTO_working_3-way'!$I127)</f>
        <v>3.8609983281585856</v>
      </c>
      <c r="G128" s="22">
        <f>IF(OR($A128="",$B128="",$C128=""),"",C128*'MPTO_working_3-way'!$I127)</f>
        <v>2.2549081145168604</v>
      </c>
      <c r="H128" s="17">
        <f>IF(OR($A128="",$B128="",$C128=""),"",'MPTO_working_3-way'!E127)</f>
        <v>3.3870321481259182</v>
      </c>
      <c r="I128" s="21">
        <f>IF(OR($A128="",$B128="",$C128=""),"",'MPTO_working_3-way'!F127)</f>
        <v>3.9328253611194244</v>
      </c>
      <c r="J128" s="22">
        <f>IF(OR($A128="",$B128="",$C128=""),"",'MPTO_working_3-way'!G127)</f>
        <v>2.2198240943771741</v>
      </c>
      <c r="K128" s="17">
        <f>IF(OR($A128="",$B128="",$C128=""),"",'OddsRatio_working_3-way'!H127)</f>
        <v>3.380077583898399</v>
      </c>
      <c r="L128" s="21">
        <f>IF(OR($A128="",$B128="",$C128=""),"",'OddsRatio_working_3-way'!I127)</f>
        <v>3.8979648359503654</v>
      </c>
      <c r="M128" s="22">
        <f>IF(OR($A128="",$B128="",$C128=""),"",'OddsRatio_working_3-way'!J127)</f>
        <v>2.2341143027621331</v>
      </c>
      <c r="N128" s="23">
        <f t="shared" si="29"/>
        <v>29.752257825064955</v>
      </c>
      <c r="O128" s="24">
        <f t="shared" si="30"/>
        <v>25.900037114932577</v>
      </c>
      <c r="P128" s="24">
        <f t="shared" si="31"/>
        <v>44.347705060002475</v>
      </c>
      <c r="Q128" t="s">
        <v>377</v>
      </c>
      <c r="R128" t="s">
        <v>378</v>
      </c>
      <c r="S128" s="48" t="s">
        <v>478</v>
      </c>
      <c r="T128" s="35">
        <v>100</v>
      </c>
      <c r="U128" s="35">
        <f t="shared" si="32"/>
        <v>52.38095238095238</v>
      </c>
      <c r="V128" s="35">
        <f t="shared" si="33"/>
        <v>70.760233918128648</v>
      </c>
      <c r="W128" s="35">
        <f t="shared" si="34"/>
        <v>70.414201183431956</v>
      </c>
      <c r="X128" s="35">
        <f t="shared" si="35"/>
        <v>58.825564898439396</v>
      </c>
      <c r="Y128" s="35">
        <f t="shared" si="36"/>
        <v>77.204846435615664</v>
      </c>
      <c r="Z128" s="35">
        <f t="shared" si="37"/>
        <v>76.858813700918958</v>
      </c>
      <c r="AA128" s="35">
        <f t="shared" si="38"/>
        <v>-6.4446125174870161</v>
      </c>
      <c r="AB128" s="35">
        <f t="shared" si="39"/>
        <v>-6.4446125174870161</v>
      </c>
      <c r="AC128" s="35">
        <f t="shared" si="40"/>
        <v>-6.4446125174870019</v>
      </c>
      <c r="AF128">
        <v>1.7</v>
      </c>
      <c r="AG128">
        <v>2.14</v>
      </c>
      <c r="AJ128" t="s">
        <v>493</v>
      </c>
    </row>
    <row r="129" spans="1:36" ht="15" x14ac:dyDescent="0.25">
      <c r="A129">
        <v>2.1</v>
      </c>
      <c r="B129">
        <v>3.42</v>
      </c>
      <c r="C129">
        <v>3.38</v>
      </c>
      <c r="D129" s="20">
        <f t="shared" si="28"/>
        <v>6.4446125174870028E-2</v>
      </c>
      <c r="E129" s="17">
        <f>IF(OR($A129="",$B129="",$C129=""),"",A129*'MPTO_working_3-way'!$I128)</f>
        <v>2.2353368628672272</v>
      </c>
      <c r="F129" s="21">
        <f>IF(OR($A129="",$B129="",$C129=""),"",B129*'MPTO_working_3-way'!$I128)</f>
        <v>3.6404057480980554</v>
      </c>
      <c r="G129" s="22">
        <f>IF(OR($A129="",$B129="",$C129=""),"",C129*'MPTO_working_3-way'!$I128)</f>
        <v>3.5978279030910607</v>
      </c>
      <c r="H129" s="17">
        <f>IF(OR($A129="",$B129="",$C129=""),"",'MPTO_working_3-way'!E128)</f>
        <v>2.1992114599225232</v>
      </c>
      <c r="I129" s="21">
        <f>IF(OR($A129="",$B129="",$C129=""),"",'MPTO_working_3-way'!F128)</f>
        <v>3.6911862200677557</v>
      </c>
      <c r="J129" s="22">
        <f>IF(OR($A129="",$B129="",$C129=""),"",'MPTO_working_3-way'!G128)</f>
        <v>3.6446343528733491</v>
      </c>
      <c r="K129" s="17">
        <f>IF(OR($A129="",$B129="",$C129=""),"",'OddsRatio_working_3-way'!H128)</f>
        <v>2.2136758233397211</v>
      </c>
      <c r="L129" s="21">
        <f>IF(OR($A129="",$B129="",$C129=""),"",'OddsRatio_working_3-way'!I128)</f>
        <v>3.670086811347387</v>
      </c>
      <c r="M129" s="22">
        <f>IF(OR($A129="",$B129="",$C129=""),"",'OddsRatio_working_3-way'!J128)</f>
        <v>3.6259531450441242</v>
      </c>
      <c r="N129" s="23">
        <f t="shared" si="29"/>
        <v>44.735986625179955</v>
      </c>
      <c r="O129" s="24">
        <f t="shared" si="30"/>
        <v>27.46946547160173</v>
      </c>
      <c r="P129" s="24">
        <f t="shared" si="31"/>
        <v>27.794547903218319</v>
      </c>
      <c r="Q129" t="s">
        <v>379</v>
      </c>
      <c r="R129" t="s">
        <v>380</v>
      </c>
      <c r="S129" s="48" t="s">
        <v>478</v>
      </c>
      <c r="T129" s="35">
        <v>100</v>
      </c>
      <c r="U129" s="35">
        <f t="shared" si="32"/>
        <v>44.134078212290497</v>
      </c>
      <c r="V129" s="35">
        <f t="shared" si="33"/>
        <v>74.093264248704671</v>
      </c>
      <c r="W129" s="35">
        <f t="shared" si="34"/>
        <v>75.247524752475243</v>
      </c>
      <c r="X129" s="35">
        <f t="shared" si="35"/>
        <v>50.659210998820093</v>
      </c>
      <c r="Y129" s="35">
        <f t="shared" si="36"/>
        <v>80.618397035234253</v>
      </c>
      <c r="Z129" s="35">
        <f t="shared" si="37"/>
        <v>81.77265753900484</v>
      </c>
      <c r="AA129" s="35">
        <f t="shared" si="38"/>
        <v>-6.5251327865295963</v>
      </c>
      <c r="AB129" s="35">
        <f t="shared" si="39"/>
        <v>-6.5251327865295821</v>
      </c>
      <c r="AC129" s="35">
        <f t="shared" si="40"/>
        <v>-6.5251327865295963</v>
      </c>
      <c r="AF129">
        <v>1.75</v>
      </c>
      <c r="AG129">
        <v>2.06</v>
      </c>
      <c r="AJ129" t="s">
        <v>493</v>
      </c>
    </row>
    <row r="130" spans="1:36" ht="15" x14ac:dyDescent="0.25">
      <c r="A130">
        <v>1.79</v>
      </c>
      <c r="B130">
        <v>3.86</v>
      </c>
      <c r="C130">
        <v>4.04</v>
      </c>
      <c r="D130" s="20">
        <f t="shared" si="28"/>
        <v>6.525132786529575E-2</v>
      </c>
      <c r="E130" s="17">
        <f>IF(OR($A130="",$B130="",$C130=""),"",A130*'MPTO_working_3-way'!$I129)</f>
        <v>1.9067998768788794</v>
      </c>
      <c r="F130" s="21">
        <f>IF(OR($A130="",$B130="",$C130=""),"",B130*'MPTO_working_3-way'!$I129)</f>
        <v>4.1118701255600412</v>
      </c>
      <c r="G130" s="22">
        <f>IF(OR($A130="",$B130="",$C130=""),"",C130*'MPTO_working_3-way'!$I129)</f>
        <v>4.3036153645757951</v>
      </c>
      <c r="H130" s="17">
        <f>IF(OR($A130="",$B130="",$C130=""),"",'MPTO_working_3-way'!E129)</f>
        <v>1.8625137939391008</v>
      </c>
      <c r="I130" s="21">
        <f>IF(OR($A130="",$B130="",$C130=""),"",'MPTO_working_3-way'!F129)</f>
        <v>4.2137746500644875</v>
      </c>
      <c r="J130" s="22">
        <f>IF(OR($A130="",$B130="",$C130=""),"",'MPTO_working_3-way'!G129)</f>
        <v>4.4292018903698862</v>
      </c>
      <c r="K130" s="17">
        <f>IF(OR($A130="",$B130="",$C130=""),"",'OddsRatio_working_3-way'!H129)</f>
        <v>1.8782585362030417</v>
      </c>
      <c r="L130" s="21">
        <f>IF(OR($A130="",$B130="",$C130=""),"",'OddsRatio_working_3-way'!I129)</f>
        <v>4.1795182449882233</v>
      </c>
      <c r="M130" s="22">
        <f>IF(OR($A130="",$B130="",$C130=""),"",'OddsRatio_working_3-way'!J129)</f>
        <v>4.3796277848825884</v>
      </c>
      <c r="N130" s="23">
        <f t="shared" si="29"/>
        <v>52.443888429279582</v>
      </c>
      <c r="O130" s="24">
        <f t="shared" si="30"/>
        <v>24.319834271608929</v>
      </c>
      <c r="P130" s="24">
        <f t="shared" si="31"/>
        <v>23.236277299111499</v>
      </c>
      <c r="Q130" t="s">
        <v>381</v>
      </c>
      <c r="R130" t="s">
        <v>382</v>
      </c>
      <c r="S130" s="48" t="s">
        <v>478</v>
      </c>
      <c r="T130" s="35">
        <v>100</v>
      </c>
      <c r="U130" s="35">
        <f t="shared" si="32"/>
        <v>54.337899543379002</v>
      </c>
      <c r="V130" s="35">
        <f t="shared" si="33"/>
        <v>68.454258675078862</v>
      </c>
      <c r="W130" s="35">
        <f t="shared" si="34"/>
        <v>75</v>
      </c>
      <c r="X130" s="35">
        <f t="shared" si="35"/>
        <v>56.545741324921138</v>
      </c>
      <c r="Y130" s="35">
        <f t="shared" si="36"/>
        <v>70.662100456621005</v>
      </c>
      <c r="Z130" s="35">
        <f t="shared" si="37"/>
        <v>77.207841781542143</v>
      </c>
      <c r="AA130" s="35">
        <f t="shared" si="38"/>
        <v>-2.2078417815421361</v>
      </c>
      <c r="AB130" s="35">
        <f t="shared" si="39"/>
        <v>-2.2078417815421432</v>
      </c>
      <c r="AC130" s="35">
        <f t="shared" si="40"/>
        <v>-2.2078417815421432</v>
      </c>
      <c r="AF130">
        <v>1.88</v>
      </c>
      <c r="AG130">
        <v>1.94</v>
      </c>
      <c r="AJ130" t="s">
        <v>493</v>
      </c>
    </row>
    <row r="131" spans="1:36" s="35" customFormat="1" ht="15" x14ac:dyDescent="0.25">
      <c r="A131">
        <v>2.19</v>
      </c>
      <c r="B131">
        <v>3.17</v>
      </c>
      <c r="C131">
        <v>4</v>
      </c>
      <c r="D131" s="20">
        <f t="shared" si="28"/>
        <v>2.2078417815421414E-2</v>
      </c>
      <c r="E131" s="17">
        <f>IF(OR($A131="",$B131="",$C131=""),"",A131*'MPTO_working_3-way'!$I130)</f>
        <v>2.2383517350157729</v>
      </c>
      <c r="F131" s="21">
        <f>IF(OR($A131="",$B131="",$C131=""),"",B131*'MPTO_working_3-way'!$I130)</f>
        <v>3.2399885844748857</v>
      </c>
      <c r="G131" s="22">
        <f>IF(OR($A131="",$B131="",$C131=""),"",C131*'MPTO_working_3-way'!$I130)</f>
        <v>4.0883136712616857</v>
      </c>
      <c r="H131" s="17">
        <f>IF(OR($A131="",$B131="",$C131=""),"",'MPTO_working_3-way'!E130)</f>
        <v>2.2258749722792968</v>
      </c>
      <c r="I131" s="21">
        <f>IF(OR($A131="",$B131="",$C131=""),"",'MPTO_working_3-way'!F130)</f>
        <v>3.2457211427948054</v>
      </c>
      <c r="J131" s="22">
        <f>IF(OR($A131="",$B131="",$C131=""),"",'MPTO_working_3-way'!G130)</f>
        <v>4.1213230565257399</v>
      </c>
      <c r="K131" s="17">
        <f>IF(OR($A131="",$B131="",$C131=""),"",'OddsRatio_working_3-way'!H130)</f>
        <v>2.2312308110946022</v>
      </c>
      <c r="L131" s="21">
        <f>IF(OR($A131="",$B131="",$C131=""),"",'OddsRatio_working_3-way'!I130)</f>
        <v>3.2451855967019227</v>
      </c>
      <c r="M131" s="22">
        <f>IF(OR($A131="",$B131="",$C131=""),"",'OddsRatio_working_3-way'!J130)</f>
        <v>4.1039432212468974</v>
      </c>
      <c r="N131" s="23">
        <f t="shared" si="29"/>
        <v>44.67573100136353</v>
      </c>
      <c r="O131" s="24">
        <f t="shared" si="30"/>
        <v>30.864306275389946</v>
      </c>
      <c r="P131" s="24">
        <f t="shared" si="31"/>
        <v>24.45996272324653</v>
      </c>
      <c r="Q131" t="s">
        <v>383</v>
      </c>
      <c r="R131" t="s">
        <v>384</v>
      </c>
      <c r="S131" s="48" t="s">
        <v>478</v>
      </c>
      <c r="T131" s="35">
        <v>100</v>
      </c>
      <c r="U131" s="35">
        <f t="shared" si="32"/>
        <v>31.506849315068493</v>
      </c>
      <c r="V131" s="35">
        <f t="shared" si="33"/>
        <v>80.732177263969163</v>
      </c>
      <c r="W131" s="35">
        <f t="shared" si="34"/>
        <v>85.11904761904762</v>
      </c>
      <c r="X131" s="35">
        <f t="shared" si="35"/>
        <v>34.148775116983209</v>
      </c>
      <c r="Y131" s="35">
        <f t="shared" si="36"/>
        <v>83.374103065883887</v>
      </c>
      <c r="Z131" s="35">
        <f t="shared" si="37"/>
        <v>87.76097342096233</v>
      </c>
      <c r="AA131" s="35">
        <f t="shared" si="38"/>
        <v>-2.6419258019147165</v>
      </c>
      <c r="AB131" s="35">
        <f t="shared" si="39"/>
        <v>-2.6419258019147236</v>
      </c>
      <c r="AC131" s="35">
        <f t="shared" si="40"/>
        <v>-2.6419258019147094</v>
      </c>
      <c r="AD131" s="36"/>
      <c r="AE131" s="36"/>
      <c r="AF131">
        <v>2.4</v>
      </c>
      <c r="AG131">
        <v>1.63</v>
      </c>
      <c r="AH131" s="36"/>
      <c r="AI131" s="36"/>
      <c r="AJ131" t="s">
        <v>484</v>
      </c>
    </row>
    <row r="132" spans="1:36" ht="15" x14ac:dyDescent="0.25">
      <c r="A132">
        <v>1.46</v>
      </c>
      <c r="B132">
        <v>5.19</v>
      </c>
      <c r="C132">
        <v>6.72</v>
      </c>
      <c r="D132" s="20">
        <f t="shared" ref="D132:D195" si="41">IF(OR($A132="",$B132="",$C132=""),"",(1/A132)+(1/B132)+(1/C132)-1)</f>
        <v>2.6419258019147129E-2</v>
      </c>
      <c r="E132" s="17">
        <f>IF(OR($A132="",$B132="",$C132=""),"",A132*'MPTO_working_3-way'!$I131)</f>
        <v>1.4985721167079549</v>
      </c>
      <c r="F132" s="21">
        <f>IF(OR($A132="",$B132="",$C132=""),"",B132*'MPTO_working_3-way'!$I131)</f>
        <v>5.3271159491193742</v>
      </c>
      <c r="G132" s="22">
        <f>IF(OR($A132="",$B132="",$C132=""),"",C132*'MPTO_working_3-way'!$I131)</f>
        <v>6.897537413888668</v>
      </c>
      <c r="H132" s="17">
        <f>IF(OR($A132="",$B132="",$C132=""),"",'MPTO_working_3-way'!E131)</f>
        <v>1.4790162626317314</v>
      </c>
      <c r="I132" s="21">
        <f>IF(OR($A132="",$B132="",$C132=""),"",'MPTO_working_3-way'!F131)</f>
        <v>5.4385716373007318</v>
      </c>
      <c r="J132" s="22">
        <f>IF(OR($A132="",$B132="",$C132=""),"",'MPTO_working_3-way'!G131)</f>
        <v>7.1426987550526189</v>
      </c>
      <c r="K132" s="17">
        <f>IF(OR($A132="",$B132="",$C132=""),"",'OddsRatio_working_3-way'!H131)</f>
        <v>1.485207048219169</v>
      </c>
      <c r="L132" s="21">
        <f>IF(OR($A132="",$B132="",$C132=""),"",'OddsRatio_working_3-way'!I131)</f>
        <v>5.4196033305180817</v>
      </c>
      <c r="M132" s="22">
        <f>IF(OR($A132="",$B132="",$C132=""),"",'OddsRatio_working_3-way'!J131)</f>
        <v>7.0334441648122752</v>
      </c>
      <c r="N132" s="23">
        <f t="shared" si="29"/>
        <v>66.73018861426489</v>
      </c>
      <c r="O132" s="24">
        <f t="shared" si="30"/>
        <v>18.771883502278751</v>
      </c>
      <c r="P132" s="24">
        <f t="shared" si="31"/>
        <v>14.497927883456359</v>
      </c>
      <c r="Q132" t="s">
        <v>385</v>
      </c>
      <c r="R132" t="s">
        <v>386</v>
      </c>
      <c r="S132" s="48" t="s">
        <v>478</v>
      </c>
      <c r="T132" s="35">
        <v>100</v>
      </c>
      <c r="U132" s="35">
        <f t="shared" si="32"/>
        <v>67.10526315789474</v>
      </c>
      <c r="V132" s="35">
        <f t="shared" si="33"/>
        <v>68.944099378881987</v>
      </c>
      <c r="W132" s="35">
        <f t="shared" si="34"/>
        <v>61.832061068702288</v>
      </c>
      <c r="X132" s="35">
        <f t="shared" si="35"/>
        <v>69.223839552415711</v>
      </c>
      <c r="Y132" s="35">
        <f t="shared" si="36"/>
        <v>71.062675773402972</v>
      </c>
      <c r="Z132" s="35">
        <f t="shared" si="37"/>
        <v>63.950637463223273</v>
      </c>
      <c r="AA132" s="35">
        <f t="shared" si="38"/>
        <v>-2.1185763945209715</v>
      </c>
      <c r="AB132" s="35">
        <f t="shared" si="39"/>
        <v>-2.1185763945209857</v>
      </c>
      <c r="AC132" s="35">
        <f t="shared" si="40"/>
        <v>-2.1185763945209857</v>
      </c>
      <c r="AF132">
        <v>1.5</v>
      </c>
      <c r="AG132">
        <v>2.74</v>
      </c>
      <c r="AJ132" t="s">
        <v>484</v>
      </c>
    </row>
    <row r="133" spans="1:36" ht="15" x14ac:dyDescent="0.25">
      <c r="A133">
        <v>3.04</v>
      </c>
      <c r="B133">
        <v>3.22</v>
      </c>
      <c r="C133">
        <v>2.62</v>
      </c>
      <c r="D133" s="20">
        <f t="shared" si="41"/>
        <v>2.1185763945209768E-2</v>
      </c>
      <c r="E133" s="17">
        <f>IF(OR($A133="",$B133="",$C133=""),"",A133*'MPTO_working_3-way'!$I132)</f>
        <v>3.1044047223934377</v>
      </c>
      <c r="F133" s="21">
        <f>IF(OR($A133="",$B133="",$C133=""),"",B133*'MPTO_working_3-way'!$I132)</f>
        <v>3.2882181599035758</v>
      </c>
      <c r="G133" s="22">
        <f>IF(OR($A133="",$B133="",$C133=""),"",C133*'MPTO_working_3-way'!$I132)</f>
        <v>2.6755067015364498</v>
      </c>
      <c r="H133" s="17">
        <f>IF(OR($A133="",$B133="",$C133=""),"",'MPTO_working_3-way'!E132)</f>
        <v>3.1066952824081673</v>
      </c>
      <c r="I133" s="21">
        <f>IF(OR($A133="",$B133="",$C133=""),"",'MPTO_working_3-way'!F132)</f>
        <v>3.2949245635829061</v>
      </c>
      <c r="J133" s="22">
        <f>IF(OR($A133="",$B133="",$C133=""),"",'MPTO_working_3-way'!G132)</f>
        <v>2.6693896719348564</v>
      </c>
      <c r="K133" s="17">
        <f>IF(OR($A133="",$B133="",$C133=""),"",'OddsRatio_working_3-way'!H132)</f>
        <v>3.1057917069258019</v>
      </c>
      <c r="L133" s="21">
        <f>IF(OR($A133="",$B133="",$C133=""),"",'OddsRatio_working_3-way'!I132)</f>
        <v>3.2915968575369026</v>
      </c>
      <c r="M133" s="22">
        <f>IF(OR($A133="",$B133="",$C133=""),"",'OddsRatio_working_3-way'!J132)</f>
        <v>2.6722463554999019</v>
      </c>
      <c r="N133" s="23">
        <f t="shared" ref="N133:N196" si="42">(1/E133)* 100</f>
        <v>32.212294768995804</v>
      </c>
      <c r="O133" s="24">
        <f t="shared" ref="O133:O196" si="43">(1/F133)* 100</f>
        <v>30.411607483772428</v>
      </c>
      <c r="P133" s="24">
        <f t="shared" ref="P133:P196" si="44">(1/G133)* 100</f>
        <v>37.376097747231768</v>
      </c>
      <c r="Q133" t="s">
        <v>387</v>
      </c>
      <c r="R133" t="s">
        <v>388</v>
      </c>
      <c r="S133" s="48" t="s">
        <v>478</v>
      </c>
      <c r="T133" s="35">
        <v>100</v>
      </c>
      <c r="U133" s="35">
        <f t="shared" si="32"/>
        <v>78.586723768736618</v>
      </c>
      <c r="V133" s="35">
        <f t="shared" si="33"/>
        <v>73.474801061007966</v>
      </c>
      <c r="W133" s="35">
        <f t="shared" si="34"/>
        <v>45.355191256830594</v>
      </c>
      <c r="X133" s="35">
        <f t="shared" si="35"/>
        <v>81.17000768216144</v>
      </c>
      <c r="Y133" s="35">
        <f t="shared" si="36"/>
        <v>76.058084974432788</v>
      </c>
      <c r="Z133" s="35">
        <f t="shared" si="37"/>
        <v>47.93847517025543</v>
      </c>
      <c r="AA133" s="35">
        <f t="shared" si="38"/>
        <v>-2.5832839134248218</v>
      </c>
      <c r="AB133" s="35">
        <f t="shared" si="39"/>
        <v>-2.5832839134248218</v>
      </c>
      <c r="AC133" s="35">
        <f t="shared" si="40"/>
        <v>-2.583283913424836</v>
      </c>
      <c r="AF133">
        <v>2.37</v>
      </c>
      <c r="AG133">
        <v>1.65</v>
      </c>
      <c r="AJ133" t="s">
        <v>484</v>
      </c>
    </row>
    <row r="134" spans="1:36" s="35" customFormat="1" ht="15" x14ac:dyDescent="0.25">
      <c r="A134">
        <v>4.67</v>
      </c>
      <c r="B134">
        <v>3.77</v>
      </c>
      <c r="C134">
        <v>1.83</v>
      </c>
      <c r="D134" s="20">
        <f t="shared" si="41"/>
        <v>2.5832839134248164E-2</v>
      </c>
      <c r="E134" s="17">
        <f>IF(OR($A134="",$B134="",$C134=""),"",A134*'MPTO_working_3-way'!$I133)</f>
        <v>4.7906393587569385</v>
      </c>
      <c r="F134" s="21">
        <f>IF(OR($A134="",$B134="",$C134=""),"",B134*'MPTO_working_3-way'!$I133)</f>
        <v>3.8673898035361156</v>
      </c>
      <c r="G134" s="22">
        <f>IF(OR($A134="",$B134="",$C134=""),"",C134*'MPTO_working_3-way'!$I133)</f>
        <v>1.8772740956156742</v>
      </c>
      <c r="H134" s="17">
        <f>IF(OR($A134="",$B134="",$C134=""),"",'MPTO_working_3-way'!E133)</f>
        <v>4.8656635085321174</v>
      </c>
      <c r="I134" s="21">
        <f>IF(OR($A134="",$B134="",$C134=""),"",'MPTO_working_3-way'!F133)</f>
        <v>3.89649289242436</v>
      </c>
      <c r="J134" s="22">
        <f>IF(OR($A134="",$B134="",$C134=""),"",'MPTO_working_3-way'!G133)</f>
        <v>1.8592988911866923</v>
      </c>
      <c r="K134" s="17">
        <f>IF(OR($A134="",$B134="",$C134=""),"",'OddsRatio_working_3-way'!H133)</f>
        <v>4.8294343525364187</v>
      </c>
      <c r="L134" s="21">
        <f>IF(OR($A134="",$B134="",$C134=""),"",'OddsRatio_working_3-way'!I133)</f>
        <v>3.8903360099525544</v>
      </c>
      <c r="M134" s="22">
        <f>IF(OR($A134="",$B134="",$C134=""),"",'OddsRatio_working_3-way'!J133)</f>
        <v>1.866057360382896</v>
      </c>
      <c r="N134" s="23">
        <f t="shared" si="42"/>
        <v>20.874040500921303</v>
      </c>
      <c r="O134" s="24">
        <f t="shared" si="43"/>
        <v>25.857233193448938</v>
      </c>
      <c r="P134" s="24">
        <f t="shared" si="44"/>
        <v>53.268726305629777</v>
      </c>
      <c r="Q134" t="s">
        <v>389</v>
      </c>
      <c r="R134" t="s">
        <v>390</v>
      </c>
      <c r="S134" s="48" t="s">
        <v>478</v>
      </c>
      <c r="T134" s="35">
        <v>100</v>
      </c>
      <c r="U134" s="35">
        <f t="shared" ref="U134:U197" si="45">(1/A135)*((T134*A135)-T134)</f>
        <v>55.357142857142868</v>
      </c>
      <c r="V134" s="35">
        <f t="shared" ref="V134:V197" si="46">(1/B135)*((T134*B135)-T134)</f>
        <v>69.230769230769241</v>
      </c>
      <c r="W134" s="35">
        <f t="shared" ref="W134:W197" si="47">(1/C135)*((T134*C135)-T134)</f>
        <v>72.527472527472526</v>
      </c>
      <c r="X134" s="35">
        <f t="shared" ref="X134:X197" si="48">((1/B135)+(1/C135))*T134</f>
        <v>58.241758241758234</v>
      </c>
      <c r="Y134" s="35">
        <f t="shared" ref="Y134:Y197" si="49">((1/A135)+(1/C135))*T134</f>
        <v>72.115384615384599</v>
      </c>
      <c r="Z134" s="35">
        <f t="shared" ref="Z134:Z197" si="50">((1/A135)+(1/B135))*T134</f>
        <v>75.412087912087912</v>
      </c>
      <c r="AA134" s="35">
        <f t="shared" ref="AA134:AA197" si="51">U134-X134</f>
        <v>-2.8846153846153655</v>
      </c>
      <c r="AB134" s="35">
        <f t="shared" ref="AB134:AB197" si="52">V134-Y134</f>
        <v>-2.8846153846153584</v>
      </c>
      <c r="AC134" s="35">
        <f t="shared" ref="AC134:AC197" si="53">W134-Z134</f>
        <v>-2.8846153846153868</v>
      </c>
      <c r="AD134" s="36"/>
      <c r="AE134" s="36"/>
      <c r="AF134">
        <v>1.81</v>
      </c>
      <c r="AG134">
        <v>2.1</v>
      </c>
      <c r="AH134" s="36"/>
      <c r="AI134" s="36"/>
      <c r="AJ134" t="s">
        <v>484</v>
      </c>
    </row>
    <row r="135" spans="1:36" ht="15" x14ac:dyDescent="0.25">
      <c r="A135">
        <v>2.2400000000000002</v>
      </c>
      <c r="B135">
        <v>3.25</v>
      </c>
      <c r="C135">
        <v>3.64</v>
      </c>
      <c r="D135" s="20">
        <f t="shared" si="41"/>
        <v>2.8846153846153744E-2</v>
      </c>
      <c r="E135" s="17">
        <f>IF(OR($A135="",$B135="",$C135=""),"",A135*'MPTO_working_3-way'!$I134)</f>
        <v>2.3046153846153845</v>
      </c>
      <c r="F135" s="21">
        <f>IF(OR($A135="",$B135="",$C135=""),"",B135*'MPTO_working_3-way'!$I134)</f>
        <v>3.3437499999999996</v>
      </c>
      <c r="G135" s="22">
        <f>IF(OR($A135="",$B135="",$C135=""),"",C135*'MPTO_working_3-way'!$I134)</f>
        <v>3.7449999999999997</v>
      </c>
      <c r="H135" s="17">
        <f>IF(OR($A135="",$B135="",$C135=""),"",'MPTO_working_3-way'!E134)</f>
        <v>2.2893081761006289</v>
      </c>
      <c r="I135" s="21">
        <f>IF(OR($A135="",$B135="",$C135=""),"",'MPTO_working_3-way'!F134)</f>
        <v>3.354838709677419</v>
      </c>
      <c r="J135" s="22">
        <f>IF(OR($A135="",$B135="",$C135=""),"",'MPTO_working_3-way'!G134)</f>
        <v>3.7720207253886002</v>
      </c>
      <c r="K135" s="17">
        <f>IF(OR($A135="",$B135="",$C135=""),"",'OddsRatio_working_3-way'!H134)</f>
        <v>2.2958328439258646</v>
      </c>
      <c r="L135" s="21">
        <f>IF(OR($A135="",$B135="",$C135=""),"",'OddsRatio_working_3-way'!I134)</f>
        <v>3.351309595833222</v>
      </c>
      <c r="M135" s="22">
        <f>IF(OR($A135="",$B135="",$C135=""),"",'OddsRatio_working_3-way'!J134)</f>
        <v>3.7588699257776481</v>
      </c>
      <c r="N135" s="23">
        <f t="shared" si="42"/>
        <v>43.391188251001338</v>
      </c>
      <c r="O135" s="24">
        <f t="shared" si="43"/>
        <v>29.90654205607477</v>
      </c>
      <c r="P135" s="24">
        <f t="shared" si="44"/>
        <v>26.702269692923903</v>
      </c>
      <c r="Q135" t="s">
        <v>391</v>
      </c>
      <c r="R135" t="s">
        <v>392</v>
      </c>
      <c r="S135" s="48" t="s">
        <v>478</v>
      </c>
      <c r="T135" s="35">
        <v>100</v>
      </c>
      <c r="U135" s="35">
        <f t="shared" si="45"/>
        <v>54.337899543379002</v>
      </c>
      <c r="V135" s="35">
        <f t="shared" si="46"/>
        <v>71.428571428571431</v>
      </c>
      <c r="W135" s="35">
        <f t="shared" si="47"/>
        <v>71.509971509971507</v>
      </c>
      <c r="X135" s="35">
        <f t="shared" si="48"/>
        <v>57.061457061457062</v>
      </c>
      <c r="Y135" s="35">
        <f t="shared" si="49"/>
        <v>74.152128946649498</v>
      </c>
      <c r="Z135" s="35">
        <f t="shared" si="50"/>
        <v>74.233529028049588</v>
      </c>
      <c r="AA135" s="35">
        <f t="shared" si="51"/>
        <v>-2.72355751807806</v>
      </c>
      <c r="AB135" s="35">
        <f t="shared" si="52"/>
        <v>-2.7235575180780671</v>
      </c>
      <c r="AC135" s="35">
        <f t="shared" si="53"/>
        <v>-2.7235575180780813</v>
      </c>
      <c r="AF135">
        <v>2.1800000000000002</v>
      </c>
      <c r="AG135">
        <v>1.74</v>
      </c>
      <c r="AJ135" t="s">
        <v>485</v>
      </c>
    </row>
    <row r="136" spans="1:36" ht="15" x14ac:dyDescent="0.25">
      <c r="A136">
        <v>2.19</v>
      </c>
      <c r="B136">
        <v>3.5</v>
      </c>
      <c r="C136">
        <v>3.51</v>
      </c>
      <c r="D136" s="20">
        <f t="shared" si="41"/>
        <v>2.723557518078068E-2</v>
      </c>
      <c r="E136" s="17">
        <f>IF(OR($A136="",$B136="",$C136=""),"",A136*'MPTO_working_3-way'!$I135)</f>
        <v>2.2496459096459098</v>
      </c>
      <c r="F136" s="21">
        <f>IF(OR($A136="",$B136="",$C136=""),"",B136*'MPTO_working_3-way'!$I135)</f>
        <v>3.5953245131327325</v>
      </c>
      <c r="G136" s="22">
        <f>IF(OR($A136="",$B136="",$C136=""),"",C136*'MPTO_working_3-way'!$I135)</f>
        <v>3.6055968688845401</v>
      </c>
      <c r="H136" s="17">
        <f>IF(OR($A136="",$B136="",$C136=""),"",'MPTO_working_3-way'!E135)</f>
        <v>2.2344247658991345</v>
      </c>
      <c r="I136" s="21">
        <f>IF(OR($A136="",$B136="",$C136=""),"",'MPTO_working_3-way'!F135)</f>
        <v>3.6148616420226669</v>
      </c>
      <c r="J136" s="22">
        <f>IF(OR($A136="",$B136="",$C136=""),"",'MPTO_working_3-way'!G135)</f>
        <v>3.6255297645116733</v>
      </c>
      <c r="K136" s="17">
        <f>IF(OR($A136="",$B136="",$C136=""),"",'OddsRatio_working_3-way'!H135)</f>
        <v>2.2407808186323286</v>
      </c>
      <c r="L136" s="21">
        <f>IF(OR($A136="",$B136="",$C136=""),"",'OddsRatio_working_3-way'!I135)</f>
        <v>3.606682392084724</v>
      </c>
      <c r="M136" s="22">
        <f>IF(OR($A136="",$B136="",$C136=""),"",'OddsRatio_working_3-way'!J135)</f>
        <v>3.6171091216530629</v>
      </c>
      <c r="N136" s="23">
        <f t="shared" si="42"/>
        <v>44.451439922712019</v>
      </c>
      <c r="O136" s="24">
        <f t="shared" si="43"/>
        <v>27.813900980211237</v>
      </c>
      <c r="P136" s="24">
        <f t="shared" si="44"/>
        <v>27.734659097076737</v>
      </c>
      <c r="Q136" t="s">
        <v>393</v>
      </c>
      <c r="R136" t="s">
        <v>394</v>
      </c>
      <c r="S136" s="48" t="s">
        <v>478</v>
      </c>
      <c r="T136" s="35">
        <v>100</v>
      </c>
      <c r="U136" s="35">
        <f t="shared" si="45"/>
        <v>64.412811387900362</v>
      </c>
      <c r="V136" s="35">
        <f t="shared" si="46"/>
        <v>69.325153374233125</v>
      </c>
      <c r="W136" s="35">
        <f t="shared" si="47"/>
        <v>63.503649635036496</v>
      </c>
      <c r="X136" s="35">
        <f t="shared" si="48"/>
        <v>67.17119699073038</v>
      </c>
      <c r="Y136" s="35">
        <f t="shared" si="49"/>
        <v>72.083538977063142</v>
      </c>
      <c r="Z136" s="35">
        <f t="shared" si="50"/>
        <v>66.262035237866513</v>
      </c>
      <c r="AA136" s="35">
        <f t="shared" si="51"/>
        <v>-2.7583856028300175</v>
      </c>
      <c r="AB136" s="35">
        <f t="shared" si="52"/>
        <v>-2.7583856028300175</v>
      </c>
      <c r="AC136" s="35">
        <f t="shared" si="53"/>
        <v>-2.7583856028300175</v>
      </c>
      <c r="AF136">
        <v>1.93</v>
      </c>
      <c r="AG136">
        <v>1.95</v>
      </c>
      <c r="AJ136" t="s">
        <v>485</v>
      </c>
    </row>
    <row r="137" spans="1:36" ht="15" x14ac:dyDescent="0.25">
      <c r="A137">
        <v>2.81</v>
      </c>
      <c r="B137">
        <v>3.26</v>
      </c>
      <c r="C137">
        <v>2.74</v>
      </c>
      <c r="D137" s="20">
        <f t="shared" si="41"/>
        <v>2.7583856028300158E-2</v>
      </c>
      <c r="E137" s="17">
        <f>IF(OR($A137="",$B137="",$C137=""),"",A137*'MPTO_working_3-way'!$I136)</f>
        <v>2.8875106354395235</v>
      </c>
      <c r="F137" s="21">
        <f>IF(OR($A137="",$B137="",$C137=""),"",B137*'MPTO_working_3-way'!$I136)</f>
        <v>3.3499233706522582</v>
      </c>
      <c r="G137" s="22">
        <f>IF(OR($A137="",$B137="",$C137=""),"",C137*'MPTO_working_3-way'!$I136)</f>
        <v>2.8155797655175427</v>
      </c>
      <c r="H137" s="17">
        <f>IF(OR($A137="",$B137="",$C137=""),"",'MPTO_working_3-way'!E136)</f>
        <v>2.8845271781742881</v>
      </c>
      <c r="I137" s="21">
        <f>IF(OR($A137="",$B137="",$C137=""),"",'MPTO_working_3-way'!F136)</f>
        <v>3.3607362436335801</v>
      </c>
      <c r="J137" s="22">
        <f>IF(OR($A137="",$B137="",$C137=""),"",'MPTO_working_3-way'!G136)</f>
        <v>2.8108135428267942</v>
      </c>
      <c r="K137" s="17">
        <f>IF(OR($A137="",$B137="",$C137=""),"",'OddsRatio_working_3-way'!H136)</f>
        <v>2.8861615576160817</v>
      </c>
      <c r="L137" s="21">
        <f>IF(OR($A137="",$B137="",$C137=""),"",'OddsRatio_working_3-way'!I136)</f>
        <v>3.3550967514985337</v>
      </c>
      <c r="M137" s="22">
        <f>IF(OR($A137="",$B137="",$C137=""),"",'OddsRatio_working_3-way'!J136)</f>
        <v>2.8132160830121458</v>
      </c>
      <c r="N137" s="23">
        <f t="shared" si="42"/>
        <v>34.631907073401472</v>
      </c>
      <c r="O137" s="24">
        <f t="shared" si="43"/>
        <v>29.851429103146664</v>
      </c>
      <c r="P137" s="24">
        <f t="shared" si="44"/>
        <v>35.516663823451864</v>
      </c>
      <c r="Q137" t="s">
        <v>395</v>
      </c>
      <c r="R137" t="s">
        <v>396</v>
      </c>
      <c r="S137" s="48" t="s">
        <v>478</v>
      </c>
      <c r="T137" s="35">
        <v>100</v>
      </c>
      <c r="U137" s="35">
        <f t="shared" si="45"/>
        <v>43.820224719101127</v>
      </c>
      <c r="V137" s="35">
        <f t="shared" si="46"/>
        <v>71.751412429378533</v>
      </c>
      <c r="W137" s="35">
        <f t="shared" si="47"/>
        <v>81.412639405204473</v>
      </c>
      <c r="X137" s="35">
        <f t="shared" si="48"/>
        <v>46.835948165417008</v>
      </c>
      <c r="Y137" s="35">
        <f t="shared" si="49"/>
        <v>74.767135875694422</v>
      </c>
      <c r="Z137" s="35">
        <f t="shared" si="50"/>
        <v>84.428362851520362</v>
      </c>
      <c r="AA137" s="35">
        <f t="shared" si="51"/>
        <v>-3.0157234463158815</v>
      </c>
      <c r="AB137" s="35">
        <f t="shared" si="52"/>
        <v>-3.0157234463158886</v>
      </c>
      <c r="AC137" s="35">
        <f t="shared" si="53"/>
        <v>-3.0157234463158886</v>
      </c>
      <c r="AF137">
        <v>2.17</v>
      </c>
      <c r="AG137">
        <v>1.75</v>
      </c>
      <c r="AJ137" t="s">
        <v>485</v>
      </c>
    </row>
    <row r="138" spans="1:36" ht="15" x14ac:dyDescent="0.25">
      <c r="A138">
        <v>1.78</v>
      </c>
      <c r="B138">
        <v>3.54</v>
      </c>
      <c r="C138">
        <v>5.38</v>
      </c>
      <c r="D138" s="20">
        <f t="shared" si="41"/>
        <v>3.0157234463158877E-2</v>
      </c>
      <c r="E138" s="17">
        <f>IF(OR($A138="",$B138="",$C138=""),"",A138*'MPTO_working_3-way'!$I137)</f>
        <v>1.8336798773444227</v>
      </c>
      <c r="F138" s="21">
        <f>IF(OR($A138="",$B138="",$C138=""),"",B138*'MPTO_working_3-way'!$I137)</f>
        <v>3.6467566099995823</v>
      </c>
      <c r="G138" s="22">
        <f>IF(OR($A138="",$B138="",$C138=""),"",C138*'MPTO_working_3-way'!$I137)</f>
        <v>5.5422459214117943</v>
      </c>
      <c r="H138" s="17">
        <f>IF(OR($A138="",$B138="",$C138=""),"",'MPTO_working_3-way'!E137)</f>
        <v>1.8124303462269236</v>
      </c>
      <c r="I138" s="21">
        <f>IF(OR($A138="",$B138="",$C138=""),"",'MPTO_working_3-way'!F137)</f>
        <v>3.6706210188554058</v>
      </c>
      <c r="J138" s="22">
        <f>IF(OR($A138="",$B138="",$C138=""),"",'MPTO_working_3-way'!G137)</f>
        <v>5.6875964417712055</v>
      </c>
      <c r="K138" s="17">
        <f>IF(OR($A138="",$B138="",$C138=""),"",'OddsRatio_working_3-way'!H137)</f>
        <v>1.8204645250824787</v>
      </c>
      <c r="L138" s="21">
        <f>IF(OR($A138="",$B138="",$C138=""),"",'OddsRatio_working_3-way'!I137)</f>
        <v>3.6717690944993535</v>
      </c>
      <c r="M138" s="22">
        <f>IF(OR($A138="",$B138="",$C138=""),"",'OddsRatio_working_3-way'!J137)</f>
        <v>5.6072238716169949</v>
      </c>
      <c r="N138" s="23">
        <f t="shared" si="42"/>
        <v>54.535146093669461</v>
      </c>
      <c r="O138" s="24">
        <f t="shared" si="43"/>
        <v>27.421627131845099</v>
      </c>
      <c r="P138" s="24">
        <f t="shared" si="44"/>
        <v>18.043226774485436</v>
      </c>
      <c r="Q138" t="s">
        <v>397</v>
      </c>
      <c r="R138" t="s">
        <v>398</v>
      </c>
      <c r="S138" s="48" t="s">
        <v>478</v>
      </c>
      <c r="T138" s="35">
        <v>100</v>
      </c>
      <c r="U138" s="35">
        <f t="shared" si="45"/>
        <v>49.494949494949495</v>
      </c>
      <c r="V138" s="35">
        <f t="shared" si="46"/>
        <v>73.262032085561486</v>
      </c>
      <c r="W138" s="35">
        <f t="shared" si="47"/>
        <v>74.293059125964007</v>
      </c>
      <c r="X138" s="35">
        <f t="shared" si="48"/>
        <v>52.444908788474486</v>
      </c>
      <c r="Y138" s="35">
        <f t="shared" si="49"/>
        <v>76.211991379086498</v>
      </c>
      <c r="Z138" s="35">
        <f t="shared" si="50"/>
        <v>77.243018419489005</v>
      </c>
      <c r="AA138" s="35">
        <f t="shared" si="51"/>
        <v>-2.9499592935249908</v>
      </c>
      <c r="AB138" s="35">
        <f t="shared" si="52"/>
        <v>-2.9499592935250121</v>
      </c>
      <c r="AC138" s="35">
        <f t="shared" si="53"/>
        <v>-2.9499592935249979</v>
      </c>
      <c r="AF138">
        <v>2.44</v>
      </c>
      <c r="AG138">
        <v>1.6</v>
      </c>
      <c r="AJ138" t="s">
        <v>485</v>
      </c>
    </row>
    <row r="139" spans="1:36" ht="15" x14ac:dyDescent="0.25">
      <c r="A139">
        <v>1.98</v>
      </c>
      <c r="B139">
        <v>3.74</v>
      </c>
      <c r="C139">
        <v>3.89</v>
      </c>
      <c r="D139" s="20">
        <f t="shared" si="41"/>
        <v>2.9499592935249952E-2</v>
      </c>
      <c r="E139" s="17">
        <f>IF(OR($A139="",$B139="",$C139=""),"",A139*'MPTO_working_3-way'!$I138)</f>
        <v>2.0384091940117948</v>
      </c>
      <c r="F139" s="21">
        <f>IF(OR($A139="",$B139="",$C139=""),"",B139*'MPTO_working_3-way'!$I138)</f>
        <v>3.8503284775778353</v>
      </c>
      <c r="G139" s="22">
        <f>IF(OR($A139="",$B139="",$C139=""),"",C139*'MPTO_working_3-way'!$I138)</f>
        <v>4.0047534165181222</v>
      </c>
      <c r="H139" s="17">
        <f>IF(OR($A139="",$B139="",$C139=""),"",'MPTO_working_3-way'!E138)</f>
        <v>2.0193155308712294</v>
      </c>
      <c r="I139" s="21">
        <f>IF(OR($A139="",$B139="",$C139=""),"",'MPTO_working_3-way'!F138)</f>
        <v>3.882794259810967</v>
      </c>
      <c r="J139" s="22">
        <f>IF(OR($A139="",$B139="",$C139=""),"",'MPTO_working_3-way'!G138)</f>
        <v>4.0447149532421589</v>
      </c>
      <c r="K139" s="17">
        <f>IF(OR($A139="",$B139="",$C139=""),"",'OddsRatio_working_3-way'!H138)</f>
        <v>2.0267857179428135</v>
      </c>
      <c r="L139" s="21">
        <f>IF(OR($A139="",$B139="",$C139=""),"",'OddsRatio_working_3-way'!I138)</f>
        <v>3.8708090481258268</v>
      </c>
      <c r="M139" s="22">
        <f>IF(OR($A139="",$B139="",$C139=""),"",'OddsRatio_working_3-way'!J138)</f>
        <v>4.0279701274027877</v>
      </c>
      <c r="N139" s="23">
        <f t="shared" si="42"/>
        <v>49.057863501483681</v>
      </c>
      <c r="O139" s="24">
        <f t="shared" si="43"/>
        <v>25.971810089020771</v>
      </c>
      <c r="P139" s="24">
        <f t="shared" si="44"/>
        <v>24.970326409495549</v>
      </c>
      <c r="Q139" t="s">
        <v>399</v>
      </c>
      <c r="R139" t="s">
        <v>400</v>
      </c>
      <c r="S139" s="48" t="s">
        <v>478</v>
      </c>
      <c r="T139" s="35">
        <v>100</v>
      </c>
      <c r="U139" s="35">
        <f t="shared" si="45"/>
        <v>56.521739130434774</v>
      </c>
      <c r="V139" s="35">
        <f t="shared" si="46"/>
        <v>70.760233918128648</v>
      </c>
      <c r="W139" s="35">
        <f t="shared" si="47"/>
        <v>69.879518072289159</v>
      </c>
      <c r="X139" s="35">
        <f t="shared" si="48"/>
        <v>59.360248009582193</v>
      </c>
      <c r="Y139" s="35">
        <f t="shared" si="49"/>
        <v>73.598742797276074</v>
      </c>
      <c r="Z139" s="35">
        <f t="shared" si="50"/>
        <v>72.71802695143657</v>
      </c>
      <c r="AA139" s="35">
        <f t="shared" si="51"/>
        <v>-2.8385088791474189</v>
      </c>
      <c r="AB139" s="35">
        <f t="shared" si="52"/>
        <v>-2.838508879147426</v>
      </c>
      <c r="AC139" s="35">
        <f t="shared" si="53"/>
        <v>-2.8385088791474118</v>
      </c>
      <c r="AF139">
        <v>1.88</v>
      </c>
      <c r="AG139">
        <v>2.0099999999999998</v>
      </c>
      <c r="AJ139" t="s">
        <v>486</v>
      </c>
    </row>
    <row r="140" spans="1:36" ht="15" x14ac:dyDescent="0.25">
      <c r="A140">
        <v>2.2999999999999998</v>
      </c>
      <c r="B140">
        <v>3.42</v>
      </c>
      <c r="C140">
        <v>3.32</v>
      </c>
      <c r="D140" s="20">
        <f t="shared" si="41"/>
        <v>2.8385088791474056E-2</v>
      </c>
      <c r="E140" s="17">
        <f>IF(OR($A140="",$B140="",$C140=""),"",A140*'MPTO_working_3-way'!$I139)</f>
        <v>2.3652857042203901</v>
      </c>
      <c r="F140" s="21">
        <f>IF(OR($A140="",$B140="",$C140=""),"",B140*'MPTO_working_3-way'!$I139)</f>
        <v>3.5170770036668411</v>
      </c>
      <c r="G140" s="22">
        <f>IF(OR($A140="",$B140="",$C140=""),"",C140*'MPTO_working_3-way'!$I139)</f>
        <v>3.4142384947876936</v>
      </c>
      <c r="H140" s="17">
        <f>IF(OR($A140="",$B140="",$C140=""),"",'MPTO_working_3-way'!E139)</f>
        <v>2.3511658391833361</v>
      </c>
      <c r="I140" s="21">
        <f>IF(OR($A140="",$B140="",$C140=""),"",'MPTO_working_3-way'!F139)</f>
        <v>3.5343686391130484</v>
      </c>
      <c r="J140" s="22">
        <f>IF(OR($A140="",$B140="",$C140=""),"",'MPTO_working_3-way'!G139)</f>
        <v>3.4276729119488705</v>
      </c>
      <c r="K140" s="17">
        <f>IF(OR($A140="",$B140="",$C140=""),"",'OddsRatio_working_3-way'!H139)</f>
        <v>2.3572434831354383</v>
      </c>
      <c r="L140" s="21">
        <f>IF(OR($A140="",$B140="",$C140=""),"",'OddsRatio_working_3-way'!I139)</f>
        <v>3.5265609455290488</v>
      </c>
      <c r="M140" s="22">
        <f>IF(OR($A140="",$B140="",$C140=""),"",'OddsRatio_working_3-way'!J139)</f>
        <v>3.4221576006724757</v>
      </c>
      <c r="N140" s="23">
        <f t="shared" si="42"/>
        <v>42.278190673359056</v>
      </c>
      <c r="O140" s="24">
        <f t="shared" si="43"/>
        <v>28.432701330036792</v>
      </c>
      <c r="P140" s="24">
        <f t="shared" si="44"/>
        <v>29.289107996604162</v>
      </c>
      <c r="Q140" t="s">
        <v>401</v>
      </c>
      <c r="R140" t="s">
        <v>402</v>
      </c>
      <c r="S140" s="48" t="s">
        <v>478</v>
      </c>
      <c r="T140" s="35">
        <v>100</v>
      </c>
      <c r="U140" s="35">
        <f t="shared" si="45"/>
        <v>30.069930069930074</v>
      </c>
      <c r="V140" s="35">
        <f t="shared" si="46"/>
        <v>81.16760828625236</v>
      </c>
      <c r="W140" s="35">
        <f t="shared" si="47"/>
        <v>85.734664764621968</v>
      </c>
      <c r="X140" s="35">
        <f t="shared" si="48"/>
        <v>33.097726949125686</v>
      </c>
      <c r="Y140" s="35">
        <f t="shared" si="49"/>
        <v>84.195405165447966</v>
      </c>
      <c r="Z140" s="35">
        <f t="shared" si="50"/>
        <v>88.762461643817574</v>
      </c>
      <c r="AA140" s="35">
        <f t="shared" si="51"/>
        <v>-3.0277968791956127</v>
      </c>
      <c r="AB140" s="35">
        <f t="shared" si="52"/>
        <v>-3.0277968791956056</v>
      </c>
      <c r="AC140" s="35">
        <f t="shared" si="53"/>
        <v>-3.0277968791956056</v>
      </c>
      <c r="AF140">
        <v>1.85</v>
      </c>
      <c r="AG140">
        <v>2.04</v>
      </c>
      <c r="AJ140" t="s">
        <v>486</v>
      </c>
    </row>
    <row r="141" spans="1:36" ht="15" x14ac:dyDescent="0.25">
      <c r="A141">
        <v>1.43</v>
      </c>
      <c r="B141">
        <v>5.31</v>
      </c>
      <c r="C141">
        <v>7.01</v>
      </c>
      <c r="D141" s="20">
        <f t="shared" si="41"/>
        <v>3.02779687919561E-2</v>
      </c>
      <c r="E141" s="17">
        <f>IF(OR($A141="",$B141="",$C141=""),"",A141*'MPTO_working_3-way'!$I140)</f>
        <v>1.4732974953724971</v>
      </c>
      <c r="F141" s="21">
        <f>IF(OR($A141="",$B141="",$C141=""),"",B141*'MPTO_working_3-way'!$I140)</f>
        <v>5.4707760142852866</v>
      </c>
      <c r="G141" s="22">
        <f>IF(OR($A141="",$B141="",$C141=""),"",C141*'MPTO_working_3-way'!$I140)</f>
        <v>7.2222485612316119</v>
      </c>
      <c r="H141" s="17">
        <f>IF(OR($A141="",$B141="",$C141=""),"",'MPTO_working_3-way'!E140)</f>
        <v>1.4509406994061012</v>
      </c>
      <c r="I141" s="21">
        <f>IF(OR($A141="",$B141="",$C141=""),"",'MPTO_working_3-way'!F140)</f>
        <v>5.610688019032767</v>
      </c>
      <c r="J141" s="22">
        <f>IF(OR($A141="",$B141="",$C141=""),"",'MPTO_working_3-way'!G140)</f>
        <v>7.5437141588530325</v>
      </c>
      <c r="K141" s="17">
        <f>IF(OR($A141="",$B141="",$C141=""),"",'OddsRatio_working_3-way'!H140)</f>
        <v>1.457858191191473</v>
      </c>
      <c r="L141" s="21">
        <f>IF(OR($A141="",$B141="",$C141=""),"",'OddsRatio_working_3-way'!I140)</f>
        <v>5.5892297768261603</v>
      </c>
      <c r="M141" s="22">
        <f>IF(OR($A141="",$B141="",$C141=""),"",'OddsRatio_working_3-way'!J140)</f>
        <v>7.3993668117691938</v>
      </c>
      <c r="N141" s="23">
        <f t="shared" si="42"/>
        <v>67.874954185486331</v>
      </c>
      <c r="O141" s="24">
        <f t="shared" si="43"/>
        <v>18.278942464264681</v>
      </c>
      <c r="P141" s="24">
        <f t="shared" si="44"/>
        <v>13.846103350248995</v>
      </c>
      <c r="Q141" t="s">
        <v>403</v>
      </c>
      <c r="R141" t="s">
        <v>404</v>
      </c>
      <c r="S141" s="48" t="s">
        <v>478</v>
      </c>
      <c r="T141" s="35">
        <v>100</v>
      </c>
      <c r="U141" s="35">
        <f t="shared" si="45"/>
        <v>62.825278810408925</v>
      </c>
      <c r="V141" s="35">
        <f t="shared" si="46"/>
        <v>69.879518072289159</v>
      </c>
      <c r="W141" s="35">
        <f t="shared" si="47"/>
        <v>64.539007092198588</v>
      </c>
      <c r="X141" s="35">
        <f t="shared" si="48"/>
        <v>65.581474835512267</v>
      </c>
      <c r="Y141" s="35">
        <f t="shared" si="49"/>
        <v>72.635714097392494</v>
      </c>
      <c r="Z141" s="35">
        <f t="shared" si="50"/>
        <v>67.295203117301924</v>
      </c>
      <c r="AA141" s="35">
        <f t="shared" si="51"/>
        <v>-2.7561960251033426</v>
      </c>
      <c r="AB141" s="35">
        <f t="shared" si="52"/>
        <v>-2.7561960251033355</v>
      </c>
      <c r="AC141" s="35">
        <f t="shared" si="53"/>
        <v>-2.7561960251033355</v>
      </c>
      <c r="AF141">
        <v>1.53</v>
      </c>
      <c r="AG141">
        <v>2.61</v>
      </c>
      <c r="AJ141" t="s">
        <v>486</v>
      </c>
    </row>
    <row r="142" spans="1:36" ht="15" x14ac:dyDescent="0.25">
      <c r="A142">
        <v>2.69</v>
      </c>
      <c r="B142">
        <v>3.32</v>
      </c>
      <c r="C142">
        <v>2.82</v>
      </c>
      <c r="D142" s="20">
        <f t="shared" si="41"/>
        <v>2.7561960251033524E-2</v>
      </c>
      <c r="E142" s="17">
        <f>IF(OR($A142="",$B142="",$C142=""),"",A142*'MPTO_working_3-way'!$I141)</f>
        <v>2.7641416730752799</v>
      </c>
      <c r="F142" s="21">
        <f>IF(OR($A142="",$B142="",$C142=""),"",B142*'MPTO_working_3-way'!$I141)</f>
        <v>3.411505708033431</v>
      </c>
      <c r="G142" s="22">
        <f>IF(OR($A142="",$B142="",$C142=""),"",C142*'MPTO_working_3-way'!$I141)</f>
        <v>2.8977247279079146</v>
      </c>
      <c r="H142" s="17">
        <f>IF(OR($A142="",$B142="",$C142=""),"",'MPTO_working_3-way'!E141)</f>
        <v>2.7581649889665472</v>
      </c>
      <c r="I142" s="21">
        <f>IF(OR($A142="",$B142="",$C142=""),"",'MPTO_working_3-way'!F141)</f>
        <v>3.4244523111185403</v>
      </c>
      <c r="J142" s="22">
        <f>IF(OR($A142="",$B142="",$C142=""),"",'MPTO_working_3-way'!G141)</f>
        <v>2.8950044784601703</v>
      </c>
      <c r="K142" s="17">
        <f>IF(OR($A142="",$B142="",$C142=""),"",'OddsRatio_working_3-way'!H141)</f>
        <v>2.7611347305373224</v>
      </c>
      <c r="L142" s="21">
        <f>IF(OR($A142="",$B142="",$C142=""),"",'OddsRatio_working_3-way'!I141)</f>
        <v>3.4176524111518272</v>
      </c>
      <c r="M142" s="22">
        <f>IF(OR($A142="",$B142="",$C142=""),"",'OddsRatio_working_3-way'!J141)</f>
        <v>2.8966066328863476</v>
      </c>
      <c r="N142" s="23">
        <f t="shared" si="42"/>
        <v>36.17759573399281</v>
      </c>
      <c r="O142" s="24">
        <f t="shared" si="43"/>
        <v>29.312570037482129</v>
      </c>
      <c r="P142" s="24">
        <f t="shared" si="44"/>
        <v>34.509834228525058</v>
      </c>
      <c r="Q142" t="s">
        <v>405</v>
      </c>
      <c r="R142" t="s">
        <v>406</v>
      </c>
      <c r="S142" s="48" t="s">
        <v>478</v>
      </c>
      <c r="T142" s="35">
        <v>100</v>
      </c>
      <c r="U142" s="35">
        <f t="shared" si="45"/>
        <v>27.536231884057976</v>
      </c>
      <c r="V142" s="35">
        <f t="shared" si="46"/>
        <v>81.515711645101661</v>
      </c>
      <c r="W142" s="35">
        <f t="shared" si="47"/>
        <v>87.261146496815286</v>
      </c>
      <c r="X142" s="35">
        <f t="shared" si="48"/>
        <v>31.223141858083046</v>
      </c>
      <c r="Y142" s="35">
        <f t="shared" si="49"/>
        <v>85.202621619126745</v>
      </c>
      <c r="Z142" s="35">
        <f t="shared" si="50"/>
        <v>90.94805647084037</v>
      </c>
      <c r="AA142" s="35">
        <f t="shared" si="51"/>
        <v>-3.6869099740250704</v>
      </c>
      <c r="AB142" s="35">
        <f t="shared" si="52"/>
        <v>-3.6869099740250846</v>
      </c>
      <c r="AC142" s="35">
        <f t="shared" si="53"/>
        <v>-3.6869099740250846</v>
      </c>
      <c r="AF142">
        <v>2.11</v>
      </c>
      <c r="AG142">
        <v>1.78</v>
      </c>
      <c r="AJ142" t="s">
        <v>486</v>
      </c>
    </row>
    <row r="143" spans="1:36" ht="15" x14ac:dyDescent="0.25">
      <c r="A143">
        <v>1.38</v>
      </c>
      <c r="B143">
        <v>5.41</v>
      </c>
      <c r="C143">
        <v>7.85</v>
      </c>
      <c r="D143" s="20">
        <f t="shared" si="41"/>
        <v>3.6869099740250988E-2</v>
      </c>
      <c r="E143" s="17">
        <f>IF(OR($A143="",$B143="",$C143=""),"",A143*'MPTO_working_3-way'!$I142)</f>
        <v>1.4308793576415462</v>
      </c>
      <c r="F143" s="21">
        <f>IF(OR($A143="",$B143="",$C143=""),"",B143*'MPTO_working_3-way'!$I142)</f>
        <v>5.6094618295947578</v>
      </c>
      <c r="G143" s="22">
        <f>IF(OR($A143="",$B143="",$C143=""),"",C143*'MPTO_working_3-way'!$I142)</f>
        <v>8.1394224329609699</v>
      </c>
      <c r="H143" s="17">
        <f>IF(OR($A143="",$B143="",$C143=""),"",'MPTO_working_3-way'!E142)</f>
        <v>1.4038082879814584</v>
      </c>
      <c r="I143" s="21">
        <f>IF(OR($A143="",$B143="",$C143=""),"",'MPTO_working_3-way'!F142)</f>
        <v>5.7953146904087705</v>
      </c>
      <c r="J143" s="22">
        <f>IF(OR($A143="",$B143="",$C143=""),"",'MPTO_working_3-way'!G142)</f>
        <v>8.6881852363758227</v>
      </c>
      <c r="K143" s="17">
        <f>IF(OR($A143="",$B143="",$C143=""),"",'OddsRatio_working_3-way'!H142)</f>
        <v>1.4118668376122494</v>
      </c>
      <c r="L143" s="21">
        <f>IF(OR($A143="",$B143="",$C143=""),"",'OddsRatio_working_3-way'!I142)</f>
        <v>5.7798230365000585</v>
      </c>
      <c r="M143" s="22">
        <f>IF(OR($A143="",$B143="",$C143=""),"",'OddsRatio_working_3-way'!J142)</f>
        <v>8.4244416780102931</v>
      </c>
      <c r="N143" s="23">
        <f t="shared" si="42"/>
        <v>69.887093881084056</v>
      </c>
      <c r="O143" s="24">
        <f t="shared" si="43"/>
        <v>17.82702209905656</v>
      </c>
      <c r="P143" s="24">
        <f t="shared" si="44"/>
        <v>12.285884019859363</v>
      </c>
      <c r="Q143" t="s">
        <v>187</v>
      </c>
      <c r="R143" t="s">
        <v>407</v>
      </c>
      <c r="S143" s="48" t="s">
        <v>479</v>
      </c>
      <c r="T143" s="35">
        <v>100</v>
      </c>
      <c r="U143" s="35">
        <f t="shared" si="45"/>
        <v>47.643979057591622</v>
      </c>
      <c r="V143" s="35">
        <f t="shared" si="46"/>
        <v>73.753280839895012</v>
      </c>
      <c r="W143" s="35">
        <f t="shared" si="47"/>
        <v>73.958333333333343</v>
      </c>
      <c r="X143" s="35">
        <f t="shared" si="48"/>
        <v>52.288385826771652</v>
      </c>
      <c r="Y143" s="35">
        <f t="shared" si="49"/>
        <v>78.397687609075035</v>
      </c>
      <c r="Z143" s="35">
        <f t="shared" si="50"/>
        <v>78.602740102513351</v>
      </c>
      <c r="AA143" s="35">
        <f t="shared" si="51"/>
        <v>-4.6444067691800299</v>
      </c>
      <c r="AB143" s="35">
        <f t="shared" si="52"/>
        <v>-4.6444067691800228</v>
      </c>
      <c r="AC143" s="35">
        <f t="shared" si="53"/>
        <v>-4.6444067691800086</v>
      </c>
      <c r="AF143">
        <v>1.46</v>
      </c>
      <c r="AG143">
        <v>2.79</v>
      </c>
      <c r="AJ143" t="s">
        <v>172</v>
      </c>
    </row>
    <row r="144" spans="1:36" ht="15" x14ac:dyDescent="0.25">
      <c r="A144">
        <v>1.91</v>
      </c>
      <c r="B144">
        <v>3.81</v>
      </c>
      <c r="C144">
        <v>3.84</v>
      </c>
      <c r="D144" s="20">
        <f t="shared" si="41"/>
        <v>4.6444067691800317E-2</v>
      </c>
      <c r="E144" s="17">
        <f>IF(OR($A144="",$B144="",$C144=""),"",A144*'MPTO_working_3-way'!$I143)</f>
        <v>1.9987081692913384</v>
      </c>
      <c r="F144" s="21">
        <f>IF(OR($A144="",$B144="",$C144=""),"",B144*'MPTO_working_3-way'!$I143)</f>
        <v>3.9869518979057594</v>
      </c>
      <c r="G144" s="22">
        <f>IF(OR($A144="",$B144="",$C144=""),"",C144*'MPTO_working_3-way'!$I143)</f>
        <v>4.0183452199365135</v>
      </c>
      <c r="H144" s="17">
        <f>IF(OR($A144="",$B144="",$C144=""),"",'MPTO_working_3-way'!E143)</f>
        <v>1.9681984264027608</v>
      </c>
      <c r="I144" s="21">
        <f>IF(OR($A144="",$B144="",$C144=""),"",'MPTO_working_3-way'!F143)</f>
        <v>4.0488151765890228</v>
      </c>
      <c r="J144" s="22">
        <f>IF(OR($A144="",$B144="",$C144=""),"",'MPTO_working_3-way'!G143)</f>
        <v>4.0827106424907162</v>
      </c>
      <c r="K144" s="17">
        <f>IF(OR($A144="",$B144="",$C144=""),"",'OddsRatio_working_3-way'!H143)</f>
        <v>1.9797249447025473</v>
      </c>
      <c r="L144" s="21">
        <f>IF(OR($A144="",$B144="",$C144=""),"",'OddsRatio_working_3-way'!I143)</f>
        <v>4.0253044995759977</v>
      </c>
      <c r="M144" s="22">
        <f>IF(OR($A144="",$B144="",$C144=""),"",'OddsRatio_working_3-way'!J143)</f>
        <v>4.0576031241266302</v>
      </c>
      <c r="N144" s="23">
        <f t="shared" si="42"/>
        <v>50.032316641531501</v>
      </c>
      <c r="O144" s="24">
        <f t="shared" si="43"/>
        <v>25.081817528956734</v>
      </c>
      <c r="P144" s="24">
        <f t="shared" si="44"/>
        <v>24.885865829511761</v>
      </c>
      <c r="Q144" t="s">
        <v>185</v>
      </c>
      <c r="R144" t="s">
        <v>408</v>
      </c>
      <c r="S144" s="48" t="s">
        <v>479</v>
      </c>
      <c r="T144" s="35">
        <v>100</v>
      </c>
      <c r="U144" s="35">
        <f t="shared" si="45"/>
        <v>69.78851963746223</v>
      </c>
      <c r="V144" s="35">
        <f t="shared" si="46"/>
        <v>73.118279569892465</v>
      </c>
      <c r="W144" s="35">
        <f t="shared" si="47"/>
        <v>52.606635071090047</v>
      </c>
      <c r="X144" s="35">
        <f t="shared" si="48"/>
        <v>74.275085359017481</v>
      </c>
      <c r="Y144" s="35">
        <f t="shared" si="49"/>
        <v>77.604845291447717</v>
      </c>
      <c r="Z144" s="35">
        <f t="shared" si="50"/>
        <v>57.093200792645284</v>
      </c>
      <c r="AA144" s="35">
        <f t="shared" si="51"/>
        <v>-4.4865657215552517</v>
      </c>
      <c r="AB144" s="35">
        <f t="shared" si="52"/>
        <v>-4.4865657215552517</v>
      </c>
      <c r="AC144" s="35">
        <f t="shared" si="53"/>
        <v>-4.4865657215552375</v>
      </c>
      <c r="AF144">
        <v>1.75</v>
      </c>
      <c r="AG144">
        <v>2.1</v>
      </c>
      <c r="AJ144" t="s">
        <v>172</v>
      </c>
    </row>
    <row r="145" spans="1:38" ht="15" x14ac:dyDescent="0.25">
      <c r="A145">
        <v>3.31</v>
      </c>
      <c r="B145">
        <v>3.72</v>
      </c>
      <c r="C145">
        <v>2.11</v>
      </c>
      <c r="D145" s="20">
        <f t="shared" si="41"/>
        <v>4.4865657215552357E-2</v>
      </c>
      <c r="E145" s="17">
        <f>IF(OR($A145="",$B145="",$C145=""),"",A145*'MPTO_working_3-way'!$I144)</f>
        <v>3.4585053253834785</v>
      </c>
      <c r="F145" s="21">
        <f>IF(OR($A145="",$B145="",$C145=""),"",B145*'MPTO_working_3-way'!$I144)</f>
        <v>3.886900244841855</v>
      </c>
      <c r="G145" s="22">
        <f>IF(OR($A145="",$B145="",$C145=""),"",C145*'MPTO_working_3-way'!$I144)</f>
        <v>2.2046665367248153</v>
      </c>
      <c r="H145" s="17">
        <f>IF(OR($A145="",$B145="",$C145=""),"",'MPTO_working_3-way'!E144)</f>
        <v>3.4823841995550699</v>
      </c>
      <c r="I145" s="21">
        <f>IF(OR($A145="",$B145="",$C145=""),"",'MPTO_working_3-way'!F144)</f>
        <v>3.9391482702581517</v>
      </c>
      <c r="J145" s="22">
        <f>IF(OR($A145="",$B145="",$C145=""),"",'MPTO_working_3-way'!G144)</f>
        <v>2.1787516235276438</v>
      </c>
      <c r="K145" s="17">
        <f>IF(OR($A145="",$B145="",$C145=""),"",'OddsRatio_working_3-way'!H144)</f>
        <v>3.4750547119747539</v>
      </c>
      <c r="L145" s="21">
        <f>IF(OR($A145="",$B145="",$C145=""),"",'OddsRatio_working_3-way'!I144)</f>
        <v>3.9143501370438654</v>
      </c>
      <c r="M145" s="22">
        <f>IF(OR($A145="",$B145="",$C145=""),"",'OddsRatio_working_3-way'!J144)</f>
        <v>2.1893120044554011</v>
      </c>
      <c r="N145" s="23">
        <f t="shared" si="42"/>
        <v>28.914224669846945</v>
      </c>
      <c r="O145" s="24">
        <f t="shared" si="43"/>
        <v>25.727441843331555</v>
      </c>
      <c r="P145" s="24">
        <f t="shared" si="44"/>
        <v>45.358333486821515</v>
      </c>
      <c r="Q145" t="s">
        <v>409</v>
      </c>
      <c r="R145" t="s">
        <v>184</v>
      </c>
      <c r="S145" s="48" t="s">
        <v>479</v>
      </c>
      <c r="T145" s="35">
        <v>100</v>
      </c>
      <c r="U145" s="35">
        <f t="shared" si="45"/>
        <v>78.768577494692153</v>
      </c>
      <c r="V145" s="35">
        <f t="shared" si="46"/>
        <v>75.728155339805824</v>
      </c>
      <c r="W145" s="35">
        <f t="shared" si="47"/>
        <v>40.476190476190474</v>
      </c>
      <c r="X145" s="35">
        <f t="shared" si="48"/>
        <v>83.795654184003695</v>
      </c>
      <c r="Y145" s="35">
        <f t="shared" si="49"/>
        <v>80.75523202911738</v>
      </c>
      <c r="Z145" s="35">
        <f t="shared" si="50"/>
        <v>45.503267165502031</v>
      </c>
      <c r="AA145" s="35">
        <f t="shared" si="51"/>
        <v>-5.0270766893115422</v>
      </c>
      <c r="AB145" s="35">
        <f t="shared" si="52"/>
        <v>-5.0270766893115564</v>
      </c>
      <c r="AC145" s="35">
        <f t="shared" si="53"/>
        <v>-5.0270766893115564</v>
      </c>
      <c r="AF145">
        <v>1.76</v>
      </c>
      <c r="AG145">
        <v>2.08</v>
      </c>
      <c r="AJ145" t="s">
        <v>172</v>
      </c>
    </row>
    <row r="146" spans="1:38" ht="15" x14ac:dyDescent="0.25">
      <c r="A146">
        <v>4.71</v>
      </c>
      <c r="B146">
        <v>4.12</v>
      </c>
      <c r="C146">
        <v>1.68</v>
      </c>
      <c r="D146" s="20">
        <f t="shared" si="41"/>
        <v>5.0270766893115493E-2</v>
      </c>
      <c r="E146" s="17">
        <f>IF(OR($A146="",$B146="",$C146=""),"",A146*'MPTO_working_3-way'!$I145)</f>
        <v>4.9467753120665741</v>
      </c>
      <c r="F146" s="21">
        <f>IF(OR($A146="",$B146="",$C146=""),"",B146*'MPTO_working_3-way'!$I145)</f>
        <v>4.327115559599636</v>
      </c>
      <c r="G146" s="22">
        <f>IF(OR($A146="",$B146="",$C146=""),"",C146*'MPTO_working_3-way'!$I145)</f>
        <v>1.7644548883804341</v>
      </c>
      <c r="H146" s="17">
        <f>IF(OR($A146="",$B146="",$C146=""),"",'MPTO_working_3-way'!E145)</f>
        <v>5.1135906760327963</v>
      </c>
      <c r="I146" s="21">
        <f>IF(OR($A146="",$B146="",$C146=""),"",'MPTO_working_3-way'!F145)</f>
        <v>4.4255321921691024</v>
      </c>
      <c r="J146" s="22">
        <f>IF(OR($A146="",$B146="",$C146=""),"",'MPTO_working_3-way'!G145)</f>
        <v>1.7286647289090697</v>
      </c>
      <c r="K146" s="17">
        <f>IF(OR($A146="",$B146="",$C146=""),"",'OddsRatio_working_3-way'!H145)</f>
        <v>5.0425541906252516</v>
      </c>
      <c r="L146" s="21">
        <f>IF(OR($A146="",$B146="",$C146=""),"",'OddsRatio_working_3-way'!I145)</f>
        <v>4.3996682142185408</v>
      </c>
      <c r="M146" s="22">
        <f>IF(OR($A146="",$B146="",$C146=""),"",'OddsRatio_working_3-way'!J145)</f>
        <v>1.7409533287399384</v>
      </c>
      <c r="N146" s="23">
        <f t="shared" si="42"/>
        <v>20.215189429783059</v>
      </c>
      <c r="O146" s="24">
        <f t="shared" si="43"/>
        <v>23.110083061718012</v>
      </c>
      <c r="P146" s="24">
        <f t="shared" si="44"/>
        <v>56.674727508498933</v>
      </c>
      <c r="Q146" t="s">
        <v>410</v>
      </c>
      <c r="R146" t="s">
        <v>186</v>
      </c>
      <c r="S146" s="48" t="s">
        <v>479</v>
      </c>
      <c r="T146" s="35">
        <v>100</v>
      </c>
      <c r="U146" s="35">
        <f t="shared" si="45"/>
        <v>61.389961389961393</v>
      </c>
      <c r="V146" s="35">
        <f t="shared" si="46"/>
        <v>70.588235294117652</v>
      </c>
      <c r="W146" s="35">
        <f t="shared" si="47"/>
        <v>65.986394557823132</v>
      </c>
      <c r="X146" s="35">
        <f t="shared" si="48"/>
        <v>63.425370148059223</v>
      </c>
      <c r="Y146" s="35">
        <f t="shared" si="49"/>
        <v>72.623644052215482</v>
      </c>
      <c r="Z146" s="35">
        <f t="shared" si="50"/>
        <v>68.021803315920963</v>
      </c>
      <c r="AA146" s="35">
        <f t="shared" si="51"/>
        <v>-2.0354087580978302</v>
      </c>
      <c r="AB146" s="35">
        <f t="shared" si="52"/>
        <v>-2.0354087580978302</v>
      </c>
      <c r="AC146" s="35">
        <f t="shared" si="53"/>
        <v>-2.0354087580978302</v>
      </c>
      <c r="AF146">
        <v>1.74</v>
      </c>
      <c r="AG146">
        <v>2.13</v>
      </c>
      <c r="AJ146" t="s">
        <v>172</v>
      </c>
    </row>
    <row r="147" spans="1:38" ht="15" x14ac:dyDescent="0.25">
      <c r="A147">
        <v>2.59</v>
      </c>
      <c r="B147">
        <v>3.4</v>
      </c>
      <c r="C147">
        <v>2.94</v>
      </c>
      <c r="D147" s="20">
        <f t="shared" si="41"/>
        <v>2.0354087580978231E-2</v>
      </c>
      <c r="E147" s="17">
        <f>IF(OR($A147="",$B147="",$C147=""),"",A147*'MPTO_working_3-way'!$I146)</f>
        <v>2.6427170868347334</v>
      </c>
      <c r="F147" s="21">
        <f>IF(OR($A147="",$B147="",$C147=""),"",B147*'MPTO_working_3-way'!$I146)</f>
        <v>3.4692038977753259</v>
      </c>
      <c r="G147" s="22">
        <f>IF(OR($A147="",$B147="",$C147=""),"",C147*'MPTO_working_3-way'!$I146)</f>
        <v>2.9998410174880759</v>
      </c>
      <c r="H147" s="17">
        <f>IF(OR($A147="",$B147="",$C147=""),"",'MPTO_working_3-way'!E146)</f>
        <v>2.6363264840616618</v>
      </c>
      <c r="I147" s="21">
        <f>IF(OR($A147="",$B147="",$C147=""),"",'MPTO_working_3-way'!F146)</f>
        <v>3.4802830508261917</v>
      </c>
      <c r="J147" s="22">
        <f>IF(OR($A147="",$B147="",$C147=""),"",'MPTO_working_3-way'!G146)</f>
        <v>2.9998377817190809</v>
      </c>
      <c r="K147" s="17">
        <f>IF(OR($A147="",$B147="",$C147=""),"",'OddsRatio_working_3-way'!H146)</f>
        <v>2.6393568950571162</v>
      </c>
      <c r="L147" s="21">
        <f>IF(OR($A147="",$B147="",$C147=""),"",'OddsRatio_working_3-way'!I146)</f>
        <v>3.4745009736711188</v>
      </c>
      <c r="M147" s="22">
        <f>IF(OR($A147="",$B147="",$C147=""),"",'OddsRatio_working_3-way'!J146)</f>
        <v>3.0002216203841541</v>
      </c>
      <c r="N147" s="23">
        <f t="shared" si="42"/>
        <v>37.839843128941659</v>
      </c>
      <c r="O147" s="24">
        <f t="shared" si="43"/>
        <v>28.825056971752616</v>
      </c>
      <c r="P147" s="24">
        <f t="shared" si="44"/>
        <v>33.335099899305746</v>
      </c>
      <c r="Q147" t="s">
        <v>411</v>
      </c>
      <c r="R147" t="s">
        <v>412</v>
      </c>
      <c r="S147" s="48" t="s">
        <v>479</v>
      </c>
      <c r="T147" s="35">
        <v>100</v>
      </c>
      <c r="U147" s="35">
        <f t="shared" si="45"/>
        <v>56.331877729257641</v>
      </c>
      <c r="V147" s="35">
        <f t="shared" si="46"/>
        <v>73.190348525469176</v>
      </c>
      <c r="W147" s="35">
        <f t="shared" si="47"/>
        <v>68.35443037974683</v>
      </c>
      <c r="X147" s="35">
        <f t="shared" si="48"/>
        <v>58.455221094783994</v>
      </c>
      <c r="Y147" s="35">
        <f t="shared" si="49"/>
        <v>75.313691890995528</v>
      </c>
      <c r="Z147" s="35">
        <f t="shared" si="50"/>
        <v>70.477773745273197</v>
      </c>
      <c r="AA147" s="35">
        <f t="shared" si="51"/>
        <v>-2.1233433655263525</v>
      </c>
      <c r="AB147" s="35">
        <f t="shared" si="52"/>
        <v>-2.1233433655263525</v>
      </c>
      <c r="AC147" s="35">
        <f t="shared" si="53"/>
        <v>-2.1233433655263667</v>
      </c>
      <c r="AD147" s="36"/>
      <c r="AE147" s="36"/>
      <c r="AF147">
        <v>1.91</v>
      </c>
      <c r="AG147">
        <v>2</v>
      </c>
      <c r="AI147" s="36"/>
      <c r="AJ147" t="s">
        <v>481</v>
      </c>
      <c r="AK147" s="35"/>
      <c r="AL147" s="35"/>
    </row>
    <row r="148" spans="1:38" ht="15" x14ac:dyDescent="0.25">
      <c r="A148">
        <v>2.29</v>
      </c>
      <c r="B148">
        <v>3.73</v>
      </c>
      <c r="C148">
        <v>3.16</v>
      </c>
      <c r="D148" s="20">
        <f t="shared" si="41"/>
        <v>2.1233433655263534E-2</v>
      </c>
      <c r="E148" s="17">
        <f>IF(OR($A148="",$B148="",$C148=""),"",A148*'MPTO_working_3-way'!$I147)</f>
        <v>2.3386245630705536</v>
      </c>
      <c r="F148" s="21">
        <f>IF(OR($A148="",$B148="",$C148=""),"",B148*'MPTO_working_3-way'!$I147)</f>
        <v>3.8092007075341328</v>
      </c>
      <c r="G148" s="22">
        <f>IF(OR($A148="",$B148="",$C148=""),"",C148*'MPTO_working_3-way'!$I147)</f>
        <v>3.227097650350633</v>
      </c>
      <c r="H148" s="17">
        <f>IF(OR($A148="",$B148="",$C148=""),"",'MPTO_working_3-way'!E147)</f>
        <v>2.3277282564726547</v>
      </c>
      <c r="I148" s="21">
        <f>IF(OR($A148="",$B148="",$C148=""),"",'MPTO_working_3-way'!F147)</f>
        <v>3.8311430808903371</v>
      </c>
      <c r="J148" s="22">
        <f>IF(OR($A148="",$B148="",$C148=""),"",'MPTO_working_3-way'!G147)</f>
        <v>3.2322930905399385</v>
      </c>
      <c r="K148" s="17">
        <f>IF(OR($A148="",$B148="",$C148=""),"",'OddsRatio_working_3-way'!H147)</f>
        <v>2.3324892534246899</v>
      </c>
      <c r="L148" s="21">
        <f>IF(OR($A148="",$B148="",$C148=""),"",'OddsRatio_working_3-way'!I147)</f>
        <v>3.8199191177127148</v>
      </c>
      <c r="M148" s="22">
        <f>IF(OR($A148="",$B148="",$C148=""),"",'OddsRatio_working_3-way'!J147)</f>
        <v>3.2311447964320386</v>
      </c>
      <c r="N148" s="23">
        <f t="shared" si="42"/>
        <v>42.760176891626664</v>
      </c>
      <c r="O148" s="24">
        <f t="shared" si="43"/>
        <v>26.252226563491977</v>
      </c>
      <c r="P148" s="24">
        <f t="shared" si="44"/>
        <v>30.987596544881352</v>
      </c>
      <c r="Q148" t="s">
        <v>413</v>
      </c>
      <c r="R148" t="s">
        <v>414</v>
      </c>
      <c r="S148" s="48" t="s">
        <v>479</v>
      </c>
      <c r="T148" s="35">
        <v>100</v>
      </c>
      <c r="U148" s="35">
        <f t="shared" si="45"/>
        <v>40.476190476190474</v>
      </c>
      <c r="V148" s="35">
        <f t="shared" si="46"/>
        <v>76.635514018691595</v>
      </c>
      <c r="W148" s="35">
        <f t="shared" si="47"/>
        <v>79.838709677419359</v>
      </c>
      <c r="X148" s="35">
        <f t="shared" si="48"/>
        <v>43.52577630388906</v>
      </c>
      <c r="Y148" s="35">
        <f t="shared" si="49"/>
        <v>79.685099846390173</v>
      </c>
      <c r="Z148" s="35">
        <f t="shared" si="50"/>
        <v>82.888295505117938</v>
      </c>
      <c r="AA148" s="35">
        <f t="shared" si="51"/>
        <v>-3.0495858276985857</v>
      </c>
      <c r="AB148" s="35">
        <f t="shared" si="52"/>
        <v>-3.0495858276985786</v>
      </c>
      <c r="AC148" s="35">
        <f t="shared" si="53"/>
        <v>-3.0495858276985786</v>
      </c>
      <c r="AD148" s="36"/>
      <c r="AE148" s="36"/>
      <c r="AF148">
        <v>1.71</v>
      </c>
      <c r="AG148">
        <v>2.2400000000000002</v>
      </c>
      <c r="AI148" s="36"/>
      <c r="AJ148" t="s">
        <v>481</v>
      </c>
      <c r="AK148" s="35"/>
      <c r="AL148" s="35"/>
    </row>
    <row r="149" spans="1:38" ht="15" x14ac:dyDescent="0.25">
      <c r="A149">
        <v>1.68</v>
      </c>
      <c r="B149">
        <v>4.28</v>
      </c>
      <c r="C149">
        <v>4.96</v>
      </c>
      <c r="D149" s="20">
        <f t="shared" si="41"/>
        <v>3.0495858276985865E-2</v>
      </c>
      <c r="E149" s="17">
        <f>IF(OR($A149="",$B149="",$C149=""),"",A149*'MPTO_working_3-way'!$I148)</f>
        <v>1.7312330419053361</v>
      </c>
      <c r="F149" s="21">
        <f>IF(OR($A149="",$B149="",$C149=""),"",B149*'MPTO_working_3-way'!$I148)</f>
        <v>4.4105222734254994</v>
      </c>
      <c r="G149" s="22">
        <f>IF(OR($A149="",$B149="",$C149=""),"",C149*'MPTO_working_3-way'!$I148)</f>
        <v>5.1112594570538494</v>
      </c>
      <c r="H149" s="17">
        <f>IF(OR($A149="",$B149="",$C149=""),"",'MPTO_working_3-way'!E148)</f>
        <v>1.7091889836070939</v>
      </c>
      <c r="I149" s="21">
        <f>IF(OR($A149="",$B149="",$C149=""),"",'MPTO_working_3-way'!F148)</f>
        <v>4.4746818841239175</v>
      </c>
      <c r="J149" s="22">
        <f>IF(OR($A149="",$B149="",$C149=""),"",'MPTO_working_3-way'!G148)</f>
        <v>5.2233609118404285</v>
      </c>
      <c r="K149" s="17">
        <f>IF(OR($A149="",$B149="",$C149=""),"",'OddsRatio_working_3-way'!H148)</f>
        <v>1.7169030292605123</v>
      </c>
      <c r="L149" s="21">
        <f>IF(OR($A149="",$B149="",$C149=""),"",'OddsRatio_working_3-way'!I148)</f>
        <v>4.4580028470212962</v>
      </c>
      <c r="M149" s="22">
        <f>IF(OR($A149="",$B149="",$C149=""),"",'OddsRatio_working_3-way'!J148)</f>
        <v>5.1749058762818079</v>
      </c>
      <c r="N149" s="23">
        <f t="shared" si="42"/>
        <v>57.762298650413577</v>
      </c>
      <c r="O149" s="24">
        <f t="shared" si="43"/>
        <v>22.673051806704397</v>
      </c>
      <c r="P149" s="24">
        <f t="shared" si="44"/>
        <v>19.56464954288202</v>
      </c>
      <c r="Q149" t="s">
        <v>415</v>
      </c>
      <c r="R149" t="s">
        <v>416</v>
      </c>
      <c r="S149" s="48" t="s">
        <v>479</v>
      </c>
      <c r="T149" s="35">
        <v>100</v>
      </c>
      <c r="U149" s="35">
        <f t="shared" si="45"/>
        <v>62.121212121212118</v>
      </c>
      <c r="V149" s="35">
        <f t="shared" si="46"/>
        <v>71.988795518207283</v>
      </c>
      <c r="W149" s="35">
        <f t="shared" si="47"/>
        <v>63.235294117647051</v>
      </c>
      <c r="X149" s="35">
        <f t="shared" si="48"/>
        <v>64.775910364145645</v>
      </c>
      <c r="Y149" s="35">
        <f t="shared" si="49"/>
        <v>74.643493761140817</v>
      </c>
      <c r="Z149" s="35">
        <f t="shared" si="50"/>
        <v>65.889992360580592</v>
      </c>
      <c r="AA149" s="35">
        <f t="shared" si="51"/>
        <v>-2.6546982429335273</v>
      </c>
      <c r="AB149" s="35">
        <f t="shared" si="52"/>
        <v>-2.6546982429335344</v>
      </c>
      <c r="AC149" s="35">
        <f t="shared" si="53"/>
        <v>-2.6546982429335415</v>
      </c>
      <c r="AD149" s="36"/>
      <c r="AE149" s="36"/>
      <c r="AF149">
        <v>1.6</v>
      </c>
      <c r="AG149">
        <v>2.4500000000000002</v>
      </c>
      <c r="AI149" s="36"/>
      <c r="AJ149" t="s">
        <v>482</v>
      </c>
      <c r="AK149" s="35"/>
      <c r="AL149" s="35"/>
    </row>
    <row r="150" spans="1:38" ht="15" x14ac:dyDescent="0.25">
      <c r="A150">
        <v>2.64</v>
      </c>
      <c r="B150">
        <v>3.57</v>
      </c>
      <c r="C150">
        <v>2.72</v>
      </c>
      <c r="D150" s="20">
        <f t="shared" si="41"/>
        <v>2.6546982429335397E-2</v>
      </c>
      <c r="E150" s="17">
        <f>IF(OR($A150="",$B150="",$C150=""),"",A150*'MPTO_working_3-way'!$I149)</f>
        <v>2.7100840336134455</v>
      </c>
      <c r="F150" s="21">
        <f>IF(OR($A150="",$B150="",$C150=""),"",B150*'MPTO_working_3-way'!$I149)</f>
        <v>3.6647727272727271</v>
      </c>
      <c r="G150" s="22">
        <f>IF(OR($A150="",$B150="",$C150=""),"",C150*'MPTO_working_3-way'!$I149)</f>
        <v>2.7922077922077926</v>
      </c>
      <c r="H150" s="17">
        <f>IF(OR($A150="",$B150="",$C150=""),"",'MPTO_working_3-way'!E149)</f>
        <v>2.7031491997934949</v>
      </c>
      <c r="I150" s="21">
        <f>IF(OR($A150="",$B150="",$C150=""),"",'MPTO_working_3-way'!F149)</f>
        <v>3.6864585777986383</v>
      </c>
      <c r="J150" s="22">
        <f>IF(OR($A150="",$B150="",$C150=""),"",'MPTO_working_3-way'!G149)</f>
        <v>2.7870830376153304</v>
      </c>
      <c r="K150" s="17">
        <f>IF(OR($A150="",$B150="",$C150=""),"",'OddsRatio_working_3-way'!H149)</f>
        <v>2.7067686306168919</v>
      </c>
      <c r="L150" s="21">
        <f>IF(OR($A150="",$B150="",$C150=""),"",'OddsRatio_working_3-way'!I149)</f>
        <v>3.6746313296862274</v>
      </c>
      <c r="M150" s="22">
        <f>IF(OR($A150="",$B150="",$C150=""),"",'OddsRatio_working_3-way'!J149)</f>
        <v>2.7900256369884482</v>
      </c>
      <c r="N150" s="23">
        <f t="shared" si="42"/>
        <v>36.899224806201545</v>
      </c>
      <c r="O150" s="24">
        <f t="shared" si="43"/>
        <v>27.286821705426355</v>
      </c>
      <c r="P150" s="24">
        <f t="shared" si="44"/>
        <v>35.813953488372086</v>
      </c>
      <c r="Q150" t="s">
        <v>417</v>
      </c>
      <c r="R150" t="s">
        <v>418</v>
      </c>
      <c r="S150" s="48" t="s">
        <v>479</v>
      </c>
      <c r="T150" s="35">
        <v>100</v>
      </c>
      <c r="U150" s="35">
        <f t="shared" si="45"/>
        <v>62.406015037593981</v>
      </c>
      <c r="V150" s="35">
        <f t="shared" si="46"/>
        <v>71.014492753623188</v>
      </c>
      <c r="W150" s="35">
        <f t="shared" si="47"/>
        <v>63.898916967509031</v>
      </c>
      <c r="X150" s="35">
        <f t="shared" si="48"/>
        <v>65.086590278867789</v>
      </c>
      <c r="Y150" s="35">
        <f t="shared" si="49"/>
        <v>73.695067994896988</v>
      </c>
      <c r="Z150" s="35">
        <f t="shared" si="50"/>
        <v>66.579492208782824</v>
      </c>
      <c r="AA150" s="35">
        <f t="shared" si="51"/>
        <v>-2.6805752412738073</v>
      </c>
      <c r="AB150" s="35">
        <f t="shared" si="52"/>
        <v>-2.6805752412738002</v>
      </c>
      <c r="AC150" s="35">
        <f t="shared" si="53"/>
        <v>-2.6805752412737931</v>
      </c>
      <c r="AD150" s="36"/>
      <c r="AE150" s="36"/>
      <c r="AF150">
        <v>1.89</v>
      </c>
      <c r="AG150">
        <v>2</v>
      </c>
      <c r="AI150" s="36"/>
      <c r="AJ150" t="s">
        <v>482</v>
      </c>
      <c r="AK150" s="35"/>
      <c r="AL150" s="35"/>
    </row>
    <row r="151" spans="1:38" ht="15" x14ac:dyDescent="0.25">
      <c r="A151">
        <v>2.66</v>
      </c>
      <c r="B151">
        <v>3.45</v>
      </c>
      <c r="C151">
        <v>2.77</v>
      </c>
      <c r="D151" s="20">
        <f t="shared" si="41"/>
        <v>2.6805752412738082E-2</v>
      </c>
      <c r="E151" s="17">
        <f>IF(OR($A151="",$B151="",$C151=""),"",A151*'MPTO_working_3-way'!$I150)</f>
        <v>2.7313033014178836</v>
      </c>
      <c r="F151" s="21">
        <f>IF(OR($A151="",$B151="",$C151=""),"",B151*'MPTO_working_3-way'!$I150)</f>
        <v>3.5424798458239466</v>
      </c>
      <c r="G151" s="22">
        <f>IF(OR($A151="",$B151="",$C151=""),"",C151*'MPTO_working_3-way'!$I150)</f>
        <v>2.8442519341832844</v>
      </c>
      <c r="H151" s="17">
        <f>IF(OR($A151="",$B151="",$C151=""),"",'MPTO_working_3-way'!E150)</f>
        <v>2.7247614967652316</v>
      </c>
      <c r="I151" s="21">
        <f>IF(OR($A151="",$B151="",$C151=""),"",'MPTO_working_3-way'!F150)</f>
        <v>3.5597345680078467</v>
      </c>
      <c r="J151" s="22">
        <f>IF(OR($A151="",$B151="",$C151=""),"",'MPTO_working_3-way'!G150)</f>
        <v>2.8402992373440341</v>
      </c>
      <c r="K151" s="17">
        <f>IF(OR($A151="",$B151="",$C151=""),"",'OddsRatio_working_3-way'!H150)</f>
        <v>2.7280850854484737</v>
      </c>
      <c r="L151" s="21">
        <f>IF(OR($A151="",$B151="",$C151=""),"",'OddsRatio_working_3-way'!I150)</f>
        <v>3.5504870237040724</v>
      </c>
      <c r="M151" s="22">
        <f>IF(OR($A151="",$B151="",$C151=""),"",'OddsRatio_working_3-way'!J150)</f>
        <v>2.8425967477372276</v>
      </c>
      <c r="N151" s="23">
        <f t="shared" si="42"/>
        <v>36.612557802748476</v>
      </c>
      <c r="O151" s="24">
        <f t="shared" si="43"/>
        <v>28.228812682698823</v>
      </c>
      <c r="P151" s="24">
        <f t="shared" si="44"/>
        <v>35.158629514552693</v>
      </c>
      <c r="Q151" t="s">
        <v>419</v>
      </c>
      <c r="R151" t="s">
        <v>420</v>
      </c>
      <c r="S151" s="48" t="s">
        <v>479</v>
      </c>
      <c r="T151" s="35">
        <v>100</v>
      </c>
      <c r="U151" s="35">
        <f t="shared" si="45"/>
        <v>45.945945945945937</v>
      </c>
      <c r="V151" s="35">
        <f t="shared" si="46"/>
        <v>72.451790633608823</v>
      </c>
      <c r="W151" s="35">
        <f t="shared" si="47"/>
        <v>79.38144329896906</v>
      </c>
      <c r="X151" s="35">
        <f t="shared" si="48"/>
        <v>48.166766067422117</v>
      </c>
      <c r="Y151" s="35">
        <f t="shared" si="49"/>
        <v>74.672610755084975</v>
      </c>
      <c r="Z151" s="35">
        <f t="shared" si="50"/>
        <v>81.602263420445226</v>
      </c>
      <c r="AA151" s="35">
        <f t="shared" si="51"/>
        <v>-2.22082012147618</v>
      </c>
      <c r="AB151" s="35">
        <f t="shared" si="52"/>
        <v>-2.2208201214761516</v>
      </c>
      <c r="AC151" s="35">
        <f t="shared" si="53"/>
        <v>-2.2208201214761658</v>
      </c>
      <c r="AD151" s="36"/>
      <c r="AE151" s="36"/>
      <c r="AF151">
        <v>1.94</v>
      </c>
      <c r="AG151">
        <v>1.94</v>
      </c>
      <c r="AI151" s="36"/>
      <c r="AJ151" t="s">
        <v>482</v>
      </c>
      <c r="AK151" s="35"/>
      <c r="AL151" s="35"/>
    </row>
    <row r="152" spans="1:38" ht="15" x14ac:dyDescent="0.25">
      <c r="A152">
        <v>1.85</v>
      </c>
      <c r="B152">
        <v>3.63</v>
      </c>
      <c r="C152">
        <v>4.8499999999999996</v>
      </c>
      <c r="D152" s="20">
        <f t="shared" si="41"/>
        <v>2.2208201214761525E-2</v>
      </c>
      <c r="E152" s="17">
        <f>IF(OR($A152="",$B152="",$C152=""),"",A152*'MPTO_working_3-way'!$I151)</f>
        <v>1.891085172247309</v>
      </c>
      <c r="F152" s="21">
        <f>IF(OR($A152="",$B152="",$C152=""),"",B152*'MPTO_working_3-way'!$I151)</f>
        <v>3.7106157704095843</v>
      </c>
      <c r="G152" s="22">
        <f>IF(OR($A152="",$B152="",$C152=""),"",C152*'MPTO_working_3-way'!$I151)</f>
        <v>4.9577097758915931</v>
      </c>
      <c r="H152" s="17">
        <f>IF(OR($A152="",$B152="",$C152=""),"",'MPTO_working_3-way'!E151)</f>
        <v>1.8756876500616444</v>
      </c>
      <c r="I152" s="21">
        <f>IF(OR($A152="",$B152="",$C152=""),"",'MPTO_working_3-way'!F151)</f>
        <v>3.730238688563392</v>
      </c>
      <c r="J152" s="22">
        <f>IF(OR($A152="",$B152="",$C152=""),"",'MPTO_working_3-way'!G151)</f>
        <v>5.030615488971292</v>
      </c>
      <c r="K152" s="17">
        <f>IF(OR($A152="",$B152="",$C152=""),"",'OddsRatio_working_3-way'!H151)</f>
        <v>1.8815918227387054</v>
      </c>
      <c r="L152" s="21">
        <f>IF(OR($A152="",$B152="",$C152=""),"",'OddsRatio_working_3-way'!I151)</f>
        <v>3.7277488162385817</v>
      </c>
      <c r="M152" s="22">
        <f>IF(OR($A152="",$B152="",$C152=""),"",'OddsRatio_working_3-way'!J151)</f>
        <v>4.9930923735811916</v>
      </c>
      <c r="N152" s="23">
        <f t="shared" si="42"/>
        <v>52.879691231021077</v>
      </c>
      <c r="O152" s="24">
        <f t="shared" si="43"/>
        <v>26.949704897352341</v>
      </c>
      <c r="P152" s="24">
        <f t="shared" si="44"/>
        <v>20.170603871626597</v>
      </c>
      <c r="Q152" t="s">
        <v>139</v>
      </c>
      <c r="R152" t="s">
        <v>103</v>
      </c>
      <c r="S152" s="48" t="s">
        <v>479</v>
      </c>
      <c r="T152" s="35">
        <v>100</v>
      </c>
      <c r="U152" s="35">
        <f t="shared" si="45"/>
        <v>62.962962962962962</v>
      </c>
      <c r="V152" s="35">
        <f t="shared" si="46"/>
        <v>72.067039106145245</v>
      </c>
      <c r="W152" s="35">
        <f t="shared" si="47"/>
        <v>62.686567164179095</v>
      </c>
      <c r="X152" s="35">
        <f t="shared" si="48"/>
        <v>65.246393729675646</v>
      </c>
      <c r="Y152" s="35">
        <f t="shared" si="49"/>
        <v>74.350469872857929</v>
      </c>
      <c r="Z152" s="35">
        <f t="shared" si="50"/>
        <v>64.969997930891779</v>
      </c>
      <c r="AA152" s="35">
        <f t="shared" si="51"/>
        <v>-2.2834307667126836</v>
      </c>
      <c r="AB152" s="35">
        <f t="shared" si="52"/>
        <v>-2.2834307667126836</v>
      </c>
      <c r="AC152" s="35">
        <f t="shared" si="53"/>
        <v>-2.2834307667126836</v>
      </c>
      <c r="AD152" s="36"/>
      <c r="AE152" s="36"/>
      <c r="AF152">
        <v>2.04</v>
      </c>
      <c r="AG152">
        <v>1.87</v>
      </c>
      <c r="AI152" s="36"/>
      <c r="AJ152" t="s">
        <v>175</v>
      </c>
      <c r="AK152" s="35"/>
      <c r="AL152" s="35"/>
    </row>
    <row r="153" spans="1:38" ht="15" x14ac:dyDescent="0.25">
      <c r="A153">
        <v>2.7</v>
      </c>
      <c r="B153">
        <v>3.58</v>
      </c>
      <c r="C153">
        <v>2.68</v>
      </c>
      <c r="D153" s="20">
        <f t="shared" si="41"/>
        <v>2.2834307667126685E-2</v>
      </c>
      <c r="E153" s="17">
        <f>IF(OR($A153="",$B153="",$C153=""),"",A153*'MPTO_working_3-way'!$I152)</f>
        <v>2.7616526307012421</v>
      </c>
      <c r="F153" s="21">
        <f>IF(OR($A153="",$B153="",$C153=""),"",B153*'MPTO_working_3-way'!$I152)</f>
        <v>3.6617468214483138</v>
      </c>
      <c r="G153" s="22">
        <f>IF(OR($A153="",$B153="",$C153=""),"",C153*'MPTO_working_3-way'!$I152)</f>
        <v>2.7411959445478997</v>
      </c>
      <c r="H153" s="17">
        <f>IF(OR($A153="",$B153="",$C153=""),"",'MPTO_working_3-way'!E152)</f>
        <v>2.7566516078502596</v>
      </c>
      <c r="I153" s="21">
        <f>IF(OR($A153="",$B153="",$C153=""),"",'MPTO_working_3-way'!F152)</f>
        <v>3.6802838351846519</v>
      </c>
      <c r="J153" s="22">
        <f>IF(OR($A153="",$B153="",$C153=""),"",'MPTO_working_3-way'!G152)</f>
        <v>2.7358067595844329</v>
      </c>
      <c r="K153" s="17">
        <f>IF(OR($A153="",$B153="",$C153=""),"",'OddsRatio_working_3-way'!H152)</f>
        <v>2.7594073671763981</v>
      </c>
      <c r="L153" s="21">
        <f>IF(OR($A153="",$B153="",$C153=""),"",'OddsRatio_working_3-way'!I152)</f>
        <v>3.6701594160677105</v>
      </c>
      <c r="M153" s="22">
        <f>IF(OR($A153="",$B153="",$C153=""),"",'OddsRatio_working_3-way'!J152)</f>
        <v>2.7387084569743232</v>
      </c>
      <c r="N153" s="23">
        <f t="shared" si="42"/>
        <v>36.210202140668166</v>
      </c>
      <c r="O153" s="24">
        <f t="shared" si="43"/>
        <v>27.309370329554206</v>
      </c>
      <c r="P153" s="24">
        <f t="shared" si="44"/>
        <v>36.480427529777629</v>
      </c>
      <c r="Q153" t="s">
        <v>164</v>
      </c>
      <c r="R153" t="s">
        <v>106</v>
      </c>
      <c r="S153" s="48" t="s">
        <v>479</v>
      </c>
      <c r="T153" s="35">
        <v>100</v>
      </c>
      <c r="U153" s="35">
        <f t="shared" si="45"/>
        <v>68.051118210862612</v>
      </c>
      <c r="V153" s="35">
        <f t="shared" si="46"/>
        <v>69.230769230769241</v>
      </c>
      <c r="W153" s="35">
        <f t="shared" si="47"/>
        <v>60</v>
      </c>
      <c r="X153" s="35">
        <f t="shared" si="48"/>
        <v>70.769230769230774</v>
      </c>
      <c r="Y153" s="35">
        <f t="shared" si="49"/>
        <v>71.948881789137388</v>
      </c>
      <c r="Z153" s="35">
        <f t="shared" si="50"/>
        <v>62.718112558368148</v>
      </c>
      <c r="AA153" s="35">
        <f t="shared" si="51"/>
        <v>-2.718112558368162</v>
      </c>
      <c r="AB153" s="35">
        <f t="shared" si="52"/>
        <v>-2.7181125583681478</v>
      </c>
      <c r="AC153" s="35">
        <f t="shared" si="53"/>
        <v>-2.7181125583681478</v>
      </c>
      <c r="AD153" s="36"/>
      <c r="AE153" s="36"/>
      <c r="AF153">
        <v>1.73</v>
      </c>
      <c r="AG153">
        <v>2.2200000000000002</v>
      </c>
      <c r="AI153" s="36"/>
      <c r="AJ153" t="s">
        <v>175</v>
      </c>
      <c r="AK153" s="35"/>
      <c r="AL153" s="35"/>
    </row>
    <row r="154" spans="1:38" s="35" customFormat="1" ht="15" x14ac:dyDescent="0.25">
      <c r="A154">
        <v>3.13</v>
      </c>
      <c r="B154">
        <v>3.25</v>
      </c>
      <c r="C154">
        <v>2.5</v>
      </c>
      <c r="D154" s="20">
        <f t="shared" si="41"/>
        <v>2.7181125583681354E-2</v>
      </c>
      <c r="E154" s="17">
        <f>IF(OR($A154="",$B154="",$C154=""),"",A154*'MPTO_working_3-way'!$I153)</f>
        <v>3.2150769230769227</v>
      </c>
      <c r="F154" s="21">
        <f>IF(OR($A154="",$B154="",$C154=""),"",B154*'MPTO_working_3-way'!$I153)</f>
        <v>3.3383386581469643</v>
      </c>
      <c r="G154" s="22">
        <f>IF(OR($A154="",$B154="",$C154=""),"",C154*'MPTO_working_3-way'!$I153)</f>
        <v>2.5679528139592032</v>
      </c>
      <c r="H154" s="17">
        <f>IF(OR($A154="",$B154="",$C154=""),"",'MPTO_working_3-way'!E153)</f>
        <v>3.2213543041114687</v>
      </c>
      <c r="I154" s="21">
        <f>IF(OR($A154="",$B154="",$C154=""),"",'MPTO_working_3-way'!F153)</f>
        <v>3.3486037197564045</v>
      </c>
      <c r="J154" s="22">
        <f>IF(OR($A154="",$B154="",$C154=""),"",'MPTO_working_3-way'!G153)</f>
        <v>2.5579397342944548</v>
      </c>
      <c r="K154" s="17">
        <f>IF(OR($A154="",$B154="",$C154=""),"",'OddsRatio_working_3-way'!H153)</f>
        <v>3.2187128991824596</v>
      </c>
      <c r="L154" s="21">
        <f>IF(OR($A154="",$B154="",$C154=""),"",'OddsRatio_working_3-way'!I153)</f>
        <v>3.3437108089955547</v>
      </c>
      <c r="M154" s="22">
        <f>IF(OR($A154="",$B154="",$C154=""),"",'OddsRatio_working_3-way'!J153)</f>
        <v>2.5624738726637042</v>
      </c>
      <c r="N154" s="23">
        <f t="shared" si="42"/>
        <v>31.103454876064703</v>
      </c>
      <c r="O154" s="24">
        <f t="shared" si="43"/>
        <v>29.955019619102313</v>
      </c>
      <c r="P154" s="24">
        <f t="shared" si="44"/>
        <v>38.94152550483301</v>
      </c>
      <c r="Q154" t="s">
        <v>74</v>
      </c>
      <c r="R154" t="s">
        <v>84</v>
      </c>
      <c r="S154" s="48" t="s">
        <v>479</v>
      </c>
      <c r="T154" s="35">
        <v>100</v>
      </c>
      <c r="U154" s="35">
        <f t="shared" si="45"/>
        <v>60.474308300395251</v>
      </c>
      <c r="V154" s="35">
        <f t="shared" si="46"/>
        <v>71.181556195965413</v>
      </c>
      <c r="W154" s="35">
        <f t="shared" si="47"/>
        <v>65.635738831615114</v>
      </c>
      <c r="X154" s="35">
        <f t="shared" si="48"/>
        <v>63.182704972419465</v>
      </c>
      <c r="Y154" s="35">
        <f t="shared" si="49"/>
        <v>73.889952867989621</v>
      </c>
      <c r="Z154" s="35">
        <f t="shared" si="50"/>
        <v>68.344135503639336</v>
      </c>
      <c r="AA154" s="35">
        <f t="shared" si="51"/>
        <v>-2.7083966720242145</v>
      </c>
      <c r="AB154" s="35">
        <f t="shared" si="52"/>
        <v>-2.7083966720242074</v>
      </c>
      <c r="AC154" s="35">
        <f t="shared" si="53"/>
        <v>-2.7083966720242216</v>
      </c>
      <c r="AD154" s="36"/>
      <c r="AE154" s="36"/>
      <c r="AF154">
        <v>2.2599999999999998</v>
      </c>
      <c r="AG154">
        <v>1.69</v>
      </c>
      <c r="AH154" s="36"/>
      <c r="AI154" s="36"/>
      <c r="AJ154" t="s">
        <v>89</v>
      </c>
    </row>
    <row r="155" spans="1:38" ht="15" x14ac:dyDescent="0.25">
      <c r="A155">
        <v>2.5299999999999998</v>
      </c>
      <c r="B155">
        <v>3.47</v>
      </c>
      <c r="C155">
        <v>2.91</v>
      </c>
      <c r="D155" s="20">
        <f t="shared" si="41"/>
        <v>2.708396672024227E-2</v>
      </c>
      <c r="E155" s="17">
        <f>IF(OR($A155="",$B155="",$C155=""),"",A155*'MPTO_working_3-way'!$I154)</f>
        <v>2.5985224358022125</v>
      </c>
      <c r="F155" s="21">
        <f>IF(OR($A155="",$B155="",$C155=""),"",B155*'MPTO_working_3-way'!$I154)</f>
        <v>3.5639813645192411</v>
      </c>
      <c r="G155" s="22">
        <f>IF(OR($A155="",$B155="",$C155=""),"",C155*'MPTO_working_3-way'!$I154)</f>
        <v>2.9888143431559051</v>
      </c>
      <c r="H155" s="17">
        <f>IF(OR($A155="",$B155="",$C155=""),"",'MPTO_working_3-way'!E154)</f>
        <v>2.5891380144596261</v>
      </c>
      <c r="I155" s="21">
        <f>IF(OR($A155="",$B155="",$C155=""),"",'MPTO_working_3-way'!F154)</f>
        <v>3.5822206619393597</v>
      </c>
      <c r="J155" s="22">
        <f>IF(OR($A155="",$B155="",$C155=""),"",'MPTO_working_3-way'!G154)</f>
        <v>2.9885125512465587</v>
      </c>
      <c r="K155" s="17">
        <f>IF(OR($A155="",$B155="",$C155=""),"",'OddsRatio_working_3-way'!H154)</f>
        <v>2.5935579235978286</v>
      </c>
      <c r="L155" s="21">
        <f>IF(OR($A155="",$B155="",$C155=""),"",'OddsRatio_working_3-way'!I154)</f>
        <v>3.5726065825402853</v>
      </c>
      <c r="M155" s="22">
        <f>IF(OR($A155="",$B155="",$C155=""),"",'OddsRatio_working_3-way'!J154)</f>
        <v>2.9893435516809492</v>
      </c>
      <c r="N155" s="23">
        <f t="shared" si="42"/>
        <v>38.483408348609515</v>
      </c>
      <c r="O155" s="24">
        <f t="shared" si="43"/>
        <v>28.058508104317593</v>
      </c>
      <c r="P155" s="24">
        <f t="shared" si="44"/>
        <v>33.458083547072867</v>
      </c>
      <c r="Q155" t="s">
        <v>181</v>
      </c>
      <c r="R155" t="s">
        <v>73</v>
      </c>
      <c r="S155" s="48" t="s">
        <v>479</v>
      </c>
      <c r="T155" s="35">
        <v>100</v>
      </c>
      <c r="U155" s="35">
        <f t="shared" si="45"/>
        <v>76.076555023923447</v>
      </c>
      <c r="V155" s="35">
        <f t="shared" si="46"/>
        <v>73.190348525469176</v>
      </c>
      <c r="W155" s="35">
        <f t="shared" si="47"/>
        <v>47.916666666666671</v>
      </c>
      <c r="X155" s="35">
        <f t="shared" si="48"/>
        <v>78.892984807864181</v>
      </c>
      <c r="Y155" s="35">
        <f t="shared" si="49"/>
        <v>76.006778309409896</v>
      </c>
      <c r="Z155" s="35">
        <f t="shared" si="50"/>
        <v>50.733096450607398</v>
      </c>
      <c r="AA155" s="35">
        <f t="shared" si="51"/>
        <v>-2.816429783940734</v>
      </c>
      <c r="AB155" s="35">
        <f t="shared" si="52"/>
        <v>-2.8164297839407197</v>
      </c>
      <c r="AC155" s="35">
        <f t="shared" si="53"/>
        <v>-2.8164297839407268</v>
      </c>
      <c r="AD155" s="36"/>
      <c r="AE155" s="36"/>
      <c r="AF155">
        <v>2.0699999999999998</v>
      </c>
      <c r="AG155">
        <v>1.83</v>
      </c>
      <c r="AI155" s="36"/>
      <c r="AJ155" t="s">
        <v>89</v>
      </c>
      <c r="AK155" s="35"/>
      <c r="AL155" s="35"/>
    </row>
    <row r="156" spans="1:38" ht="15" x14ac:dyDescent="0.25">
      <c r="A156">
        <v>4.18</v>
      </c>
      <c r="B156">
        <v>3.73</v>
      </c>
      <c r="C156">
        <v>1.92</v>
      </c>
      <c r="D156" s="20">
        <f t="shared" si="41"/>
        <v>2.8164297839407215E-2</v>
      </c>
      <c r="E156" s="17">
        <f>IF(OR($A156="",$B156="",$C156=""),"",A156*'MPTO_working_3-way'!$I155)</f>
        <v>4.2977267649687221</v>
      </c>
      <c r="F156" s="21">
        <f>IF(OR($A156="",$B156="",$C156=""),"",B156*'MPTO_working_3-way'!$I155)</f>
        <v>3.835052830940989</v>
      </c>
      <c r="G156" s="22">
        <f>IF(OR($A156="",$B156="",$C156=""),"",C156*'MPTO_working_3-way'!$I155)</f>
        <v>1.9740754518516619</v>
      </c>
      <c r="H156" s="17">
        <f>IF(OR($A156="",$B156="",$C156=""),"",'MPTO_working_3-way'!E155)</f>
        <v>4.3507325563684525</v>
      </c>
      <c r="I156" s="21">
        <f>IF(OR($A156="",$B156="",$C156=""),"",'MPTO_working_3-way'!F155)</f>
        <v>3.8653555130808335</v>
      </c>
      <c r="J156" s="22">
        <f>IF(OR($A156="",$B156="",$C156=""),"",'MPTO_working_3-way'!G155)</f>
        <v>1.9552435596561528</v>
      </c>
      <c r="K156" s="17">
        <f>IF(OR($A156="",$B156="",$C156=""),"",'OddsRatio_working_3-way'!H155)</f>
        <v>4.3268742121130863</v>
      </c>
      <c r="L156" s="21">
        <f>IF(OR($A156="",$B156="",$C156=""),"",'OddsRatio_working_3-way'!I155)</f>
        <v>3.85609012549331</v>
      </c>
      <c r="M156" s="22">
        <f>IF(OR($A156="",$B156="",$C156=""),"",'OddsRatio_working_3-way'!J155)</f>
        <v>1.9624919104226541</v>
      </c>
      <c r="N156" s="23">
        <f t="shared" si="42"/>
        <v>23.268114859025427</v>
      </c>
      <c r="O156" s="24">
        <f t="shared" si="43"/>
        <v>26.075260083304631</v>
      </c>
      <c r="P156" s="24">
        <f t="shared" si="44"/>
        <v>50.656625057669935</v>
      </c>
      <c r="Q156" t="s">
        <v>77</v>
      </c>
      <c r="R156" t="s">
        <v>69</v>
      </c>
      <c r="S156" s="48" t="s">
        <v>479</v>
      </c>
      <c r="T156" s="35">
        <v>100</v>
      </c>
      <c r="U156" s="35">
        <f t="shared" si="45"/>
        <v>67.21311475409837</v>
      </c>
      <c r="V156" s="35">
        <f t="shared" si="46"/>
        <v>72.527472527472526</v>
      </c>
      <c r="W156" s="35">
        <f t="shared" si="47"/>
        <v>54.545454545454554</v>
      </c>
      <c r="X156" s="35">
        <f t="shared" si="48"/>
        <v>72.927072927072928</v>
      </c>
      <c r="Y156" s="35">
        <f t="shared" si="49"/>
        <v>78.241430700447097</v>
      </c>
      <c r="Z156" s="35">
        <f t="shared" si="50"/>
        <v>60.259412718429118</v>
      </c>
      <c r="AA156" s="35">
        <f t="shared" si="51"/>
        <v>-5.7139581729745572</v>
      </c>
      <c r="AB156" s="35">
        <f t="shared" si="52"/>
        <v>-5.7139581729745714</v>
      </c>
      <c r="AC156" s="35">
        <f t="shared" si="53"/>
        <v>-5.7139581729745643</v>
      </c>
      <c r="AD156" s="36"/>
      <c r="AE156" s="36"/>
      <c r="AF156">
        <v>1.98</v>
      </c>
      <c r="AG156">
        <v>1.91</v>
      </c>
      <c r="AI156" s="36"/>
      <c r="AJ156" t="s">
        <v>89</v>
      </c>
      <c r="AK156" s="35"/>
      <c r="AL156" s="35"/>
    </row>
    <row r="157" spans="1:38" ht="15" x14ac:dyDescent="0.25">
      <c r="A157">
        <v>3.05</v>
      </c>
      <c r="B157">
        <v>3.64</v>
      </c>
      <c r="C157">
        <v>2.2000000000000002</v>
      </c>
      <c r="D157" s="20">
        <f t="shared" si="41"/>
        <v>5.7139581729745759E-2</v>
      </c>
      <c r="E157" s="17">
        <f>IF(OR($A157="",$B157="",$C157=""),"",A157*'MPTO_working_3-way'!$I156)</f>
        <v>3.2242757242757243</v>
      </c>
      <c r="F157" s="21">
        <f>IF(OR($A157="",$B157="",$C157=""),"",B157*'MPTO_working_3-way'!$I156)</f>
        <v>3.8479880774962747</v>
      </c>
      <c r="G157" s="22">
        <f>IF(OR($A157="",$B157="",$C157=""),"",C157*'MPTO_working_3-way'!$I156)</f>
        <v>2.3257070798054409</v>
      </c>
      <c r="H157" s="17">
        <f>IF(OR($A157="",$B157="",$C157=""),"",'MPTO_working_3-way'!E156)</f>
        <v>3.2381078644535184</v>
      </c>
      <c r="I157" s="21">
        <f>IF(OR($A157="",$B157="",$C157=""),"",'MPTO_working_3-way'!F156)</f>
        <v>3.9111580835254935</v>
      </c>
      <c r="J157" s="22">
        <f>IF(OR($A157="",$B157="",$C157=""),"",'MPTO_working_3-way'!G156)</f>
        <v>2.2962169073405541</v>
      </c>
      <c r="K157" s="17">
        <f>IF(OR($A157="",$B157="",$C157=""),"",'OddsRatio_working_3-way'!H156)</f>
        <v>3.2356471135464426</v>
      </c>
      <c r="L157" s="21">
        <f>IF(OR($A157="",$B157="",$C157=""),"",'OddsRatio_working_3-way'!I156)</f>
        <v>3.8790772584207853</v>
      </c>
      <c r="M157" s="22">
        <f>IF(OR($A157="",$B157="",$C157=""),"",'OddsRatio_working_3-way'!J156)</f>
        <v>2.3086714811003572</v>
      </c>
      <c r="N157" s="23">
        <f t="shared" si="42"/>
        <v>31.014717273431447</v>
      </c>
      <c r="O157" s="24">
        <f t="shared" si="43"/>
        <v>25.987606506584036</v>
      </c>
      <c r="P157" s="24">
        <f t="shared" si="44"/>
        <v>42.997676219984498</v>
      </c>
      <c r="Q157" t="s">
        <v>421</v>
      </c>
      <c r="R157" t="s">
        <v>422</v>
      </c>
      <c r="S157" s="48" t="s">
        <v>479</v>
      </c>
      <c r="T157" s="35">
        <v>100</v>
      </c>
      <c r="U157" s="35">
        <f t="shared" si="45"/>
        <v>70.588235294117652</v>
      </c>
      <c r="V157" s="35">
        <f t="shared" si="46"/>
        <v>73.544973544973558</v>
      </c>
      <c r="W157" s="35">
        <f t="shared" si="47"/>
        <v>53.703703703703695</v>
      </c>
      <c r="X157" s="35">
        <f t="shared" si="48"/>
        <v>72.751322751322746</v>
      </c>
      <c r="Y157" s="35">
        <f t="shared" si="49"/>
        <v>75.708061002178638</v>
      </c>
      <c r="Z157" s="35">
        <f t="shared" si="50"/>
        <v>55.866791160908811</v>
      </c>
      <c r="AA157" s="35">
        <f t="shared" si="51"/>
        <v>-2.1630874572050942</v>
      </c>
      <c r="AB157" s="35">
        <f t="shared" si="52"/>
        <v>-2.16308745720508</v>
      </c>
      <c r="AC157" s="35">
        <f t="shared" si="53"/>
        <v>-2.1630874572051155</v>
      </c>
      <c r="AD157" s="36"/>
      <c r="AE157" s="36"/>
      <c r="AF157">
        <v>1.81</v>
      </c>
      <c r="AG157">
        <v>2.0299999999999998</v>
      </c>
      <c r="AI157" s="36"/>
      <c r="AJ157" t="s">
        <v>92</v>
      </c>
      <c r="AK157" s="35"/>
      <c r="AL157" s="35"/>
    </row>
    <row r="158" spans="1:38" ht="15" x14ac:dyDescent="0.25">
      <c r="A158">
        <v>3.4</v>
      </c>
      <c r="B158">
        <v>3.78</v>
      </c>
      <c r="C158">
        <v>2.16</v>
      </c>
      <c r="D158" s="20">
        <f t="shared" si="41"/>
        <v>2.163087457205104E-2</v>
      </c>
      <c r="E158" s="17">
        <f>IF(OR($A158="",$B158="",$C158=""),"",A158*'MPTO_working_3-way'!$I157)</f>
        <v>3.4735449735449735</v>
      </c>
      <c r="F158" s="21">
        <f>IF(OR($A158="",$B158="",$C158=""),"",B158*'MPTO_working_3-way'!$I157)</f>
        <v>3.8617647058823525</v>
      </c>
      <c r="G158" s="22">
        <f>IF(OR($A158="",$B158="",$C158=""),"",C158*'MPTO_working_3-way'!$I157)</f>
        <v>2.2067226890756304</v>
      </c>
      <c r="H158" s="17">
        <f>IF(OR($A158="",$B158="",$C158=""),"",'MPTO_working_3-way'!E157)</f>
        <v>3.4854456698607845</v>
      </c>
      <c r="I158" s="21">
        <f>IF(OR($A158="",$B158="",$C158=""),"",'MPTO_working_3-way'!F157)</f>
        <v>3.8859100987704087</v>
      </c>
      <c r="J158" s="22">
        <f>IF(OR($A158="",$B158="",$C158=""),"",'MPTO_working_3-way'!G157)</f>
        <v>2.1941725472342366</v>
      </c>
      <c r="K158" s="17">
        <f>IF(OR($A158="",$B158="",$C158=""),"",'OddsRatio_working_3-way'!H157)</f>
        <v>3.4815304173966113</v>
      </c>
      <c r="L158" s="21">
        <f>IF(OR($A158="",$B158="",$C158=""),"",'OddsRatio_working_3-way'!I157)</f>
        <v>3.8744394001510734</v>
      </c>
      <c r="M158" s="22">
        <f>IF(OR($A158="",$B158="",$C158=""),"",'OddsRatio_working_3-way'!J157)</f>
        <v>2.1994063684083622</v>
      </c>
      <c r="N158" s="23">
        <f t="shared" si="42"/>
        <v>28.789032749428788</v>
      </c>
      <c r="O158" s="24">
        <f t="shared" si="43"/>
        <v>25.8948971820259</v>
      </c>
      <c r="P158" s="24">
        <f t="shared" si="44"/>
        <v>45.316070068545308</v>
      </c>
      <c r="Q158" t="s">
        <v>148</v>
      </c>
      <c r="R158" t="s">
        <v>154</v>
      </c>
      <c r="S158" s="48" t="s">
        <v>479</v>
      </c>
      <c r="T158" s="35">
        <v>100</v>
      </c>
      <c r="U158" s="35">
        <f t="shared" si="45"/>
        <v>60.474308300395251</v>
      </c>
      <c r="V158" s="35">
        <f t="shared" si="46"/>
        <v>69.230769230769241</v>
      </c>
      <c r="W158" s="35">
        <f t="shared" si="47"/>
        <v>68.152866242038215</v>
      </c>
      <c r="X158" s="35">
        <f t="shared" si="48"/>
        <v>62.616364527192545</v>
      </c>
      <c r="Y158" s="35">
        <f t="shared" si="49"/>
        <v>71.372825457566535</v>
      </c>
      <c r="Z158" s="35">
        <f t="shared" si="50"/>
        <v>70.294922468835523</v>
      </c>
      <c r="AA158" s="35">
        <f t="shared" si="51"/>
        <v>-2.142056226797294</v>
      </c>
      <c r="AB158" s="35">
        <f t="shared" si="52"/>
        <v>-2.142056226797294</v>
      </c>
      <c r="AC158" s="35">
        <f t="shared" si="53"/>
        <v>-2.1420562267973082</v>
      </c>
      <c r="AD158" s="36"/>
      <c r="AE158" s="36"/>
      <c r="AF158">
        <v>1.75</v>
      </c>
      <c r="AG158">
        <v>2.19</v>
      </c>
      <c r="AI158" s="36"/>
      <c r="AJ158" t="s">
        <v>173</v>
      </c>
      <c r="AK158" s="35"/>
      <c r="AL158" s="35"/>
    </row>
    <row r="159" spans="1:38" ht="15" x14ac:dyDescent="0.25">
      <c r="A159">
        <v>2.5299999999999998</v>
      </c>
      <c r="B159">
        <v>3.25</v>
      </c>
      <c r="C159">
        <v>3.14</v>
      </c>
      <c r="D159" s="20">
        <f t="shared" si="41"/>
        <v>2.1420562267973065E-2</v>
      </c>
      <c r="E159" s="17">
        <f>IF(OR($A159="",$B159="",$C159=""),"",A159*'MPTO_working_3-way'!$I158)</f>
        <v>2.5841940225379716</v>
      </c>
      <c r="F159" s="21">
        <f>IF(OR($A159="",$B159="",$C159=""),"",B159*'MPTO_working_3-way'!$I158)</f>
        <v>3.3196168273709126</v>
      </c>
      <c r="G159" s="22">
        <f>IF(OR($A159="",$B159="",$C159=""),"",C159*'MPTO_working_3-way'!$I158)</f>
        <v>3.2072605655214357</v>
      </c>
      <c r="H159" s="17">
        <f>IF(OR($A159="",$B159="",$C159=""),"",'MPTO_working_3-way'!E158)</f>
        <v>2.5765444357401965</v>
      </c>
      <c r="I159" s="21">
        <f>IF(OR($A159="",$B159="",$C159=""),"",'MPTO_working_3-way'!F158)</f>
        <v>3.3272099331816984</v>
      </c>
      <c r="J159" s="22">
        <f>IF(OR($A159="",$B159="",$C159=""),"",'MPTO_working_3-way'!G158)</f>
        <v>3.2120139584357101</v>
      </c>
      <c r="K159" s="17">
        <f>IF(OR($A159="",$B159="",$C159=""),"",'OddsRatio_working_3-way'!H158)</f>
        <v>2.5800350218708576</v>
      </c>
      <c r="L159" s="21">
        <f>IF(OR($A159="",$B159="",$C159=""),"",'OddsRatio_working_3-way'!I158)</f>
        <v>3.323580914515968</v>
      </c>
      <c r="M159" s="22">
        <f>IF(OR($A159="",$B159="",$C159=""),"",'OddsRatio_working_3-way'!J158)</f>
        <v>3.2099836253618546</v>
      </c>
      <c r="N159" s="23">
        <f t="shared" si="42"/>
        <v>38.696784810990572</v>
      </c>
      <c r="O159" s="24">
        <f t="shared" si="43"/>
        <v>30.123958637478808</v>
      </c>
      <c r="P159" s="24">
        <f t="shared" si="44"/>
        <v>31.17925655153061</v>
      </c>
      <c r="Q159" t="s">
        <v>153</v>
      </c>
      <c r="R159" t="s">
        <v>151</v>
      </c>
      <c r="S159" s="48" t="s">
        <v>479</v>
      </c>
      <c r="T159" s="35">
        <v>100</v>
      </c>
      <c r="U159" s="35">
        <f t="shared" si="45"/>
        <v>65.156794425087099</v>
      </c>
      <c r="V159" s="35">
        <f t="shared" si="46"/>
        <v>70.845481049562679</v>
      </c>
      <c r="W159" s="35">
        <f t="shared" si="47"/>
        <v>61.832061068702288</v>
      </c>
      <c r="X159" s="35">
        <f t="shared" si="48"/>
        <v>67.322457881735019</v>
      </c>
      <c r="Y159" s="35">
        <f t="shared" si="49"/>
        <v>73.011144506210599</v>
      </c>
      <c r="Z159" s="35">
        <f t="shared" si="50"/>
        <v>63.997724525350193</v>
      </c>
      <c r="AA159" s="35">
        <f t="shared" si="51"/>
        <v>-2.1656634566479198</v>
      </c>
      <c r="AB159" s="35">
        <f t="shared" si="52"/>
        <v>-2.1656634566479198</v>
      </c>
      <c r="AC159" s="35">
        <f t="shared" si="53"/>
        <v>-2.1656634566479056</v>
      </c>
      <c r="AD159" s="36"/>
      <c r="AE159" s="36"/>
      <c r="AF159">
        <v>2.31</v>
      </c>
      <c r="AG159">
        <v>1.68</v>
      </c>
      <c r="AI159" s="36"/>
      <c r="AJ159" t="s">
        <v>173</v>
      </c>
      <c r="AK159" s="35"/>
      <c r="AL159" s="35"/>
    </row>
    <row r="160" spans="1:38" ht="15" x14ac:dyDescent="0.25">
      <c r="A160">
        <v>2.87</v>
      </c>
      <c r="B160">
        <v>3.43</v>
      </c>
      <c r="C160">
        <v>2.62</v>
      </c>
      <c r="D160" s="20">
        <f t="shared" si="41"/>
        <v>2.1656634566479038E-2</v>
      </c>
      <c r="E160" s="17">
        <f>IF(OR($A160="",$B160="",$C160=""),"",A160*'MPTO_working_3-way'!$I159)</f>
        <v>2.932154541205795</v>
      </c>
      <c r="F160" s="21">
        <f>IF(OR($A160="",$B160="",$C160=""),"",B160*'MPTO_working_3-way'!$I159)</f>
        <v>3.5042822565630232</v>
      </c>
      <c r="G160" s="22">
        <f>IF(OR($A160="",$B160="",$C160=""),"",C160*'MPTO_working_3-way'!$I159)</f>
        <v>2.6767403825641751</v>
      </c>
      <c r="H160" s="17">
        <f>IF(OR($A160="",$B160="",$C160=""),"",'MPTO_working_3-way'!E159)</f>
        <v>2.9307191684391207</v>
      </c>
      <c r="I160" s="21">
        <f>IF(OR($A160="",$B160="",$C160=""),"",'MPTO_working_3-way'!F159)</f>
        <v>3.5170856871216354</v>
      </c>
      <c r="J160" s="22">
        <f>IF(OR($A160="",$B160="",$C160=""),"",'MPTO_working_3-way'!G159)</f>
        <v>2.6705085590946447</v>
      </c>
      <c r="K160" s="17">
        <f>IF(OR($A160="",$B160="",$C160=""),"",'OddsRatio_working_3-way'!H159)</f>
        <v>2.9317969843769323</v>
      </c>
      <c r="L160" s="21">
        <f>IF(OR($A160="",$B160="",$C160=""),"",'OddsRatio_working_3-way'!I159)</f>
        <v>3.5103030331743019</v>
      </c>
      <c r="M160" s="22">
        <f>IF(OR($A160="",$B160="",$C160=""),"",'OddsRatio_working_3-way'!J159)</f>
        <v>2.6735353554495345</v>
      </c>
      <c r="N160" s="23">
        <f t="shared" si="42"/>
        <v>34.104614403740406</v>
      </c>
      <c r="O160" s="24">
        <f t="shared" si="43"/>
        <v>28.536514092925646</v>
      </c>
      <c r="P160" s="24">
        <f t="shared" si="44"/>
        <v>37.358871503333958</v>
      </c>
      <c r="Q160" t="s">
        <v>145</v>
      </c>
      <c r="R160" t="s">
        <v>142</v>
      </c>
      <c r="S160" s="48" t="s">
        <v>479</v>
      </c>
      <c r="T160" s="35">
        <v>100</v>
      </c>
      <c r="U160" s="35">
        <f t="shared" si="45"/>
        <v>67.948717948717942</v>
      </c>
      <c r="V160" s="35">
        <f t="shared" si="46"/>
        <v>69.696969696969703</v>
      </c>
      <c r="W160" s="35">
        <f t="shared" si="47"/>
        <v>60.15936254980079</v>
      </c>
      <c r="X160" s="35">
        <f t="shared" si="48"/>
        <v>70.143667753229508</v>
      </c>
      <c r="Y160" s="35">
        <f t="shared" si="49"/>
        <v>71.891919501481254</v>
      </c>
      <c r="Z160" s="35">
        <f t="shared" si="50"/>
        <v>62.354312354312349</v>
      </c>
      <c r="AA160" s="35">
        <f t="shared" si="51"/>
        <v>-2.1949498045115661</v>
      </c>
      <c r="AB160" s="35">
        <f t="shared" si="52"/>
        <v>-2.1949498045115519</v>
      </c>
      <c r="AC160" s="35">
        <f t="shared" si="53"/>
        <v>-2.194949804511559</v>
      </c>
      <c r="AD160" s="36"/>
      <c r="AE160" s="36"/>
      <c r="AF160">
        <v>1.97</v>
      </c>
      <c r="AG160">
        <v>1.93</v>
      </c>
      <c r="AI160" s="36"/>
      <c r="AJ160" t="s">
        <v>173</v>
      </c>
      <c r="AK160" s="35"/>
      <c r="AL160" s="35"/>
    </row>
    <row r="161" spans="1:38" ht="15" x14ac:dyDescent="0.25">
      <c r="A161">
        <v>3.12</v>
      </c>
      <c r="B161">
        <v>3.3</v>
      </c>
      <c r="C161">
        <v>2.5099999999999998</v>
      </c>
      <c r="D161" s="20">
        <f t="shared" si="41"/>
        <v>2.194949804511559E-2</v>
      </c>
      <c r="E161" s="17">
        <f>IF(OR($A161="",$B161="",$C161=""),"",A161*'MPTO_working_3-way'!$I160)</f>
        <v>3.1884824339007607</v>
      </c>
      <c r="F161" s="21">
        <f>IF(OR($A161="",$B161="",$C161=""),"",B161*'MPTO_working_3-way'!$I160)</f>
        <v>3.3724333435488814</v>
      </c>
      <c r="G161" s="22">
        <f>IF(OR($A161="",$B161="",$C161=""),"",C161*'MPTO_working_3-way'!$I160)</f>
        <v>2.56509324009324</v>
      </c>
      <c r="H161" s="17">
        <f>IF(OR($A161="",$B161="",$C161=""),"",'MPTO_working_3-way'!E160)</f>
        <v>3.1928855239488403</v>
      </c>
      <c r="I161" s="21">
        <f>IF(OR($A161="",$B161="",$C161=""),"",'MPTO_working_3-way'!F160)</f>
        <v>3.3816480243702007</v>
      </c>
      <c r="J161" s="22">
        <f>IF(OR($A161="",$B161="",$C161=""),"",'MPTO_working_3-way'!G160)</f>
        <v>2.5569570155893189</v>
      </c>
      <c r="K161" s="17">
        <f>IF(OR($A161="",$B161="",$C161=""),"",'OddsRatio_working_3-way'!H160)</f>
        <v>3.1911246841916765</v>
      </c>
      <c r="L161" s="21">
        <f>IF(OR($A161="",$B161="",$C161=""),"",'OddsRatio_working_3-way'!I160)</f>
        <v>3.3771635724721016</v>
      </c>
      <c r="M161" s="22">
        <f>IF(OR($A161="",$B161="",$C161=""),"",'OddsRatio_working_3-way'!J160)</f>
        <v>2.5606595627969022</v>
      </c>
      <c r="N161" s="23">
        <f t="shared" si="42"/>
        <v>31.3628825226617</v>
      </c>
      <c r="O161" s="24">
        <f t="shared" si="43"/>
        <v>29.652179839607424</v>
      </c>
      <c r="P161" s="24">
        <f t="shared" si="44"/>
        <v>38.98493763773088</v>
      </c>
      <c r="Q161" t="s">
        <v>146</v>
      </c>
      <c r="R161" t="s">
        <v>150</v>
      </c>
      <c r="S161" s="48" t="s">
        <v>479</v>
      </c>
      <c r="T161" s="35">
        <v>100</v>
      </c>
      <c r="U161" s="35">
        <f t="shared" si="45"/>
        <v>69.040247678018574</v>
      </c>
      <c r="V161" s="35">
        <f t="shared" si="46"/>
        <v>72.067039106145245</v>
      </c>
      <c r="W161" s="35">
        <f t="shared" si="47"/>
        <v>56.709956709956707</v>
      </c>
      <c r="X161" s="35">
        <f t="shared" si="48"/>
        <v>71.223004183898041</v>
      </c>
      <c r="Y161" s="35">
        <f t="shared" si="49"/>
        <v>74.249795612024712</v>
      </c>
      <c r="Z161" s="35">
        <f t="shared" si="50"/>
        <v>58.892713215836181</v>
      </c>
      <c r="AA161" s="35">
        <f t="shared" si="51"/>
        <v>-2.1827565058794676</v>
      </c>
      <c r="AB161" s="35">
        <f t="shared" si="52"/>
        <v>-2.1827565058794676</v>
      </c>
      <c r="AC161" s="35">
        <f t="shared" si="53"/>
        <v>-2.1827565058794747</v>
      </c>
      <c r="AD161" s="36"/>
      <c r="AE161" s="36"/>
      <c r="AF161">
        <v>1.95</v>
      </c>
      <c r="AG161">
        <v>1.95</v>
      </c>
      <c r="AI161" s="36"/>
      <c r="AJ161" t="s">
        <v>173</v>
      </c>
      <c r="AK161" s="35"/>
      <c r="AL161" s="35"/>
    </row>
    <row r="162" spans="1:38" ht="15" x14ac:dyDescent="0.25">
      <c r="A162">
        <v>3.23</v>
      </c>
      <c r="B162">
        <v>3.58</v>
      </c>
      <c r="C162">
        <v>2.31</v>
      </c>
      <c r="D162" s="20">
        <f t="shared" si="41"/>
        <v>2.1827565058794685E-2</v>
      </c>
      <c r="E162" s="17">
        <f>IF(OR($A162="",$B162="",$C162=""),"",A162*'MPTO_working_3-way'!$I161)</f>
        <v>3.3005030351399069</v>
      </c>
      <c r="F162" s="21">
        <f>IF(OR($A162="",$B162="",$C162=""),"",B162*'MPTO_working_3-way'!$I161)</f>
        <v>3.6581426829104848</v>
      </c>
      <c r="G162" s="22">
        <f>IF(OR($A162="",$B162="",$C162=""),"",C162*'MPTO_working_3-way'!$I161)</f>
        <v>2.3604216752858158</v>
      </c>
      <c r="H162" s="17">
        <f>IF(OR($A162="",$B162="",$C162=""),"",'MPTO_working_3-way'!E161)</f>
        <v>3.3077351218429323</v>
      </c>
      <c r="I162" s="21">
        <f>IF(OR($A162="",$B162="",$C162=""),"",'MPTO_working_3-way'!F161)</f>
        <v>3.6757441703889215</v>
      </c>
      <c r="J162" s="22">
        <f>IF(OR($A162="",$B162="",$C162=""),"",'MPTO_working_3-way'!G161)</f>
        <v>2.3494883800624349</v>
      </c>
      <c r="K162" s="17">
        <f>IF(OR($A162="",$B162="",$C162=""),"",'OddsRatio_working_3-way'!H161)</f>
        <v>3.3053161973225169</v>
      </c>
      <c r="L162" s="21">
        <f>IF(OR($A162="",$B162="",$C162=""),"",'OddsRatio_working_3-way'!I161)</f>
        <v>3.6671371251534057</v>
      </c>
      <c r="M162" s="22">
        <f>IF(OR($A162="",$B162="",$C162=""),"",'OddsRatio_working_3-way'!J161)</f>
        <v>2.3542440441670389</v>
      </c>
      <c r="N162" s="23">
        <f t="shared" si="42"/>
        <v>30.298411767938592</v>
      </c>
      <c r="O162" s="24">
        <f t="shared" si="43"/>
        <v>27.336276539229516</v>
      </c>
      <c r="P162" s="24">
        <f t="shared" si="44"/>
        <v>42.365311692831888</v>
      </c>
      <c r="Q162" t="s">
        <v>143</v>
      </c>
      <c r="R162" t="s">
        <v>109</v>
      </c>
      <c r="S162" s="48" t="s">
        <v>479</v>
      </c>
      <c r="T162" s="35">
        <v>100</v>
      </c>
      <c r="U162" s="35">
        <f t="shared" si="45"/>
        <v>76.415094339622627</v>
      </c>
      <c r="V162" s="35">
        <f t="shared" si="46"/>
        <v>74.489795918367349</v>
      </c>
      <c r="W162" s="35">
        <f t="shared" si="47"/>
        <v>46.808510638297875</v>
      </c>
      <c r="X162" s="35">
        <f t="shared" si="48"/>
        <v>78.701693443334776</v>
      </c>
      <c r="Y162" s="35">
        <f t="shared" si="49"/>
        <v>76.776395022079484</v>
      </c>
      <c r="Z162" s="35">
        <f t="shared" si="50"/>
        <v>49.09510974201001</v>
      </c>
      <c r="AA162" s="35">
        <f t="shared" si="51"/>
        <v>-2.2865991037121489</v>
      </c>
      <c r="AB162" s="35">
        <f t="shared" si="52"/>
        <v>-2.2865991037121347</v>
      </c>
      <c r="AC162" s="35">
        <f t="shared" si="53"/>
        <v>-2.2865991037121347</v>
      </c>
      <c r="AD162" s="36"/>
      <c r="AE162" s="36"/>
      <c r="AF162">
        <v>1.88</v>
      </c>
      <c r="AG162">
        <v>2.0299999999999998</v>
      </c>
      <c r="AI162" s="36"/>
      <c r="AJ162" t="s">
        <v>173</v>
      </c>
      <c r="AK162" s="35"/>
      <c r="AL162" s="35"/>
    </row>
    <row r="163" spans="1:38" ht="15" x14ac:dyDescent="0.25">
      <c r="A163">
        <v>4.24</v>
      </c>
      <c r="B163">
        <v>3.92</v>
      </c>
      <c r="C163">
        <v>1.88</v>
      </c>
      <c r="D163" s="20">
        <f t="shared" si="41"/>
        <v>2.2865991037121391E-2</v>
      </c>
      <c r="E163" s="17">
        <f>IF(OR($A163="",$B163="",$C163=""),"",A163*'MPTO_working_3-way'!$I162)</f>
        <v>4.3369518019973947</v>
      </c>
      <c r="F163" s="21">
        <f>IF(OR($A163="",$B163="",$C163=""),"",B163*'MPTO_working_3-way'!$I162)</f>
        <v>4.0096346848655156</v>
      </c>
      <c r="G163" s="22">
        <f>IF(OR($A163="",$B163="",$C163=""),"",C163*'MPTO_working_3-way'!$I162)</f>
        <v>1.9229880631497882</v>
      </c>
      <c r="H163" s="17">
        <f>IF(OR($A163="",$B163="",$C163=""),"",'MPTO_working_3-way'!E162)</f>
        <v>4.3816013832466805</v>
      </c>
      <c r="I163" s="21">
        <f>IF(OR($A163="",$B163="",$C163=""),"",'MPTO_working_3-way'!F162)</f>
        <v>4.0407298488769223</v>
      </c>
      <c r="J163" s="22">
        <f>IF(OR($A163="",$B163="",$C163=""),"",'MPTO_working_3-way'!G162)</f>
        <v>1.9073308192349363</v>
      </c>
      <c r="K163" s="17">
        <f>IF(OR($A163="",$B163="",$C163=""),"",'OddsRatio_working_3-way'!H162)</f>
        <v>4.3625305237882008</v>
      </c>
      <c r="L163" s="21">
        <f>IF(OR($A163="",$B163="",$C163=""),"",'OddsRatio_working_3-way'!I162)</f>
        <v>4.0304287436609707</v>
      </c>
      <c r="M163" s="22">
        <f>IF(OR($A163="",$B163="",$C163=""),"",'OddsRatio_working_3-way'!J162)</f>
        <v>1.9132798953498815</v>
      </c>
      <c r="N163" s="23">
        <f t="shared" si="42"/>
        <v>23.057669203043652</v>
      </c>
      <c r="O163" s="24">
        <f t="shared" si="43"/>
        <v>24.939927913496195</v>
      </c>
      <c r="P163" s="24">
        <f t="shared" si="44"/>
        <v>52.002402883460149</v>
      </c>
      <c r="Q163" t="s">
        <v>94</v>
      </c>
      <c r="R163" t="s">
        <v>152</v>
      </c>
      <c r="S163" s="48" t="s">
        <v>479</v>
      </c>
      <c r="T163" s="35">
        <v>100</v>
      </c>
      <c r="U163" s="35">
        <f t="shared" si="45"/>
        <v>64.539007092198588</v>
      </c>
      <c r="V163" s="35">
        <f t="shared" si="46"/>
        <v>73.190348525469176</v>
      </c>
      <c r="W163" s="35">
        <f t="shared" si="47"/>
        <v>60.15936254980079</v>
      </c>
      <c r="X163" s="35">
        <f t="shared" si="48"/>
        <v>66.650288924730035</v>
      </c>
      <c r="Y163" s="35">
        <f t="shared" si="49"/>
        <v>75.301630358000622</v>
      </c>
      <c r="Z163" s="35">
        <f t="shared" si="50"/>
        <v>62.27064438233225</v>
      </c>
      <c r="AA163" s="35">
        <f t="shared" si="51"/>
        <v>-2.1112818325314464</v>
      </c>
      <c r="AB163" s="35">
        <f t="shared" si="52"/>
        <v>-2.1112818325314464</v>
      </c>
      <c r="AC163" s="35">
        <f t="shared" si="53"/>
        <v>-2.1112818325314606</v>
      </c>
      <c r="AD163" s="36"/>
      <c r="AE163" s="36"/>
      <c r="AF163">
        <v>1.85</v>
      </c>
      <c r="AG163">
        <v>2.0699999999999998</v>
      </c>
      <c r="AI163" s="36"/>
      <c r="AJ163" t="s">
        <v>173</v>
      </c>
      <c r="AK163" s="35"/>
      <c r="AL163" s="35"/>
    </row>
    <row r="164" spans="1:38" ht="15" x14ac:dyDescent="0.25">
      <c r="A164">
        <v>2.82</v>
      </c>
      <c r="B164">
        <v>3.73</v>
      </c>
      <c r="C164">
        <v>2.5099999999999998</v>
      </c>
      <c r="D164" s="20">
        <f t="shared" si="41"/>
        <v>2.1112818325314642E-2</v>
      </c>
      <c r="E164" s="17">
        <f>IF(OR($A164="",$B164="",$C164=""),"",A164*'MPTO_working_3-way'!$I163)</f>
        <v>2.8795381476773869</v>
      </c>
      <c r="F164" s="21">
        <f>IF(OR($A164="",$B164="",$C164=""),"",B164*'MPTO_working_3-way'!$I163)</f>
        <v>3.8087508123534235</v>
      </c>
      <c r="G164" s="22">
        <f>IF(OR($A164="",$B164="",$C164=""),"",C164*'MPTO_working_3-way'!$I163)</f>
        <v>2.5629931739965395</v>
      </c>
      <c r="H164" s="17">
        <f>IF(OR($A164="",$B164="",$C164=""),"",'MPTO_working_3-way'!E163)</f>
        <v>2.8770990493611102</v>
      </c>
      <c r="I164" s="21">
        <f>IF(OR($A164="",$B164="",$C164=""),"",'MPTO_working_3-way'!F163)</f>
        <v>3.8305530549466451</v>
      </c>
      <c r="J164" s="22">
        <f>IF(OR($A164="",$B164="",$C164=""),"",'MPTO_working_3-way'!G163)</f>
        <v>2.555134902830102</v>
      </c>
      <c r="K164" s="17">
        <f>IF(OR($A164="",$B164="",$C164=""),"",'OddsRatio_working_3-way'!H163)</f>
        <v>2.8790313084806782</v>
      </c>
      <c r="L164" s="21">
        <f>IF(OR($A164="",$B164="",$C164=""),"",'OddsRatio_working_3-way'!I163)</f>
        <v>3.818546962721018</v>
      </c>
      <c r="M164" s="22">
        <f>IF(OR($A164="",$B164="",$C164=""),"",'OddsRatio_working_3-way'!J163)</f>
        <v>2.5589765251680356</v>
      </c>
      <c r="N164" s="23">
        <f t="shared" si="42"/>
        <v>34.727791358020113</v>
      </c>
      <c r="O164" s="24">
        <f t="shared" si="43"/>
        <v>26.255327514642552</v>
      </c>
      <c r="P164" s="24">
        <f t="shared" si="44"/>
        <v>39.016881127337335</v>
      </c>
      <c r="Q164" t="s">
        <v>147</v>
      </c>
      <c r="R164" t="s">
        <v>108</v>
      </c>
      <c r="S164" s="48" t="s">
        <v>479</v>
      </c>
      <c r="T164" s="35">
        <v>100</v>
      </c>
      <c r="U164" s="35">
        <f t="shared" si="45"/>
        <v>49.494949494949495</v>
      </c>
      <c r="V164" s="35">
        <f t="shared" si="46"/>
        <v>68.652037617554868</v>
      </c>
      <c r="W164" s="35">
        <f t="shared" si="47"/>
        <v>76.019184652278184</v>
      </c>
      <c r="X164" s="35">
        <f t="shared" si="48"/>
        <v>55.328777730166969</v>
      </c>
      <c r="Y164" s="35">
        <f t="shared" si="49"/>
        <v>74.485865852772321</v>
      </c>
      <c r="Z164" s="35">
        <f t="shared" si="50"/>
        <v>81.853012887495652</v>
      </c>
      <c r="AA164" s="35">
        <f t="shared" si="51"/>
        <v>-5.8338282352174744</v>
      </c>
      <c r="AB164" s="35">
        <f t="shared" si="52"/>
        <v>-5.8338282352174531</v>
      </c>
      <c r="AC164" s="35">
        <f t="shared" si="53"/>
        <v>-5.8338282352174673</v>
      </c>
      <c r="AD164" s="36"/>
      <c r="AE164" s="36"/>
      <c r="AF164">
        <v>1.81</v>
      </c>
      <c r="AG164">
        <v>2.09</v>
      </c>
      <c r="AI164" s="36"/>
      <c r="AJ164" t="s">
        <v>173</v>
      </c>
      <c r="AK164" s="35"/>
      <c r="AL164" s="35"/>
    </row>
    <row r="165" spans="1:38" ht="15" x14ac:dyDescent="0.25">
      <c r="A165">
        <v>1.98</v>
      </c>
      <c r="B165">
        <v>3.19</v>
      </c>
      <c r="C165">
        <v>4.17</v>
      </c>
      <c r="D165" s="20">
        <f t="shared" si="41"/>
        <v>5.8338282352174753E-2</v>
      </c>
      <c r="E165" s="17">
        <f>IF(OR($A165="",$B165="",$C165=""),"",A165*'MPTO_working_3-way'!$I164)</f>
        <v>2.0955097990573059</v>
      </c>
      <c r="F165" s="21">
        <f>IF(OR($A165="",$B165="",$C165=""),"",B165*'MPTO_working_3-way'!$I164)</f>
        <v>3.3760991207034374</v>
      </c>
      <c r="G165" s="22">
        <f>IF(OR($A165="",$B165="",$C165=""),"",C165*'MPTO_working_3-way'!$I164)</f>
        <v>4.4132706374085684</v>
      </c>
      <c r="H165" s="17">
        <f>IF(OR($A165="",$B165="",$C165=""),"",'MPTO_working_3-way'!E164)</f>
        <v>2.0592893669941121</v>
      </c>
      <c r="I165" s="21">
        <f>IF(OR($A165="",$B165="",$C165=""),"",'MPTO_working_3-way'!F164)</f>
        <v>3.4009726747703963</v>
      </c>
      <c r="J165" s="22">
        <f>IF(OR($A165="",$B165="",$C165=""),"",'MPTO_working_3-way'!G164)</f>
        <v>4.5379862708902703</v>
      </c>
      <c r="K165" s="17">
        <f>IF(OR($A165="",$B165="",$C165=""),"",'OddsRatio_working_3-way'!H164)</f>
        <v>2.0736306516405425</v>
      </c>
      <c r="L165" s="21">
        <f>IF(OR($A165="",$B165="",$C165=""),"",'OddsRatio_working_3-way'!I164)</f>
        <v>3.3992358439722334</v>
      </c>
      <c r="M165" s="22">
        <f>IF(OR($A165="",$B165="",$C165=""),"",'OddsRatio_working_3-way'!J164)</f>
        <v>4.4728664956127764</v>
      </c>
      <c r="N165" s="23">
        <f t="shared" si="42"/>
        <v>47.721084408665796</v>
      </c>
      <c r="O165" s="24">
        <f t="shared" si="43"/>
        <v>29.619983426068426</v>
      </c>
      <c r="P165" s="24">
        <f t="shared" si="44"/>
        <v>22.658932165265774</v>
      </c>
      <c r="Q165" t="s">
        <v>423</v>
      </c>
      <c r="R165" t="s">
        <v>424</v>
      </c>
      <c r="S165" s="48" t="s">
        <v>479</v>
      </c>
      <c r="T165" s="35">
        <v>100</v>
      </c>
      <c r="U165" s="35">
        <f t="shared" si="45"/>
        <v>44.751381215469614</v>
      </c>
      <c r="V165" s="35">
        <f t="shared" si="46"/>
        <v>72.899728997289984</v>
      </c>
      <c r="W165" s="35">
        <f t="shared" si="47"/>
        <v>76.580796252927385</v>
      </c>
      <c r="X165" s="35">
        <f t="shared" si="48"/>
        <v>50.519474749782631</v>
      </c>
      <c r="Y165" s="35">
        <f t="shared" si="49"/>
        <v>78.667822531602994</v>
      </c>
      <c r="Z165" s="35">
        <f t="shared" si="50"/>
        <v>82.348889787240424</v>
      </c>
      <c r="AA165" s="35">
        <f t="shared" si="51"/>
        <v>-5.7680935343130173</v>
      </c>
      <c r="AB165" s="35">
        <f t="shared" si="52"/>
        <v>-5.7680935343130102</v>
      </c>
      <c r="AC165" s="35">
        <f t="shared" si="53"/>
        <v>-5.7680935343130386</v>
      </c>
      <c r="AD165" s="36"/>
      <c r="AE165" s="36"/>
      <c r="AF165">
        <v>2.15</v>
      </c>
      <c r="AG165">
        <v>1.69</v>
      </c>
      <c r="AI165" s="36"/>
      <c r="AJ165" t="s">
        <v>489</v>
      </c>
      <c r="AK165" s="35"/>
      <c r="AL165" s="35"/>
    </row>
    <row r="166" spans="1:38" ht="15" x14ac:dyDescent="0.25">
      <c r="A166">
        <v>1.81</v>
      </c>
      <c r="B166">
        <v>3.69</v>
      </c>
      <c r="C166">
        <v>4.2699999999999996</v>
      </c>
      <c r="D166" s="20">
        <f t="shared" si="41"/>
        <v>5.7680935343130235E-2</v>
      </c>
      <c r="E166" s="17">
        <f>IF(OR($A166="",$B166="",$C166=""),"",A166*'MPTO_working_3-way'!$I165)</f>
        <v>1.9144024929710657</v>
      </c>
      <c r="F166" s="21">
        <f>IF(OR($A166="",$B166="",$C166=""),"",B166*'MPTO_working_3-way'!$I165)</f>
        <v>3.9028426514161505</v>
      </c>
      <c r="G166" s="22">
        <f>IF(OR($A166="",$B166="",$C166=""),"",C166*'MPTO_working_3-way'!$I165)</f>
        <v>4.5162975939151657</v>
      </c>
      <c r="H166" s="17">
        <f>IF(OR($A166="",$B166="",$C166=""),"",'MPTO_working_3-way'!E165)</f>
        <v>1.8752606281843094</v>
      </c>
      <c r="I166" s="21">
        <f>IF(OR($A166="",$B166="",$C166=""),"",'MPTO_working_3-way'!F165)</f>
        <v>3.9717886776735627</v>
      </c>
      <c r="J166" s="22">
        <f>IF(OR($A166="",$B166="",$C166=""),"",'MPTO_working_3-way'!G165)</f>
        <v>4.6519188027340377</v>
      </c>
      <c r="K166" s="17">
        <f>IF(OR($A166="",$B166="",$C166=""),"",'OddsRatio_working_3-way'!H165)</f>
        <v>1.8894530860030292</v>
      </c>
      <c r="L166" s="21">
        <f>IF(OR($A166="",$B166="",$C166=""),"",'OddsRatio_working_3-way'!I165)</f>
        <v>3.953862717713764</v>
      </c>
      <c r="M166" s="22">
        <f>IF(OR($A166="",$B166="",$C166=""),"",'OddsRatio_working_3-way'!J165)</f>
        <v>4.5907550509011186</v>
      </c>
      <c r="N166" s="23">
        <f t="shared" si="42"/>
        <v>52.235619399348224</v>
      </c>
      <c r="O166" s="24">
        <f t="shared" si="43"/>
        <v>25.622349895073249</v>
      </c>
      <c r="P166" s="24">
        <f t="shared" si="44"/>
        <v>22.142030705578524</v>
      </c>
      <c r="Q166" t="s">
        <v>425</v>
      </c>
      <c r="R166" t="s">
        <v>426</v>
      </c>
      <c r="S166" s="48" t="s">
        <v>479</v>
      </c>
      <c r="T166" s="35">
        <v>100</v>
      </c>
      <c r="U166" s="35">
        <f t="shared" si="45"/>
        <v>19.35483870967742</v>
      </c>
      <c r="V166" s="35">
        <f t="shared" si="46"/>
        <v>82.363315696649025</v>
      </c>
      <c r="W166" s="35">
        <f t="shared" si="47"/>
        <v>91.610738255033567</v>
      </c>
      <c r="X166" s="35">
        <f t="shared" si="48"/>
        <v>26.025946048317412</v>
      </c>
      <c r="Y166" s="35">
        <f t="shared" si="49"/>
        <v>89.034423035289038</v>
      </c>
      <c r="Z166" s="35">
        <f t="shared" si="50"/>
        <v>98.281845593673552</v>
      </c>
      <c r="AA166" s="35">
        <f t="shared" si="51"/>
        <v>-6.6711073386399917</v>
      </c>
      <c r="AB166" s="35">
        <f t="shared" si="52"/>
        <v>-6.671107338640013</v>
      </c>
      <c r="AC166" s="35">
        <f t="shared" si="53"/>
        <v>-6.6711073386399846</v>
      </c>
      <c r="AD166" s="36"/>
      <c r="AE166" s="36"/>
      <c r="AF166">
        <v>1.84</v>
      </c>
      <c r="AG166">
        <v>1.96</v>
      </c>
      <c r="AI166" s="36"/>
      <c r="AJ166" t="s">
        <v>489</v>
      </c>
      <c r="AK166" s="35"/>
      <c r="AL166" s="35"/>
    </row>
    <row r="167" spans="1:38" ht="15" x14ac:dyDescent="0.25">
      <c r="A167">
        <v>1.24</v>
      </c>
      <c r="B167">
        <v>5.67</v>
      </c>
      <c r="C167">
        <v>11.92</v>
      </c>
      <c r="D167" s="20">
        <f t="shared" si="41"/>
        <v>6.6711073386400033E-2</v>
      </c>
      <c r="E167" s="17">
        <f>IF(OR($A167="",$B167="",$C167=""),"",A167*'MPTO_working_3-way'!$I166)</f>
        <v>1.3227217309991359</v>
      </c>
      <c r="F167" s="21">
        <f>IF(OR($A167="",$B167="",$C167=""),"",B167*'MPTO_working_3-way'!$I166)</f>
        <v>6.048251786100888</v>
      </c>
      <c r="G167" s="22">
        <f>IF(OR($A167="",$B167="",$C167=""),"",C167*'MPTO_working_3-way'!$I166)</f>
        <v>12.715195994765889</v>
      </c>
      <c r="H167" s="17">
        <f>IF(OR($A167="",$B167="",$C167=""),"",'MPTO_working_3-way'!E166)</f>
        <v>1.2751611800385636</v>
      </c>
      <c r="I167" s="21">
        <f>IF(OR($A167="",$B167="",$C167=""),"",'MPTO_working_3-way'!F166)</f>
        <v>6.4880372225761587</v>
      </c>
      <c r="J167" s="22">
        <f>IF(OR($A167="",$B167="",$C167=""),"",'MPTO_working_3-way'!G166)</f>
        <v>16.219128736661975</v>
      </c>
      <c r="K167" s="17">
        <f>IF(OR($A167="",$B167="",$C167=""),"",'OddsRatio_working_3-way'!H166)</f>
        <v>1.2870023232856389</v>
      </c>
      <c r="L167" s="21">
        <f>IF(OR($A167="",$B167="",$C167=""),"",'OddsRatio_working_3-way'!I166)</f>
        <v>6.584586873933052</v>
      </c>
      <c r="M167" s="22">
        <f>IF(OR($A167="",$B167="",$C167=""),"",'OddsRatio_working_3-way'!J166)</f>
        <v>14.058605709496558</v>
      </c>
      <c r="N167" s="23">
        <f t="shared" si="42"/>
        <v>75.601691313004764</v>
      </c>
      <c r="O167" s="24">
        <f t="shared" si="43"/>
        <v>16.533703214837018</v>
      </c>
      <c r="P167" s="24">
        <f t="shared" si="44"/>
        <v>7.864605472158213</v>
      </c>
      <c r="Q167" t="s">
        <v>427</v>
      </c>
      <c r="R167" t="s">
        <v>428</v>
      </c>
      <c r="S167" s="48" t="s">
        <v>479</v>
      </c>
      <c r="T167" s="35">
        <v>100</v>
      </c>
      <c r="U167" s="35">
        <f t="shared" si="45"/>
        <v>60.629921259842511</v>
      </c>
      <c r="V167" s="35">
        <f t="shared" si="46"/>
        <v>66.555183946488299</v>
      </c>
      <c r="W167" s="35">
        <f t="shared" si="47"/>
        <v>67.320261437908499</v>
      </c>
      <c r="X167" s="35">
        <f t="shared" si="48"/>
        <v>66.124554615603202</v>
      </c>
      <c r="Y167" s="35">
        <f t="shared" si="49"/>
        <v>72.049817302248982</v>
      </c>
      <c r="Z167" s="35">
        <f t="shared" si="50"/>
        <v>72.814894793669183</v>
      </c>
      <c r="AA167" s="35">
        <f t="shared" si="51"/>
        <v>-5.4946333557606906</v>
      </c>
      <c r="AB167" s="35">
        <f t="shared" si="52"/>
        <v>-5.4946333557606835</v>
      </c>
      <c r="AC167" s="35">
        <f t="shared" si="53"/>
        <v>-5.4946333557606835</v>
      </c>
      <c r="AD167" s="36"/>
      <c r="AE167" s="36"/>
      <c r="AF167">
        <v>1.71</v>
      </c>
      <c r="AG167">
        <v>2.1</v>
      </c>
      <c r="AI167" s="36"/>
      <c r="AJ167" t="s">
        <v>489</v>
      </c>
      <c r="AK167" s="35"/>
      <c r="AL167" s="35"/>
    </row>
    <row r="168" spans="1:38" ht="15" x14ac:dyDescent="0.25">
      <c r="A168">
        <v>2.54</v>
      </c>
      <c r="B168">
        <v>2.99</v>
      </c>
      <c r="C168">
        <v>3.06</v>
      </c>
      <c r="D168" s="20">
        <f t="shared" si="41"/>
        <v>5.4946333557606808E-2</v>
      </c>
      <c r="E168" s="17">
        <f>IF(OR($A168="",$B168="",$C168=""),"",A168*'MPTO_working_3-way'!$I167)</f>
        <v>2.6795636872363215</v>
      </c>
      <c r="F168" s="21">
        <f>IF(OR($A168="",$B168="",$C168=""),"",B168*'MPTO_working_3-way'!$I167)</f>
        <v>3.1542895373372444</v>
      </c>
      <c r="G168" s="22">
        <f>IF(OR($A168="",$B168="",$C168=""),"",C168*'MPTO_working_3-way'!$I167)</f>
        <v>3.2281357806862769</v>
      </c>
      <c r="H168" s="17">
        <f>IF(OR($A168="",$B168="",$C168=""),"",'MPTO_working_3-way'!E167)</f>
        <v>2.6639292635177587</v>
      </c>
      <c r="I168" s="21">
        <f>IF(OR($A168="",$B168="",$C168=""),"",'MPTO_working_3-way'!F167)</f>
        <v>3.1632284459595694</v>
      </c>
      <c r="J168" s="22">
        <f>IF(OR($A168="",$B168="",$C168=""),"",'MPTO_working_3-way'!G167)</f>
        <v>3.2416808466278408</v>
      </c>
      <c r="K168" s="17">
        <f>IF(OR($A168="",$B168="",$C168=""),"",'OddsRatio_working_3-way'!H167)</f>
        <v>2.671040719527654</v>
      </c>
      <c r="L168" s="21">
        <f>IF(OR($A168="",$B168="",$C168=""),"",'OddsRatio_working_3-way'!I167)</f>
        <v>3.1593318388701506</v>
      </c>
      <c r="M168" s="22">
        <f>IF(OR($A168="",$B168="",$C168=""),"",'OddsRatio_working_3-way'!J167)</f>
        <v>3.2352882352123165</v>
      </c>
      <c r="N168" s="23">
        <f t="shared" si="42"/>
        <v>37.319508573852609</v>
      </c>
      <c r="O168" s="24">
        <f t="shared" si="43"/>
        <v>31.702860126282818</v>
      </c>
      <c r="P168" s="24">
        <f t="shared" si="44"/>
        <v>30.977631299864584</v>
      </c>
      <c r="Q168" t="s">
        <v>429</v>
      </c>
      <c r="R168" t="s">
        <v>430</v>
      </c>
      <c r="S168" s="48" t="s">
        <v>479</v>
      </c>
      <c r="T168" s="35">
        <v>100</v>
      </c>
      <c r="U168" s="35">
        <f t="shared" si="45"/>
        <v>67.741935483870961</v>
      </c>
      <c r="V168" s="35">
        <f t="shared" si="46"/>
        <v>72.527472527472526</v>
      </c>
      <c r="W168" s="35">
        <f t="shared" si="47"/>
        <v>57.446808510638299</v>
      </c>
      <c r="X168" s="35">
        <f t="shared" si="48"/>
        <v>70.025718961889169</v>
      </c>
      <c r="Y168" s="35">
        <f t="shared" si="49"/>
        <v>74.811256005490733</v>
      </c>
      <c r="Z168" s="35">
        <f t="shared" si="50"/>
        <v>59.730591988656499</v>
      </c>
      <c r="AA168" s="35">
        <f t="shared" si="51"/>
        <v>-2.2837834780182078</v>
      </c>
      <c r="AB168" s="35">
        <f t="shared" si="52"/>
        <v>-2.2837834780182078</v>
      </c>
      <c r="AC168" s="35">
        <f t="shared" si="53"/>
        <v>-2.2837834780182007</v>
      </c>
      <c r="AD168" s="36"/>
      <c r="AE168" s="36"/>
      <c r="AF168">
        <v>2.31</v>
      </c>
      <c r="AG168">
        <v>1.6</v>
      </c>
      <c r="AI168" s="36"/>
      <c r="AJ168" t="s">
        <v>489</v>
      </c>
      <c r="AK168" s="35"/>
      <c r="AL168" s="35"/>
    </row>
    <row r="169" spans="1:38" ht="15" x14ac:dyDescent="0.25">
      <c r="A169">
        <v>3.1</v>
      </c>
      <c r="B169">
        <v>3.64</v>
      </c>
      <c r="C169">
        <v>2.35</v>
      </c>
      <c r="D169" s="20">
        <f t="shared" si="41"/>
        <v>2.2837834780182087E-2</v>
      </c>
      <c r="E169" s="17">
        <f>IF(OR($A169="",$B169="",$C169=""),"",A169*'MPTO_working_3-way'!$I168)</f>
        <v>3.1707972878185644</v>
      </c>
      <c r="F169" s="21">
        <f>IF(OR($A169="",$B169="",$C169=""),"",B169*'MPTO_working_3-way'!$I168)</f>
        <v>3.7231297185998629</v>
      </c>
      <c r="G169" s="22">
        <f>IF(OR($A169="",$B169="",$C169=""),"",C169*'MPTO_working_3-way'!$I168)</f>
        <v>2.403668911733428</v>
      </c>
      <c r="H169" s="17">
        <f>IF(OR($A169="",$B169="",$C169=""),"",'MPTO_working_3-way'!E168)</f>
        <v>3.1749253683689598</v>
      </c>
      <c r="I169" s="21">
        <f>IF(OR($A169="",$B169="",$C169=""),"",'MPTO_working_3-way'!F168)</f>
        <v>3.7437386467382607</v>
      </c>
      <c r="J169" s="22">
        <f>IF(OR($A169="",$B169="",$C169=""),"",'MPTO_working_3-way'!G168)</f>
        <v>2.3928064391934165</v>
      </c>
      <c r="K169" s="17">
        <f>IF(OR($A169="",$B169="",$C169=""),"",'OddsRatio_working_3-way'!H168)</f>
        <v>3.1740915788498016</v>
      </c>
      <c r="L169" s="21">
        <f>IF(OR($A169="",$B169="",$C169=""),"",'OddsRatio_working_3-way'!I168)</f>
        <v>3.7331436991254643</v>
      </c>
      <c r="M169" s="22">
        <f>IF(OR($A169="",$B169="",$C169=""),"",'OddsRatio_working_3-way'!J168)</f>
        <v>2.3976303006891584</v>
      </c>
      <c r="N169" s="23">
        <f t="shared" si="42"/>
        <v>31.537809239390924</v>
      </c>
      <c r="O169" s="24">
        <f t="shared" si="43"/>
        <v>26.859123253327432</v>
      </c>
      <c r="P169" s="24">
        <f t="shared" si="44"/>
        <v>41.603067507281636</v>
      </c>
      <c r="Q169" t="s">
        <v>169</v>
      </c>
      <c r="R169" t="s">
        <v>134</v>
      </c>
      <c r="S169" s="48" t="s">
        <v>479</v>
      </c>
      <c r="T169" s="35">
        <v>100</v>
      </c>
      <c r="U169" s="35">
        <f t="shared" si="45"/>
        <v>68.55345911949685</v>
      </c>
      <c r="V169" s="35">
        <f t="shared" si="46"/>
        <v>69.135802469135797</v>
      </c>
      <c r="W169" s="35">
        <f t="shared" si="47"/>
        <v>60</v>
      </c>
      <c r="X169" s="35">
        <f t="shared" si="48"/>
        <v>70.864197530864189</v>
      </c>
      <c r="Y169" s="35">
        <f t="shared" si="49"/>
        <v>71.44654088050315</v>
      </c>
      <c r="Z169" s="35">
        <f t="shared" si="50"/>
        <v>62.310738411367339</v>
      </c>
      <c r="AA169" s="35">
        <f t="shared" si="51"/>
        <v>-2.310738411367339</v>
      </c>
      <c r="AB169" s="35">
        <f t="shared" si="52"/>
        <v>-2.3107384113673533</v>
      </c>
      <c r="AC169" s="35">
        <f t="shared" si="53"/>
        <v>-2.310738411367339</v>
      </c>
      <c r="AD169" s="36"/>
      <c r="AE169" s="36"/>
      <c r="AF169">
        <v>1.7</v>
      </c>
      <c r="AG169">
        <v>2.2599999999999998</v>
      </c>
      <c r="AI169" s="36"/>
      <c r="AJ169" t="s">
        <v>177</v>
      </c>
      <c r="AK169" s="35"/>
      <c r="AL169" s="35"/>
    </row>
    <row r="170" spans="1:38" ht="15" x14ac:dyDescent="0.25">
      <c r="A170">
        <v>3.18</v>
      </c>
      <c r="B170">
        <v>3.24</v>
      </c>
      <c r="C170">
        <v>2.5</v>
      </c>
      <c r="D170" s="20">
        <f t="shared" si="41"/>
        <v>2.3107384113673302E-2</v>
      </c>
      <c r="E170" s="17">
        <f>IF(OR($A170="",$B170="",$C170=""),"",A170*'MPTO_working_3-way'!$I169)</f>
        <v>3.2534814814814812</v>
      </c>
      <c r="F170" s="21">
        <f>IF(OR($A170="",$B170="",$C170=""),"",B170*'MPTO_working_3-way'!$I169)</f>
        <v>3.3148679245283019</v>
      </c>
      <c r="G170" s="22">
        <f>IF(OR($A170="",$B170="",$C170=""),"",C170*'MPTO_working_3-way'!$I169)</f>
        <v>2.5577684602841835</v>
      </c>
      <c r="H170" s="17">
        <f>IF(OR($A170="",$B170="",$C170=""),"",'MPTO_working_3-way'!E169)</f>
        <v>3.2598461071175455</v>
      </c>
      <c r="I170" s="21">
        <f>IF(OR($A170="",$B170="",$C170=""),"",'MPTO_working_3-way'!F169)</f>
        <v>3.3229268796119511</v>
      </c>
      <c r="J170" s="22">
        <f>IF(OR($A170="",$B170="",$C170=""),"",'MPTO_working_3-way'!G169)</f>
        <v>2.5490855830892247</v>
      </c>
      <c r="K170" s="17">
        <f>IF(OR($A170="",$B170="",$C170=""),"",'OddsRatio_working_3-way'!H169)</f>
        <v>3.2570498582365097</v>
      </c>
      <c r="L170" s="21">
        <f>IF(OR($A170="",$B170="",$C170=""),"",'OddsRatio_working_3-way'!I169)</f>
        <v>3.3191704965365982</v>
      </c>
      <c r="M170" s="22">
        <f>IF(OR($A170="",$B170="",$C170=""),"",'OddsRatio_working_3-way'!J169)</f>
        <v>2.5530159575021854</v>
      </c>
      <c r="N170" s="23">
        <f t="shared" si="42"/>
        <v>30.736305268430403</v>
      </c>
      <c r="O170" s="24">
        <f t="shared" si="43"/>
        <v>30.16711443012613</v>
      </c>
      <c r="P170" s="24">
        <f t="shared" si="44"/>
        <v>39.096580301443467</v>
      </c>
      <c r="Q170" t="s">
        <v>133</v>
      </c>
      <c r="R170" t="s">
        <v>162</v>
      </c>
      <c r="S170" s="48" t="s">
        <v>479</v>
      </c>
      <c r="T170" s="35">
        <v>100</v>
      </c>
      <c r="U170" s="35">
        <f t="shared" si="45"/>
        <v>52.38095238095238</v>
      </c>
      <c r="V170" s="35">
        <f t="shared" si="46"/>
        <v>71.83098591549296</v>
      </c>
      <c r="W170" s="35">
        <f t="shared" si="47"/>
        <v>73.614775725593674</v>
      </c>
      <c r="X170" s="35">
        <f t="shared" si="48"/>
        <v>54.554238358913373</v>
      </c>
      <c r="Y170" s="35">
        <f t="shared" si="49"/>
        <v>74.004271893453961</v>
      </c>
      <c r="Z170" s="35">
        <f t="shared" si="50"/>
        <v>75.788061703554661</v>
      </c>
      <c r="AA170" s="35">
        <f t="shared" si="51"/>
        <v>-2.1732859779609939</v>
      </c>
      <c r="AB170" s="35">
        <f t="shared" si="52"/>
        <v>-2.173285977961001</v>
      </c>
      <c r="AC170" s="35">
        <f t="shared" si="53"/>
        <v>-2.1732859779609868</v>
      </c>
      <c r="AD170" s="36"/>
      <c r="AE170" s="36"/>
      <c r="AF170">
        <v>1.93</v>
      </c>
      <c r="AG170">
        <v>1.98</v>
      </c>
      <c r="AI170" s="36"/>
      <c r="AJ170" t="s">
        <v>177</v>
      </c>
      <c r="AK170" s="35"/>
      <c r="AL170" s="35"/>
    </row>
    <row r="171" spans="1:38" ht="15" x14ac:dyDescent="0.25">
      <c r="A171">
        <v>2.1</v>
      </c>
      <c r="B171">
        <v>3.55</v>
      </c>
      <c r="C171">
        <v>3.79</v>
      </c>
      <c r="D171" s="20">
        <f t="shared" si="41"/>
        <v>2.1732859779609814E-2</v>
      </c>
      <c r="E171" s="17">
        <f>IF(OR($A171="",$B171="",$C171=""),"",A171*'MPTO_working_3-way'!$I170)</f>
        <v>2.1456390055371806</v>
      </c>
      <c r="F171" s="21">
        <f>IF(OR($A171="",$B171="",$C171=""),"",B171*'MPTO_working_3-way'!$I170)</f>
        <v>3.6271516522176146</v>
      </c>
      <c r="G171" s="22">
        <f>IF(OR($A171="",$B171="",$C171=""),"",C171*'MPTO_working_3-way'!$I170)</f>
        <v>3.8723675385647214</v>
      </c>
      <c r="H171" s="17">
        <f>IF(OR($A171="",$B171="",$C171=""),"",'MPTO_working_3-way'!E170)</f>
        <v>2.1324408262252685</v>
      </c>
      <c r="I171" s="21">
        <f>IF(OR($A171="",$B171="",$C171=""),"",'MPTO_working_3-way'!F170)</f>
        <v>3.6437059788203978</v>
      </c>
      <c r="J171" s="22">
        <f>IF(OR($A171="",$B171="",$C171=""),"",'MPTO_working_3-way'!G170)</f>
        <v>3.8969953036534037</v>
      </c>
      <c r="K171" s="17">
        <f>IF(OR($A171="",$B171="",$C171=""),"",'OddsRatio_working_3-way'!H170)</f>
        <v>2.1378309692668389</v>
      </c>
      <c r="L171" s="21">
        <f>IF(OR($A171="",$B171="",$C171=""),"",'OddsRatio_working_3-way'!I170)</f>
        <v>3.6376990651185803</v>
      </c>
      <c r="M171" s="22">
        <f>IF(OR($A171="",$B171="",$C171=""),"",'OddsRatio_working_3-way'!J170)</f>
        <v>3.8859530947767995</v>
      </c>
      <c r="N171" s="23">
        <f t="shared" si="42"/>
        <v>46.606162426173867</v>
      </c>
      <c r="O171" s="24">
        <f t="shared" si="43"/>
        <v>27.569842561962005</v>
      </c>
      <c r="P171" s="24">
        <f t="shared" si="44"/>
        <v>25.823995011864142</v>
      </c>
      <c r="Q171" t="s">
        <v>163</v>
      </c>
      <c r="R171" t="s">
        <v>170</v>
      </c>
      <c r="S171" s="48" t="s">
        <v>479</v>
      </c>
      <c r="T171" s="35">
        <v>100</v>
      </c>
      <c r="U171" s="35">
        <f t="shared" si="45"/>
        <v>75.669099756691011</v>
      </c>
      <c r="V171" s="35">
        <f t="shared" si="46"/>
        <v>73.045822102425873</v>
      </c>
      <c r="W171" s="35">
        <f t="shared" si="47"/>
        <v>48.979591836734699</v>
      </c>
      <c r="X171" s="35">
        <f t="shared" si="48"/>
        <v>77.974586060839428</v>
      </c>
      <c r="Y171" s="35">
        <f t="shared" si="49"/>
        <v>75.351308406574319</v>
      </c>
      <c r="Z171" s="35">
        <f t="shared" si="50"/>
        <v>51.285078140883122</v>
      </c>
      <c r="AA171" s="35">
        <f t="shared" si="51"/>
        <v>-2.3054863041484168</v>
      </c>
      <c r="AB171" s="35">
        <f t="shared" si="52"/>
        <v>-2.3054863041484452</v>
      </c>
      <c r="AC171" s="35">
        <f t="shared" si="53"/>
        <v>-2.3054863041484239</v>
      </c>
      <c r="AD171" s="36"/>
      <c r="AE171" s="36"/>
      <c r="AF171">
        <v>1.96</v>
      </c>
      <c r="AG171">
        <v>1.94</v>
      </c>
      <c r="AI171" s="36"/>
      <c r="AJ171" t="s">
        <v>177</v>
      </c>
      <c r="AK171" s="35"/>
      <c r="AL171" s="35"/>
    </row>
    <row r="172" spans="1:38" ht="15" x14ac:dyDescent="0.25">
      <c r="A172">
        <v>4.1100000000000003</v>
      </c>
      <c r="B172">
        <v>3.71</v>
      </c>
      <c r="C172">
        <v>1.96</v>
      </c>
      <c r="D172" s="20">
        <f t="shared" si="41"/>
        <v>2.3054863041484186E-2</v>
      </c>
      <c r="E172" s="17">
        <f>IF(OR($A172="",$B172="",$C172=""),"",A172*'MPTO_working_3-way'!$I171)</f>
        <v>4.2047554871005</v>
      </c>
      <c r="F172" s="21">
        <f>IF(OR($A172="",$B172="",$C172=""),"",B172*'MPTO_working_3-way'!$I171)</f>
        <v>3.7955335418839065</v>
      </c>
      <c r="G172" s="22">
        <f>IF(OR($A172="",$B172="",$C172=""),"",C172*'MPTO_working_3-way'!$I171)</f>
        <v>2.005187531561309</v>
      </c>
      <c r="H172" s="17">
        <f>IF(OR($A172="",$B172="",$C172=""),"",'MPTO_working_3-way'!E171)</f>
        <v>4.2440489759997453</v>
      </c>
      <c r="I172" s="21">
        <f>IF(OR($A172="",$B172="",$C172=""),"",'MPTO_working_3-way'!F171)</f>
        <v>3.8188808002938601</v>
      </c>
      <c r="J172" s="22">
        <f>IF(OR($A172="",$B172="",$C172=""),"",'MPTO_working_3-way'!G171)</f>
        <v>1.989974004376313</v>
      </c>
      <c r="K172" s="17">
        <f>IF(OR($A172="",$B172="",$C172=""),"",'OddsRatio_working_3-way'!H171)</f>
        <v>4.2263804386954975</v>
      </c>
      <c r="L172" s="21">
        <f>IF(OR($A172="",$B172="",$C172=""),"",'OddsRatio_working_3-way'!I171)</f>
        <v>3.8114118935256593</v>
      </c>
      <c r="M172" s="22">
        <f>IF(OR($A172="",$B172="",$C172=""),"",'OddsRatio_working_3-way'!J171)</f>
        <v>1.9959245084076129</v>
      </c>
      <c r="N172" s="23">
        <f t="shared" si="42"/>
        <v>23.782595755397335</v>
      </c>
      <c r="O172" s="24">
        <f t="shared" si="43"/>
        <v>26.346757022825617</v>
      </c>
      <c r="P172" s="24">
        <f t="shared" si="44"/>
        <v>49.870647221777062</v>
      </c>
      <c r="Q172" t="s">
        <v>130</v>
      </c>
      <c r="R172" t="s">
        <v>168</v>
      </c>
      <c r="S172" s="48" t="s">
        <v>479</v>
      </c>
      <c r="T172" s="35">
        <v>100</v>
      </c>
      <c r="U172" s="35">
        <f t="shared" si="45"/>
        <v>66.996699669967001</v>
      </c>
      <c r="V172" s="35">
        <f t="shared" si="46"/>
        <v>68.35443037974683</v>
      </c>
      <c r="W172" s="35">
        <f t="shared" si="47"/>
        <v>61.977186311787079</v>
      </c>
      <c r="X172" s="35">
        <f t="shared" si="48"/>
        <v>69.668383308466105</v>
      </c>
      <c r="Y172" s="35">
        <f t="shared" si="49"/>
        <v>71.026114018245934</v>
      </c>
      <c r="Z172" s="35">
        <f t="shared" si="50"/>
        <v>64.648869950286155</v>
      </c>
      <c r="AA172" s="35">
        <f t="shared" si="51"/>
        <v>-2.6716836384991041</v>
      </c>
      <c r="AB172" s="35">
        <f t="shared" si="52"/>
        <v>-2.6716836384991041</v>
      </c>
      <c r="AC172" s="35">
        <f t="shared" si="53"/>
        <v>-2.6716836384990756</v>
      </c>
      <c r="AD172" s="36"/>
      <c r="AE172" s="36"/>
      <c r="AF172">
        <v>1.87</v>
      </c>
      <c r="AG172">
        <v>2.04</v>
      </c>
      <c r="AI172" s="36"/>
      <c r="AJ172" t="s">
        <v>177</v>
      </c>
      <c r="AK172" s="35"/>
      <c r="AL172" s="35"/>
    </row>
    <row r="173" spans="1:38" ht="15" x14ac:dyDescent="0.25">
      <c r="A173">
        <v>3.03</v>
      </c>
      <c r="B173">
        <v>3.16</v>
      </c>
      <c r="C173">
        <v>2.63</v>
      </c>
      <c r="D173" s="20">
        <f t="shared" si="41"/>
        <v>2.6716836384991005E-2</v>
      </c>
      <c r="E173" s="17">
        <f>IF(OR($A173="",$B173="",$C173=""),"",A173*'MPTO_working_3-way'!$I172)</f>
        <v>3.1109520142465223</v>
      </c>
      <c r="F173" s="21">
        <f>IF(OR($A173="",$B173="",$C173=""),"",B173*'MPTO_working_3-way'!$I172)</f>
        <v>3.2444252029765717</v>
      </c>
      <c r="G173" s="22">
        <f>IF(OR($A173="",$B173="",$C173=""),"",C173*'MPTO_working_3-way'!$I172)</f>
        <v>2.7002652796925264</v>
      </c>
      <c r="H173" s="17">
        <f>IF(OR($A173="",$B173="",$C173=""),"",'MPTO_working_3-way'!E172)</f>
        <v>3.1140289725842409</v>
      </c>
      <c r="I173" s="21">
        <f>IF(OR($A173="",$B173="",$C173=""),"",'MPTO_working_3-way'!F172)</f>
        <v>3.2515029316614794</v>
      </c>
      <c r="J173" s="22">
        <f>IF(OR($A173="",$B173="",$C173=""),"",'MPTO_working_3-way'!G172)</f>
        <v>2.6930765933551655</v>
      </c>
      <c r="K173" s="17">
        <f>IF(OR($A173="",$B173="",$C173=""),"",'OddsRatio_working_3-way'!H172)</f>
        <v>3.1127346289497733</v>
      </c>
      <c r="L173" s="21">
        <f>IF(OR($A173="",$B173="",$C173=""),"",'OddsRatio_working_3-way'!I172)</f>
        <v>3.2480329056805473</v>
      </c>
      <c r="M173" s="22">
        <f>IF(OR($A173="",$B173="",$C173=""),"",'OddsRatio_working_3-way'!J172)</f>
        <v>2.6964322390089306</v>
      </c>
      <c r="N173" s="23">
        <f t="shared" si="42"/>
        <v>32.144500957280165</v>
      </c>
      <c r="O173" s="24">
        <f t="shared" si="43"/>
        <v>30.822100601442688</v>
      </c>
      <c r="P173" s="24">
        <f t="shared" si="44"/>
        <v>37.033398441277143</v>
      </c>
      <c r="Q173" t="s">
        <v>431</v>
      </c>
      <c r="R173" t="s">
        <v>432</v>
      </c>
      <c r="S173" s="48" t="s">
        <v>479</v>
      </c>
      <c r="T173" s="35">
        <v>100</v>
      </c>
      <c r="U173" s="35">
        <f t="shared" si="45"/>
        <v>41.520467836257311</v>
      </c>
      <c r="V173" s="35">
        <f t="shared" si="46"/>
        <v>76.525821596244128</v>
      </c>
      <c r="W173" s="35">
        <f t="shared" si="47"/>
        <v>78.858350951374206</v>
      </c>
      <c r="X173" s="35">
        <f t="shared" si="48"/>
        <v>44.615827452381666</v>
      </c>
      <c r="Y173" s="35">
        <f t="shared" si="49"/>
        <v>79.621181212368469</v>
      </c>
      <c r="Z173" s="35">
        <f t="shared" si="50"/>
        <v>81.953710567498561</v>
      </c>
      <c r="AA173" s="35">
        <f t="shared" si="51"/>
        <v>-3.0953596161243553</v>
      </c>
      <c r="AB173" s="35">
        <f t="shared" si="52"/>
        <v>-3.0953596161243411</v>
      </c>
      <c r="AC173" s="35">
        <f t="shared" si="53"/>
        <v>-3.0953596161243553</v>
      </c>
      <c r="AD173" s="36"/>
      <c r="AE173" s="36"/>
      <c r="AF173">
        <v>2.37</v>
      </c>
      <c r="AG173">
        <v>1.64</v>
      </c>
      <c r="AI173" s="36"/>
      <c r="AJ173" t="s">
        <v>483</v>
      </c>
      <c r="AK173" s="35"/>
      <c r="AL173" s="35"/>
    </row>
    <row r="174" spans="1:38" ht="15" x14ac:dyDescent="0.25">
      <c r="A174">
        <v>1.71</v>
      </c>
      <c r="B174">
        <v>4.26</v>
      </c>
      <c r="C174">
        <v>4.7300000000000004</v>
      </c>
      <c r="D174" s="20">
        <f t="shared" si="41"/>
        <v>3.0953596161243491E-2</v>
      </c>
      <c r="E174" s="17">
        <f>IF(OR($A174="",$B174="",$C174=""),"",A174*'MPTO_working_3-way'!$I173)</f>
        <v>1.7629306494357264</v>
      </c>
      <c r="F174" s="21">
        <f>IF(OR($A174="",$B174="",$C174=""),"",B174*'MPTO_working_3-way'!$I173)</f>
        <v>4.3918623196468971</v>
      </c>
      <c r="G174" s="22">
        <f>IF(OR($A174="",$B174="",$C174=""),"",C174*'MPTO_working_3-way'!$I173)</f>
        <v>4.8764105098426818</v>
      </c>
      <c r="H174" s="17">
        <f>IF(OR($A174="",$B174="",$C174=""),"",'MPTO_working_3-way'!E173)</f>
        <v>1.7407123449666231</v>
      </c>
      <c r="I174" s="21">
        <f>IF(OR($A174="",$B174="",$C174=""),"",'MPTO_working_3-way'!F173)</f>
        <v>4.4558530392538982</v>
      </c>
      <c r="J174" s="22">
        <f>IF(OR($A174="",$B174="",$C174=""),"",'MPTO_working_3-way'!G173)</f>
        <v>4.9726844204271679</v>
      </c>
      <c r="K174" s="17">
        <f>IF(OR($A174="",$B174="",$C174=""),"",'OddsRatio_working_3-way'!H173)</f>
        <v>1.7485702517873767</v>
      </c>
      <c r="L174" s="21">
        <f>IF(OR($A174="",$B174="",$C174=""),"",'OddsRatio_working_3-way'!I173)</f>
        <v>4.4370972124321808</v>
      </c>
      <c r="M174" s="22">
        <f>IF(OR($A174="",$B174="",$C174=""),"",'OddsRatio_working_3-way'!J173)</f>
        <v>4.9326296326294585</v>
      </c>
      <c r="N174" s="23">
        <f t="shared" si="42"/>
        <v>56.7237287706171</v>
      </c>
      <c r="O174" s="24">
        <f t="shared" si="43"/>
        <v>22.769384083980103</v>
      </c>
      <c r="P174" s="24">
        <f t="shared" si="44"/>
        <v>20.5068871454028</v>
      </c>
      <c r="Q174" t="s">
        <v>433</v>
      </c>
      <c r="R174" t="s">
        <v>188</v>
      </c>
      <c r="S174" s="48" t="s">
        <v>479</v>
      </c>
      <c r="T174" s="35">
        <v>100</v>
      </c>
      <c r="U174" s="35">
        <f t="shared" si="45"/>
        <v>74.874371859296474</v>
      </c>
      <c r="V174" s="35">
        <f t="shared" si="46"/>
        <v>73.474801061007966</v>
      </c>
      <c r="W174" s="35">
        <f t="shared" si="47"/>
        <v>48.717948717948723</v>
      </c>
      <c r="X174" s="35">
        <f t="shared" si="48"/>
        <v>77.807250221043333</v>
      </c>
      <c r="Y174" s="35">
        <f t="shared" si="49"/>
        <v>76.407679422754811</v>
      </c>
      <c r="Z174" s="35">
        <f t="shared" si="50"/>
        <v>51.65082707969556</v>
      </c>
      <c r="AA174" s="35">
        <f t="shared" si="51"/>
        <v>-2.9328783617468588</v>
      </c>
      <c r="AB174" s="35">
        <f t="shared" si="52"/>
        <v>-2.9328783617468446</v>
      </c>
      <c r="AC174" s="35">
        <f t="shared" si="53"/>
        <v>-2.9328783617468375</v>
      </c>
      <c r="AD174" s="36"/>
      <c r="AE174" s="36"/>
      <c r="AF174">
        <v>1.59</v>
      </c>
      <c r="AG174">
        <v>2.48</v>
      </c>
      <c r="AI174" s="36"/>
      <c r="AJ174" t="s">
        <v>178</v>
      </c>
      <c r="AK174" s="35"/>
      <c r="AL174" s="35"/>
    </row>
    <row r="175" spans="1:38" ht="15" x14ac:dyDescent="0.25">
      <c r="A175">
        <v>3.98</v>
      </c>
      <c r="B175">
        <v>3.77</v>
      </c>
      <c r="C175">
        <v>1.95</v>
      </c>
      <c r="D175" s="20">
        <f t="shared" si="41"/>
        <v>2.932878361746849E-2</v>
      </c>
      <c r="E175" s="17">
        <f>IF(OR($A175="",$B175="",$C175=""),"",A175*'MPTO_working_3-way'!$I174)</f>
        <v>4.0967285587975244</v>
      </c>
      <c r="F175" s="21">
        <f>IF(OR($A175="",$B175="",$C175=""),"",B175*'MPTO_working_3-way'!$I174)</f>
        <v>3.8805695142378562</v>
      </c>
      <c r="G175" s="22">
        <f>IF(OR($A175="",$B175="",$C175=""),"",C175*'MPTO_working_3-way'!$I174)</f>
        <v>2.0071911280540635</v>
      </c>
      <c r="H175" s="17">
        <f>IF(OR($A175="",$B175="",$C175=""),"",'MPTO_working_3-way'!E174)</f>
        <v>4.1411293537525529</v>
      </c>
      <c r="I175" s="21">
        <f>IF(OR($A175="",$B175="",$C175=""),"",'MPTO_working_3-way'!F174)</f>
        <v>3.9142661696589549</v>
      </c>
      <c r="J175" s="22">
        <f>IF(OR($A175="",$B175="",$C175=""),"",'MPTO_working_3-way'!G174)</f>
        <v>1.9878966846160413</v>
      </c>
      <c r="K175" s="17">
        <f>IF(OR($A175="",$B175="",$C175=""),"",'OddsRatio_working_3-way'!H174)</f>
        <v>4.1223282638013066</v>
      </c>
      <c r="L175" s="21">
        <f>IF(OR($A175="",$B175="",$C175=""),"",'OddsRatio_working_3-way'!I174)</f>
        <v>3.9022984197079245</v>
      </c>
      <c r="M175" s="22">
        <f>IF(OR($A175="",$B175="",$C175=""),"",'OddsRatio_working_3-way'!J174)</f>
        <v>1.9953731042319593</v>
      </c>
      <c r="N175" s="23">
        <f t="shared" si="42"/>
        <v>24.409720723442828</v>
      </c>
      <c r="O175" s="24">
        <f t="shared" si="43"/>
        <v>25.769413389735398</v>
      </c>
      <c r="P175" s="24">
        <f t="shared" si="44"/>
        <v>49.820865886821771</v>
      </c>
      <c r="Q175" t="s">
        <v>434</v>
      </c>
      <c r="R175" t="s">
        <v>192</v>
      </c>
      <c r="S175" s="48" t="s">
        <v>479</v>
      </c>
      <c r="T175" s="35">
        <v>100</v>
      </c>
      <c r="U175" s="35">
        <f t="shared" si="45"/>
        <v>48.979591836734699</v>
      </c>
      <c r="V175" s="35">
        <f t="shared" si="46"/>
        <v>73.190348525469176</v>
      </c>
      <c r="W175" s="35">
        <f t="shared" si="47"/>
        <v>74.811083123425689</v>
      </c>
      <c r="X175" s="35">
        <f t="shared" si="48"/>
        <v>51.998568351105149</v>
      </c>
      <c r="Y175" s="35">
        <f t="shared" si="49"/>
        <v>76.209325039839612</v>
      </c>
      <c r="Z175" s="35">
        <f t="shared" si="50"/>
        <v>77.83005963779614</v>
      </c>
      <c r="AA175" s="35">
        <f t="shared" si="51"/>
        <v>-3.0189765143704506</v>
      </c>
      <c r="AB175" s="35">
        <f t="shared" si="52"/>
        <v>-3.0189765143704363</v>
      </c>
      <c r="AC175" s="35">
        <f t="shared" si="53"/>
        <v>-3.0189765143704506</v>
      </c>
      <c r="AD175" s="36"/>
      <c r="AE175" s="36"/>
      <c r="AF175">
        <v>1.75</v>
      </c>
      <c r="AG175">
        <v>2.16</v>
      </c>
      <c r="AI175" s="36"/>
      <c r="AJ175" t="s">
        <v>178</v>
      </c>
      <c r="AK175" s="35"/>
      <c r="AL175" s="35"/>
    </row>
    <row r="176" spans="1:38" ht="15" x14ac:dyDescent="0.25">
      <c r="A176">
        <v>1.96</v>
      </c>
      <c r="B176">
        <v>3.73</v>
      </c>
      <c r="C176">
        <v>3.97</v>
      </c>
      <c r="D176" s="20">
        <f t="shared" si="41"/>
        <v>3.0189765143704417E-2</v>
      </c>
      <c r="E176" s="17">
        <f>IF(OR($A176="",$B176="",$C176=""),"",A176*'MPTO_working_3-way'!$I175)</f>
        <v>2.0191719396816605</v>
      </c>
      <c r="F176" s="21">
        <f>IF(OR($A176="",$B176="",$C176=""),"",B176*'MPTO_working_3-way'!$I175)</f>
        <v>3.8426078239860173</v>
      </c>
      <c r="G176" s="22">
        <f>IF(OR($A176="",$B176="",$C176=""),"",C176*'MPTO_working_3-way'!$I175)</f>
        <v>4.0898533676205071</v>
      </c>
      <c r="H176" s="17">
        <f>IF(OR($A176="",$B176="",$C176=""),"",'MPTO_working_3-way'!E175)</f>
        <v>1.9994368522733357</v>
      </c>
      <c r="I176" s="21">
        <f>IF(OR($A176="",$B176="",$C176=""),"",'MPTO_working_3-way'!F175)</f>
        <v>3.8754693917082257</v>
      </c>
      <c r="J176" s="22">
        <f>IF(OR($A176="",$B176="",$C176=""),"",'MPTO_working_3-way'!G175)</f>
        <v>4.1352061266965094</v>
      </c>
      <c r="K176" s="17">
        <f>IF(OR($A176="",$B176="",$C176=""),"",'OddsRatio_working_3-way'!H175)</f>
        <v>2.0071089147649483</v>
      </c>
      <c r="L176" s="21">
        <f>IF(OR($A176="",$B176="",$C176=""),"",'OddsRatio_working_3-way'!I175)</f>
        <v>3.863965976362822</v>
      </c>
      <c r="M176" s="22">
        <f>IF(OR($A176="",$B176="",$C176=""),"",'OddsRatio_working_3-way'!J175)</f>
        <v>4.1157432050540592</v>
      </c>
      <c r="N176" s="23">
        <f t="shared" si="42"/>
        <v>49.525252423904945</v>
      </c>
      <c r="O176" s="24">
        <f t="shared" si="43"/>
        <v>26.02399323079187</v>
      </c>
      <c r="P176" s="24">
        <f t="shared" si="44"/>
        <v>24.450754345303192</v>
      </c>
      <c r="Q176" t="s">
        <v>435</v>
      </c>
      <c r="R176" t="s">
        <v>179</v>
      </c>
      <c r="S176" s="48" t="s">
        <v>479</v>
      </c>
      <c r="T176" s="35">
        <v>100</v>
      </c>
      <c r="U176" s="35">
        <f t="shared" si="45"/>
        <v>59.183673469387763</v>
      </c>
      <c r="V176" s="35">
        <f t="shared" si="46"/>
        <v>72.14484679665739</v>
      </c>
      <c r="W176" s="35">
        <f t="shared" si="47"/>
        <v>65.986394557823132</v>
      </c>
      <c r="X176" s="35">
        <f t="shared" si="48"/>
        <v>61.868758645519485</v>
      </c>
      <c r="Y176" s="35">
        <f t="shared" si="49"/>
        <v>74.829931972789112</v>
      </c>
      <c r="Z176" s="35">
        <f t="shared" si="50"/>
        <v>68.671479733954868</v>
      </c>
      <c r="AA176" s="35">
        <f t="shared" si="51"/>
        <v>-2.6850851761317216</v>
      </c>
      <c r="AB176" s="35">
        <f t="shared" si="52"/>
        <v>-2.6850851761317216</v>
      </c>
      <c r="AC176" s="35">
        <f t="shared" si="53"/>
        <v>-2.6850851761317358</v>
      </c>
      <c r="AD176" s="36"/>
      <c r="AE176" s="36"/>
      <c r="AF176">
        <v>1.88</v>
      </c>
      <c r="AG176">
        <v>2.02</v>
      </c>
      <c r="AI176" s="36"/>
      <c r="AJ176" t="s">
        <v>178</v>
      </c>
      <c r="AK176" s="35"/>
      <c r="AL176" s="35"/>
    </row>
    <row r="177" spans="1:38" s="35" customFormat="1" ht="15" x14ac:dyDescent="0.25">
      <c r="A177">
        <v>2.4500000000000002</v>
      </c>
      <c r="B177">
        <v>3.59</v>
      </c>
      <c r="C177">
        <v>2.94</v>
      </c>
      <c r="D177" s="20">
        <f t="shared" si="41"/>
        <v>2.6850851761317296E-2</v>
      </c>
      <c r="E177" s="17">
        <f>IF(OR($A177="",$B177="",$C177=""),"",A177*'MPTO_working_3-way'!$I176)</f>
        <v>2.5157845868152275</v>
      </c>
      <c r="F177" s="21">
        <f>IF(OR($A177="",$B177="",$C177=""),"",B177*'MPTO_working_3-way'!$I176)</f>
        <v>3.686394557823129</v>
      </c>
      <c r="G177" s="22">
        <f>IF(OR($A177="",$B177="",$C177=""),"",C177*'MPTO_working_3-way'!$I176)</f>
        <v>3.0189415041782728</v>
      </c>
      <c r="H177" s="17">
        <f>IF(OR($A177="",$B177="",$C177=""),"",'MPTO_working_3-way'!E176)</f>
        <v>2.5049285635175544</v>
      </c>
      <c r="I177" s="21">
        <f>IF(OR($A177="",$B177="",$C177=""),"",'MPTO_working_3-way'!F176)</f>
        <v>3.7091816414029002</v>
      </c>
      <c r="J177" s="22">
        <f>IF(OR($A177="",$B177="",$C177=""),"",'MPTO_working_3-way'!G176)</f>
        <v>3.0194533976694067</v>
      </c>
      <c r="K177" s="17">
        <f>IF(OR($A177="",$B177="",$C177=""),"",'OddsRatio_working_3-way'!H176)</f>
        <v>2.5099516845488461</v>
      </c>
      <c r="L177" s="21">
        <f>IF(OR($A177="",$B177="",$C177=""),"",'OddsRatio_working_3-way'!I176)</f>
        <v>3.6970861124010415</v>
      </c>
      <c r="M177" s="22">
        <f>IF(OR($A177="",$B177="",$C177=""),"",'OddsRatio_working_3-way'!J176)</f>
        <v>3.0202112193274213</v>
      </c>
      <c r="N177" s="23">
        <f t="shared" si="42"/>
        <v>39.749031186565787</v>
      </c>
      <c r="O177" s="24">
        <f t="shared" si="43"/>
        <v>27.126776157962723</v>
      </c>
      <c r="P177" s="24">
        <f t="shared" si="44"/>
        <v>33.124192655471489</v>
      </c>
      <c r="Q177" t="s">
        <v>436</v>
      </c>
      <c r="R177" t="s">
        <v>437</v>
      </c>
      <c r="S177" s="48" t="s">
        <v>479</v>
      </c>
      <c r="T177" s="35">
        <v>100</v>
      </c>
      <c r="U177" s="35">
        <f t="shared" si="45"/>
        <v>53.488372093023258</v>
      </c>
      <c r="V177" s="35">
        <f t="shared" si="46"/>
        <v>67.10526315789474</v>
      </c>
      <c r="W177" s="35">
        <f t="shared" si="47"/>
        <v>76.635514018691595</v>
      </c>
      <c r="X177" s="35">
        <f t="shared" si="48"/>
        <v>56.25922282341368</v>
      </c>
      <c r="Y177" s="35">
        <f t="shared" si="49"/>
        <v>69.876113888285147</v>
      </c>
      <c r="Z177" s="35">
        <f t="shared" si="50"/>
        <v>79.406364749082002</v>
      </c>
      <c r="AA177" s="35">
        <f t="shared" si="51"/>
        <v>-2.7708507303904213</v>
      </c>
      <c r="AB177" s="35">
        <f t="shared" si="52"/>
        <v>-2.7708507303904071</v>
      </c>
      <c r="AC177" s="35">
        <f t="shared" si="53"/>
        <v>-2.7708507303904071</v>
      </c>
      <c r="AD177" s="36"/>
      <c r="AE177" s="36"/>
      <c r="AF177">
        <v>1.79</v>
      </c>
      <c r="AG177">
        <v>2.1</v>
      </c>
      <c r="AH177" s="36"/>
      <c r="AI177" s="36"/>
      <c r="AJ177" t="s">
        <v>178</v>
      </c>
    </row>
    <row r="178" spans="1:38" s="35" customFormat="1" ht="15" x14ac:dyDescent="0.25">
      <c r="A178">
        <v>2.15</v>
      </c>
      <c r="B178">
        <v>3.04</v>
      </c>
      <c r="C178">
        <v>4.28</v>
      </c>
      <c r="D178" s="20">
        <f t="shared" si="41"/>
        <v>2.7708507303904062E-2</v>
      </c>
      <c r="E178" s="17">
        <f>IF(OR($A178="",$B178="",$C178=""),"",A178*'MPTO_working_3-way'!$I177)</f>
        <v>2.2095732907033936</v>
      </c>
      <c r="F178" s="21">
        <f>IF(OR($A178="",$B178="",$C178=""),"",B178*'MPTO_working_3-way'!$I177)</f>
        <v>3.1242338622038686</v>
      </c>
      <c r="G178" s="22">
        <f>IF(OR($A178="",$B178="",$C178=""),"",C178*'MPTO_working_3-way'!$I177)</f>
        <v>4.3985924112607098</v>
      </c>
      <c r="H178" s="17">
        <f>IF(OR($A178="",$B178="",$C178=""),"",'MPTO_working_3-way'!E177)</f>
        <v>2.1935591795596685</v>
      </c>
      <c r="I178" s="21">
        <f>IF(OR($A178="",$B178="",$C178=""),"",'MPTO_working_3-way'!F177)</f>
        <v>3.1278228667863299</v>
      </c>
      <c r="J178" s="22">
        <f>IF(OR($A178="",$B178="",$C178=""),"",'MPTO_working_3-way'!G177)</f>
        <v>4.4561554048026633</v>
      </c>
      <c r="K178" s="17">
        <f>IF(OR($A178="",$B178="",$C178=""),"",'OddsRatio_working_3-way'!H177)</f>
        <v>2.2005217604871947</v>
      </c>
      <c r="L178" s="21">
        <f>IF(OR($A178="",$B178="",$C178=""),"",'OddsRatio_working_3-way'!I177)</f>
        <v>3.1296212099077194</v>
      </c>
      <c r="M178" s="22">
        <f>IF(OR($A178="",$B178="",$C178=""),"",'OddsRatio_working_3-way'!J177)</f>
        <v>4.4240968473026081</v>
      </c>
      <c r="N178" s="23">
        <f t="shared" si="42"/>
        <v>45.25760716819947</v>
      </c>
      <c r="O178" s="24">
        <f t="shared" si="43"/>
        <v>32.007847174877909</v>
      </c>
      <c r="P178" s="24">
        <f t="shared" si="44"/>
        <v>22.734545656922627</v>
      </c>
      <c r="Q178" t="s">
        <v>438</v>
      </c>
      <c r="R178" t="s">
        <v>439</v>
      </c>
      <c r="S178" s="48" t="s">
        <v>479</v>
      </c>
      <c r="T178" s="35">
        <v>100</v>
      </c>
      <c r="U178" s="35">
        <f t="shared" si="45"/>
        <v>51.219512195121943</v>
      </c>
      <c r="V178" s="35">
        <f t="shared" si="46"/>
        <v>68.847352024922117</v>
      </c>
      <c r="W178" s="35">
        <f t="shared" si="47"/>
        <v>77.064220183486242</v>
      </c>
      <c r="X178" s="35">
        <f t="shared" si="48"/>
        <v>54.088427791591641</v>
      </c>
      <c r="Y178" s="35">
        <f t="shared" si="49"/>
        <v>71.716267621391822</v>
      </c>
      <c r="Z178" s="35">
        <f t="shared" si="50"/>
        <v>79.933135779955933</v>
      </c>
      <c r="AA178" s="35">
        <f t="shared" si="51"/>
        <v>-2.868915596469698</v>
      </c>
      <c r="AB178" s="35">
        <f t="shared" si="52"/>
        <v>-2.8689155964697051</v>
      </c>
      <c r="AC178" s="35">
        <f t="shared" si="53"/>
        <v>-2.8689155964696909</v>
      </c>
      <c r="AD178" s="36"/>
      <c r="AE178" s="36"/>
      <c r="AF178">
        <v>2.41</v>
      </c>
      <c r="AG178">
        <v>1.62</v>
      </c>
      <c r="AH178" s="36"/>
      <c r="AI178" s="36"/>
      <c r="AJ178" t="s">
        <v>174</v>
      </c>
    </row>
    <row r="179" spans="1:38" ht="15" x14ac:dyDescent="0.25">
      <c r="A179">
        <v>2.0499999999999998</v>
      </c>
      <c r="B179">
        <v>3.21</v>
      </c>
      <c r="C179">
        <v>4.3600000000000003</v>
      </c>
      <c r="D179" s="20">
        <f t="shared" si="41"/>
        <v>2.86891559646969E-2</v>
      </c>
      <c r="E179" s="17">
        <f>IF(OR($A179="",$B179="",$C179=""),"",A179*'MPTO_working_3-way'!$I178)</f>
        <v>2.1088127697276287</v>
      </c>
      <c r="F179" s="21">
        <f>IF(OR($A179="",$B179="",$C179=""),"",B179*'MPTO_working_3-way'!$I178)</f>
        <v>3.3020921906466771</v>
      </c>
      <c r="G179" s="22">
        <f>IF(OR($A179="",$B179="",$C179=""),"",C179*'MPTO_working_3-way'!$I178)</f>
        <v>4.4850847200060784</v>
      </c>
      <c r="H179" s="17">
        <f>IF(OR($A179="",$B179="",$C179=""),"",'MPTO_working_3-way'!E178)</f>
        <v>2.0909923505381443</v>
      </c>
      <c r="I179" s="21">
        <f>IF(OR($A179="",$B179="",$C179=""),"",'MPTO_working_3-way'!F178)</f>
        <v>3.3116593205001137</v>
      </c>
      <c r="J179" s="22">
        <f>IF(OR($A179="",$B179="",$C179=""),"",'MPTO_working_3-way'!G178)</f>
        <v>4.5496992871482655</v>
      </c>
      <c r="K179" s="17">
        <f>IF(OR($A179="",$B179="",$C179=""),"",'OddsRatio_working_3-way'!H178)</f>
        <v>2.0983784183019423</v>
      </c>
      <c r="L179" s="21">
        <f>IF(OR($A179="",$B179="",$C179=""),"",'OddsRatio_working_3-way'!I178)</f>
        <v>3.3118250518545658</v>
      </c>
      <c r="M179" s="22">
        <f>IF(OR($A179="",$B179="",$C179=""),"",'OddsRatio_working_3-way'!J178)</f>
        <v>4.5148109385662174</v>
      </c>
      <c r="N179" s="23">
        <f t="shared" si="42"/>
        <v>47.420046689548386</v>
      </c>
      <c r="O179" s="24">
        <f t="shared" si="43"/>
        <v>30.28383044036579</v>
      </c>
      <c r="P179" s="24">
        <f t="shared" si="44"/>
        <v>22.296122870085824</v>
      </c>
      <c r="Q179" t="s">
        <v>440</v>
      </c>
      <c r="R179" t="s">
        <v>441</v>
      </c>
      <c r="S179" s="48" t="s">
        <v>479</v>
      </c>
      <c r="T179" s="35">
        <v>100</v>
      </c>
      <c r="U179" s="35">
        <f t="shared" si="45"/>
        <v>58.677685950413228</v>
      </c>
      <c r="V179" s="35">
        <f t="shared" si="46"/>
        <v>67.741935483870961</v>
      </c>
      <c r="W179" s="35">
        <f t="shared" si="47"/>
        <v>70.845481049562679</v>
      </c>
      <c r="X179" s="35">
        <f t="shared" si="48"/>
        <v>61.412583466566353</v>
      </c>
      <c r="Y179" s="35">
        <f t="shared" si="49"/>
        <v>70.476833000024101</v>
      </c>
      <c r="Z179" s="35">
        <f t="shared" si="50"/>
        <v>73.580378565715804</v>
      </c>
      <c r="AA179" s="35">
        <f t="shared" si="51"/>
        <v>-2.7348975161531257</v>
      </c>
      <c r="AB179" s="35">
        <f t="shared" si="52"/>
        <v>-2.7348975161531399</v>
      </c>
      <c r="AC179" s="35">
        <f t="shared" si="53"/>
        <v>-2.7348975161531257</v>
      </c>
      <c r="AD179" s="36"/>
      <c r="AE179" s="36"/>
      <c r="AF179">
        <v>2.29</v>
      </c>
      <c r="AG179">
        <v>1.68</v>
      </c>
      <c r="AI179" s="36"/>
      <c r="AJ179" t="s">
        <v>174</v>
      </c>
      <c r="AK179" s="35"/>
      <c r="AL179" s="35"/>
    </row>
    <row r="180" spans="1:38" ht="15" x14ac:dyDescent="0.25">
      <c r="A180">
        <v>2.42</v>
      </c>
      <c r="B180">
        <v>3.1</v>
      </c>
      <c r="C180">
        <v>3.43</v>
      </c>
      <c r="D180" s="20">
        <f t="shared" si="41"/>
        <v>2.734897516153123E-2</v>
      </c>
      <c r="E180" s="17">
        <f>IF(OR($A180="",$B180="",$C180=""),"",A180*'MPTO_working_3-way'!$I179)</f>
        <v>2.4861845198909056</v>
      </c>
      <c r="F180" s="21">
        <f>IF(OR($A180="",$B180="",$C180=""),"",B180*'MPTO_working_3-way'!$I179)</f>
        <v>3.1847818230007467</v>
      </c>
      <c r="G180" s="22">
        <f>IF(OR($A180="",$B180="",$C180=""),"",C180*'MPTO_working_3-way'!$I179)</f>
        <v>3.5238069848040521</v>
      </c>
      <c r="H180" s="17">
        <f>IF(OR($A180="",$B180="",$C180=""),"",'MPTO_working_3-way'!E179)</f>
        <v>2.4745932555138186</v>
      </c>
      <c r="I180" s="21">
        <f>IF(OR($A180="",$B180="",$C180=""),"",'MPTO_working_3-way'!F179)</f>
        <v>3.1901557397576501</v>
      </c>
      <c r="J180" s="22">
        <f>IF(OR($A180="",$B180="",$C180=""),"",'MPTO_working_3-way'!G179)</f>
        <v>3.540714586469476</v>
      </c>
      <c r="K180" s="17">
        <f>IF(OR($A180="",$B180="",$C180=""),"",'OddsRatio_working_3-way'!H179)</f>
        <v>2.4797789140407938</v>
      </c>
      <c r="L180" s="21">
        <f>IF(OR($A180="",$B180="",$C180=""),"",'OddsRatio_working_3-way'!I179)</f>
        <v>3.1884054362575118</v>
      </c>
      <c r="M180" s="22">
        <f>IF(OR($A180="",$B180="",$C180=""),"",'OddsRatio_working_3-way'!J179)</f>
        <v>3.5322977190979787</v>
      </c>
      <c r="N180" s="23">
        <f t="shared" si="42"/>
        <v>40.222276021728277</v>
      </c>
      <c r="O180" s="24">
        <f t="shared" si="43"/>
        <v>31.399325152445947</v>
      </c>
      <c r="P180" s="24">
        <f t="shared" si="44"/>
        <v>28.37839882582578</v>
      </c>
      <c r="Q180" t="s">
        <v>442</v>
      </c>
      <c r="R180" t="s">
        <v>443</v>
      </c>
      <c r="S180" s="48" t="s">
        <v>479</v>
      </c>
      <c r="T180" s="35">
        <v>100</v>
      </c>
      <c r="U180" s="35">
        <f t="shared" si="45"/>
        <v>51.690821256038639</v>
      </c>
      <c r="V180" s="35">
        <f t="shared" si="46"/>
        <v>67.637540453074436</v>
      </c>
      <c r="W180" s="35">
        <f t="shared" si="47"/>
        <v>78.308026030368765</v>
      </c>
      <c r="X180" s="35">
        <f t="shared" si="48"/>
        <v>54.054433516556813</v>
      </c>
      <c r="Y180" s="35">
        <f t="shared" si="49"/>
        <v>70.001152713592603</v>
      </c>
      <c r="Z180" s="35">
        <f t="shared" si="50"/>
        <v>80.671638290886932</v>
      </c>
      <c r="AA180" s="35">
        <f t="shared" si="51"/>
        <v>-2.363612260518174</v>
      </c>
      <c r="AB180" s="35">
        <f t="shared" si="52"/>
        <v>-2.3636122605181669</v>
      </c>
      <c r="AC180" s="35">
        <f t="shared" si="53"/>
        <v>-2.3636122605181669</v>
      </c>
      <c r="AD180" s="36"/>
      <c r="AE180" s="36"/>
      <c r="AF180">
        <v>2.2200000000000002</v>
      </c>
      <c r="AG180">
        <v>1.71</v>
      </c>
      <c r="AI180" s="36"/>
      <c r="AJ180" t="s">
        <v>174</v>
      </c>
      <c r="AK180" s="35"/>
      <c r="AL180" s="35"/>
    </row>
    <row r="181" spans="1:38" s="35" customFormat="1" ht="15" x14ac:dyDescent="0.25">
      <c r="A181">
        <v>2.0699999999999998</v>
      </c>
      <c r="B181">
        <v>3.09</v>
      </c>
      <c r="C181">
        <v>4.6100000000000003</v>
      </c>
      <c r="D181" s="20">
        <f t="shared" si="41"/>
        <v>2.3636122605181553E-2</v>
      </c>
      <c r="E181" s="17">
        <f>IF(OR($A181="",$B181="",$C181=""),"",A181*'MPTO_working_3-way'!$I180)</f>
        <v>2.1189267737927255</v>
      </c>
      <c r="F181" s="21">
        <f>IF(OR($A181="",$B181="",$C181=""),"",B181*'MPTO_working_3-way'!$I180)</f>
        <v>3.1630356188500111</v>
      </c>
      <c r="G181" s="22">
        <f>IF(OR($A181="",$B181="",$C181=""),"",C181*'MPTO_working_3-way'!$I180)</f>
        <v>4.7189625252098875</v>
      </c>
      <c r="H181" s="17">
        <f>IF(OR($A181="",$B181="",$C181=""),"",'MPTO_working_3-way'!E180)</f>
        <v>2.1043191828828673</v>
      </c>
      <c r="I181" s="21">
        <f>IF(OR($A181="",$B181="",$C181=""),"",'MPTO_working_3-way'!F180)</f>
        <v>3.167103795215255</v>
      </c>
      <c r="J181" s="22">
        <f>IF(OR($A181="",$B181="",$C181=""),"",'MPTO_working_3-way'!G180)</f>
        <v>4.7837498201243651</v>
      </c>
      <c r="K181" s="17">
        <f>IF(OR($A181="",$B181="",$C181=""),"",'OddsRatio_working_3-way'!H180)</f>
        <v>2.1105755359297036</v>
      </c>
      <c r="L181" s="21">
        <f>IF(OR($A181="",$B181="",$C181=""),"",'OddsRatio_working_3-way'!I180)</f>
        <v>3.1692550187785802</v>
      </c>
      <c r="M181" s="22">
        <f>IF(OR($A181="",$B181="",$C181=""),"",'OddsRatio_working_3-way'!J180)</f>
        <v>4.7468950324357291</v>
      </c>
      <c r="N181" s="23">
        <f t="shared" si="42"/>
        <v>47.193702603043356</v>
      </c>
      <c r="O181" s="24">
        <f t="shared" si="43"/>
        <v>31.61519883116496</v>
      </c>
      <c r="P181" s="24">
        <f t="shared" si="44"/>
        <v>21.191098565791695</v>
      </c>
      <c r="Q181" t="s">
        <v>444</v>
      </c>
      <c r="R181" t="s">
        <v>445</v>
      </c>
      <c r="S181" s="48" t="s">
        <v>479</v>
      </c>
      <c r="T181" s="35">
        <v>100</v>
      </c>
      <c r="U181" s="35">
        <f t="shared" si="45"/>
        <v>36.708860759493668</v>
      </c>
      <c r="V181" s="35">
        <f t="shared" si="46"/>
        <v>75.429975429975428</v>
      </c>
      <c r="W181" s="35">
        <f t="shared" si="47"/>
        <v>85.185185185185176</v>
      </c>
      <c r="X181" s="35">
        <f t="shared" si="48"/>
        <v>39.384839384839381</v>
      </c>
      <c r="Y181" s="35">
        <f t="shared" si="49"/>
        <v>78.105954055321135</v>
      </c>
      <c r="Z181" s="35">
        <f t="shared" si="50"/>
        <v>87.861163810530883</v>
      </c>
      <c r="AA181" s="35">
        <f t="shared" si="51"/>
        <v>-2.6759786253457136</v>
      </c>
      <c r="AB181" s="35">
        <f t="shared" si="52"/>
        <v>-2.6759786253457065</v>
      </c>
      <c r="AC181" s="35">
        <f t="shared" si="53"/>
        <v>-2.6759786253457065</v>
      </c>
      <c r="AD181" s="36"/>
      <c r="AE181" s="36"/>
      <c r="AF181">
        <v>2.4</v>
      </c>
      <c r="AG181">
        <v>1.63</v>
      </c>
      <c r="AH181" s="36"/>
      <c r="AI181" s="36"/>
      <c r="AJ181" t="s">
        <v>484</v>
      </c>
    </row>
    <row r="182" spans="1:38" s="35" customFormat="1" ht="15" x14ac:dyDescent="0.25">
      <c r="A182">
        <v>1.58</v>
      </c>
      <c r="B182">
        <v>4.07</v>
      </c>
      <c r="C182">
        <v>6.75</v>
      </c>
      <c r="D182" s="20">
        <f t="shared" si="41"/>
        <v>2.6759786253456985E-2</v>
      </c>
      <c r="E182" s="17">
        <f>IF(OR($A182="",$B182="",$C182=""),"",A182*'MPTO_working_3-way'!$I181)</f>
        <v>1.6222804622804621</v>
      </c>
      <c r="F182" s="21">
        <f>IF(OR($A182="",$B182="",$C182=""),"",B182*'MPTO_working_3-way'!$I181)</f>
        <v>4.1789123300515705</v>
      </c>
      <c r="G182" s="22">
        <f>IF(OR($A182="",$B182="",$C182=""),"",C182*'MPTO_working_3-way'!$I181)</f>
        <v>6.9306285572108344</v>
      </c>
      <c r="H182" s="17">
        <f>IF(OR($A182="",$B182="",$C182=""),"",'MPTO_working_3-way'!E181)</f>
        <v>1.6025860260079416</v>
      </c>
      <c r="I182" s="21">
        <f>IF(OR($A182="",$B182="",$C182=""),"",'MPTO_working_3-way'!F181)</f>
        <v>4.2233240198550588</v>
      </c>
      <c r="J182" s="22">
        <f>IF(OR($A182="",$B182="",$C182=""),"",'MPTO_working_3-way'!G181)</f>
        <v>7.1824519794266468</v>
      </c>
      <c r="K182" s="17">
        <f>IF(OR($A182="",$B182="",$C182=""),"",'OddsRatio_working_3-way'!H181)</f>
        <v>1.6094195818511279</v>
      </c>
      <c r="L182" s="21">
        <f>IF(OR($A182="",$B182="",$C182=""),"",'OddsRatio_working_3-way'!I181)</f>
        <v>4.2257208901430392</v>
      </c>
      <c r="M182" s="22">
        <f>IF(OR($A182="",$B182="",$C182=""),"",'OddsRatio_working_3-way'!J181)</f>
        <v>7.0416596476620441</v>
      </c>
      <c r="N182" s="23">
        <f t="shared" si="42"/>
        <v>61.641622595533583</v>
      </c>
      <c r="O182" s="24">
        <f t="shared" si="43"/>
        <v>23.929671670993379</v>
      </c>
      <c r="P182" s="24">
        <f t="shared" si="44"/>
        <v>14.428705733473047</v>
      </c>
      <c r="Q182" t="s">
        <v>446</v>
      </c>
      <c r="R182" t="s">
        <v>447</v>
      </c>
      <c r="S182" s="48" t="s">
        <v>479</v>
      </c>
      <c r="T182" s="35">
        <v>100</v>
      </c>
      <c r="U182" s="35">
        <f t="shared" si="45"/>
        <v>27.007299270072991</v>
      </c>
      <c r="V182" s="35">
        <f t="shared" si="46"/>
        <v>80.657640232108321</v>
      </c>
      <c r="W182" s="35">
        <f t="shared" si="47"/>
        <v>89.898989898989896</v>
      </c>
      <c r="X182" s="35">
        <f t="shared" si="48"/>
        <v>29.443369868901787</v>
      </c>
      <c r="Y182" s="35">
        <f t="shared" si="49"/>
        <v>83.093710830937113</v>
      </c>
      <c r="Z182" s="35">
        <f t="shared" si="50"/>
        <v>92.335060497818688</v>
      </c>
      <c r="AA182" s="35">
        <f t="shared" si="51"/>
        <v>-2.4360705988287954</v>
      </c>
      <c r="AB182" s="35">
        <f t="shared" si="52"/>
        <v>-2.4360705988287918</v>
      </c>
      <c r="AC182" s="35">
        <f t="shared" si="53"/>
        <v>-2.4360705988287918</v>
      </c>
      <c r="AD182" s="36"/>
      <c r="AE182" s="36"/>
      <c r="AF182">
        <v>2.11</v>
      </c>
      <c r="AG182">
        <v>1.8</v>
      </c>
      <c r="AH182" s="36"/>
      <c r="AI182" s="36"/>
      <c r="AJ182" t="s">
        <v>484</v>
      </c>
    </row>
    <row r="183" spans="1:38" ht="15" x14ac:dyDescent="0.25">
      <c r="A183">
        <v>1.37</v>
      </c>
      <c r="B183">
        <v>5.17</v>
      </c>
      <c r="C183">
        <v>9.9</v>
      </c>
      <c r="D183" s="20">
        <f t="shared" si="41"/>
        <v>2.4360705988287989E-2</v>
      </c>
      <c r="E183" s="17">
        <f>IF(OR($A183="",$B183="",$C183=""),"",A183*'MPTO_working_3-way'!$I182)</f>
        <v>1.4033741672039546</v>
      </c>
      <c r="F183" s="21">
        <f>IF(OR($A183="",$B183="",$C183=""),"",B183*'MPTO_working_3-way'!$I182)</f>
        <v>5.295944849959449</v>
      </c>
      <c r="G183" s="22">
        <f>IF(OR($A183="",$B183="",$C183=""),"",C183*'MPTO_working_3-way'!$I182)</f>
        <v>10.141170989284051</v>
      </c>
      <c r="H183" s="17">
        <f>IF(OR($A183="",$B183="",$C183=""),"",'MPTO_working_3-way'!E182)</f>
        <v>1.3854123275554182</v>
      </c>
      <c r="I183" s="21">
        <f>IF(OR($A183="",$B183="",$C183=""),"",'MPTO_working_3-way'!F182)</f>
        <v>5.3965561516038285</v>
      </c>
      <c r="J183" s="22">
        <f>IF(OR($A183="",$B183="",$C183=""),"",'MPTO_working_3-way'!G182)</f>
        <v>10.765437033117358</v>
      </c>
      <c r="K183" s="17">
        <f>IF(OR($A183="",$B183="",$C183=""),"",'OddsRatio_working_3-way'!H182)</f>
        <v>1.3909734912733414</v>
      </c>
      <c r="L183" s="21">
        <f>IF(OR($A183="",$B183="",$C183=""),"",'OddsRatio_working_3-way'!I182)</f>
        <v>5.4063769151617143</v>
      </c>
      <c r="M183" s="22">
        <f>IF(OR($A183="",$B183="",$C183=""),"",'OddsRatio_working_3-way'!J182)</f>
        <v>10.404497492791185</v>
      </c>
      <c r="N183" s="23">
        <f t="shared" si="42"/>
        <v>71.256833948452496</v>
      </c>
      <c r="O183" s="24">
        <f t="shared" si="43"/>
        <v>18.882371858680834</v>
      </c>
      <c r="P183" s="24">
        <f t="shared" si="44"/>
        <v>9.8607941928666598</v>
      </c>
      <c r="Q183" t="s">
        <v>448</v>
      </c>
      <c r="R183" t="s">
        <v>449</v>
      </c>
      <c r="S183" s="48" t="s">
        <v>479</v>
      </c>
      <c r="T183" s="35">
        <v>100</v>
      </c>
      <c r="U183" s="35">
        <f t="shared" si="45"/>
        <v>50.248756218905463</v>
      </c>
      <c r="V183" s="35">
        <f t="shared" si="46"/>
        <v>67.948717948717942</v>
      </c>
      <c r="W183" s="35">
        <f t="shared" si="47"/>
        <v>79.38144329896906</v>
      </c>
      <c r="X183" s="35">
        <f t="shared" si="48"/>
        <v>52.669838752312984</v>
      </c>
      <c r="Y183" s="35">
        <f t="shared" si="49"/>
        <v>70.36980048212547</v>
      </c>
      <c r="Z183" s="35">
        <f t="shared" si="50"/>
        <v>81.802525832376588</v>
      </c>
      <c r="AA183" s="35">
        <f t="shared" si="51"/>
        <v>-2.421082533407521</v>
      </c>
      <c r="AB183" s="35">
        <f t="shared" si="52"/>
        <v>-2.4210825334075281</v>
      </c>
      <c r="AC183" s="35">
        <f t="shared" si="53"/>
        <v>-2.4210825334075281</v>
      </c>
      <c r="AD183" s="36"/>
      <c r="AE183" s="36"/>
      <c r="AF183">
        <v>1.74</v>
      </c>
      <c r="AG183">
        <v>2.2000000000000002</v>
      </c>
      <c r="AI183" s="36"/>
      <c r="AJ183" t="s">
        <v>484</v>
      </c>
      <c r="AK183" s="35"/>
      <c r="AL183" s="35"/>
    </row>
    <row r="184" spans="1:38" ht="15" x14ac:dyDescent="0.25">
      <c r="A184">
        <v>2.0099999999999998</v>
      </c>
      <c r="B184">
        <v>3.12</v>
      </c>
      <c r="C184">
        <v>4.8499999999999996</v>
      </c>
      <c r="D184" s="20">
        <f t="shared" si="41"/>
        <v>2.4210825334075148E-2</v>
      </c>
      <c r="E184" s="17">
        <f>IF(OR($A184="",$B184="",$C184=""),"",A184*'MPTO_working_3-way'!$I183)</f>
        <v>2.0586637589214907</v>
      </c>
      <c r="F184" s="21">
        <f>IF(OR($A184="",$B184="",$C184=""),"",B184*'MPTO_working_3-way'!$I183)</f>
        <v>3.1955377750423146</v>
      </c>
      <c r="G184" s="22">
        <f>IF(OR($A184="",$B184="",$C184=""),"",C184*'MPTO_working_3-way'!$I183)</f>
        <v>4.9674225028702645</v>
      </c>
      <c r="H184" s="17">
        <f>IF(OR($A184="",$B184="",$C184=""),"",'MPTO_working_3-way'!E183)</f>
        <v>2.0431423285733286</v>
      </c>
      <c r="I184" s="21">
        <f>IF(OR($A184="",$B184="",$C184=""),"",'MPTO_working_3-way'!F183)</f>
        <v>3.2005884432770988</v>
      </c>
      <c r="J184" s="22">
        <f>IF(OR($A184="",$B184="",$C184=""),"",'MPTO_working_3-way'!G183)</f>
        <v>5.0475659421083554</v>
      </c>
      <c r="K184" s="17">
        <f>IF(OR($A184="",$B184="",$C184=""),"",'OddsRatio_working_3-way'!H183)</f>
        <v>2.0496968009242882</v>
      </c>
      <c r="L184" s="21">
        <f>IF(OR($A184="",$B184="",$C184=""),"",'OddsRatio_working_3-way'!I183)</f>
        <v>3.2033239781777136</v>
      </c>
      <c r="M184" s="22">
        <f>IF(OR($A184="",$B184="",$C184=""),"",'OddsRatio_working_3-way'!J183)</f>
        <v>5.0013194886717898</v>
      </c>
      <c r="N184" s="23">
        <f t="shared" si="42"/>
        <v>48.575198143279501</v>
      </c>
      <c r="O184" s="24">
        <f t="shared" si="43"/>
        <v>31.293637265381978</v>
      </c>
      <c r="P184" s="24">
        <f t="shared" si="44"/>
        <v>20.131164591338514</v>
      </c>
      <c r="Q184" t="s">
        <v>450</v>
      </c>
      <c r="R184" t="s">
        <v>451</v>
      </c>
      <c r="S184" s="48" t="s">
        <v>479</v>
      </c>
      <c r="T184" s="35">
        <v>100</v>
      </c>
      <c r="U184" s="35">
        <f t="shared" si="45"/>
        <v>72.527472527472526</v>
      </c>
      <c r="V184" s="35">
        <f t="shared" si="46"/>
        <v>69.418960244648318</v>
      </c>
      <c r="W184" s="35">
        <f t="shared" si="47"/>
        <v>55.156950672645742</v>
      </c>
      <c r="X184" s="35">
        <f t="shared" si="48"/>
        <v>75.424089082705947</v>
      </c>
      <c r="Y184" s="35">
        <f t="shared" si="49"/>
        <v>72.315576799881725</v>
      </c>
      <c r="Z184" s="35">
        <f t="shared" si="50"/>
        <v>58.053567227879157</v>
      </c>
      <c r="AA184" s="35">
        <f t="shared" si="51"/>
        <v>-2.8966165552334218</v>
      </c>
      <c r="AB184" s="35">
        <f t="shared" si="52"/>
        <v>-2.8966165552334076</v>
      </c>
      <c r="AC184" s="35">
        <f t="shared" si="53"/>
        <v>-2.8966165552334147</v>
      </c>
      <c r="AD184" s="36"/>
      <c r="AE184" s="36"/>
      <c r="AF184">
        <v>2.77</v>
      </c>
      <c r="AG184">
        <v>1.5</v>
      </c>
      <c r="AI184" s="36"/>
      <c r="AJ184" t="s">
        <v>484</v>
      </c>
      <c r="AK184" s="35"/>
      <c r="AL184" s="35"/>
    </row>
    <row r="185" spans="1:38" s="35" customFormat="1" ht="17.25" customHeight="1" x14ac:dyDescent="0.25">
      <c r="A185">
        <v>3.64</v>
      </c>
      <c r="B185">
        <v>3.27</v>
      </c>
      <c r="C185">
        <v>2.23</v>
      </c>
      <c r="D185" s="20">
        <f t="shared" si="41"/>
        <v>2.8966165552334111E-2</v>
      </c>
      <c r="E185" s="17">
        <f>IF(OR($A185="",$B185="",$C185=""),"",A185*'MPTO_working_3-way'!$I184)</f>
        <v>3.7454368426104963</v>
      </c>
      <c r="F185" s="21">
        <f>IF(OR($A185="",$B185="",$C185=""),"",B185*'MPTO_working_3-way'!$I184)</f>
        <v>3.3647193613561326</v>
      </c>
      <c r="G185" s="22">
        <f>IF(OR($A185="",$B185="",$C185=""),"",C185*'MPTO_working_3-way'!$I184)</f>
        <v>2.294594549181705</v>
      </c>
      <c r="H185" s="17">
        <f>IF(OR($A185="",$B185="",$C185=""),"",'MPTO_working_3-way'!E184)</f>
        <v>3.7725899924216306</v>
      </c>
      <c r="I185" s="21">
        <f>IF(OR($A185="",$B185="",$C185=""),"",'MPTO_working_3-way'!F184)</f>
        <v>3.3766101179743968</v>
      </c>
      <c r="J185" s="22">
        <f>IF(OR($A185="",$B185="",$C185=""),"",'MPTO_working_3-way'!G184)</f>
        <v>2.2790718734051021</v>
      </c>
      <c r="K185" s="17">
        <f>IF(OR($A185="",$B185="",$C185=""),"",'OddsRatio_working_3-way'!H184)</f>
        <v>3.7594741544174806</v>
      </c>
      <c r="L185" s="21">
        <f>IF(OR($A185="",$B185="",$C185=""),"",'OddsRatio_working_3-way'!I184)</f>
        <v>3.372729670654425</v>
      </c>
      <c r="M185" s="22">
        <f>IF(OR($A185="",$B185="",$C185=""),"",'OddsRatio_working_3-way'!J184)</f>
        <v>2.2856640946717808</v>
      </c>
      <c r="N185" s="23">
        <f t="shared" si="42"/>
        <v>26.699155319437175</v>
      </c>
      <c r="O185" s="24">
        <f t="shared" si="43"/>
        <v>29.720160661391837</v>
      </c>
      <c r="P185" s="24">
        <f t="shared" si="44"/>
        <v>43.580684019170988</v>
      </c>
      <c r="Q185" t="s">
        <v>452</v>
      </c>
      <c r="R185" t="s">
        <v>453</v>
      </c>
      <c r="S185" s="48" t="s">
        <v>479</v>
      </c>
      <c r="T185" s="35">
        <v>100</v>
      </c>
      <c r="U185" s="35">
        <f t="shared" si="45"/>
        <v>51.219512195121943</v>
      </c>
      <c r="V185" s="35">
        <f t="shared" si="46"/>
        <v>69.135802469135797</v>
      </c>
      <c r="W185" s="35">
        <f t="shared" si="47"/>
        <v>75.728155339805824</v>
      </c>
      <c r="X185" s="35">
        <f t="shared" si="48"/>
        <v>55.136042191058365</v>
      </c>
      <c r="Y185" s="35">
        <f t="shared" si="49"/>
        <v>73.05233246507224</v>
      </c>
      <c r="Z185" s="35">
        <f t="shared" si="50"/>
        <v>79.644685335742253</v>
      </c>
      <c r="AA185" s="35">
        <f t="shared" si="51"/>
        <v>-3.9165299959364219</v>
      </c>
      <c r="AB185" s="35">
        <f t="shared" si="52"/>
        <v>-3.9165299959364432</v>
      </c>
      <c r="AC185" s="35">
        <f t="shared" si="53"/>
        <v>-3.916529995936429</v>
      </c>
      <c r="AD185" s="36"/>
      <c r="AE185" s="36"/>
      <c r="AF185">
        <v>2.25</v>
      </c>
      <c r="AG185">
        <v>1.7</v>
      </c>
      <c r="AH185" s="36"/>
      <c r="AI185" s="36"/>
      <c r="AJ185" t="s">
        <v>485</v>
      </c>
    </row>
    <row r="186" spans="1:38" s="35" customFormat="1" ht="15" x14ac:dyDescent="0.25">
      <c r="A186">
        <v>2.0499999999999998</v>
      </c>
      <c r="B186">
        <v>3.24</v>
      </c>
      <c r="C186">
        <v>4.12</v>
      </c>
      <c r="D186" s="20">
        <f t="shared" si="41"/>
        <v>3.916529995936413E-2</v>
      </c>
      <c r="E186" s="17">
        <f>IF(OR($A186="",$B186="",$C186=""),"",A186*'MPTO_working_3-way'!$I185)</f>
        <v>2.1302888649166962</v>
      </c>
      <c r="F186" s="21">
        <f>IF(OR($A186="",$B186="",$C186=""),"",B186*'MPTO_working_3-way'!$I185)</f>
        <v>3.3668955718683402</v>
      </c>
      <c r="G186" s="22">
        <f>IF(OR($A186="",$B186="",$C186=""),"",C186*'MPTO_working_3-way'!$I185)</f>
        <v>4.28136103583258</v>
      </c>
      <c r="H186" s="17">
        <f>IF(OR($A186="",$B186="",$C186=""),"",'MPTO_working_3-way'!E185)</f>
        <v>2.106372759312209</v>
      </c>
      <c r="I186" s="21">
        <f>IF(OR($A186="",$B186="",$C186=""),"",'MPTO_working_3-way'!F185)</f>
        <v>3.3831001424200866</v>
      </c>
      <c r="J186" s="22">
        <f>IF(OR($A186="",$B186="",$C186=""),"",'MPTO_working_3-way'!G185)</f>
        <v>4.3541993737217721</v>
      </c>
      <c r="K186" s="17">
        <f>IF(OR($A186="",$B186="",$C186=""),"",'OddsRatio_working_3-way'!H185)</f>
        <v>2.116118799619509</v>
      </c>
      <c r="L186" s="21">
        <f>IF(OR($A186="",$B186="",$C186=""),"",'OddsRatio_working_3-way'!I185)</f>
        <v>3.3810534391882863</v>
      </c>
      <c r="M186" s="22">
        <f>IF(OR($A186="",$B186="",$C186=""),"",'OddsRatio_working_3-way'!J185)</f>
        <v>4.3164672902979699</v>
      </c>
      <c r="N186" s="23">
        <f t="shared" si="42"/>
        <v>46.941990659989877</v>
      </c>
      <c r="O186" s="24">
        <f t="shared" si="43"/>
        <v>29.700950880549147</v>
      </c>
      <c r="P186" s="24">
        <f t="shared" si="44"/>
        <v>23.357058459460983</v>
      </c>
      <c r="Q186" t="s">
        <v>454</v>
      </c>
      <c r="R186" t="s">
        <v>455</v>
      </c>
      <c r="S186" s="48" t="s">
        <v>479</v>
      </c>
      <c r="T186" s="35">
        <v>100</v>
      </c>
      <c r="U186" s="35">
        <f t="shared" si="45"/>
        <v>61.977186311787079</v>
      </c>
      <c r="V186" s="35">
        <f t="shared" si="46"/>
        <v>68.454258675078862</v>
      </c>
      <c r="W186" s="35">
        <f t="shared" si="47"/>
        <v>65.635738831615114</v>
      </c>
      <c r="X186" s="35">
        <f t="shared" si="48"/>
        <v>65.91000249330601</v>
      </c>
      <c r="Y186" s="35">
        <f t="shared" si="49"/>
        <v>72.387074856597806</v>
      </c>
      <c r="Z186" s="35">
        <f t="shared" si="50"/>
        <v>69.568555013134059</v>
      </c>
      <c r="AA186" s="35">
        <f t="shared" si="51"/>
        <v>-3.9328161815189304</v>
      </c>
      <c r="AB186" s="35">
        <f t="shared" si="52"/>
        <v>-3.9328161815189446</v>
      </c>
      <c r="AC186" s="35">
        <f t="shared" si="53"/>
        <v>-3.9328161815189446</v>
      </c>
      <c r="AD186" s="36"/>
      <c r="AE186" s="36"/>
      <c r="AF186">
        <v>2.31</v>
      </c>
      <c r="AG186">
        <v>1.64</v>
      </c>
      <c r="AH186" s="36"/>
      <c r="AI186" s="36"/>
      <c r="AJ186" t="s">
        <v>485</v>
      </c>
    </row>
    <row r="187" spans="1:38" ht="15" x14ac:dyDescent="0.25">
      <c r="A187">
        <v>2.63</v>
      </c>
      <c r="B187">
        <v>3.17</v>
      </c>
      <c r="C187">
        <v>2.91</v>
      </c>
      <c r="D187" s="20">
        <f t="shared" si="41"/>
        <v>3.93281618151895E-2</v>
      </c>
      <c r="E187" s="17">
        <f>IF(OR($A187="",$B187="",$C187=""),"",A187*'MPTO_working_3-way'!$I186)</f>
        <v>2.7334330655739483</v>
      </c>
      <c r="F187" s="21">
        <f>IF(OR($A187="",$B187="",$C187=""),"",B187*'MPTO_working_3-way'!$I186)</f>
        <v>3.2946702729541508</v>
      </c>
      <c r="G187" s="22">
        <f>IF(OR($A187="",$B187="",$C187=""),"",C187*'MPTO_working_3-way'!$I186)</f>
        <v>3.0244449508822018</v>
      </c>
      <c r="H187" s="17">
        <f>IF(OR($A187="",$B187="",$C187=""),"",'MPTO_working_3-way'!E186)</f>
        <v>2.7239142676892381</v>
      </c>
      <c r="I187" s="21">
        <f>IF(OR($A187="",$B187="",$C187=""),"",'MPTO_working_3-way'!F186)</f>
        <v>3.3074467635997689</v>
      </c>
      <c r="J187" s="22">
        <f>IF(OR($A187="",$B187="",$C187=""),"",'MPTO_working_3-way'!G186)</f>
        <v>3.0254144701446699</v>
      </c>
      <c r="K187" s="17">
        <f>IF(OR($A187="",$B187="",$C187=""),"",'OddsRatio_working_3-way'!H186)</f>
        <v>2.7283978822933137</v>
      </c>
      <c r="L187" s="21">
        <f>IF(OR($A187="",$B187="",$C187=""),"",'OddsRatio_working_3-way'!I186)</f>
        <v>3.3009959537279085</v>
      </c>
      <c r="M187" s="22">
        <f>IF(OR($A187="",$B187="",$C187=""),"",'OddsRatio_working_3-way'!J186)</f>
        <v>3.0253005860001414</v>
      </c>
      <c r="N187" s="23">
        <f t="shared" si="42"/>
        <v>36.584030997299237</v>
      </c>
      <c r="O187" s="24">
        <f t="shared" si="43"/>
        <v>30.35205095359526</v>
      </c>
      <c r="P187" s="24">
        <f t="shared" si="44"/>
        <v>33.063918049105489</v>
      </c>
      <c r="Q187" t="s">
        <v>456</v>
      </c>
      <c r="R187" t="s">
        <v>457</v>
      </c>
      <c r="S187" s="48" t="s">
        <v>479</v>
      </c>
      <c r="T187" s="35">
        <v>100</v>
      </c>
      <c r="U187" s="35">
        <f t="shared" si="45"/>
        <v>49.494949494949495</v>
      </c>
      <c r="V187" s="35">
        <f t="shared" si="46"/>
        <v>71.264367816091948</v>
      </c>
      <c r="W187" s="35">
        <f t="shared" si="47"/>
        <v>75.247524752475243</v>
      </c>
      <c r="X187" s="35">
        <f t="shared" si="48"/>
        <v>53.488107431432795</v>
      </c>
      <c r="Y187" s="35">
        <f t="shared" si="49"/>
        <v>75.257525752575262</v>
      </c>
      <c r="Z187" s="35">
        <f t="shared" si="50"/>
        <v>79.240682688958557</v>
      </c>
      <c r="AA187" s="35">
        <f t="shared" si="51"/>
        <v>-3.9931579364832999</v>
      </c>
      <c r="AB187" s="35">
        <f t="shared" si="52"/>
        <v>-3.9931579364833141</v>
      </c>
      <c r="AC187" s="35">
        <f t="shared" si="53"/>
        <v>-3.9931579364833141</v>
      </c>
      <c r="AD187" s="36"/>
      <c r="AE187" s="36"/>
      <c r="AF187">
        <v>2.2200000000000002</v>
      </c>
      <c r="AG187">
        <v>1.68</v>
      </c>
      <c r="AH187" s="41"/>
      <c r="AI187" s="36"/>
      <c r="AJ187" t="s">
        <v>485</v>
      </c>
      <c r="AK187" s="35"/>
      <c r="AL187" s="35"/>
    </row>
    <row r="188" spans="1:38" s="35" customFormat="1" ht="15" x14ac:dyDescent="0.25">
      <c r="A188">
        <v>1.98</v>
      </c>
      <c r="B188">
        <v>3.48</v>
      </c>
      <c r="C188">
        <v>4.04</v>
      </c>
      <c r="D188" s="20">
        <f t="shared" si="41"/>
        <v>3.9931579364833159E-2</v>
      </c>
      <c r="E188" s="17">
        <f>IF(OR($A188="",$B188="",$C188=""),"",A188*'MPTO_working_3-way'!$I187)</f>
        <v>2.0590645271423695</v>
      </c>
      <c r="F188" s="21">
        <f>IF(OR($A188="",$B188="",$C188=""),"",B188*'MPTO_working_3-way'!$I187)</f>
        <v>3.6189618961896195</v>
      </c>
      <c r="G188" s="22">
        <f>IF(OR($A188="",$B188="",$C188=""),"",C188*'MPTO_working_3-way'!$I187)</f>
        <v>4.2013235806339262</v>
      </c>
      <c r="H188" s="17">
        <f>IF(OR($A188="",$B188="",$C188=""),"",'MPTO_working_3-way'!E187)</f>
        <v>2.0335950777401925</v>
      </c>
      <c r="I188" s="21">
        <f>IF(OR($A188="",$B188="",$C188=""),"",'MPTO_working_3-way'!F187)</f>
        <v>3.6490251514287158</v>
      </c>
      <c r="J188" s="22">
        <f>IF(OR($A188="",$B188="",$C188=""),"",'MPTO_working_3-way'!G187)</f>
        <v>4.2695954767210171</v>
      </c>
      <c r="K188" s="17">
        <f>IF(OR($A188="",$B188="",$C188=""),"",'OddsRatio_working_3-way'!H187)</f>
        <v>2.0435772550287301</v>
      </c>
      <c r="L188" s="21">
        <f>IF(OR($A188="",$B188="",$C188=""),"",'OddsRatio_working_3-way'!I187)</f>
        <v>3.6408893800727058</v>
      </c>
      <c r="M188" s="22">
        <f>IF(OR($A188="",$B188="",$C188=""),"",'OddsRatio_working_3-way'!J187)</f>
        <v>4.2372192400891215</v>
      </c>
      <c r="N188" s="23">
        <f t="shared" si="42"/>
        <v>48.565743657768195</v>
      </c>
      <c r="O188" s="24">
        <f t="shared" si="43"/>
        <v>27.632233460454316</v>
      </c>
      <c r="P188" s="24">
        <f t="shared" si="44"/>
        <v>23.802022881777479</v>
      </c>
      <c r="Q188" t="s">
        <v>458</v>
      </c>
      <c r="R188" t="s">
        <v>459</v>
      </c>
      <c r="S188" s="48" t="s">
        <v>479</v>
      </c>
      <c r="T188" s="35">
        <v>100</v>
      </c>
      <c r="U188" s="35">
        <f t="shared" si="45"/>
        <v>43.820224719101127</v>
      </c>
      <c r="V188" s="35">
        <f t="shared" si="46"/>
        <v>70.588235294117652</v>
      </c>
      <c r="W188" s="35">
        <f t="shared" si="47"/>
        <v>81.549815498154985</v>
      </c>
      <c r="X188" s="35">
        <f t="shared" si="48"/>
        <v>47.86194920772737</v>
      </c>
      <c r="Y188" s="35">
        <f t="shared" si="49"/>
        <v>74.629959782743896</v>
      </c>
      <c r="Z188" s="35">
        <f t="shared" si="50"/>
        <v>85.591539986781243</v>
      </c>
      <c r="AA188" s="35">
        <f t="shared" si="51"/>
        <v>-4.0417244886262438</v>
      </c>
      <c r="AB188" s="35">
        <f t="shared" si="52"/>
        <v>-4.0417244886262438</v>
      </c>
      <c r="AC188" s="35">
        <f t="shared" si="53"/>
        <v>-4.041724488626258</v>
      </c>
      <c r="AD188" s="36"/>
      <c r="AE188" s="36"/>
      <c r="AF188">
        <v>2.12</v>
      </c>
      <c r="AG188">
        <v>1.75</v>
      </c>
      <c r="AH188" s="41"/>
      <c r="AI188" s="36"/>
      <c r="AJ188" t="s">
        <v>485</v>
      </c>
    </row>
    <row r="189" spans="1:38" ht="15" x14ac:dyDescent="0.25">
      <c r="A189">
        <v>1.78</v>
      </c>
      <c r="B189">
        <v>3.4</v>
      </c>
      <c r="C189">
        <v>5.42</v>
      </c>
      <c r="D189" s="20">
        <f t="shared" si="41"/>
        <v>4.0417244886262527E-2</v>
      </c>
      <c r="E189" s="17">
        <f>IF(OR($A189="",$B189="",$C189=""),"",A189*'MPTO_working_3-way'!$I188)</f>
        <v>1.8519426958975473</v>
      </c>
      <c r="F189" s="21">
        <f>IF(OR($A189="",$B189="",$C189=""),"",B189*'MPTO_working_3-way'!$I188)</f>
        <v>3.5374186326132926</v>
      </c>
      <c r="G189" s="22">
        <f>IF(OR($A189="",$B189="",$C189=""),"",C189*'MPTO_working_3-way'!$I188)</f>
        <v>5.6390614672835424</v>
      </c>
      <c r="H189" s="17">
        <f>IF(OR($A189="",$B189="",$C189=""),"",'MPTO_working_3-way'!E188)</f>
        <v>1.8237347993559463</v>
      </c>
      <c r="I189" s="21">
        <f>IF(OR($A189="",$B189="",$C189=""),"",'MPTO_working_3-way'!F188)</f>
        <v>3.5632174918094046</v>
      </c>
      <c r="J189" s="22">
        <f>IF(OR($A189="",$B189="",$C189=""),"",'MPTO_working_3-way'!G188)</f>
        <v>5.8469469241080336</v>
      </c>
      <c r="K189" s="17">
        <f>IF(OR($A189="",$B189="",$C189=""),"",'OddsRatio_working_3-way'!H188)</f>
        <v>1.8344388665965685</v>
      </c>
      <c r="L189" s="21">
        <f>IF(OR($A189="",$B189="",$C189=""),"",'OddsRatio_working_3-way'!I188)</f>
        <v>3.5675042049125198</v>
      </c>
      <c r="M189" s="22">
        <f>IF(OR($A189="",$B189="",$C189=""),"",'OddsRatio_working_3-way'!J188)</f>
        <v>5.7284869107138903</v>
      </c>
      <c r="N189" s="23">
        <f t="shared" si="42"/>
        <v>53.997351117570524</v>
      </c>
      <c r="O189" s="24">
        <f t="shared" si="43"/>
        <v>28.26920146743398</v>
      </c>
      <c r="P189" s="24">
        <f t="shared" si="44"/>
        <v>17.733447414995489</v>
      </c>
      <c r="Q189" t="s">
        <v>460</v>
      </c>
      <c r="R189" t="s">
        <v>461</v>
      </c>
      <c r="S189" s="48" t="s">
        <v>479</v>
      </c>
      <c r="T189" s="35">
        <v>100</v>
      </c>
      <c r="U189" s="35">
        <f t="shared" si="45"/>
        <v>68.35443037974683</v>
      </c>
      <c r="V189" s="35">
        <f t="shared" si="46"/>
        <v>71.910112359550567</v>
      </c>
      <c r="W189" s="35">
        <f t="shared" si="47"/>
        <v>56.896551724137922</v>
      </c>
      <c r="X189" s="35">
        <f t="shared" si="48"/>
        <v>71.193335916311511</v>
      </c>
      <c r="Y189" s="35">
        <f t="shared" si="49"/>
        <v>74.749017896115234</v>
      </c>
      <c r="Z189" s="35">
        <f t="shared" si="50"/>
        <v>59.735457260702596</v>
      </c>
      <c r="AA189" s="35">
        <f t="shared" si="51"/>
        <v>-2.8389055365646811</v>
      </c>
      <c r="AB189" s="35">
        <f t="shared" si="52"/>
        <v>-2.8389055365646669</v>
      </c>
      <c r="AC189" s="35">
        <f t="shared" si="53"/>
        <v>-2.838905536564674</v>
      </c>
      <c r="AD189" s="36"/>
      <c r="AE189" s="36"/>
      <c r="AF189">
        <v>2.44</v>
      </c>
      <c r="AG189">
        <v>1.58</v>
      </c>
      <c r="AH189" s="41"/>
      <c r="AI189" s="36"/>
      <c r="AJ189" t="s">
        <v>485</v>
      </c>
      <c r="AK189" s="35"/>
      <c r="AL189" s="35"/>
    </row>
    <row r="190" spans="1:38" ht="15" x14ac:dyDescent="0.25">
      <c r="A190">
        <v>3.16</v>
      </c>
      <c r="B190">
        <v>3.56</v>
      </c>
      <c r="C190">
        <v>2.3199999999999998</v>
      </c>
      <c r="D190" s="20">
        <f t="shared" si="41"/>
        <v>2.8389055365646731E-2</v>
      </c>
      <c r="E190" s="17">
        <f>IF(OR($A190="",$B190="",$C190=""),"",A190*'MPTO_working_3-way'!$I189)</f>
        <v>3.249709414955444</v>
      </c>
      <c r="F190" s="21">
        <f>IF(OR($A190="",$B190="",$C190=""),"",B190*'MPTO_working_3-way'!$I189)</f>
        <v>3.6610650371017024</v>
      </c>
      <c r="G190" s="22">
        <f>IF(OR($A190="",$B190="",$C190=""),"",C190*'MPTO_working_3-way'!$I189)</f>
        <v>2.3858626084483001</v>
      </c>
      <c r="H190" s="17">
        <f>IF(OR($A190="",$B190="",$C190=""),"",'MPTO_working_3-way'!E189)</f>
        <v>3.2574066825890045</v>
      </c>
      <c r="I190" s="21">
        <f>IF(OR($A190="",$B190="",$C190=""),"",'MPTO_working_3-way'!F189)</f>
        <v>3.6841116260581259</v>
      </c>
      <c r="J190" s="22">
        <f>IF(OR($A190="",$B190="",$C190=""),"",'MPTO_working_3-way'!G189)</f>
        <v>2.3720770608902018</v>
      </c>
      <c r="K190" s="17">
        <f>IF(OR($A190="",$B190="",$C190=""),"",'OddsRatio_working_3-way'!H189)</f>
        <v>3.2550637147699848</v>
      </c>
      <c r="L190" s="21">
        <f>IF(OR($A190="",$B190="",$C190=""),"",'OddsRatio_working_3-way'!I189)</f>
        <v>3.6726681063940556</v>
      </c>
      <c r="M190" s="22">
        <f>IF(OR($A190="",$B190="",$C190=""),"",'OddsRatio_working_3-way'!J189)</f>
        <v>2.3780944923594349</v>
      </c>
      <c r="N190" s="23">
        <f t="shared" si="42"/>
        <v>30.771982116244406</v>
      </c>
      <c r="O190" s="24">
        <f t="shared" si="43"/>
        <v>27.31445603576751</v>
      </c>
      <c r="P190" s="24">
        <f t="shared" si="44"/>
        <v>41.913561847988085</v>
      </c>
      <c r="Q190" t="s">
        <v>462</v>
      </c>
      <c r="R190" t="s">
        <v>463</v>
      </c>
      <c r="S190" s="48" t="s">
        <v>479</v>
      </c>
      <c r="T190" s="35">
        <v>100</v>
      </c>
      <c r="U190" s="35">
        <f t="shared" si="45"/>
        <v>77.375565610859724</v>
      </c>
      <c r="V190" s="35">
        <f t="shared" si="46"/>
        <v>72.752043596730246</v>
      </c>
      <c r="W190" s="35">
        <f t="shared" si="47"/>
        <v>46.808510638297875</v>
      </c>
      <c r="X190" s="35">
        <f t="shared" si="48"/>
        <v>80.439445764971879</v>
      </c>
      <c r="Y190" s="35">
        <f t="shared" si="49"/>
        <v>75.815923750842401</v>
      </c>
      <c r="Z190" s="35">
        <f t="shared" si="50"/>
        <v>49.872390792410023</v>
      </c>
      <c r="AA190" s="35">
        <f t="shared" si="51"/>
        <v>-3.0638801541121552</v>
      </c>
      <c r="AB190" s="35">
        <f t="shared" si="52"/>
        <v>-3.0638801541121552</v>
      </c>
      <c r="AC190" s="35">
        <f t="shared" si="53"/>
        <v>-3.0638801541121481</v>
      </c>
      <c r="AD190" s="36"/>
      <c r="AE190" s="36"/>
      <c r="AF190">
        <v>1.71</v>
      </c>
      <c r="AG190">
        <v>2.23</v>
      </c>
      <c r="AH190" s="41"/>
      <c r="AI190" s="36"/>
      <c r="AJ190" t="s">
        <v>486</v>
      </c>
      <c r="AK190" s="35"/>
      <c r="AL190" s="35"/>
    </row>
    <row r="191" spans="1:38" ht="15" x14ac:dyDescent="0.25">
      <c r="A191">
        <v>4.42</v>
      </c>
      <c r="B191">
        <v>3.67</v>
      </c>
      <c r="C191">
        <v>1.88</v>
      </c>
      <c r="D191" s="20">
        <f t="shared" si="41"/>
        <v>3.0638801541121641E-2</v>
      </c>
      <c r="E191" s="17">
        <f>IF(OR($A191="",$B191="",$C191=""),"",A191*'MPTO_working_3-way'!$I190)</f>
        <v>4.5554235028117578</v>
      </c>
      <c r="F191" s="21">
        <f>IF(OR($A191="",$B191="",$C191=""),"",B191*'MPTO_working_3-way'!$I190)</f>
        <v>3.7824444016559164</v>
      </c>
      <c r="G191" s="22">
        <f>IF(OR($A191="",$B191="",$C191=""),"",C191*'MPTO_working_3-way'!$I190)</f>
        <v>1.9376009468973086</v>
      </c>
      <c r="H191" s="17">
        <f>IF(OR($A191="",$B191="",$C191=""),"",'MPTO_working_3-way'!E190)</f>
        <v>4.6289565012543754</v>
      </c>
      <c r="I191" s="21">
        <f>IF(OR($A191="",$B191="",$C191=""),"",'MPTO_working_3-way'!F190)</f>
        <v>3.8129135959542619</v>
      </c>
      <c r="J191" s="22">
        <f>IF(OR($A191="",$B191="",$C191=""),"",'MPTO_working_3-way'!G190)</f>
        <v>1.9168032269629611</v>
      </c>
      <c r="K191" s="17">
        <f>IF(OR($A191="",$B191="",$C191=""),"",'OddsRatio_working_3-way'!H190)</f>
        <v>4.5938315590827479</v>
      </c>
      <c r="L191" s="21">
        <f>IF(OR($A191="",$B191="",$C191=""),"",'OddsRatio_working_3-way'!I190)</f>
        <v>3.8057106031435488</v>
      </c>
      <c r="M191" s="22">
        <f>IF(OR($A191="",$B191="",$C191=""),"",'OddsRatio_working_3-way'!J190)</f>
        <v>1.9247285883019938</v>
      </c>
      <c r="N191" s="23">
        <f t="shared" si="42"/>
        <v>21.951855834759755</v>
      </c>
      <c r="O191" s="24">
        <f t="shared" si="43"/>
        <v>26.437929915432729</v>
      </c>
      <c r="P191" s="24">
        <f t="shared" si="44"/>
        <v>51.610214249807505</v>
      </c>
      <c r="Q191" t="s">
        <v>464</v>
      </c>
      <c r="R191" t="s">
        <v>465</v>
      </c>
      <c r="S191" s="48" t="s">
        <v>479</v>
      </c>
      <c r="T191" s="35">
        <v>100</v>
      </c>
      <c r="U191" s="35">
        <f t="shared" si="45"/>
        <v>43.820224719101127</v>
      </c>
      <c r="V191" s="35">
        <f t="shared" si="46"/>
        <v>73.40425531914893</v>
      </c>
      <c r="W191" s="35">
        <f t="shared" si="47"/>
        <v>79.879275653923543</v>
      </c>
      <c r="X191" s="35">
        <f t="shared" si="48"/>
        <v>46.71646902692752</v>
      </c>
      <c r="Y191" s="35">
        <f t="shared" si="49"/>
        <v>76.300499626975338</v>
      </c>
      <c r="Z191" s="35">
        <f t="shared" si="50"/>
        <v>82.77551996174995</v>
      </c>
      <c r="AA191" s="35">
        <f t="shared" si="51"/>
        <v>-2.8962443078263931</v>
      </c>
      <c r="AB191" s="35">
        <f t="shared" si="52"/>
        <v>-2.8962443078264073</v>
      </c>
      <c r="AC191" s="35">
        <f t="shared" si="53"/>
        <v>-2.8962443078264073</v>
      </c>
      <c r="AD191" s="36"/>
      <c r="AE191" s="36"/>
      <c r="AF191">
        <v>1.8</v>
      </c>
      <c r="AG191">
        <v>2.09</v>
      </c>
      <c r="AH191" s="41"/>
      <c r="AI191" s="36"/>
      <c r="AJ191" t="s">
        <v>486</v>
      </c>
      <c r="AK191" s="35"/>
      <c r="AL191" s="35"/>
    </row>
    <row r="192" spans="1:38" ht="15" x14ac:dyDescent="0.25">
      <c r="A192">
        <v>1.78</v>
      </c>
      <c r="B192">
        <v>3.76</v>
      </c>
      <c r="C192">
        <v>4.97</v>
      </c>
      <c r="D192" s="20">
        <f t="shared" si="41"/>
        <v>2.8962443078264011E-2</v>
      </c>
      <c r="E192" s="17">
        <f>IF(OR($A192="",$B192="",$C192=""),"",A192*'MPTO_working_3-way'!$I191)</f>
        <v>1.83155314867931</v>
      </c>
      <c r="F192" s="21">
        <f>IF(OR($A192="",$B192="",$C192=""),"",B192*'MPTO_working_3-way'!$I191)</f>
        <v>3.8688987859742725</v>
      </c>
      <c r="G192" s="22">
        <f>IF(OR($A192="",$B192="",$C192=""),"",C192*'MPTO_working_3-way'!$I191)</f>
        <v>5.1139433420989722</v>
      </c>
      <c r="H192" s="17">
        <f>IF(OR($A192="",$B192="",$C192=""),"",'MPTO_working_3-way'!E191)</f>
        <v>1.8111230316422586</v>
      </c>
      <c r="I192" s="21">
        <f>IF(OR($A192="",$B192="",$C192=""),"",'MPTO_working_3-way'!F191)</f>
        <v>3.901627499333761</v>
      </c>
      <c r="J192" s="22">
        <f>IF(OR($A192="",$B192="",$C192=""),"",'MPTO_working_3-way'!G191)</f>
        <v>5.2204846702717909</v>
      </c>
      <c r="K192" s="17">
        <f>IF(OR($A192="",$B192="",$C192=""),"",'OddsRatio_working_3-way'!H191)</f>
        <v>1.8186888470521423</v>
      </c>
      <c r="L192" s="21">
        <f>IF(OR($A192="",$B192="",$C192=""),"",'OddsRatio_working_3-way'!I191)</f>
        <v>3.8968989972614279</v>
      </c>
      <c r="M192" s="22">
        <f>IF(OR($A192="",$B192="",$C192=""),"",'OddsRatio_working_3-way'!J191)</f>
        <v>5.1669163112782126</v>
      </c>
      <c r="N192" s="23">
        <f t="shared" si="42"/>
        <v>54.598470195695747</v>
      </c>
      <c r="O192" s="24">
        <f t="shared" si="43"/>
        <v>25.847148124558096</v>
      </c>
      <c r="P192" s="24">
        <f t="shared" si="44"/>
        <v>19.554381679746161</v>
      </c>
      <c r="Q192" t="s">
        <v>466</v>
      </c>
      <c r="R192" t="s">
        <v>467</v>
      </c>
      <c r="S192" s="48" t="s">
        <v>479</v>
      </c>
      <c r="T192" s="35">
        <v>100</v>
      </c>
      <c r="U192" s="35">
        <f t="shared" si="45"/>
        <v>42.857142857142854</v>
      </c>
      <c r="V192" s="35">
        <f t="shared" si="46"/>
        <v>73.890339425587456</v>
      </c>
      <c r="W192" s="35">
        <f t="shared" si="47"/>
        <v>79.591836734693885</v>
      </c>
      <c r="X192" s="35">
        <f t="shared" si="48"/>
        <v>46.517823839718652</v>
      </c>
      <c r="Y192" s="35">
        <f t="shared" si="49"/>
        <v>77.551020408163268</v>
      </c>
      <c r="Z192" s="35">
        <f t="shared" si="50"/>
        <v>83.252517717269669</v>
      </c>
      <c r="AA192" s="35">
        <f t="shared" si="51"/>
        <v>-3.6606809825757978</v>
      </c>
      <c r="AB192" s="35">
        <f t="shared" si="52"/>
        <v>-3.660680982575812</v>
      </c>
      <c r="AC192" s="35">
        <f t="shared" si="53"/>
        <v>-3.6606809825757836</v>
      </c>
      <c r="AD192" s="36"/>
      <c r="AE192" s="36"/>
      <c r="AF192">
        <v>1.8</v>
      </c>
      <c r="AG192">
        <v>2.1</v>
      </c>
      <c r="AH192" s="41"/>
      <c r="AI192" s="36"/>
      <c r="AJ192" t="s">
        <v>486</v>
      </c>
      <c r="AK192" s="35"/>
      <c r="AL192" s="35"/>
    </row>
    <row r="193" spans="1:38" s="35" customFormat="1" ht="15" x14ac:dyDescent="0.25">
      <c r="A193">
        <v>1.75</v>
      </c>
      <c r="B193">
        <v>3.83</v>
      </c>
      <c r="C193">
        <v>4.9000000000000004</v>
      </c>
      <c r="D193" s="20">
        <f t="shared" si="41"/>
        <v>3.6606809825757924E-2</v>
      </c>
      <c r="E193" s="17">
        <f>IF(OR($A193="",$B193="",$C193=""),"",A193*'MPTO_working_3-way'!$I192)</f>
        <v>1.8140619171950765</v>
      </c>
      <c r="F193" s="21">
        <f>IF(OR($A193="",$B193="",$C193=""),"",B193*'MPTO_working_3-way'!$I192)</f>
        <v>3.9702040816326529</v>
      </c>
      <c r="G193" s="22">
        <f>IF(OR($A193="",$B193="",$C193=""),"",C193*'MPTO_working_3-way'!$I192)</f>
        <v>5.0793733681462143</v>
      </c>
      <c r="H193" s="17">
        <f>IF(OR($A193="",$B193="",$C193=""),"",'MPTO_working_3-way'!E192)</f>
        <v>1.7881848499285373</v>
      </c>
      <c r="I193" s="21">
        <f>IF(OR($A193="",$B193="",$C193=""),"",'MPTO_working_3-way'!F192)</f>
        <v>4.0177692143010058</v>
      </c>
      <c r="J193" s="22">
        <f>IF(OR($A193="",$B193="",$C193=""),"",'MPTO_working_3-way'!G192)</f>
        <v>5.2116078866981397</v>
      </c>
      <c r="K193" s="17">
        <f>IF(OR($A193="",$B193="",$C193=""),"",'OddsRatio_working_3-way'!H192)</f>
        <v>1.7975545763190908</v>
      </c>
      <c r="L193" s="21">
        <f>IF(OR($A193="",$B193="",$C193=""),"",'OddsRatio_working_3-way'!I192)</f>
        <v>4.0094392679773696</v>
      </c>
      <c r="M193" s="22">
        <f>IF(OR($A193="",$B193="",$C193=""),"",'OddsRatio_working_3-way'!J192)</f>
        <v>5.1472837968592717</v>
      </c>
      <c r="N193" s="23">
        <f t="shared" si="42"/>
        <v>55.124910044206842</v>
      </c>
      <c r="O193" s="24">
        <f t="shared" si="43"/>
        <v>25.187622082862138</v>
      </c>
      <c r="P193" s="24">
        <f t="shared" si="44"/>
        <v>19.687467872931016</v>
      </c>
      <c r="Q193" t="s">
        <v>81</v>
      </c>
      <c r="R193" t="s">
        <v>88</v>
      </c>
      <c r="S193" s="48" t="s">
        <v>480</v>
      </c>
      <c r="T193" s="35">
        <v>100</v>
      </c>
      <c r="U193" s="35">
        <f t="shared" si="45"/>
        <v>68.152866242038215</v>
      </c>
      <c r="V193" s="35">
        <f t="shared" si="46"/>
        <v>69.696969696969703</v>
      </c>
      <c r="W193" s="35">
        <f t="shared" si="47"/>
        <v>57.805907172995774</v>
      </c>
      <c r="X193" s="35">
        <f t="shared" si="48"/>
        <v>72.49712313003451</v>
      </c>
      <c r="Y193" s="35">
        <f t="shared" si="49"/>
        <v>74.041226584965997</v>
      </c>
      <c r="Z193" s="35">
        <f t="shared" si="50"/>
        <v>62.150164060992083</v>
      </c>
      <c r="AA193" s="35">
        <f t="shared" si="51"/>
        <v>-4.3442568879962948</v>
      </c>
      <c r="AB193" s="35">
        <f t="shared" si="52"/>
        <v>-4.3442568879962948</v>
      </c>
      <c r="AC193" s="35">
        <f t="shared" si="53"/>
        <v>-4.344256887996309</v>
      </c>
      <c r="AD193" s="36"/>
      <c r="AE193" s="36"/>
      <c r="AF193">
        <v>1.94</v>
      </c>
      <c r="AG193">
        <v>1.93</v>
      </c>
      <c r="AH193" s="41"/>
      <c r="AI193" s="36"/>
      <c r="AJ193" t="s">
        <v>89</v>
      </c>
    </row>
    <row r="194" spans="1:38" s="35" customFormat="1" ht="15" x14ac:dyDescent="0.25">
      <c r="A194">
        <v>3.14</v>
      </c>
      <c r="B194">
        <v>3.3</v>
      </c>
      <c r="C194">
        <v>2.37</v>
      </c>
      <c r="D194" s="20">
        <f t="shared" si="41"/>
        <v>4.3442568879962895E-2</v>
      </c>
      <c r="E194" s="17">
        <f>IF(OR($A194="",$B194="",$C194=""),"",A194*'MPTO_working_3-way'!$I193)</f>
        <v>3.2764096662830835</v>
      </c>
      <c r="F194" s="21">
        <f>IF(OR($A194="",$B194="",$C194=""),"",B194*'MPTO_working_3-way'!$I193)</f>
        <v>3.4433604773038775</v>
      </c>
      <c r="G194" s="22">
        <f>IF(OR($A194="",$B194="",$C194=""),"",C194*'MPTO_working_3-way'!$I193)</f>
        <v>2.472958888245512</v>
      </c>
      <c r="H194" s="17">
        <f>IF(OR($A194="",$B194="",$C194=""),"",'MPTO_working_3-way'!E193)</f>
        <v>3.2895766859824946</v>
      </c>
      <c r="I194" s="21">
        <f>IF(OR($A194="",$B194="",$C194=""),"",'MPTO_working_3-way'!F193)</f>
        <v>3.4656105264049168</v>
      </c>
      <c r="J194" s="22">
        <f>IF(OR($A194="",$B194="",$C194=""),"",'MPTO_working_3-way'!G193)</f>
        <v>2.4542282024068642</v>
      </c>
      <c r="K194" s="17">
        <f>IF(OR($A194="",$B194="",$C194=""),"",'OddsRatio_working_3-way'!H193)</f>
        <v>3.2843637410778088</v>
      </c>
      <c r="L194" s="21">
        <f>IF(OR($A194="",$B194="",$C194=""),"",'OddsRatio_working_3-way'!I193)</f>
        <v>3.4551572918125975</v>
      </c>
      <c r="M194" s="22">
        <f>IF(OR($A194="",$B194="",$C194=""),"",'OddsRatio_working_3-way'!J193)</f>
        <v>2.4624197781666348</v>
      </c>
      <c r="N194" s="23">
        <f t="shared" si="42"/>
        <v>30.5212138241079</v>
      </c>
      <c r="O194" s="24">
        <f t="shared" si="43"/>
        <v>29.041397396272366</v>
      </c>
      <c r="P194" s="24">
        <f t="shared" si="44"/>
        <v>40.437388779619745</v>
      </c>
      <c r="Q194" t="s">
        <v>123</v>
      </c>
      <c r="R194" t="s">
        <v>112</v>
      </c>
      <c r="S194" s="48" t="s">
        <v>480</v>
      </c>
      <c r="T194" s="35">
        <v>100</v>
      </c>
      <c r="U194" s="35">
        <f t="shared" si="45"/>
        <v>81.851179673321241</v>
      </c>
      <c r="V194" s="35">
        <f t="shared" si="46"/>
        <v>77.220956719817764</v>
      </c>
      <c r="W194" s="35">
        <f t="shared" si="47"/>
        <v>38.650306748466257</v>
      </c>
      <c r="X194" s="35">
        <f t="shared" si="48"/>
        <v>84.128736531715973</v>
      </c>
      <c r="Y194" s="35">
        <f t="shared" si="49"/>
        <v>79.49851357821251</v>
      </c>
      <c r="Z194" s="35">
        <f t="shared" si="50"/>
        <v>40.927863606861003</v>
      </c>
      <c r="AA194" s="35">
        <f t="shared" si="51"/>
        <v>-2.2775568583947319</v>
      </c>
      <c r="AB194" s="35">
        <f t="shared" si="52"/>
        <v>-2.2775568583947461</v>
      </c>
      <c r="AC194" s="35">
        <f t="shared" si="53"/>
        <v>-2.2775568583947461</v>
      </c>
      <c r="AD194" s="36"/>
      <c r="AE194" s="36"/>
      <c r="AF194">
        <v>2.16</v>
      </c>
      <c r="AG194">
        <v>1.71</v>
      </c>
      <c r="AH194" s="41"/>
      <c r="AI194" s="36"/>
      <c r="AJ194" t="s">
        <v>176</v>
      </c>
    </row>
    <row r="195" spans="1:38" ht="15" x14ac:dyDescent="0.25">
      <c r="A195">
        <v>5.51</v>
      </c>
      <c r="B195">
        <v>4.3899999999999997</v>
      </c>
      <c r="C195">
        <v>1.63</v>
      </c>
      <c r="D195" s="20">
        <f t="shared" si="41"/>
        <v>2.277556858394747E-2</v>
      </c>
      <c r="E195" s="17">
        <f>IF(OR($A195="",$B195="",$C195=""),"",A195*'MPTO_working_3-way'!$I194)</f>
        <v>5.6354933828975504</v>
      </c>
      <c r="F195" s="21">
        <f>IF(OR($A195="",$B195="",$C195=""),"",B195*'MPTO_working_3-way'!$I194)</f>
        <v>4.4899847460835289</v>
      </c>
      <c r="G195" s="22">
        <f>IF(OR($A195="",$B195="",$C195=""),"",C195*'MPTO_working_3-way'!$I194)</f>
        <v>1.6671241767918343</v>
      </c>
      <c r="H195" s="17">
        <f>IF(OR($A195="",$B195="",$C195=""),"",'MPTO_working_3-way'!E194)</f>
        <v>5.7505520779292958</v>
      </c>
      <c r="I195" s="21">
        <f>IF(OR($A195="",$B195="",$C195=""),"",'MPTO_working_3-way'!F194)</f>
        <v>4.5413554229461077</v>
      </c>
      <c r="J195" s="22">
        <f>IF(OR($A195="",$B195="",$C195=""),"",'MPTO_working_3-way'!G194)</f>
        <v>1.6504235384070762</v>
      </c>
      <c r="K195" s="17">
        <f>IF(OR($A195="",$B195="",$C195=""),"",'OddsRatio_working_3-way'!H194)</f>
        <v>5.6976292032833671</v>
      </c>
      <c r="L195" s="21">
        <f>IF(OR($A195="",$B195="",$C195=""),"",'OddsRatio_working_3-way'!I194)</f>
        <v>4.5310339244192042</v>
      </c>
      <c r="M195" s="22">
        <f>IF(OR($A195="",$B195="",$C195=""),"",'OddsRatio_working_3-way'!J194)</f>
        <v>1.6562098443610911</v>
      </c>
      <c r="N195" s="23">
        <f t="shared" si="42"/>
        <v>17.744675258332734</v>
      </c>
      <c r="O195" s="24">
        <f t="shared" si="43"/>
        <v>22.271790586198943</v>
      </c>
      <c r="P195" s="24">
        <f t="shared" si="44"/>
        <v>59.98353415546832</v>
      </c>
      <c r="Q195" t="s">
        <v>159</v>
      </c>
      <c r="R195" t="s">
        <v>160</v>
      </c>
      <c r="S195" s="48" t="s">
        <v>480</v>
      </c>
      <c r="T195" s="35">
        <v>100</v>
      </c>
      <c r="U195" s="35">
        <f t="shared" si="45"/>
        <v>56.140350877192972</v>
      </c>
      <c r="V195" s="35">
        <f t="shared" si="46"/>
        <v>71.181556195965413</v>
      </c>
      <c r="W195" s="35">
        <f t="shared" si="47"/>
        <v>70.501474926253692</v>
      </c>
      <c r="X195" s="35">
        <f t="shared" si="48"/>
        <v>58.316968877780894</v>
      </c>
      <c r="Y195" s="35">
        <f t="shared" si="49"/>
        <v>73.358174196553321</v>
      </c>
      <c r="Z195" s="35">
        <f t="shared" si="50"/>
        <v>72.6780929268416</v>
      </c>
      <c r="AA195" s="35">
        <f t="shared" si="51"/>
        <v>-2.1766180005879221</v>
      </c>
      <c r="AB195" s="35">
        <f t="shared" si="52"/>
        <v>-2.1766180005879079</v>
      </c>
      <c r="AC195" s="35">
        <f t="shared" si="53"/>
        <v>-2.1766180005879079</v>
      </c>
      <c r="AD195" s="36"/>
      <c r="AE195" s="36"/>
      <c r="AF195">
        <v>1.66</v>
      </c>
      <c r="AG195">
        <v>2.35</v>
      </c>
      <c r="AH195" s="41"/>
      <c r="AI195" s="36"/>
      <c r="AJ195" t="s">
        <v>177</v>
      </c>
      <c r="AK195" s="35"/>
      <c r="AL195" s="35"/>
    </row>
    <row r="196" spans="1:38" s="35" customFormat="1" ht="15" x14ac:dyDescent="0.25">
      <c r="A196">
        <v>2.2799999999999998</v>
      </c>
      <c r="B196">
        <v>3.47</v>
      </c>
      <c r="C196">
        <v>3.39</v>
      </c>
      <c r="D196" s="20">
        <f t="shared" ref="D196:D202" si="54">IF(OR($A196="",$B196="",$C196=""),"",(1/A196)+(1/B196)+(1/C196)-1)</f>
        <v>2.1766180005879043E-2</v>
      </c>
      <c r="E196" s="17">
        <f>IF(OR($A196="",$B196="",$C196=""),"",A196*'MPTO_working_3-way'!$I195)</f>
        <v>2.3296268904134041</v>
      </c>
      <c r="F196" s="21">
        <f>IF(OR($A196="",$B196="",$C196=""),"",B196*'MPTO_working_3-way'!$I195)</f>
        <v>3.5455286446204006</v>
      </c>
      <c r="G196" s="22">
        <f>IF(OR($A196="",$B196="",$C196=""),"",C196*'MPTO_working_3-way'!$I195)</f>
        <v>3.4637873502199299</v>
      </c>
      <c r="H196" s="17">
        <f>IF(OR($A196="",$B196="",$C196=""),"",'MPTO_working_3-way'!E195)</f>
        <v>2.3183508478215544</v>
      </c>
      <c r="I196" s="21">
        <f>IF(OR($A196="",$B196="",$C196=""),"",'MPTO_working_3-way'!F195)</f>
        <v>3.5596177000847291</v>
      </c>
      <c r="J196" s="22">
        <f>IF(OR($A196="",$B196="",$C196=""),"",'MPTO_working_3-way'!G195)</f>
        <v>3.4754822076120688</v>
      </c>
      <c r="K196" s="17">
        <f>IF(OR($A196="",$B196="",$C196=""),"",'OddsRatio_working_3-way'!H195)</f>
        <v>2.3231873870794582</v>
      </c>
      <c r="L196" s="21">
        <f>IF(OR($A196="",$B196="",$C196=""),"",'OddsRatio_working_3-way'!I195)</f>
        <v>3.5533381610048922</v>
      </c>
      <c r="M196" s="22">
        <f>IF(OR($A196="",$B196="",$C196=""),"",'OddsRatio_working_3-way'!J195)</f>
        <v>3.4706389493124266</v>
      </c>
      <c r="N196" s="23">
        <f t="shared" si="42"/>
        <v>42.92532869169213</v>
      </c>
      <c r="O196" s="24">
        <f t="shared" si="43"/>
        <v>28.204538736904333</v>
      </c>
      <c r="P196" s="24">
        <f t="shared" si="44"/>
        <v>28.870132571403552</v>
      </c>
      <c r="Q196" t="s">
        <v>131</v>
      </c>
      <c r="R196" t="s">
        <v>156</v>
      </c>
      <c r="S196" s="48" t="s">
        <v>480</v>
      </c>
      <c r="T196" s="35">
        <v>100</v>
      </c>
      <c r="U196" s="35">
        <f t="shared" si="45"/>
        <v>43.502824858757066</v>
      </c>
      <c r="V196" s="35">
        <f t="shared" si="46"/>
        <v>72.29916897506925</v>
      </c>
      <c r="W196" s="35">
        <f t="shared" si="47"/>
        <v>81.851179673321241</v>
      </c>
      <c r="X196" s="35">
        <f t="shared" si="48"/>
        <v>45.849651351609516</v>
      </c>
      <c r="Y196" s="35">
        <f t="shared" si="49"/>
        <v>74.645995467921693</v>
      </c>
      <c r="Z196" s="35">
        <f t="shared" si="50"/>
        <v>84.198006166173684</v>
      </c>
      <c r="AA196" s="35">
        <f t="shared" si="51"/>
        <v>-2.3468264928524505</v>
      </c>
      <c r="AB196" s="35">
        <f t="shared" si="52"/>
        <v>-2.3468264928524434</v>
      </c>
      <c r="AC196" s="35">
        <f t="shared" si="53"/>
        <v>-2.3468264928524434</v>
      </c>
      <c r="AD196" s="36"/>
      <c r="AE196" s="36"/>
      <c r="AF196">
        <v>1.93</v>
      </c>
      <c r="AG196">
        <v>1.98</v>
      </c>
      <c r="AH196" s="41"/>
      <c r="AI196" s="36"/>
      <c r="AJ196" t="s">
        <v>177</v>
      </c>
    </row>
    <row r="197" spans="1:38" ht="15" x14ac:dyDescent="0.25">
      <c r="A197">
        <v>1.77</v>
      </c>
      <c r="B197">
        <v>3.61</v>
      </c>
      <c r="C197">
        <v>5.51</v>
      </c>
      <c r="D197" s="20">
        <f t="shared" si="54"/>
        <v>2.3468264928524496E-2</v>
      </c>
      <c r="E197" s="17">
        <f>IF(OR($A197="",$B197="",$C197=""),"",A197*'MPTO_working_3-way'!$I196)</f>
        <v>1.8115388289234884</v>
      </c>
      <c r="F197" s="21">
        <f>IF(OR($A197="",$B197="",$C197=""),"",B197*'MPTO_working_3-way'!$I196)</f>
        <v>3.6947204363919735</v>
      </c>
      <c r="G197" s="22">
        <f>IF(OR($A197="",$B197="",$C197=""),"",C197*'MPTO_working_3-way'!$I196)</f>
        <v>5.6393101397561693</v>
      </c>
      <c r="H197" s="17">
        <f>IF(OR($A197="",$B197="",$C197=""),"",'MPTO_working_3-way'!E196)</f>
        <v>1.7948520169584721</v>
      </c>
      <c r="I197" s="21">
        <f>IF(OR($A197="",$B197="",$C197=""),"",'MPTO_working_3-way'!F196)</f>
        <v>3.714909587126014</v>
      </c>
      <c r="J197" s="22">
        <f>IF(OR($A197="",$B197="",$C197=""),"",'MPTO_working_3-way'!G196)</f>
        <v>5.7581977868539163</v>
      </c>
      <c r="K197" s="17">
        <f>IF(OR($A197="",$B197="",$C197=""),"",'OddsRatio_working_3-way'!H196)</f>
        <v>1.8011617793930368</v>
      </c>
      <c r="L197" s="21">
        <f>IF(OR($A197="",$B197="",$C197=""),"",'OddsRatio_working_3-way'!I196)</f>
        <v>3.7156262911893836</v>
      </c>
      <c r="M197" s="22">
        <f>IF(OR($A197="",$B197="",$C197=""),"",'OddsRatio_working_3-way'!J196)</f>
        <v>5.6925189935877869</v>
      </c>
      <c r="N197" s="23">
        <f t="shared" ref="N197:N202" si="55">(1/E197)* 100</f>
        <v>55.201687318745051</v>
      </c>
      <c r="O197" s="24">
        <f t="shared" ref="O197:O202" si="56">(1/F197)* 100</f>
        <v>27.065647244924861</v>
      </c>
      <c r="P197" s="24">
        <f t="shared" ref="P197:P202" si="57">(1/G197)* 100</f>
        <v>17.732665436330084</v>
      </c>
      <c r="Q197" t="s">
        <v>128</v>
      </c>
      <c r="R197" t="s">
        <v>135</v>
      </c>
      <c r="S197" s="48" t="s">
        <v>480</v>
      </c>
      <c r="T197" s="35">
        <v>100</v>
      </c>
      <c r="U197" s="35">
        <f t="shared" si="45"/>
        <v>51.219512195121943</v>
      </c>
      <c r="V197" s="35">
        <f t="shared" si="46"/>
        <v>69.512195121951223</v>
      </c>
      <c r="W197" s="35">
        <f t="shared" si="47"/>
        <v>76.019184652278184</v>
      </c>
      <c r="X197" s="35">
        <f t="shared" si="48"/>
        <v>54.4686202257706</v>
      </c>
      <c r="Y197" s="35">
        <f t="shared" si="49"/>
        <v>72.761303152599879</v>
      </c>
      <c r="Z197" s="35">
        <f t="shared" si="50"/>
        <v>79.268292682926827</v>
      </c>
      <c r="AA197" s="35">
        <f t="shared" si="51"/>
        <v>-3.2491080306486566</v>
      </c>
      <c r="AB197" s="35">
        <f t="shared" si="52"/>
        <v>-3.2491080306486566</v>
      </c>
      <c r="AC197" s="35">
        <f t="shared" si="53"/>
        <v>-3.2491080306486424</v>
      </c>
      <c r="AD197" s="36"/>
      <c r="AE197" s="36"/>
      <c r="AF197">
        <v>1.9</v>
      </c>
      <c r="AG197">
        <v>2.0099999999999998</v>
      </c>
      <c r="AH197" s="41"/>
      <c r="AI197" s="36"/>
      <c r="AJ197" t="s">
        <v>177</v>
      </c>
      <c r="AK197" s="35"/>
      <c r="AL197" s="35"/>
    </row>
    <row r="198" spans="1:38" s="35" customFormat="1" ht="15" x14ac:dyDescent="0.25">
      <c r="A198">
        <v>2.0499999999999998</v>
      </c>
      <c r="B198">
        <v>3.28</v>
      </c>
      <c r="C198">
        <v>4.17</v>
      </c>
      <c r="D198" s="20">
        <f t="shared" si="54"/>
        <v>3.2491080306486619E-2</v>
      </c>
      <c r="E198" s="17">
        <f>IF(OR($A198="",$B198="",$C198=""),"",A198*'MPTO_working_3-way'!$I197)</f>
        <v>2.1166067146282974</v>
      </c>
      <c r="F198" s="21">
        <f>IF(OR($A198="",$B198="",$C198=""),"",B198*'MPTO_working_3-way'!$I197)</f>
        <v>3.3865707434052759</v>
      </c>
      <c r="G198" s="22">
        <f>IF(OR($A198="",$B198="",$C198=""),"",C198*'MPTO_working_3-way'!$I197)</f>
        <v>4.3054878048780489</v>
      </c>
      <c r="H198" s="17">
        <f>IF(OR($A198="",$B198="",$C198=""),"",'MPTO_working_3-way'!E197)</f>
        <v>2.0965480594330561</v>
      </c>
      <c r="I198" s="21">
        <f>IF(OR($A198="",$B198="",$C198=""),"",'MPTO_working_3-way'!F197)</f>
        <v>3.4008089112849755</v>
      </c>
      <c r="J198" s="22">
        <f>IF(OR($A198="",$B198="",$C198=""),"",'MPTO_working_3-way'!G197)</f>
        <v>4.3672357273617441</v>
      </c>
      <c r="K198" s="17">
        <f>IF(OR($A198="",$B198="",$C198=""),"",'OddsRatio_working_3-way'!H197)</f>
        <v>2.1047409533978088</v>
      </c>
      <c r="L198" s="21">
        <f>IF(OR($A198="",$B198="",$C198=""),"",'OddsRatio_working_3-way'!I197)</f>
        <v>3.3988660702352433</v>
      </c>
      <c r="M198" s="22">
        <f>IF(OR($A198="",$B198="",$C198=""),"",'OddsRatio_working_3-way'!J197)</f>
        <v>4.3352655450200528</v>
      </c>
      <c r="N198" s="23">
        <f t="shared" si="55"/>
        <v>47.245432658263702</v>
      </c>
      <c r="O198" s="24">
        <f t="shared" si="56"/>
        <v>29.528395411414817</v>
      </c>
      <c r="P198" s="24">
        <f t="shared" si="57"/>
        <v>23.226171930321481</v>
      </c>
      <c r="Q198" t="s">
        <v>468</v>
      </c>
      <c r="R198" t="s">
        <v>180</v>
      </c>
      <c r="S198" s="48" t="s">
        <v>480</v>
      </c>
      <c r="T198" s="35">
        <v>100</v>
      </c>
      <c r="U198" s="35">
        <f t="shared" ref="U198:U202" si="58">(1/A199)*((T198*A199)-T198)</f>
        <v>60.629921259842511</v>
      </c>
      <c r="V198" s="35">
        <f t="shared" ref="V198:V202" si="59">(1/B199)*((T198*B199)-T198)</f>
        <v>68.454258675078862</v>
      </c>
      <c r="W198" s="35">
        <f t="shared" ref="W198:W202" si="60">(1/C199)*((T198*C199)-T198)</f>
        <v>67.637540453074436</v>
      </c>
      <c r="X198" s="35">
        <f t="shared" ref="X198:X202" si="61">((1/B199)+(1/C199))*T198</f>
        <v>63.908200871846702</v>
      </c>
      <c r="Y198" s="35">
        <f t="shared" ref="Y198:Y202" si="62">((1/A199)+(1/C199))*T198</f>
        <v>71.732538287083045</v>
      </c>
      <c r="Z198" s="35">
        <f t="shared" ref="Z198:Z202" si="63">((1/A199)+(1/B199))*T198</f>
        <v>70.91582006507862</v>
      </c>
      <c r="AA198" s="35">
        <f t="shared" ref="AA198:AA202" si="64">U198-X198</f>
        <v>-3.2782796120041908</v>
      </c>
      <c r="AB198" s="35">
        <f t="shared" ref="AB198:AB202" si="65">V198-Y198</f>
        <v>-3.2782796120041837</v>
      </c>
      <c r="AC198" s="35">
        <f t="shared" ref="AC198:AC202" si="66">W198-Z198</f>
        <v>-3.2782796120041837</v>
      </c>
      <c r="AD198" s="36"/>
      <c r="AF198">
        <v>2.2400000000000002</v>
      </c>
      <c r="AG198">
        <v>1.69</v>
      </c>
      <c r="AH198" s="41"/>
      <c r="AI198" s="36"/>
      <c r="AJ198" t="s">
        <v>174</v>
      </c>
    </row>
    <row r="199" spans="1:38" ht="15" x14ac:dyDescent="0.25">
      <c r="A199">
        <v>2.54</v>
      </c>
      <c r="B199">
        <v>3.17</v>
      </c>
      <c r="C199">
        <v>3.09</v>
      </c>
      <c r="D199" s="20">
        <f t="shared" si="54"/>
        <v>3.2782796120041979E-2</v>
      </c>
      <c r="E199" s="17">
        <f>IF(OR($A199="",$B199="",$C199=""),"",A199*'MPTO_working_3-way'!$I198)</f>
        <v>2.6232683021449068</v>
      </c>
      <c r="F199" s="21">
        <f>IF(OR($A199="",$B199="",$C199=""),"",B199*'MPTO_working_3-way'!$I198)</f>
        <v>3.2739214637005332</v>
      </c>
      <c r="G199" s="22">
        <f>IF(OR($A199="",$B199="",$C199=""),"",C199*'MPTO_working_3-way'!$I198)</f>
        <v>3.1912988400109294</v>
      </c>
      <c r="H199" s="17">
        <f>IF(OR($A199="",$B199="",$C199=""),"",'MPTO_working_3-way'!E198)</f>
        <v>2.6125131789130958</v>
      </c>
      <c r="I199" s="21">
        <f>IF(OR($A199="",$B199="",$C199=""),"",'MPTO_working_3-way'!F198)</f>
        <v>3.2837507273375359</v>
      </c>
      <c r="J199" s="22">
        <f>IF(OR($A199="",$B199="",$C199=""),"",'MPTO_working_3-way'!G198)</f>
        <v>3.1979840240016162</v>
      </c>
      <c r="K199" s="17">
        <f>IF(OR($A199="",$B199="",$C199=""),"",'OddsRatio_working_3-way'!H198)</f>
        <v>2.6174207035515473</v>
      </c>
      <c r="L199" s="21">
        <f>IF(OR($A199="",$B199="",$C199=""),"",'OddsRatio_working_3-way'!I198)</f>
        <v>3.2790928095499083</v>
      </c>
      <c r="M199" s="22">
        <f>IF(OR($A199="",$B199="",$C199=""),"",'OddsRatio_working_3-way'!J198)</f>
        <v>3.1950709548199572</v>
      </c>
      <c r="N199" s="23">
        <f t="shared" si="55"/>
        <v>38.120385901142981</v>
      </c>
      <c r="O199" s="24">
        <f t="shared" si="56"/>
        <v>30.544410154228135</v>
      </c>
      <c r="P199" s="24">
        <f t="shared" si="57"/>
        <v>31.335203944628866</v>
      </c>
      <c r="Q199" t="s">
        <v>469</v>
      </c>
      <c r="R199" t="s">
        <v>470</v>
      </c>
      <c r="S199" s="48" t="s">
        <v>480</v>
      </c>
      <c r="T199" s="35">
        <v>100</v>
      </c>
      <c r="U199" s="35">
        <f t="shared" si="58"/>
        <v>57.983193277310924</v>
      </c>
      <c r="V199" s="35">
        <f t="shared" si="59"/>
        <v>69.879518072289159</v>
      </c>
      <c r="W199" s="35">
        <f t="shared" si="60"/>
        <v>69.78851963746223</v>
      </c>
      <c r="X199" s="35">
        <f t="shared" si="61"/>
        <v>60.331962290248612</v>
      </c>
      <c r="Y199" s="35">
        <f t="shared" si="62"/>
        <v>72.228287085226839</v>
      </c>
      <c r="Z199" s="35">
        <f t="shared" si="63"/>
        <v>72.137288650399924</v>
      </c>
      <c r="AA199" s="35">
        <f t="shared" si="64"/>
        <v>-2.3487690129376873</v>
      </c>
      <c r="AB199" s="35">
        <f t="shared" si="65"/>
        <v>-2.3487690129376801</v>
      </c>
      <c r="AC199" s="35">
        <f t="shared" si="66"/>
        <v>-2.3487690129376944</v>
      </c>
      <c r="AD199" s="36"/>
      <c r="AE199" s="36"/>
      <c r="AF199">
        <v>2.2599999999999998</v>
      </c>
      <c r="AG199">
        <v>1.68</v>
      </c>
      <c r="AH199" s="41"/>
      <c r="AI199" s="36"/>
      <c r="AJ199" t="s">
        <v>174</v>
      </c>
      <c r="AK199" s="35"/>
      <c r="AL199" s="35"/>
    </row>
    <row r="200" spans="1:38" s="35" customFormat="1" ht="15" x14ac:dyDescent="0.25">
      <c r="A200">
        <v>2.38</v>
      </c>
      <c r="B200">
        <v>3.32</v>
      </c>
      <c r="C200">
        <v>3.31</v>
      </c>
      <c r="D200" s="20">
        <f t="shared" si="54"/>
        <v>2.3487690129376793E-2</v>
      </c>
      <c r="E200" s="17">
        <f>IF(OR($A200="",$B200="",$C200=""),"",A200*'MPTO_working_3-way'!$I199)</f>
        <v>2.4359007025079165</v>
      </c>
      <c r="F200" s="21">
        <f>IF(OR($A200="",$B200="",$C200=""),"",B200*'MPTO_working_3-way'!$I199)</f>
        <v>3.3979791312295307</v>
      </c>
      <c r="G200" s="22">
        <f>IF(OR($A200="",$B200="",$C200=""),"",C200*'MPTO_working_3-way'!$I199)</f>
        <v>3.3877442543282372</v>
      </c>
      <c r="H200" s="17">
        <f>IF(OR($A200="",$B200="",$C200=""),"",'MPTO_working_3-way'!E199)</f>
        <v>2.4251899404623254</v>
      </c>
      <c r="I200" s="21">
        <f>IF(OR($A200="",$B200="",$C200=""),"",'MPTO_working_3-way'!F199)</f>
        <v>3.4085998859381785</v>
      </c>
      <c r="J200" s="22">
        <f>IF(OR($A200="",$B200="",$C200=""),"",'MPTO_working_3-way'!G199)</f>
        <v>3.3980598771026829</v>
      </c>
      <c r="K200" s="17">
        <f>IF(OR($A200="",$B200="",$C200=""),"",'OddsRatio_working_3-way'!H199)</f>
        <v>2.4298992653841394</v>
      </c>
      <c r="L200" s="21">
        <f>IF(OR($A200="",$B200="",$C200=""),"",'OddsRatio_working_3-way'!I199)</f>
        <v>3.4038886200660885</v>
      </c>
      <c r="M200" s="22">
        <f>IF(OR($A200="",$B200="",$C200=""),"",'OddsRatio_working_3-way'!J199)</f>
        <v>3.393527031186494</v>
      </c>
      <c r="N200" s="23">
        <f t="shared" si="55"/>
        <v>41.052576526228499</v>
      </c>
      <c r="O200" s="24">
        <f t="shared" si="56"/>
        <v>29.429256666392718</v>
      </c>
      <c r="P200" s="24">
        <f t="shared" si="57"/>
        <v>29.518166807378794</v>
      </c>
      <c r="Q200" t="s">
        <v>471</v>
      </c>
      <c r="R200" t="s">
        <v>472</v>
      </c>
      <c r="S200" s="48" t="s">
        <v>480</v>
      </c>
      <c r="T200" s="35">
        <v>100</v>
      </c>
      <c r="U200" s="35">
        <f t="shared" si="58"/>
        <v>65.03496503496504</v>
      </c>
      <c r="V200" s="35">
        <f t="shared" si="59"/>
        <v>65.635738831615114</v>
      </c>
      <c r="W200" s="35">
        <f t="shared" si="60"/>
        <v>65.517241379310349</v>
      </c>
      <c r="X200" s="35">
        <f t="shared" si="61"/>
        <v>68.847019789074537</v>
      </c>
      <c r="Y200" s="35">
        <f t="shared" si="62"/>
        <v>69.447793585724625</v>
      </c>
      <c r="Z200" s="35">
        <f t="shared" si="63"/>
        <v>69.329296133419845</v>
      </c>
      <c r="AA200" s="35">
        <f t="shared" si="64"/>
        <v>-3.8120547541094965</v>
      </c>
      <c r="AB200" s="35">
        <f t="shared" si="65"/>
        <v>-3.8120547541095107</v>
      </c>
      <c r="AC200" s="35">
        <f t="shared" si="66"/>
        <v>-3.8120547541094965</v>
      </c>
      <c r="AD200" s="36"/>
      <c r="AE200" s="36"/>
      <c r="AF200">
        <v>2.13</v>
      </c>
      <c r="AG200">
        <v>1.79</v>
      </c>
      <c r="AH200" s="41"/>
      <c r="AI200" s="36"/>
      <c r="AJ200" t="s">
        <v>484</v>
      </c>
    </row>
    <row r="201" spans="1:38" s="35" customFormat="1" ht="15" x14ac:dyDescent="0.25">
      <c r="A201">
        <v>2.86</v>
      </c>
      <c r="B201">
        <v>2.91</v>
      </c>
      <c r="C201">
        <v>2.9</v>
      </c>
      <c r="D201" s="20">
        <f t="shared" si="54"/>
        <v>3.8120547541095062E-2</v>
      </c>
      <c r="E201" s="17">
        <f>IF(OR($A201="",$B201="",$C201=""),"",A201*'MPTO_working_3-way'!$I200)</f>
        <v>2.9690247659675317</v>
      </c>
      <c r="F201" s="21">
        <f>IF(OR($A201="",$B201="",$C201=""),"",B201*'MPTO_working_3-way'!$I200)</f>
        <v>3.0209307933445868</v>
      </c>
      <c r="G201" s="22">
        <f>IF(OR($A201="",$B201="",$C201=""),"",C201*'MPTO_working_3-way'!$I200)</f>
        <v>3.0105495878691757</v>
      </c>
      <c r="H201" s="17">
        <f>IF(OR($A201="",$B201="",$C201=""),"",'MPTO_working_3-way'!E200)</f>
        <v>2.9678566246422711</v>
      </c>
      <c r="I201" s="21">
        <f>IF(OR($A201="",$B201="",$C201=""),"",'MPTO_working_3-way'!F200)</f>
        <v>3.0217344672426361</v>
      </c>
      <c r="J201" s="22">
        <f>IF(OR($A201="",$B201="",$C201=""),"",'MPTO_working_3-way'!G200)</f>
        <v>3.0109532122353286</v>
      </c>
      <c r="K201" s="17">
        <f>IF(OR($A201="",$B201="",$C201=""),"",'OddsRatio_working_3-way'!H200)</f>
        <v>2.9684261953658737</v>
      </c>
      <c r="L201" s="21">
        <f>IF(OR($A201="",$B201="",$C201=""),"",'OddsRatio_working_3-way'!I200)</f>
        <v>3.0213408780370012</v>
      </c>
      <c r="M201" s="22">
        <f>IF(OR($A201="",$B201="",$C201=""),"",'OddsRatio_working_3-way'!J200)</f>
        <v>3.0107579415027748</v>
      </c>
      <c r="N201" s="23">
        <f t="shared" si="55"/>
        <v>33.681093248615078</v>
      </c>
      <c r="O201" s="24">
        <f t="shared" si="56"/>
        <v>33.102380306199009</v>
      </c>
      <c r="P201" s="24">
        <f t="shared" si="57"/>
        <v>33.216526445185906</v>
      </c>
      <c r="Q201" t="s">
        <v>473</v>
      </c>
      <c r="R201" t="s">
        <v>474</v>
      </c>
      <c r="S201" s="48" t="s">
        <v>480</v>
      </c>
      <c r="T201" s="35">
        <v>100</v>
      </c>
      <c r="U201" s="35">
        <f t="shared" si="58"/>
        <v>37.888198757763973</v>
      </c>
      <c r="V201" s="35">
        <f t="shared" si="59"/>
        <v>76.019184652278184</v>
      </c>
      <c r="W201" s="35">
        <f t="shared" si="60"/>
        <v>82.332155477031804</v>
      </c>
      <c r="X201" s="35">
        <f t="shared" si="61"/>
        <v>41.648659870690018</v>
      </c>
      <c r="Y201" s="35">
        <f t="shared" si="62"/>
        <v>79.779645765204222</v>
      </c>
      <c r="Z201" s="35">
        <f t="shared" si="63"/>
        <v>86.092616589957842</v>
      </c>
      <c r="AA201" s="35">
        <f t="shared" si="64"/>
        <v>-3.7604611129260448</v>
      </c>
      <c r="AB201" s="35">
        <f t="shared" si="65"/>
        <v>-3.7604611129260377</v>
      </c>
      <c r="AC201" s="35">
        <f t="shared" si="66"/>
        <v>-3.7604611129260377</v>
      </c>
      <c r="AD201" s="36"/>
      <c r="AE201" s="36"/>
      <c r="AF201">
        <v>2.61</v>
      </c>
      <c r="AG201">
        <v>1.52</v>
      </c>
      <c r="AH201" s="41"/>
      <c r="AI201" s="36"/>
      <c r="AJ201" t="s">
        <v>485</v>
      </c>
    </row>
    <row r="202" spans="1:38" s="35" customFormat="1" ht="15" x14ac:dyDescent="0.25">
      <c r="A202">
        <v>1.61</v>
      </c>
      <c r="B202">
        <v>4.17</v>
      </c>
      <c r="C202">
        <v>5.66</v>
      </c>
      <c r="D202" s="20">
        <f t="shared" si="54"/>
        <v>3.7604611129260279E-2</v>
      </c>
      <c r="E202" s="17">
        <f>IF(OR($A202="",$B202="",$C202=""),"",A202*'MPTO_working_3-way'!$I201)</f>
        <v>1.6705434239181092</v>
      </c>
      <c r="F202" s="21">
        <f>IF(OR($A202="",$B202="",$C202=""),"",B202*'MPTO_working_3-way'!$I201)</f>
        <v>4.3268112284090154</v>
      </c>
      <c r="G202" s="22">
        <f>IF(OR($A202="",$B202="",$C202=""),"",C202*'MPTO_working_3-way'!$I201)</f>
        <v>5.8728420989916135</v>
      </c>
      <c r="H202" s="17">
        <f>IF(OR($A202="",$B202="",$C202=""),"",'MPTO_working_3-way'!E201)</f>
        <v>1.64316086153519</v>
      </c>
      <c r="I202" s="21">
        <f>IF(OR($A202="",$B202="",$C202=""),"",'MPTO_working_3-way'!F201)</f>
        <v>4.3999892391948654</v>
      </c>
      <c r="J202" s="22">
        <f>IF(OR($A202="",$B202="",$C202=""),"",'MPTO_working_3-way'!G201)</f>
        <v>6.0922274959221649</v>
      </c>
      <c r="K202" s="17">
        <f>IF(OR($A202="",$B202="",$C202=""),"",'OddsRatio_working_3-way'!H201)</f>
        <v>1.6524800204882941</v>
      </c>
      <c r="L202" s="21">
        <f>IF(OR($A202="",$B202="",$C202=""),"",'OddsRatio_working_3-way'!I201)</f>
        <v>4.390756827783429</v>
      </c>
      <c r="M202" s="22">
        <f>IF(OR($A202="",$B202="",$C202=""),"",'OddsRatio_working_3-way'!J201)</f>
        <v>5.9845195007794239</v>
      </c>
      <c r="N202" s="23">
        <f t="shared" si="55"/>
        <v>59.860760617319961</v>
      </c>
      <c r="O202" s="24">
        <f t="shared" si="56"/>
        <v>23.111708535703873</v>
      </c>
      <c r="P202" s="24">
        <f t="shared" si="57"/>
        <v>17.027530846976173</v>
      </c>
      <c r="Q202" t="s">
        <v>475</v>
      </c>
      <c r="R202" t="s">
        <v>476</v>
      </c>
      <c r="S202" s="48" t="s">
        <v>480</v>
      </c>
      <c r="T202" s="35">
        <v>100</v>
      </c>
      <c r="U202" s="35" t="e">
        <f t="shared" si="58"/>
        <v>#DIV/0!</v>
      </c>
      <c r="V202" s="35" t="e">
        <f t="shared" si="59"/>
        <v>#DIV/0!</v>
      </c>
      <c r="W202" s="35" t="e">
        <f t="shared" si="60"/>
        <v>#DIV/0!</v>
      </c>
      <c r="X202" s="35" t="e">
        <f t="shared" si="61"/>
        <v>#DIV/0!</v>
      </c>
      <c r="Y202" s="35" t="e">
        <f t="shared" si="62"/>
        <v>#DIV/0!</v>
      </c>
      <c r="Z202" s="35" t="e">
        <f t="shared" si="63"/>
        <v>#DIV/0!</v>
      </c>
      <c r="AA202" s="35" t="e">
        <f t="shared" si="64"/>
        <v>#DIV/0!</v>
      </c>
      <c r="AB202" s="35" t="e">
        <f t="shared" si="65"/>
        <v>#DIV/0!</v>
      </c>
      <c r="AC202" s="35" t="e">
        <f t="shared" si="66"/>
        <v>#DIV/0!</v>
      </c>
      <c r="AD202" s="36"/>
      <c r="AE202" s="36"/>
      <c r="AF202">
        <v>1.79</v>
      </c>
      <c r="AG202">
        <v>2.08</v>
      </c>
      <c r="AH202" s="41"/>
      <c r="AI202" s="36"/>
      <c r="AJ202" t="s">
        <v>486</v>
      </c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2022-09-02T16:34:08Z</dcterms:modified>
</cp:coreProperties>
</file>