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S5" i="8" s="1"/>
  <c r="R5" i="8"/>
  <c r="T5" i="8" s="1"/>
  <c r="D6" i="8"/>
  <c r="E6" i="8"/>
  <c r="F6" i="8"/>
  <c r="G6" i="8"/>
  <c r="H6" i="8"/>
  <c r="I6" i="8"/>
  <c r="J6" i="8"/>
  <c r="K6" i="8"/>
  <c r="L6" i="8"/>
  <c r="M6" i="8"/>
  <c r="O6" i="8"/>
  <c r="P6" i="8"/>
  <c r="Q6" i="8"/>
  <c r="S6" i="8" s="1"/>
  <c r="R6" i="8"/>
  <c r="T6" i="8" s="1"/>
  <c r="D7" i="8"/>
  <c r="E7" i="8"/>
  <c r="F7" i="8"/>
  <c r="G7" i="8"/>
  <c r="H7" i="8"/>
  <c r="I7" i="8"/>
  <c r="J7" i="8"/>
  <c r="K7" i="8"/>
  <c r="L7" i="8"/>
  <c r="M7" i="8"/>
  <c r="O7" i="8"/>
  <c r="P7" i="8"/>
  <c r="Q7" i="8"/>
  <c r="S7" i="8" s="1"/>
  <c r="R7" i="8"/>
  <c r="T7" i="8" s="1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 s="1"/>
  <c r="D9" i="8"/>
  <c r="E9" i="8"/>
  <c r="F9" i="8"/>
  <c r="G9" i="8"/>
  <c r="H9" i="8"/>
  <c r="I9" i="8"/>
  <c r="J9" i="8"/>
  <c r="K9" i="8"/>
  <c r="L9" i="8"/>
  <c r="M9" i="8"/>
  <c r="O9" i="8"/>
  <c r="P9" i="8"/>
  <c r="Q9" i="8"/>
  <c r="S9" i="8" s="1"/>
  <c r="R9" i="8"/>
  <c r="T9" i="8" s="1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S10" i="8" s="1"/>
  <c r="R10" i="8"/>
  <c r="T10" i="8" s="1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S11" i="8" s="1"/>
  <c r="R11" i="8"/>
  <c r="T11" i="8" s="1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S12" i="8" s="1"/>
  <c r="R12" i="8"/>
  <c r="T12" i="8" s="1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S13" i="8" s="1"/>
  <c r="R13" i="8"/>
  <c r="T13" i="8" s="1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S14" i="8" s="1"/>
  <c r="R14" i="8"/>
  <c r="T14" i="8" s="1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S15" i="8" s="1"/>
  <c r="R15" i="8"/>
  <c r="T15" i="8" s="1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S16" i="8" s="1"/>
  <c r="R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B9" i="2"/>
  <c r="AC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AA13" i="2" s="1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C15" i="2" s="1"/>
  <c r="AA15" i="2"/>
  <c r="U16" i="2"/>
  <c r="AA16" i="2" s="1"/>
  <c r="V16" i="2"/>
  <c r="AB16" i="2" s="1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C19" i="2" s="1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C27" i="2" s="1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C31" i="2" s="1"/>
  <c r="AA31" i="2"/>
  <c r="U32" i="2"/>
  <c r="AA32" i="2" s="1"/>
  <c r="V32" i="2"/>
  <c r="W32" i="2"/>
  <c r="X32" i="2"/>
  <c r="Y32" i="2"/>
  <c r="AB32" i="2" s="1"/>
  <c r="Z32" i="2"/>
  <c r="AC32" i="2"/>
  <c r="U33" i="2"/>
  <c r="AA33" i="2" s="1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C35" i="2" s="1"/>
  <c r="AA35" i="2"/>
  <c r="U36" i="2"/>
  <c r="AA36" i="2" s="1"/>
  <c r="V36" i="2"/>
  <c r="W36" i="2"/>
  <c r="X36" i="2"/>
  <c r="Y36" i="2"/>
  <c r="AB36" i="2" s="1"/>
  <c r="Z36" i="2"/>
  <c r="AC36" i="2"/>
  <c r="U37" i="2"/>
  <c r="AA37" i="2" s="1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C39" i="2" s="1"/>
  <c r="AA39" i="2"/>
  <c r="U40" i="2"/>
  <c r="AA40" i="2" s="1"/>
  <c r="V40" i="2"/>
  <c r="W40" i="2"/>
  <c r="X40" i="2"/>
  <c r="Y40" i="2"/>
  <c r="AB40" i="2" s="1"/>
  <c r="Z40" i="2"/>
  <c r="AC40" i="2"/>
  <c r="U41" i="2"/>
  <c r="AA41" i="2" s="1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C43" i="2" s="1"/>
  <c r="AA43" i="2"/>
  <c r="U44" i="2"/>
  <c r="AA44" i="2" s="1"/>
  <c r="V44" i="2"/>
  <c r="AB44" i="2" s="1"/>
  <c r="W44" i="2"/>
  <c r="X44" i="2"/>
  <c r="Y44" i="2"/>
  <c r="Z44" i="2"/>
  <c r="AC44" i="2"/>
  <c r="U45" i="2"/>
  <c r="AA45" i="2" s="1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AB48" i="2" s="1"/>
  <c r="W48" i="2"/>
  <c r="X48" i="2"/>
  <c r="Y48" i="2"/>
  <c r="Z48" i="2"/>
  <c r="AC48" i="2"/>
  <c r="U49" i="2"/>
  <c r="AA49" i="2" s="1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AC51" i="2" s="1"/>
  <c r="X51" i="2"/>
  <c r="Y51" i="2"/>
  <c r="Z51" i="2"/>
  <c r="AA51" i="2"/>
  <c r="U52" i="2"/>
  <c r="AA52" i="2" s="1"/>
  <c r="V52" i="2"/>
  <c r="AB52" i="2" s="1"/>
  <c r="W52" i="2"/>
  <c r="X52" i="2"/>
  <c r="Y52" i="2"/>
  <c r="Z52" i="2"/>
  <c r="AC52" i="2"/>
  <c r="U53" i="2"/>
  <c r="V53" i="2"/>
  <c r="W53" i="2"/>
  <c r="X53" i="2"/>
  <c r="AA53" i="2" s="1"/>
  <c r="Y53" i="2"/>
  <c r="Z53" i="2"/>
  <c r="AC53" i="2" s="1"/>
  <c r="AB53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N8" i="2" s="1"/>
  <c r="F8" i="2"/>
  <c r="O8" i="2" s="1"/>
  <c r="G8" i="2"/>
  <c r="H8" i="2"/>
  <c r="I8" i="2"/>
  <c r="J8" i="2"/>
  <c r="K8" i="2"/>
  <c r="L8" i="2"/>
  <c r="M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N10" i="2" s="1"/>
  <c r="F10" i="2"/>
  <c r="O10" i="2" s="1"/>
  <c r="G10" i="2"/>
  <c r="H10" i="2"/>
  <c r="I10" i="2"/>
  <c r="J10" i="2"/>
  <c r="K10" i="2"/>
  <c r="L10" i="2"/>
  <c r="M10" i="2"/>
  <c r="P10" i="2"/>
  <c r="E11" i="2"/>
  <c r="N11" i="2" s="1"/>
  <c r="F11" i="2"/>
  <c r="O11" i="2" s="1"/>
  <c r="G11" i="2"/>
  <c r="H11" i="2"/>
  <c r="I11" i="2"/>
  <c r="J11" i="2"/>
  <c r="K11" i="2"/>
  <c r="L11" i="2"/>
  <c r="M11" i="2"/>
  <c r="P11" i="2"/>
  <c r="E12" i="2"/>
  <c r="N12" i="2" s="1"/>
  <c r="F12" i="2"/>
  <c r="O12" i="2" s="1"/>
  <c r="G12" i="2"/>
  <c r="H12" i="2"/>
  <c r="I12" i="2"/>
  <c r="J12" i="2"/>
  <c r="K12" i="2"/>
  <c r="L12" i="2"/>
  <c r="M12" i="2"/>
  <c r="P12" i="2"/>
  <c r="E13" i="2"/>
  <c r="N13" i="2" s="1"/>
  <c r="F13" i="2"/>
  <c r="O13" i="2" s="1"/>
  <c r="G13" i="2"/>
  <c r="H13" i="2"/>
  <c r="I13" i="2"/>
  <c r="J13" i="2"/>
  <c r="K13" i="2"/>
  <c r="L13" i="2"/>
  <c r="M13" i="2"/>
  <c r="P13" i="2"/>
  <c r="E14" i="2"/>
  <c r="N14" i="2" s="1"/>
  <c r="F14" i="2"/>
  <c r="O14" i="2" s="1"/>
  <c r="G14" i="2"/>
  <c r="H14" i="2"/>
  <c r="I14" i="2"/>
  <c r="J14" i="2"/>
  <c r="K14" i="2"/>
  <c r="L14" i="2"/>
  <c r="M14" i="2"/>
  <c r="P14" i="2"/>
  <c r="E15" i="2"/>
  <c r="N15" i="2" s="1"/>
  <c r="F15" i="2"/>
  <c r="O15" i="2" s="1"/>
  <c r="G15" i="2"/>
  <c r="H15" i="2"/>
  <c r="I15" i="2"/>
  <c r="J15" i="2"/>
  <c r="K15" i="2"/>
  <c r="L15" i="2"/>
  <c r="M15" i="2"/>
  <c r="P15" i="2"/>
  <c r="E16" i="2"/>
  <c r="N16" i="2" s="1"/>
  <c r="F16" i="2"/>
  <c r="O16" i="2" s="1"/>
  <c r="G16" i="2"/>
  <c r="H16" i="2"/>
  <c r="I16" i="2"/>
  <c r="J16" i="2"/>
  <c r="K16" i="2"/>
  <c r="L16" i="2"/>
  <c r="M16" i="2"/>
  <c r="P16" i="2"/>
  <c r="E17" i="2"/>
  <c r="N17" i="2" s="1"/>
  <c r="F17" i="2"/>
  <c r="O17" i="2" s="1"/>
  <c r="G17" i="2"/>
  <c r="H17" i="2"/>
  <c r="I17" i="2"/>
  <c r="J17" i="2"/>
  <c r="K17" i="2"/>
  <c r="L17" i="2"/>
  <c r="M17" i="2"/>
  <c r="P17" i="2"/>
  <c r="E18" i="2"/>
  <c r="N18" i="2" s="1"/>
  <c r="F18" i="2"/>
  <c r="O18" i="2" s="1"/>
  <c r="G18" i="2"/>
  <c r="H18" i="2"/>
  <c r="I18" i="2"/>
  <c r="J18" i="2"/>
  <c r="K18" i="2"/>
  <c r="L18" i="2"/>
  <c r="M18" i="2"/>
  <c r="P18" i="2"/>
  <c r="E19" i="2"/>
  <c r="N19" i="2" s="1"/>
  <c r="F19" i="2"/>
  <c r="O19" i="2" s="1"/>
  <c r="G19" i="2"/>
  <c r="H19" i="2"/>
  <c r="I19" i="2"/>
  <c r="J19" i="2"/>
  <c r="K19" i="2"/>
  <c r="L19" i="2"/>
  <c r="M19" i="2"/>
  <c r="P19" i="2"/>
  <c r="E20" i="2"/>
  <c r="N20" i="2" s="1"/>
  <c r="F20" i="2"/>
  <c r="O20" i="2" s="1"/>
  <c r="G20" i="2"/>
  <c r="H20" i="2"/>
  <c r="I20" i="2"/>
  <c r="J20" i="2"/>
  <c r="K20" i="2"/>
  <c r="L20" i="2"/>
  <c r="M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H43" i="2"/>
  <c r="I43" i="2"/>
  <c r="J43" i="2"/>
  <c r="K43" i="2"/>
  <c r="L43" i="2"/>
  <c r="M43" i="2"/>
  <c r="O43" i="2"/>
  <c r="P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U4" i="2" l="1"/>
  <c r="V4" i="2"/>
  <c r="W4" i="2"/>
  <c r="X4" i="2"/>
  <c r="AA4" i="2" s="1"/>
  <c r="Y4" i="2"/>
  <c r="Z4" i="2"/>
  <c r="AC4" i="2" l="1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I53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2" i="5" l="1"/>
  <c r="E33" i="5"/>
  <c r="G24" i="5"/>
  <c r="I59" i="5"/>
  <c r="E2" i="5"/>
  <c r="H3" i="2" s="1"/>
  <c r="I33" i="5"/>
  <c r="F59" i="5"/>
  <c r="T101" i="4"/>
  <c r="S8" i="4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37" i="11" l="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V36" i="4"/>
  <c r="U91" i="4"/>
  <c r="W91" i="4" s="1"/>
  <c r="X91" i="4" s="1"/>
  <c r="Y91" i="4" s="1"/>
  <c r="V171" i="4"/>
  <c r="U136" i="4"/>
  <c r="V92" i="4"/>
  <c r="V190" i="4"/>
  <c r="W190" i="4" s="1"/>
  <c r="V44" i="4"/>
  <c r="V107" i="4"/>
  <c r="V66" i="4"/>
  <c r="V131" i="4"/>
  <c r="V147" i="4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W108" i="4" s="1"/>
  <c r="X108" i="4" s="1"/>
  <c r="Y108" i="4" s="1"/>
  <c r="V160" i="4"/>
  <c r="V129" i="4"/>
  <c r="V69" i="4"/>
  <c r="W69" i="4" s="1"/>
  <c r="X69" i="4" s="1"/>
  <c r="Y69" i="4" s="1"/>
  <c r="V22" i="4"/>
  <c r="W22" i="4" s="1"/>
  <c r="X22" i="4" s="1"/>
  <c r="Y22" i="4" s="1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717" i="3"/>
  <c r="D716" i="3"/>
  <c r="D514" i="3"/>
  <c r="D945" i="3"/>
  <c r="D757" i="3"/>
  <c r="D895" i="3"/>
  <c r="D551" i="3"/>
  <c r="D892" i="3"/>
  <c r="D750" i="3"/>
  <c r="D530" i="3"/>
  <c r="D664" i="3"/>
  <c r="D470" i="3"/>
  <c r="D677" i="3"/>
  <c r="D836" i="3"/>
  <c r="D966" i="3"/>
  <c r="D672" i="3"/>
  <c r="D469" i="3"/>
  <c r="D647" i="3"/>
  <c r="D978" i="3"/>
  <c r="D536" i="3"/>
  <c r="D876" i="3"/>
  <c r="D970" i="3"/>
  <c r="D840" i="3"/>
  <c r="D940" i="3"/>
  <c r="D992" i="3"/>
  <c r="D801" i="3"/>
  <c r="D660" i="3"/>
  <c r="D654" i="3"/>
  <c r="D631" i="3"/>
  <c r="D658" i="3"/>
  <c r="D874" i="3"/>
  <c r="D764" i="3"/>
  <c r="D811" i="3"/>
  <c r="D700" i="3"/>
  <c r="D497" i="3"/>
  <c r="D541" i="3"/>
  <c r="D939" i="3"/>
  <c r="D704" i="3"/>
  <c r="D779" i="3"/>
  <c r="D975" i="3"/>
  <c r="D739" i="3"/>
  <c r="D591" i="3"/>
  <c r="D662" i="3"/>
  <c r="D575" i="3"/>
  <c r="D769" i="3"/>
  <c r="D809" i="3"/>
  <c r="D787" i="3"/>
  <c r="D586" i="3"/>
  <c r="D478" i="3"/>
  <c r="D634" i="3"/>
  <c r="D768" i="3"/>
  <c r="D459" i="3"/>
  <c r="D920" i="3"/>
  <c r="D994" i="3"/>
  <c r="D957" i="3"/>
  <c r="D959" i="3"/>
  <c r="D834" i="3"/>
  <c r="D877" i="3"/>
  <c r="D675" i="3"/>
  <c r="D747" i="3"/>
  <c r="D424" i="3"/>
  <c r="D897" i="3"/>
  <c r="D953" i="3"/>
  <c r="D513" i="3"/>
  <c r="D973" i="3"/>
  <c r="D851" i="3"/>
  <c r="D558" i="3"/>
  <c r="D638" i="3"/>
  <c r="D690" i="3"/>
  <c r="D908" i="3"/>
  <c r="D649" i="3"/>
  <c r="D907" i="3"/>
  <c r="D848" i="3"/>
  <c r="D562" i="3"/>
  <c r="D676" i="3"/>
  <c r="D734" i="3"/>
  <c r="D472" i="3"/>
  <c r="D698" i="3"/>
  <c r="D593" i="3"/>
  <c r="D611" i="3"/>
  <c r="D916" i="3"/>
  <c r="D532" i="3"/>
  <c r="D550" i="3"/>
  <c r="D695" i="3"/>
  <c r="D454" i="3"/>
  <c r="D656" i="3"/>
  <c r="D969" i="3"/>
  <c r="D600" i="3"/>
  <c r="D850" i="3"/>
  <c r="D998" i="3"/>
  <c r="D781" i="3"/>
  <c r="D448" i="3"/>
  <c r="D420" i="3"/>
  <c r="D341" i="3"/>
  <c r="D403" i="3"/>
  <c r="D374" i="3"/>
  <c r="D375" i="3"/>
  <c r="D379" i="3"/>
  <c r="D353" i="3"/>
  <c r="D407" i="3"/>
  <c r="D357" i="3"/>
  <c r="D330" i="3"/>
  <c r="D269" i="3"/>
  <c r="D270" i="3"/>
  <c r="D246" i="3"/>
  <c r="D674" i="3"/>
  <c r="D882" i="3"/>
  <c r="D931" i="3"/>
  <c r="D889" i="3"/>
  <c r="D628" i="3"/>
  <c r="D758" i="3"/>
  <c r="D481" i="3"/>
  <c r="D463" i="3"/>
  <c r="D564" i="3"/>
  <c r="D802" i="3"/>
  <c r="D705" i="3"/>
  <c r="D731" i="3"/>
  <c r="D880" i="3"/>
  <c r="D712" i="3"/>
  <c r="D479" i="3"/>
  <c r="D467" i="3"/>
  <c r="D441" i="3"/>
  <c r="D370" i="3"/>
  <c r="D286" i="3"/>
  <c r="D416" i="3"/>
  <c r="D756" i="3"/>
  <c r="D640" i="3"/>
  <c r="D697" i="3"/>
  <c r="D699" i="3"/>
  <c r="D466" i="3"/>
  <c r="D488" i="3"/>
  <c r="D884" i="3"/>
  <c r="D542" i="3"/>
  <c r="D673" i="3"/>
  <c r="D582" i="3"/>
  <c r="D683" i="3"/>
  <c r="D665" i="3"/>
  <c r="D775" i="3"/>
  <c r="D714" i="3"/>
  <c r="D870" i="3"/>
  <c r="D585" i="3"/>
  <c r="D667" i="3"/>
  <c r="D688" i="3"/>
  <c r="D480" i="3"/>
  <c r="D486" i="3"/>
  <c r="D735" i="3"/>
  <c r="D506" i="3"/>
  <c r="D1000" i="3"/>
  <c r="D727" i="3"/>
  <c r="D455" i="3"/>
  <c r="D952" i="3"/>
  <c r="D501" i="3"/>
  <c r="D641" i="3"/>
  <c r="D453" i="3"/>
  <c r="D528" i="3"/>
  <c r="D843" i="3"/>
  <c r="D830" i="3"/>
  <c r="D829" i="3"/>
  <c r="D516" i="3"/>
  <c r="D619" i="3"/>
  <c r="D723" i="3"/>
  <c r="D871" i="3"/>
  <c r="D905" i="3"/>
  <c r="D813" i="3"/>
  <c r="D873" i="3"/>
  <c r="D602" i="3"/>
  <c r="D594" i="3"/>
  <c r="D679" i="3"/>
  <c r="D934" i="3"/>
  <c r="D825" i="3"/>
  <c r="D635" i="3"/>
  <c r="D783" i="3"/>
  <c r="D784" i="3"/>
  <c r="D749" i="3"/>
  <c r="D981" i="3"/>
  <c r="D915" i="3"/>
  <c r="D613" i="3"/>
  <c r="D701" i="3"/>
  <c r="D706" i="3"/>
  <c r="D595" i="3"/>
  <c r="D976" i="3"/>
  <c r="D971" i="3"/>
  <c r="D709" i="3"/>
  <c r="D767" i="3"/>
  <c r="D912" i="3"/>
  <c r="D553" i="3"/>
  <c r="D760" i="3"/>
  <c r="D449" i="3"/>
  <c r="D875" i="3"/>
  <c r="D950" i="3"/>
  <c r="D938" i="3"/>
  <c r="D861" i="3"/>
  <c r="D421" i="3"/>
  <c r="D791" i="3"/>
  <c r="D778" i="3"/>
  <c r="D766" i="3"/>
  <c r="D523" i="3"/>
  <c r="D821" i="3"/>
  <c r="D570" i="3"/>
  <c r="D452" i="3"/>
  <c r="D457" i="3"/>
  <c r="D849" i="3"/>
  <c r="D680" i="3"/>
  <c r="D614" i="3"/>
  <c r="D909" i="3"/>
  <c r="D816" i="3"/>
  <c r="D838" i="3"/>
  <c r="D868" i="3"/>
  <c r="D738" i="3"/>
  <c r="D648" i="3"/>
  <c r="D630" i="3"/>
  <c r="D883" i="3"/>
  <c r="D986" i="3"/>
  <c r="D465" i="3"/>
  <c r="D661" i="3"/>
  <c r="D989" i="3"/>
  <c r="D845" i="3"/>
  <c r="D371" i="3"/>
  <c r="D332" i="3"/>
  <c r="D393" i="3"/>
  <c r="D418" i="3"/>
  <c r="D368" i="3"/>
  <c r="D414" i="3"/>
  <c r="D331" i="3"/>
  <c r="D290" i="3"/>
  <c r="D392" i="3"/>
  <c r="D280" i="3"/>
  <c r="D253" i="3"/>
  <c r="D235" i="3"/>
  <c r="D489" i="3"/>
  <c r="D450" i="3"/>
  <c r="D565" i="3"/>
  <c r="D893" i="3"/>
  <c r="D820" i="3"/>
  <c r="D632" i="3"/>
  <c r="D556" i="3"/>
  <c r="D624" i="3"/>
  <c r="D559" i="3"/>
  <c r="D711" i="3"/>
  <c r="D899" i="3"/>
  <c r="D721" i="3"/>
  <c r="D666" i="3"/>
  <c r="D780" i="3"/>
  <c r="D755" i="3"/>
  <c r="D771" i="3"/>
  <c r="D429" i="3"/>
  <c r="D318" i="3"/>
  <c r="D367" i="3"/>
  <c r="D297" i="3"/>
  <c r="D977" i="3"/>
  <c r="D605" i="3"/>
  <c r="D522" i="3"/>
  <c r="D707" i="3"/>
  <c r="D878" i="3"/>
  <c r="D746" i="3"/>
  <c r="D730" i="3"/>
  <c r="D548" i="3"/>
  <c r="D770" i="3"/>
  <c r="D867" i="3"/>
  <c r="D911" i="3"/>
  <c r="D888" i="3"/>
  <c r="D491" i="3"/>
  <c r="D511" i="3"/>
  <c r="D965" i="3"/>
  <c r="D468" i="3"/>
  <c r="D719" i="3"/>
  <c r="D652" i="3"/>
  <c r="D678" i="3"/>
  <c r="D904" i="3"/>
  <c r="D724" i="3"/>
  <c r="D694" i="3"/>
  <c r="D531" i="3"/>
  <c r="D865" i="3"/>
  <c r="D519" i="3"/>
  <c r="D972" i="3"/>
  <c r="D806" i="3"/>
  <c r="D900" i="3"/>
  <c r="D906" i="3"/>
  <c r="D715" i="3"/>
  <c r="D473" i="3"/>
  <c r="D474" i="3"/>
  <c r="D710" i="3"/>
  <c r="D903" i="3"/>
  <c r="D812" i="3"/>
  <c r="D988" i="3"/>
  <c r="D493" i="3"/>
  <c r="D765" i="3"/>
  <c r="D792" i="3"/>
  <c r="D579" i="3"/>
  <c r="D601" i="3"/>
  <c r="D708" i="3"/>
  <c r="D538" i="3"/>
  <c r="D627" i="3"/>
  <c r="D572" i="3"/>
  <c r="D835" i="3"/>
  <c r="D985" i="3"/>
  <c r="D887" i="3"/>
  <c r="D983" i="3"/>
  <c r="D571" i="3"/>
  <c r="D590" i="3"/>
  <c r="D546" i="3"/>
  <c r="D963" i="3"/>
  <c r="D495" i="3"/>
  <c r="D535" i="3"/>
  <c r="D517" i="3"/>
  <c r="D932" i="3"/>
  <c r="D951" i="3"/>
  <c r="D753" i="3"/>
  <c r="D923" i="3"/>
  <c r="D573" i="3"/>
  <c r="D574" i="3"/>
  <c r="D520" i="3"/>
  <c r="D996" i="3"/>
  <c r="D797" i="3"/>
  <c r="D858" i="3"/>
  <c r="D510" i="3"/>
  <c r="D527" i="3"/>
  <c r="D822" i="3"/>
  <c r="D713" i="3"/>
  <c r="D869" i="3"/>
  <c r="D456" i="3"/>
  <c r="D991" i="3"/>
  <c r="D492" i="3"/>
  <c r="D745" i="3"/>
  <c r="D761" i="3"/>
  <c r="D898" i="3"/>
  <c r="D967" i="3"/>
  <c r="D509" i="3"/>
  <c r="D471" i="3"/>
  <c r="D587" i="3"/>
  <c r="D583" i="3"/>
  <c r="D644" i="3"/>
  <c r="D743" i="3"/>
  <c r="D504" i="3"/>
  <c r="D485" i="3"/>
  <c r="D552" i="3"/>
  <c r="D817" i="3"/>
  <c r="D814" i="3"/>
  <c r="D622" i="3"/>
  <c r="D584" i="3"/>
  <c r="D776" i="3"/>
  <c r="D402" i="3"/>
  <c r="D298" i="3"/>
  <c r="D348" i="3"/>
  <c r="D328" i="3"/>
  <c r="D401" i="3"/>
  <c r="D380" i="3"/>
  <c r="D335" i="3"/>
  <c r="D352" i="3"/>
  <c r="D296" i="3"/>
  <c r="D427" i="3"/>
  <c r="D278" i="3"/>
  <c r="D266" i="3"/>
  <c r="D240" i="3"/>
  <c r="D968" i="3"/>
  <c r="D831" i="3"/>
  <c r="D974" i="3"/>
  <c r="D460" i="3"/>
  <c r="D736" i="3"/>
  <c r="D800" i="3"/>
  <c r="D462" i="3"/>
  <c r="D954" i="3"/>
  <c r="D484" i="3"/>
  <c r="D422" i="3"/>
  <c r="D862" i="3"/>
  <c r="D483" i="3"/>
  <c r="D914" i="3"/>
  <c r="D529" i="3"/>
  <c r="D794" i="3"/>
  <c r="D984" i="3"/>
  <c r="D415" i="3"/>
  <c r="D363" i="3"/>
  <c r="D442" i="3"/>
  <c r="D958" i="3"/>
  <c r="D805" i="3"/>
  <c r="D606" i="3"/>
  <c r="D670" i="3"/>
  <c r="D997" i="3"/>
  <c r="D796" i="3"/>
  <c r="D657" i="3"/>
  <c r="D555" i="3"/>
  <c r="D588" i="3"/>
  <c r="D772" i="3"/>
  <c r="D581" i="3"/>
  <c r="D608" i="3"/>
  <c r="D618" i="3"/>
  <c r="D819" i="3"/>
  <c r="D659" i="3"/>
  <c r="D808" i="3"/>
  <c r="D863" i="3"/>
  <c r="D487" i="3"/>
  <c r="D512" i="3"/>
  <c r="D633" i="3"/>
  <c r="D681" i="3"/>
  <c r="D702" i="3"/>
  <c r="D948" i="3"/>
  <c r="D894" i="3"/>
  <c r="D902" i="3"/>
  <c r="D505" i="3"/>
  <c r="D526" i="3"/>
  <c r="D844" i="3"/>
  <c r="D919" i="3"/>
  <c r="D777" i="3"/>
  <c r="D941" i="3"/>
  <c r="D537" i="3"/>
  <c r="D949" i="3"/>
  <c r="D482" i="3"/>
  <c r="D839" i="3"/>
  <c r="D737" i="3"/>
  <c r="D947" i="3"/>
  <c r="D795" i="3"/>
  <c r="D803" i="3"/>
  <c r="D841" i="3"/>
  <c r="D852" i="3"/>
  <c r="D740" i="3"/>
  <c r="D881" i="3"/>
  <c r="D534" i="3"/>
  <c r="D651" i="3"/>
  <c r="D960" i="3"/>
  <c r="D525" i="3"/>
  <c r="D936" i="3"/>
  <c r="D962" i="3"/>
  <c r="D759" i="3"/>
  <c r="D499" i="3"/>
  <c r="D596" i="3"/>
  <c r="D857" i="3"/>
  <c r="D786" i="3"/>
  <c r="D741" i="3"/>
  <c r="D913" i="3"/>
  <c r="D818" i="3"/>
  <c r="D518" i="3"/>
  <c r="D763" i="3"/>
  <c r="D773" i="3"/>
  <c r="D955" i="3"/>
  <c r="D910" i="3"/>
  <c r="D748" i="3"/>
  <c r="D655" i="3"/>
  <c r="D853" i="3"/>
  <c r="D842" i="3"/>
  <c r="D625" i="3"/>
  <c r="D943" i="3"/>
  <c r="D886" i="3"/>
  <c r="D879" i="3"/>
  <c r="D823" i="3"/>
  <c r="D475" i="3"/>
  <c r="D742" i="3"/>
  <c r="D793" i="3"/>
  <c r="D785" i="3"/>
  <c r="D500" i="3"/>
  <c r="D663" i="3"/>
  <c r="D540" i="3"/>
  <c r="D685" i="3"/>
  <c r="D718" i="3"/>
  <c r="D927" i="3"/>
  <c r="D993" i="3"/>
  <c r="D855" i="3"/>
  <c r="D696" i="3"/>
  <c r="D669" i="3"/>
  <c r="D617" i="3"/>
  <c r="D961" i="3"/>
  <c r="D752" i="3"/>
  <c r="D598" i="3"/>
  <c r="D918" i="3"/>
  <c r="D549" i="3"/>
  <c r="D942" i="3"/>
  <c r="D400" i="3"/>
  <c r="D369" i="3"/>
  <c r="D287" i="3"/>
  <c r="D354" i="3"/>
  <c r="D356" i="3"/>
  <c r="D386" i="3"/>
  <c r="D362" i="3"/>
  <c r="D444" i="3"/>
  <c r="D345" i="3"/>
  <c r="D303" i="3"/>
  <c r="D264" i="3"/>
  <c r="D261" i="3"/>
  <c r="D243" i="3"/>
  <c r="D230" i="3"/>
  <c r="D917" i="3"/>
  <c r="D650" i="3"/>
  <c r="D592" i="3"/>
  <c r="D725" i="3"/>
  <c r="D703" i="3"/>
  <c r="D607" i="3"/>
  <c r="D1001" i="3"/>
  <c r="D515" i="3"/>
  <c r="D461" i="3"/>
  <c r="D636" i="3"/>
  <c r="D933" i="3"/>
  <c r="D924" i="3"/>
  <c r="D568" i="3"/>
  <c r="D498" i="3"/>
  <c r="D423" i="3"/>
  <c r="D557" i="3"/>
  <c r="D428" i="3"/>
  <c r="D314" i="3"/>
  <c r="D408" i="3"/>
  <c r="D322" i="3"/>
  <c r="D329" i="3"/>
  <c r="D435" i="3"/>
  <c r="D300" i="3"/>
  <c r="D432" i="3"/>
  <c r="D311" i="3"/>
  <c r="D349" i="3"/>
  <c r="D254" i="3"/>
  <c r="D260" i="3"/>
  <c r="D236" i="3"/>
  <c r="D233" i="3"/>
  <c r="D231" i="3"/>
  <c r="D872" i="3"/>
  <c r="D494" i="3"/>
  <c r="D815" i="3"/>
  <c r="D885" i="3"/>
  <c r="D732" i="3"/>
  <c r="D946" i="3"/>
  <c r="D446" i="3"/>
  <c r="D620" i="3"/>
  <c r="D319" i="3"/>
  <c r="D397" i="3"/>
  <c r="D381" i="3"/>
  <c r="D391" i="3"/>
  <c r="D279" i="3"/>
  <c r="D252" i="3"/>
  <c r="D882" i="10"/>
  <c r="D886" i="10"/>
  <c r="D997" i="10"/>
  <c r="D391" i="10"/>
  <c r="D387" i="10"/>
  <c r="D330" i="10"/>
  <c r="D672" i="10"/>
  <c r="D639" i="10"/>
  <c r="D825" i="10"/>
  <c r="D773" i="10"/>
  <c r="D650" i="10"/>
  <c r="D866" i="10"/>
  <c r="D457" i="10"/>
  <c r="D989" i="10"/>
  <c r="D954" i="10"/>
  <c r="D813" i="10"/>
  <c r="D722" i="3"/>
  <c r="D856" i="3"/>
  <c r="D477" i="3"/>
  <c r="D642" i="3"/>
  <c r="D490" i="3"/>
  <c r="D832" i="3"/>
  <c r="D612" i="3"/>
  <c r="D720" i="3"/>
  <c r="D826" i="3"/>
  <c r="D325" i="3"/>
  <c r="D399" i="3"/>
  <c r="D426" i="3"/>
  <c r="D413" i="3"/>
  <c r="D283" i="3"/>
  <c r="D239" i="3"/>
  <c r="D978" i="10"/>
  <c r="D853" i="10"/>
  <c r="D632" i="10"/>
  <c r="D598" i="10"/>
  <c r="D496" i="10"/>
  <c r="D297" i="10"/>
  <c r="D725" i="10"/>
  <c r="D419" i="10"/>
  <c r="D557" i="10"/>
  <c r="D764" i="10"/>
  <c r="D544" i="10"/>
  <c r="D881" i="10"/>
  <c r="D519" i="10"/>
  <c r="D536" i="10"/>
  <c r="D433" i="10"/>
  <c r="D708" i="10"/>
  <c r="D896" i="3"/>
  <c r="D790" i="3"/>
  <c r="D922" i="3"/>
  <c r="D623" i="3"/>
  <c r="D326" i="3"/>
  <c r="D382" i="3"/>
  <c r="D377" i="3"/>
  <c r="D841" i="10"/>
  <c r="D651" i="10"/>
  <c r="D792" i="10"/>
  <c r="D671" i="10"/>
  <c r="D535" i="10"/>
  <c r="D952" i="10"/>
  <c r="D482" i="10"/>
  <c r="D867" i="10"/>
  <c r="D480" i="10"/>
  <c r="D932" i="10"/>
  <c r="D551" i="10"/>
  <c r="D418" i="10"/>
  <c r="D488" i="10"/>
  <c r="D851" i="10"/>
  <c r="D780" i="10"/>
  <c r="D289" i="10"/>
  <c r="D571" i="10"/>
  <c r="D872" i="10"/>
  <c r="D293" i="10"/>
  <c r="D960" i="10"/>
  <c r="D425" i="10"/>
  <c r="D373" i="10"/>
  <c r="D236" i="10"/>
  <c r="D925" i="10"/>
  <c r="D440" i="10"/>
  <c r="D479" i="10"/>
  <c r="D381" i="10"/>
  <c r="D683" i="10"/>
  <c r="D489" i="10"/>
  <c r="D283" i="10"/>
  <c r="D720" i="10"/>
  <c r="D471" i="10"/>
  <c r="D743" i="10"/>
  <c r="D595" i="10"/>
  <c r="D451" i="3"/>
  <c r="D626" i="3"/>
  <c r="D629" i="3"/>
  <c r="D458" i="3"/>
  <c r="D351" i="3"/>
  <c r="D409" i="3"/>
  <c r="D268" i="3"/>
  <c r="D436" i="3"/>
  <c r="D285" i="3"/>
  <c r="D387" i="3"/>
  <c r="D288" i="3"/>
  <c r="D376" i="3"/>
  <c r="D316" i="3"/>
  <c r="D317" i="3"/>
  <c r="D272" i="3"/>
  <c r="D234" i="3"/>
  <c r="D245" i="3"/>
  <c r="D639" i="3"/>
  <c r="D733" i="3"/>
  <c r="D890" i="3"/>
  <c r="D503" i="3"/>
  <c r="D547" i="3"/>
  <c r="D689" i="3"/>
  <c r="D828" i="3"/>
  <c r="D563" i="3"/>
  <c r="D385" i="3"/>
  <c r="D315" i="3"/>
  <c r="D372" i="3"/>
  <c r="D359" i="3"/>
  <c r="D340" i="3"/>
  <c r="D273" i="3"/>
  <c r="D242" i="3"/>
  <c r="D706" i="10"/>
  <c r="D733" i="10"/>
  <c r="D731" i="10"/>
  <c r="D900" i="10"/>
  <c r="D803" i="10"/>
  <c r="D306" i="10"/>
  <c r="D973" i="10"/>
  <c r="D445" i="10"/>
  <c r="D532" i="10"/>
  <c r="D944" i="10"/>
  <c r="D618" i="10"/>
  <c r="D846" i="10"/>
  <c r="D752" i="10"/>
  <c r="D985" i="10"/>
  <c r="D399" i="10"/>
  <c r="D308" i="10"/>
  <c r="D610" i="3"/>
  <c r="D837" i="3"/>
  <c r="D788" i="3"/>
  <c r="D507" i="3"/>
  <c r="D545" i="3"/>
  <c r="D935" i="3"/>
  <c r="D810" i="3"/>
  <c r="D929" i="3"/>
  <c r="D383" i="3"/>
  <c r="D299" i="3"/>
  <c r="D304" i="3"/>
  <c r="D312" i="3"/>
  <c r="D284" i="3"/>
  <c r="D263" i="3"/>
  <c r="D247" i="3"/>
  <c r="D647" i="10"/>
  <c r="D436" i="10"/>
  <c r="D892" i="10"/>
  <c r="D487" i="10"/>
  <c r="D483" i="10"/>
  <c r="D318" i="10"/>
  <c r="D844" i="10"/>
  <c r="D685" i="10"/>
  <c r="D422" i="10"/>
  <c r="D998" i="10"/>
  <c r="D980" i="10"/>
  <c r="D871" i="10"/>
  <c r="D927" i="10"/>
  <c r="D941" i="10"/>
  <c r="D840" i="10"/>
  <c r="D343" i="10"/>
  <c r="D729" i="3"/>
  <c r="D684" i="3"/>
  <c r="D566" i="3"/>
  <c r="D762" i="3"/>
  <c r="D366" i="3"/>
  <c r="D313" i="3"/>
  <c r="D275" i="3"/>
  <c r="D232" i="3"/>
  <c r="D493" i="10"/>
  <c r="D931" i="10"/>
  <c r="D312" i="10"/>
  <c r="D758" i="10"/>
  <c r="D467" i="10"/>
  <c r="D490" i="10"/>
  <c r="D611" i="10"/>
  <c r="D769" i="10"/>
  <c r="D890" i="10"/>
  <c r="D543" i="10"/>
  <c r="D939" i="10"/>
  <c r="D515" i="10"/>
  <c r="D936" i="10"/>
  <c r="D550" i="10"/>
  <c r="D869" i="10"/>
  <c r="D412" i="10"/>
  <c r="D470" i="10"/>
  <c r="D607" i="10"/>
  <c r="D740" i="10"/>
  <c r="D579" i="10"/>
  <c r="D835" i="10"/>
  <c r="D301" i="10"/>
  <c r="D252" i="10"/>
  <c r="D801" i="10"/>
  <c r="D638" i="10"/>
  <c r="D783" i="10"/>
  <c r="D981" i="10"/>
  <c r="D561" i="10"/>
  <c r="D363" i="10"/>
  <c r="D255" i="10"/>
  <c r="D314" i="10"/>
  <c r="D465" i="10"/>
  <c r="D346" i="10"/>
  <c r="D824" i="3"/>
  <c r="D744" i="3"/>
  <c r="D982" i="3"/>
  <c r="D860" i="3"/>
  <c r="D434" i="3"/>
  <c r="D365" i="3"/>
  <c r="D373" i="3"/>
  <c r="D307" i="3"/>
  <c r="D344" i="3"/>
  <c r="D396" i="3"/>
  <c r="D282" i="3"/>
  <c r="D267" i="3"/>
  <c r="D249" i="3"/>
  <c r="D807" i="3"/>
  <c r="D464" i="3"/>
  <c r="D774" i="3"/>
  <c r="D930" i="3"/>
  <c r="D671" i="3"/>
  <c r="D645" i="3"/>
  <c r="D937" i="3"/>
  <c r="D682" i="3"/>
  <c r="D417" i="3"/>
  <c r="D412" i="3"/>
  <c r="D358" i="3"/>
  <c r="D295" i="3"/>
  <c r="D419" i="3"/>
  <c r="D262" i="3"/>
  <c r="D248" i="3"/>
  <c r="D856" i="10"/>
  <c r="D726" i="10"/>
  <c r="D839" i="10"/>
  <c r="D619" i="10"/>
  <c r="D473" i="10"/>
  <c r="D972" i="10"/>
  <c r="D641" i="10"/>
  <c r="D947" i="10"/>
  <c r="D549" i="10"/>
  <c r="D907" i="10"/>
  <c r="D806" i="10"/>
  <c r="D499" i="10"/>
  <c r="D541" i="10"/>
  <c r="D896" i="10"/>
  <c r="D805" i="10"/>
  <c r="D327" i="10"/>
  <c r="D846" i="3"/>
  <c r="D827" i="3"/>
  <c r="D686" i="3"/>
  <c r="D554" i="3"/>
  <c r="D599" i="3"/>
  <c r="D754" i="3"/>
  <c r="D921" i="3"/>
  <c r="D964" i="3"/>
  <c r="D395" i="3"/>
  <c r="D410" i="3"/>
  <c r="D323" i="3"/>
  <c r="D302" i="3"/>
  <c r="D389" i="3"/>
  <c r="D274" i="3"/>
  <c r="D241" i="3"/>
  <c r="D406" i="10"/>
  <c r="D511" i="10"/>
  <c r="D763" i="10"/>
  <c r="D747" i="10"/>
  <c r="D662" i="10"/>
  <c r="D542" i="10"/>
  <c r="D462" i="10"/>
  <c r="D687" i="10"/>
  <c r="D984" i="10"/>
  <c r="D885" i="10"/>
  <c r="D774" i="10"/>
  <c r="D712" i="10"/>
  <c r="D771" i="10"/>
  <c r="D788" i="10"/>
  <c r="D880" i="10"/>
  <c r="D329" i="10"/>
  <c r="D609" i="3"/>
  <c r="D646" i="3"/>
  <c r="D891" i="3"/>
  <c r="D637" i="3"/>
  <c r="D343" i="3"/>
  <c r="D337" i="3"/>
  <c r="D255" i="3"/>
  <c r="D1000" i="10"/>
  <c r="D528" i="10"/>
  <c r="D548" i="10"/>
  <c r="D745" i="10"/>
  <c r="D744" i="10"/>
  <c r="D450" i="10"/>
  <c r="D481" i="10"/>
  <c r="D288" i="10"/>
  <c r="D429" i="10"/>
  <c r="D603" i="10"/>
  <c r="D554" i="10"/>
  <c r="D874" i="10"/>
  <c r="D558" i="10"/>
  <c r="D990" i="10"/>
  <c r="D584" i="10"/>
  <c r="D507" i="10"/>
  <c r="D950" i="10"/>
  <c r="D605" i="10"/>
  <c r="D456" i="10"/>
  <c r="D538" i="10"/>
  <c r="D964" i="10"/>
  <c r="D281" i="10"/>
  <c r="D586" i="10"/>
  <c r="D583" i="10"/>
  <c r="D348" i="10"/>
  <c r="D719" i="10"/>
  <c r="D504" i="10"/>
  <c r="D315" i="10"/>
  <c r="D244" i="10"/>
  <c r="D640" i="10"/>
  <c r="D389" i="10"/>
  <c r="D610" i="10"/>
  <c r="D333" i="10"/>
  <c r="D691" i="3"/>
  <c r="D980" i="3"/>
  <c r="D476" i="3"/>
  <c r="D577" i="3"/>
  <c r="D291" i="3"/>
  <c r="D388" i="3"/>
  <c r="D338" i="3"/>
  <c r="D360" i="3"/>
  <c r="D431" i="3"/>
  <c r="D310" i="3"/>
  <c r="D439" i="3"/>
  <c r="D289" i="3"/>
  <c r="D346" i="3"/>
  <c r="D276" i="3"/>
  <c r="D277" i="3"/>
  <c r="D238" i="3"/>
  <c r="D789" i="3"/>
  <c r="D543" i="3"/>
  <c r="D521" i="3"/>
  <c r="D569" i="3"/>
  <c r="D533" i="3"/>
  <c r="D866" i="3"/>
  <c r="D643" i="3"/>
  <c r="D854" i="3"/>
  <c r="D321" i="3"/>
  <c r="D301" i="3"/>
  <c r="D433" i="3"/>
  <c r="D440" i="3"/>
  <c r="D305" i="3"/>
  <c r="D265" i="3"/>
  <c r="D518" i="10"/>
  <c r="D797" i="10"/>
  <c r="D753" i="10"/>
  <c r="D392" i="10"/>
  <c r="D591" i="10"/>
  <c r="D971" i="10"/>
  <c r="D417" i="10"/>
  <c r="D612" i="10"/>
  <c r="D785" i="10"/>
  <c r="D937" i="10"/>
  <c r="D435" i="10"/>
  <c r="D830" i="10"/>
  <c r="D596" i="10"/>
  <c r="D562" i="10"/>
  <c r="D438" i="10"/>
  <c r="D292" i="10"/>
  <c r="D901" i="3"/>
  <c r="D687" i="3"/>
  <c r="D990" i="3"/>
  <c r="D726" i="3"/>
  <c r="D653" i="3"/>
  <c r="D999" i="3"/>
  <c r="D560" i="3"/>
  <c r="D798" i="3"/>
  <c r="D293" i="3"/>
  <c r="D361" i="3"/>
  <c r="D411" i="3"/>
  <c r="D443" i="3"/>
  <c r="D336" i="3"/>
  <c r="D258" i="3"/>
  <c r="D942" i="10"/>
  <c r="D537" i="10"/>
  <c r="D734" i="10"/>
  <c r="D820" i="10"/>
  <c r="D284" i="10"/>
  <c r="D404" i="10"/>
  <c r="D849" i="10"/>
  <c r="D568" i="10"/>
  <c r="D658" i="10"/>
  <c r="D437" i="10"/>
  <c r="D777" i="10"/>
  <c r="D460" i="10"/>
  <c r="D477" i="10"/>
  <c r="D424" i="10"/>
  <c r="D563" i="10"/>
  <c r="D859" i="3"/>
  <c r="D995" i="3"/>
  <c r="D384" i="3"/>
  <c r="D673" i="10"/>
  <c r="D659" i="10"/>
  <c r="D443" i="10"/>
  <c r="D660" i="10"/>
  <c r="D585" i="10"/>
  <c r="D374" i="10"/>
  <c r="D582" i="10"/>
  <c r="D362" i="10"/>
  <c r="D789" i="10"/>
  <c r="D928" i="3"/>
  <c r="D437" i="3"/>
  <c r="D271" i="3"/>
  <c r="D817" i="10"/>
  <c r="D746" i="10"/>
  <c r="D920" i="10"/>
  <c r="D791" i="10"/>
  <c r="D832" i="10"/>
  <c r="D894" i="10"/>
  <c r="D738" i="10"/>
  <c r="D578" i="10"/>
  <c r="D974" i="10"/>
  <c r="D398" i="10"/>
  <c r="D599" i="10"/>
  <c r="D505" i="10"/>
  <c r="D800" i="10"/>
  <c r="D613" i="10"/>
  <c r="D821" i="10"/>
  <c r="D420" i="10"/>
  <c r="D383" i="10"/>
  <c r="D491" i="10"/>
  <c r="D739" i="10"/>
  <c r="D913" i="10"/>
  <c r="D848" i="10"/>
  <c r="D320" i="10"/>
  <c r="D256" i="10"/>
  <c r="D455" i="10"/>
  <c r="D378" i="10"/>
  <c r="D884" i="10"/>
  <c r="D987" i="10"/>
  <c r="D736" i="10"/>
  <c r="D349" i="10"/>
  <c r="D727" i="10"/>
  <c r="D556" i="10"/>
  <c r="D888" i="10"/>
  <c r="D265" i="10"/>
  <c r="D513" i="10"/>
  <c r="D397" i="10"/>
  <c r="D472" i="10"/>
  <c r="D251" i="10"/>
  <c r="D405" i="10"/>
  <c r="D898" i="10"/>
  <c r="D299" i="10"/>
  <c r="D531" i="10"/>
  <c r="D616" i="3"/>
  <c r="D751" i="3"/>
  <c r="D445" i="3"/>
  <c r="D603" i="3"/>
  <c r="D342" i="3"/>
  <c r="D425" i="3"/>
  <c r="D308" i="3"/>
  <c r="D804" i="3"/>
  <c r="D405" i="3"/>
  <c r="D701" i="10"/>
  <c r="D580" i="10"/>
  <c r="D394" i="10"/>
  <c r="D863" i="10"/>
  <c r="D697" i="10"/>
  <c r="D416" i="10"/>
  <c r="D478" i="10"/>
  <c r="D628" i="10"/>
  <c r="D690" i="10"/>
  <c r="D956" i="10"/>
  <c r="D711" i="10"/>
  <c r="D262" i="10"/>
  <c r="D508" i="10"/>
  <c r="D285" i="10"/>
  <c r="D823" i="10"/>
  <c r="D600" i="10"/>
  <c r="D269" i="10"/>
  <c r="D452" i="10"/>
  <c r="D652" i="10"/>
  <c r="D494" i="10"/>
  <c r="D921" i="10"/>
  <c r="D337" i="10"/>
  <c r="D258" i="10"/>
  <c r="D350" i="3"/>
  <c r="D914" i="10"/>
  <c r="D761" i="10"/>
  <c r="D631" i="10"/>
  <c r="D502" i="3"/>
  <c r="D334" i="3"/>
  <c r="D654" i="10"/>
  <c r="D620" i="10"/>
  <c r="D799" i="10"/>
  <c r="D468" i="10"/>
  <c r="D409" i="10"/>
  <c r="D273" i="10"/>
  <c r="D715" i="10"/>
  <c r="D253" i="10"/>
  <c r="D604" i="3"/>
  <c r="D306" i="3"/>
  <c r="D251" i="3"/>
  <c r="D906" i="10"/>
  <c r="D796" i="10"/>
  <c r="D355" i="10"/>
  <c r="D634" i="10"/>
  <c r="D498" i="10"/>
  <c r="D836" i="10"/>
  <c r="D923" i="10"/>
  <c r="D384" i="10"/>
  <c r="D695" i="10"/>
  <c r="D760" i="10"/>
  <c r="D569" i="10"/>
  <c r="D862" i="10"/>
  <c r="D669" i="10"/>
  <c r="D860" i="10"/>
  <c r="D476" i="10"/>
  <c r="D303" i="10"/>
  <c r="D677" i="10"/>
  <c r="D674" i="10"/>
  <c r="D358" i="10"/>
  <c r="D524" i="10"/>
  <c r="D934" i="10"/>
  <c r="D367" i="10"/>
  <c r="D239" i="10"/>
  <c r="D887" i="10"/>
  <c r="D938" i="10"/>
  <c r="D469" i="10"/>
  <c r="D943" i="10"/>
  <c r="D865" i="10"/>
  <c r="D525" i="10"/>
  <c r="D263" i="10"/>
  <c r="D629" i="10"/>
  <c r="D411" i="10"/>
  <c r="D546" i="10"/>
  <c r="D975" i="10"/>
  <c r="D642" i="10"/>
  <c r="D883" i="10"/>
  <c r="D231" i="10"/>
  <c r="D592" i="10"/>
  <c r="D441" i="10"/>
  <c r="D278" i="10"/>
  <c r="D290" i="10"/>
  <c r="D944" i="3"/>
  <c r="D728" i="3"/>
  <c r="D544" i="3"/>
  <c r="D621" i="3"/>
  <c r="D378" i="3"/>
  <c r="D355" i="3"/>
  <c r="D259" i="3"/>
  <c r="D561" i="3"/>
  <c r="D339" i="3"/>
  <c r="D645" i="10"/>
  <c r="D356" i="10"/>
  <c r="D723" i="10"/>
  <c r="D994" i="10"/>
  <c r="D614" i="10"/>
  <c r="D665" i="10"/>
  <c r="D464" i="10"/>
  <c r="D566" i="10"/>
  <c r="D421" i="10"/>
  <c r="D336" i="10"/>
  <c r="D916" i="10"/>
  <c r="D240" i="10"/>
  <c r="D626" i="10"/>
  <c r="D815" i="10"/>
  <c r="D702" i="10"/>
  <c r="D602" i="10"/>
  <c r="D230" i="10"/>
  <c r="D393" i="10"/>
  <c r="D593" i="10"/>
  <c r="D444" i="10"/>
  <c r="D597" i="10"/>
  <c r="D264" i="10"/>
  <c r="D676" i="10"/>
  <c r="D818" i="10"/>
  <c r="D925" i="3"/>
  <c r="D250" i="3"/>
  <c r="D667" i="10"/>
  <c r="D767" i="10"/>
  <c r="D919" i="10"/>
  <c r="D560" i="10"/>
  <c r="D589" i="10"/>
  <c r="D529" i="10"/>
  <c r="D959" i="10"/>
  <c r="D732" i="10"/>
  <c r="D508" i="3"/>
  <c r="D333" i="3"/>
  <c r="D587" i="10"/>
  <c r="D388" i="10"/>
  <c r="D375" i="10"/>
  <c r="D559" i="10"/>
  <c r="D833" i="10"/>
  <c r="D854" i="10"/>
  <c r="D717" i="10"/>
  <c r="D347" i="10"/>
  <c r="D775" i="10"/>
  <c r="D655" i="10"/>
  <c r="D492" i="10"/>
  <c r="D414" i="10"/>
  <c r="D755" i="10"/>
  <c r="D962" i="10"/>
  <c r="D459" i="10"/>
  <c r="D710" i="10"/>
  <c r="D749" i="10"/>
  <c r="D574" i="10"/>
  <c r="D475" i="10"/>
  <c r="D570" i="10"/>
  <c r="D679" i="10"/>
  <c r="D371" i="10"/>
  <c r="D926" i="10"/>
  <c r="D385" i="10"/>
  <c r="D924" i="10"/>
  <c r="D510" i="10"/>
  <c r="D843" i="10"/>
  <c r="D313" i="10"/>
  <c r="D261" i="10"/>
  <c r="D277" i="10"/>
  <c r="D918" i="10"/>
  <c r="D322" i="10"/>
  <c r="D254" i="10"/>
  <c r="D274" i="10"/>
  <c r="D757" i="10"/>
  <c r="D340" i="10"/>
  <c r="D653" i="10"/>
  <c r="D446" i="10"/>
  <c r="D776" i="10"/>
  <c r="D237" i="10"/>
  <c r="D589" i="3"/>
  <c r="D864" i="3"/>
  <c r="D578" i="3"/>
  <c r="D692" i="3"/>
  <c r="D324" i="3"/>
  <c r="D394" i="3"/>
  <c r="D257" i="3"/>
  <c r="D597" i="3"/>
  <c r="D237" i="3"/>
  <c r="D448" i="10"/>
  <c r="D547" i="10"/>
  <c r="D756" i="10"/>
  <c r="D716" i="10"/>
  <c r="D930" i="10"/>
  <c r="D784" i="10"/>
  <c r="D986" i="10"/>
  <c r="D466" i="10"/>
  <c r="D527" i="10"/>
  <c r="D842" i="10"/>
  <c r="D555" i="10"/>
  <c r="D847" i="10"/>
  <c r="D901" i="10"/>
  <c r="D324" i="10"/>
  <c r="D401" i="10"/>
  <c r="D778" i="10"/>
  <c r="D968" i="10"/>
  <c r="D339" i="10"/>
  <c r="D902" i="10"/>
  <c r="D814" i="10"/>
  <c r="D987" i="3"/>
  <c r="D891" i="10"/>
  <c r="D698" i="10"/>
  <c r="D664" i="10"/>
  <c r="D404" i="3"/>
  <c r="D878" i="10"/>
  <c r="D958" i="10"/>
  <c r="D386" i="10"/>
  <c r="D430" i="10"/>
  <c r="D868" i="10"/>
  <c r="D565" i="10"/>
  <c r="D766" i="10"/>
  <c r="D713" i="10"/>
  <c r="D903" i="10"/>
  <c r="D447" i="3"/>
  <c r="D398" i="3"/>
  <c r="D347" i="3"/>
  <c r="D889" i="10"/>
  <c r="D577" i="10"/>
  <c r="D503" i="10"/>
  <c r="D875" i="10"/>
  <c r="D432" i="10"/>
  <c r="D827" i="10"/>
  <c r="D859" i="10"/>
  <c r="D287" i="10"/>
  <c r="D737" i="10"/>
  <c r="D564" i="10"/>
  <c r="D946" i="10"/>
  <c r="D646" i="10"/>
  <c r="D735" i="10"/>
  <c r="D661" i="10"/>
  <c r="D982" i="10"/>
  <c r="D434" i="10"/>
  <c r="D427" i="10"/>
  <c r="D714" i="10"/>
  <c r="D635" i="10"/>
  <c r="D852" i="10"/>
  <c r="D754" i="10"/>
  <c r="D279" i="10"/>
  <c r="D233" i="10"/>
  <c r="D910" i="10"/>
  <c r="D622" i="10"/>
  <c r="D328" i="10"/>
  <c r="D895" i="10"/>
  <c r="D682" i="10"/>
  <c r="D359" i="10"/>
  <c r="D245" i="10"/>
  <c r="D908" i="10"/>
  <c r="D945" i="10"/>
  <c r="D834" i="10"/>
  <c r="D294" i="10"/>
  <c r="D855" i="10"/>
  <c r="D594" i="10"/>
  <c r="D361" i="10"/>
  <c r="D334" i="10"/>
  <c r="D961" i="10"/>
  <c r="D309" i="10"/>
  <c r="D580" i="3"/>
  <c r="D956" i="3"/>
  <c r="D615" i="3"/>
  <c r="D799" i="3"/>
  <c r="D430" i="3"/>
  <c r="D309" i="3"/>
  <c r="D364" i="3"/>
  <c r="D693" i="3"/>
  <c r="D406" i="3"/>
  <c r="D831" i="10"/>
  <c r="D940" i="10"/>
  <c r="D845" i="10"/>
  <c r="D768" i="10"/>
  <c r="D709" i="10"/>
  <c r="D522" i="10"/>
  <c r="D408" i="10"/>
  <c r="D552" i="10"/>
  <c r="D643" i="10"/>
  <c r="D694" i="10"/>
  <c r="D332" i="10"/>
  <c r="D539" i="10"/>
  <c r="D675" i="10"/>
  <c r="D500" i="10"/>
  <c r="D266" i="10"/>
  <c r="D321" i="10"/>
  <c r="D822" i="10"/>
  <c r="D382" i="10"/>
  <c r="D861" i="10"/>
  <c r="D238" i="10"/>
  <c r="D966" i="10"/>
  <c r="D495" i="10"/>
  <c r="D502" i="10"/>
  <c r="D833" i="3"/>
  <c r="D474" i="10"/>
  <c r="D718" i="10"/>
  <c r="D993" i="10"/>
  <c r="D627" i="10"/>
  <c r="D423" i="10"/>
  <c r="D242" i="10"/>
  <c r="D935" i="10"/>
  <c r="D976" i="10"/>
  <c r="D644" i="10"/>
  <c r="D807" i="10"/>
  <c r="D567" i="3"/>
  <c r="D244" i="3"/>
  <c r="D573" i="10"/>
  <c r="D893" i="10"/>
  <c r="D933" i="10"/>
  <c r="D808" i="10"/>
  <c r="D879" i="10"/>
  <c r="D904" i="10"/>
  <c r="D911" i="10"/>
  <c r="D295" i="10"/>
  <c r="D449" i="10"/>
  <c r="D912" i="10"/>
  <c r="D341" i="10"/>
  <c r="D995" i="10"/>
  <c r="D748" i="10"/>
  <c r="D369" i="10"/>
  <c r="D794" i="10"/>
  <c r="D615" i="10"/>
  <c r="D809" i="10"/>
  <c r="D516" i="10"/>
  <c r="D257" i="10"/>
  <c r="D992" i="10"/>
  <c r="D395" i="10"/>
  <c r="D729" i="10"/>
  <c r="D576" i="3"/>
  <c r="D325" i="10"/>
  <c r="D917" i="10"/>
  <c r="D606" i="10"/>
  <c r="D926" i="3"/>
  <c r="D666" i="10"/>
  <c r="D909" i="10"/>
  <c r="D396" i="10"/>
  <c r="D523" i="10"/>
  <c r="D458" i="10"/>
  <c r="D463" i="10"/>
  <c r="D689" i="10"/>
  <c r="D298" i="10"/>
  <c r="D829" i="10"/>
  <c r="D705" i="10"/>
  <c r="D316" i="10"/>
  <c r="D1001" i="10"/>
  <c r="D824" i="10"/>
  <c r="D588" i="10"/>
  <c r="D357" i="10"/>
  <c r="D526" i="10"/>
  <c r="D837" i="10"/>
  <c r="D410" i="10"/>
  <c r="D965" i="10"/>
  <c r="D267" i="10"/>
  <c r="D624" i="10"/>
  <c r="D636" i="10"/>
  <c r="D567" i="10"/>
  <c r="D496" i="3"/>
  <c r="D858" i="10"/>
  <c r="D485" i="10"/>
  <c r="D826" i="10"/>
  <c r="D680" i="10"/>
  <c r="D317" i="10"/>
  <c r="D576" i="10"/>
  <c r="D770" i="10"/>
  <c r="D286" i="10"/>
  <c r="D335" i="10"/>
  <c r="D326" i="10"/>
  <c r="D630" i="10"/>
  <c r="D294" i="3"/>
  <c r="D534" i="10"/>
  <c r="D781" i="10"/>
  <c r="D447" i="10"/>
  <c r="D656" i="10"/>
  <c r="D270" i="10"/>
  <c r="D545" i="10"/>
  <c r="D765" i="10"/>
  <c r="D691" i="10"/>
  <c r="D581" i="10"/>
  <c r="D957" i="10"/>
  <c r="D969" i="10"/>
  <c r="D509" i="10"/>
  <c r="D372" i="10"/>
  <c r="D246" i="10"/>
  <c r="D517" i="10"/>
  <c r="D953" i="10"/>
  <c r="D684" i="10"/>
  <c r="D621" i="10"/>
  <c r="D838" i="10"/>
  <c r="D991" i="10"/>
  <c r="D311" i="10"/>
  <c r="D344" i="10"/>
  <c r="D540" i="10"/>
  <c r="D291" i="10"/>
  <c r="D897" i="10"/>
  <c r="D721" i="10"/>
  <c r="D688" i="10"/>
  <c r="D633" i="10"/>
  <c r="D700" i="10"/>
  <c r="D816" i="10"/>
  <c r="D351" i="10"/>
  <c r="D248" i="10"/>
  <c r="D553" i="10"/>
  <c r="D260" i="10"/>
  <c r="D520" i="10"/>
  <c r="D899" i="10"/>
  <c r="D657" i="10"/>
  <c r="D979" i="10"/>
  <c r="D331" i="10"/>
  <c r="D390" i="10"/>
  <c r="D353" i="10"/>
  <c r="D668" i="3"/>
  <c r="D320" i="3"/>
  <c r="D407" i="10"/>
  <c r="D850" i="10"/>
  <c r="D616" i="10"/>
  <c r="D300" i="10"/>
  <c r="D790" i="10"/>
  <c r="D864" i="10"/>
  <c r="D663" i="10"/>
  <c r="D905" i="10"/>
  <c r="D951" i="10"/>
  <c r="D604" i="10"/>
  <c r="D354" i="10"/>
  <c r="D707" i="10"/>
  <c r="D310" i="10"/>
  <c r="D681" i="10"/>
  <c r="D268" i="10"/>
  <c r="D370" i="10"/>
  <c r="D304" i="10"/>
  <c r="D649" i="10"/>
  <c r="D804" i="10"/>
  <c r="D350" i="10"/>
  <c r="D514" i="10"/>
  <c r="D819" i="10"/>
  <c r="D608" i="10"/>
  <c r="D949" i="10"/>
  <c r="D782" i="3"/>
  <c r="D292" i="3"/>
  <c r="D928" i="10"/>
  <c r="D963" i="10"/>
  <c r="D623" i="10"/>
  <c r="D307" i="10"/>
  <c r="D724" i="10"/>
  <c r="D678" i="10"/>
  <c r="D590" i="10"/>
  <c r="D439" i="10"/>
  <c r="D948" i="10"/>
  <c r="D512" i="10"/>
  <c r="D352" i="10"/>
  <c r="D380" i="10"/>
  <c r="D342" i="10"/>
  <c r="D625" i="10"/>
  <c r="D250" i="10"/>
  <c r="D305" i="10"/>
  <c r="D730" i="10"/>
  <c r="D368" i="10"/>
  <c r="D365" i="10"/>
  <c r="D497" i="10"/>
  <c r="D327" i="3"/>
  <c r="D364" i="10"/>
  <c r="D988" i="10"/>
  <c r="D782" i="10"/>
  <c r="D759" i="10"/>
  <c r="D377" i="10"/>
  <c r="D787" i="10"/>
  <c r="D259" i="10"/>
  <c r="D686" i="10"/>
  <c r="D617" i="10"/>
  <c r="D793" i="10"/>
  <c r="D870" i="10"/>
  <c r="D847" i="3"/>
  <c r="D415" i="10"/>
  <c r="D413" i="10"/>
  <c r="D572" i="10"/>
  <c r="D751" i="10"/>
  <c r="D302" i="10"/>
  <c r="D741" i="10"/>
  <c r="D241" i="10"/>
  <c r="D670" i="10"/>
  <c r="D451" i="10"/>
  <c r="D728" i="10"/>
  <c r="D521" i="10"/>
  <c r="D501" i="10"/>
  <c r="D319" i="10"/>
  <c r="D524" i="3"/>
  <c r="D345" i="10"/>
  <c r="D454" i="10"/>
  <c r="D929" i="10"/>
  <c r="D970" i="10"/>
  <c r="D609" i="10"/>
  <c r="D722" i="10"/>
  <c r="D811" i="10"/>
  <c r="D234" i="10"/>
  <c r="D877" i="10"/>
  <c r="D539" i="3"/>
  <c r="D692" i="10"/>
  <c r="D779" i="10"/>
  <c r="D704" i="10"/>
  <c r="D772" i="10"/>
  <c r="D762" i="10"/>
  <c r="D379" i="10"/>
  <c r="D798" i="10"/>
  <c r="D431" i="10"/>
  <c r="D876" i="10"/>
  <c r="D575" i="10"/>
  <c r="D506" i="10"/>
  <c r="D272" i="10"/>
  <c r="D915" i="10"/>
  <c r="D750" i="10"/>
  <c r="D376" i="10"/>
  <c r="D338" i="10"/>
  <c r="D296" i="10"/>
  <c r="D271" i="10"/>
  <c r="D232" i="10"/>
  <c r="D979" i="3"/>
  <c r="D438" i="3"/>
  <c r="D802" i="10"/>
  <c r="D983" i="10"/>
  <c r="D648" i="10"/>
  <c r="D857" i="10"/>
  <c r="D486" i="10"/>
  <c r="D533" i="10"/>
  <c r="D403" i="10"/>
  <c r="D703" i="10"/>
  <c r="D668" i="10"/>
  <c r="D601" i="10"/>
  <c r="D828" i="10"/>
  <c r="D276" i="10"/>
  <c r="D873" i="10"/>
  <c r="D461" i="10"/>
  <c r="D977" i="10"/>
  <c r="D426" i="10"/>
  <c r="D235" i="10"/>
  <c r="D999" i="10"/>
  <c r="D400" i="10"/>
  <c r="D696" i="10"/>
  <c r="D530" i="10"/>
  <c r="D280" i="10"/>
  <c r="D243" i="10"/>
  <c r="D795" i="10"/>
  <c r="D967" i="10"/>
  <c r="D442" i="10"/>
  <c r="D996" i="10"/>
  <c r="D637" i="10"/>
  <c r="D275" i="10"/>
  <c r="D256" i="3"/>
  <c r="D693" i="10"/>
  <c r="D699" i="10"/>
  <c r="D323" i="10"/>
  <c r="D390" i="3"/>
  <c r="D484" i="10"/>
  <c r="D812" i="10"/>
  <c r="D955" i="10"/>
  <c r="D360" i="10"/>
  <c r="D249" i="10"/>
  <c r="D282" i="10"/>
  <c r="D453" i="10"/>
  <c r="D281" i="3"/>
  <c r="D786" i="10"/>
  <c r="D742" i="10"/>
  <c r="D402" i="10"/>
  <c r="D366" i="10"/>
  <c r="D247" i="10"/>
  <c r="D810" i="10"/>
  <c r="D428" i="10"/>
  <c r="D922" i="10"/>
  <c r="D210" i="10"/>
  <c r="D201" i="10"/>
  <c r="D190" i="10"/>
  <c r="D206" i="10"/>
  <c r="D186" i="10"/>
  <c r="D225" i="10"/>
  <c r="D200" i="10"/>
  <c r="D222" i="10"/>
  <c r="D203" i="10"/>
  <c r="D219" i="10"/>
  <c r="D215" i="10"/>
  <c r="D194" i="10"/>
  <c r="D211" i="10"/>
  <c r="D213" i="10"/>
  <c r="D202" i="10"/>
  <c r="D221" i="10"/>
  <c r="D196" i="10"/>
  <c r="D224" i="10"/>
  <c r="D198" i="10"/>
  <c r="D197" i="10"/>
  <c r="D204" i="10"/>
  <c r="D218" i="10"/>
  <c r="D220" i="10"/>
  <c r="D223" i="10"/>
  <c r="D192" i="10"/>
  <c r="D217" i="10"/>
  <c r="D212" i="10"/>
  <c r="D229" i="10"/>
  <c r="D214" i="10"/>
  <c r="D199" i="10"/>
  <c r="D226" i="10"/>
  <c r="D227" i="10"/>
  <c r="D207" i="10"/>
  <c r="D187" i="10"/>
  <c r="D189" i="10"/>
  <c r="D208" i="10"/>
  <c r="D228" i="10"/>
  <c r="D209" i="10"/>
  <c r="D193" i="10"/>
  <c r="D188" i="10"/>
  <c r="D195" i="10"/>
  <c r="D205" i="10"/>
  <c r="D216" i="10"/>
  <c r="D191" i="10"/>
  <c r="D195" i="3"/>
  <c r="D222" i="3"/>
  <c r="D188" i="3"/>
  <c r="D217" i="3"/>
  <c r="D228" i="3"/>
  <c r="D192" i="3"/>
  <c r="D202" i="3"/>
  <c r="D206" i="3"/>
  <c r="D223" i="3"/>
  <c r="D213" i="3"/>
  <c r="D224" i="3"/>
  <c r="D218" i="3"/>
  <c r="D209" i="3"/>
  <c r="D210" i="3"/>
  <c r="D190" i="3"/>
  <c r="D193" i="3"/>
  <c r="D197" i="3"/>
  <c r="D211" i="3"/>
  <c r="D203" i="3"/>
  <c r="D198" i="3"/>
  <c r="D199" i="3"/>
  <c r="D225" i="3"/>
  <c r="D226" i="3"/>
  <c r="D215" i="3"/>
  <c r="D191" i="3"/>
  <c r="D189" i="3"/>
  <c r="D219" i="3"/>
  <c r="D201" i="3"/>
  <c r="D212" i="3"/>
  <c r="D208" i="3"/>
  <c r="D221" i="3"/>
  <c r="D187" i="3"/>
  <c r="D205" i="3"/>
  <c r="D216" i="3"/>
  <c r="D200" i="3"/>
  <c r="D229" i="3"/>
  <c r="D220" i="3"/>
  <c r="D227" i="3"/>
  <c r="D207" i="3"/>
  <c r="D196" i="3"/>
  <c r="D186" i="3"/>
  <c r="D214" i="3"/>
  <c r="D194" i="3"/>
  <c r="D204" i="3"/>
  <c r="D158" i="10"/>
  <c r="D150" i="10"/>
  <c r="D153" i="10"/>
  <c r="D149" i="10"/>
  <c r="D126" i="10"/>
  <c r="D140" i="10"/>
  <c r="D181" i="10"/>
  <c r="D157" i="10"/>
  <c r="D159" i="10"/>
  <c r="D170" i="10"/>
  <c r="D163" i="10"/>
  <c r="D136" i="10"/>
  <c r="D139" i="10"/>
  <c r="D138" i="10"/>
  <c r="D174" i="10"/>
  <c r="D125" i="10"/>
  <c r="D166" i="10"/>
  <c r="D165" i="10"/>
  <c r="D141" i="10"/>
  <c r="D134" i="10"/>
  <c r="D169" i="10"/>
  <c r="D155" i="10"/>
  <c r="D132" i="10"/>
  <c r="D152" i="10"/>
  <c r="D137" i="10"/>
  <c r="D154" i="10"/>
  <c r="D172" i="10"/>
  <c r="D129" i="10"/>
  <c r="D142" i="10"/>
  <c r="D133" i="10"/>
  <c r="D168" i="10"/>
  <c r="D173" i="10"/>
  <c r="D179" i="10"/>
  <c r="D182" i="10"/>
  <c r="D151" i="10"/>
  <c r="D144" i="10"/>
  <c r="D156" i="10"/>
  <c r="D176" i="10"/>
  <c r="D160" i="10"/>
  <c r="D164" i="10"/>
  <c r="D131" i="10"/>
  <c r="D128" i="10"/>
  <c r="D184" i="10"/>
  <c r="D145" i="10"/>
  <c r="D161" i="10"/>
  <c r="D143" i="10"/>
  <c r="D185" i="10"/>
  <c r="D183" i="10"/>
  <c r="D130" i="10"/>
  <c r="D148" i="10"/>
  <c r="D135" i="10"/>
  <c r="D127" i="10"/>
  <c r="D180" i="10"/>
  <c r="D167" i="10"/>
  <c r="D171" i="10"/>
  <c r="D177" i="10"/>
  <c r="D175" i="10"/>
  <c r="D178" i="10"/>
  <c r="D162" i="10"/>
  <c r="D146" i="10"/>
  <c r="D147" i="10"/>
  <c r="D179" i="3"/>
  <c r="D182" i="3"/>
  <c r="D174" i="3"/>
  <c r="D168" i="3"/>
  <c r="D144" i="3"/>
  <c r="D170" i="3"/>
  <c r="D146" i="3"/>
  <c r="D139" i="3"/>
  <c r="D158" i="3"/>
  <c r="D155" i="3"/>
  <c r="D133" i="3"/>
  <c r="D149" i="3"/>
  <c r="D153" i="3"/>
  <c r="D157" i="3"/>
  <c r="D143" i="3"/>
  <c r="D180" i="3"/>
  <c r="D173" i="3"/>
  <c r="D177" i="3"/>
  <c r="D172" i="3"/>
  <c r="D141" i="3"/>
  <c r="D161" i="3"/>
  <c r="D183" i="3"/>
  <c r="D165" i="3"/>
  <c r="D167" i="3"/>
  <c r="D178" i="3"/>
  <c r="D127" i="3"/>
  <c r="D169" i="3"/>
  <c r="D128" i="3"/>
  <c r="D163" i="3"/>
  <c r="D129" i="3"/>
  <c r="D136" i="3"/>
  <c r="D176" i="3"/>
  <c r="D145" i="3"/>
  <c r="D162" i="3"/>
  <c r="D184" i="3"/>
  <c r="D185" i="3"/>
  <c r="D132" i="3"/>
  <c r="D154" i="3"/>
  <c r="D160" i="3"/>
  <c r="D138" i="3"/>
  <c r="D156" i="3"/>
  <c r="D126" i="3"/>
  <c r="D181" i="3"/>
  <c r="D150" i="3"/>
  <c r="D142" i="3"/>
  <c r="D131" i="3"/>
  <c r="D151" i="3"/>
  <c r="D137" i="3"/>
  <c r="D148" i="3"/>
  <c r="D140" i="3"/>
  <c r="D135" i="3"/>
  <c r="D125" i="3"/>
  <c r="D134" i="3"/>
  <c r="D159" i="3"/>
  <c r="D166" i="3"/>
  <c r="D164" i="3"/>
  <c r="D130" i="3"/>
  <c r="D152" i="3"/>
  <c r="D147" i="3"/>
  <c r="D175" i="3"/>
  <c r="D171" i="3"/>
  <c r="D2" i="10"/>
  <c r="D3" i="10"/>
  <c r="D2" i="3"/>
  <c r="D3" i="3"/>
  <c r="D26" i="10"/>
  <c r="D25" i="10"/>
  <c r="D11" i="10"/>
  <c r="D21" i="10"/>
  <c r="D59" i="10"/>
  <c r="D44" i="10"/>
  <c r="D45" i="10"/>
  <c r="D38" i="10"/>
  <c r="D37" i="10"/>
  <c r="D32" i="10"/>
  <c r="D49" i="10"/>
  <c r="D12" i="10"/>
  <c r="D35" i="10"/>
  <c r="D41" i="10"/>
  <c r="D54" i="10"/>
  <c r="D104" i="10"/>
  <c r="D117" i="10"/>
  <c r="D109" i="10"/>
  <c r="D122" i="10"/>
  <c r="D114" i="10"/>
  <c r="D76" i="10"/>
  <c r="D89" i="10"/>
  <c r="D96" i="10"/>
  <c r="D84" i="10"/>
  <c r="D71" i="10"/>
  <c r="D81" i="10"/>
  <c r="D73" i="10"/>
  <c r="D83" i="10"/>
  <c r="D94" i="10"/>
  <c r="D93" i="10"/>
  <c r="D63" i="10"/>
  <c r="D99" i="10"/>
  <c r="D19" i="10"/>
  <c r="D40" i="10"/>
  <c r="D39" i="10"/>
  <c r="D6" i="10"/>
  <c r="D48" i="10"/>
  <c r="D42" i="10"/>
  <c r="D30" i="10"/>
  <c r="D33" i="10"/>
  <c r="D29" i="10"/>
  <c r="D53" i="10"/>
  <c r="D27" i="10"/>
  <c r="D7" i="10"/>
  <c r="D118" i="10"/>
  <c r="D107" i="10"/>
  <c r="D108" i="10"/>
  <c r="D106" i="10"/>
  <c r="D116" i="10"/>
  <c r="D66" i="10"/>
  <c r="D74" i="10"/>
  <c r="D64" i="10"/>
  <c r="D68" i="10"/>
  <c r="D67" i="10"/>
  <c r="D100" i="10"/>
  <c r="D72" i="10"/>
  <c r="D82" i="10"/>
  <c r="D87" i="10"/>
  <c r="D85" i="10"/>
  <c r="D65" i="10"/>
  <c r="D20" i="10"/>
  <c r="D18" i="10"/>
  <c r="D17" i="10"/>
  <c r="D34" i="10"/>
  <c r="D55" i="10"/>
  <c r="D50" i="10"/>
  <c r="D16" i="10"/>
  <c r="D31" i="10"/>
  <c r="D4" i="10"/>
  <c r="D58" i="10"/>
  <c r="D52" i="10"/>
  <c r="D23" i="10"/>
  <c r="D10" i="10"/>
  <c r="D56" i="10"/>
  <c r="D51" i="10"/>
  <c r="D105" i="10"/>
  <c r="D111" i="10"/>
  <c r="D112" i="10"/>
  <c r="D119" i="10"/>
  <c r="D121" i="10"/>
  <c r="D110" i="10"/>
  <c r="D60" i="10"/>
  <c r="D98" i="10"/>
  <c r="D101" i="10"/>
  <c r="D62" i="10"/>
  <c r="D70" i="10"/>
  <c r="D103" i="10"/>
  <c r="D78" i="10"/>
  <c r="D75" i="10"/>
  <c r="D95" i="10"/>
  <c r="D69" i="10"/>
  <c r="D13" i="10"/>
  <c r="D9" i="10"/>
  <c r="D15" i="10"/>
  <c r="D22" i="10"/>
  <c r="D47" i="10"/>
  <c r="D57" i="10"/>
  <c r="D46" i="10"/>
  <c r="D28" i="10"/>
  <c r="D14" i="10"/>
  <c r="D8" i="10"/>
  <c r="D43" i="10"/>
  <c r="D5" i="10"/>
  <c r="D24" i="10"/>
  <c r="D36" i="10"/>
  <c r="D113" i="10"/>
  <c r="D120" i="10"/>
  <c r="D124" i="10"/>
  <c r="D123" i="10"/>
  <c r="D115" i="10"/>
  <c r="D91" i="10"/>
  <c r="D79" i="10"/>
  <c r="D80" i="10"/>
  <c r="D88" i="10"/>
  <c r="D86" i="10"/>
  <c r="D61" i="10"/>
  <c r="D92" i="10"/>
  <c r="D97" i="10"/>
  <c r="D90" i="10"/>
  <c r="D77" i="10"/>
  <c r="D102" i="10"/>
  <c r="D24" i="3"/>
  <c r="D17" i="3"/>
  <c r="D12" i="3"/>
  <c r="D55" i="3"/>
  <c r="D7" i="3"/>
  <c r="D43" i="3"/>
  <c r="D21" i="3"/>
  <c r="D30" i="3"/>
  <c r="D8" i="3"/>
  <c r="D53" i="3"/>
  <c r="D28" i="3"/>
  <c r="D26" i="3"/>
  <c r="D5" i="3"/>
  <c r="D49" i="3"/>
  <c r="D51" i="3"/>
  <c r="D90" i="3"/>
  <c r="D111" i="3"/>
  <c r="D84" i="3"/>
  <c r="D124" i="3"/>
  <c r="D100" i="3"/>
  <c r="D104" i="3"/>
  <c r="D123" i="3"/>
  <c r="D117" i="3"/>
  <c r="D76" i="3"/>
  <c r="D77" i="3"/>
  <c r="D82" i="3"/>
  <c r="D75" i="3"/>
  <c r="D71" i="3"/>
  <c r="D115" i="3"/>
  <c r="D66" i="3"/>
  <c r="D95" i="3"/>
  <c r="D107" i="3"/>
  <c r="D62" i="3"/>
  <c r="D87" i="3"/>
  <c r="D60" i="3"/>
  <c r="D97" i="3"/>
  <c r="D122" i="3"/>
  <c r="D23" i="3"/>
  <c r="D4" i="3"/>
  <c r="D46" i="3"/>
  <c r="D15" i="3"/>
  <c r="D29" i="3"/>
  <c r="D11" i="3"/>
  <c r="D38" i="3"/>
  <c r="D54" i="3"/>
  <c r="D47" i="3"/>
  <c r="D59" i="3"/>
  <c r="D32" i="3"/>
  <c r="D9" i="3"/>
  <c r="D6" i="3"/>
  <c r="D74" i="3"/>
  <c r="D78" i="3"/>
  <c r="D96" i="3"/>
  <c r="D101" i="3"/>
  <c r="D85" i="3"/>
  <c r="D61" i="3"/>
  <c r="D83" i="3"/>
  <c r="D121" i="3"/>
  <c r="D65" i="3"/>
  <c r="D91" i="3"/>
  <c r="D79" i="3"/>
  <c r="D94" i="3"/>
  <c r="D108" i="3"/>
  <c r="D72" i="3"/>
  <c r="D64" i="3"/>
  <c r="D102" i="3"/>
  <c r="D35" i="3"/>
  <c r="D41" i="3"/>
  <c r="D14" i="3"/>
  <c r="D58" i="3"/>
  <c r="D16" i="3"/>
  <c r="D25" i="3"/>
  <c r="D22" i="3"/>
  <c r="D48" i="3"/>
  <c r="D39" i="3"/>
  <c r="D45" i="3"/>
  <c r="D27" i="3"/>
  <c r="D40" i="3"/>
  <c r="D42" i="3"/>
  <c r="D86" i="3"/>
  <c r="D120" i="3"/>
  <c r="D110" i="3"/>
  <c r="D118" i="3"/>
  <c r="D114" i="3"/>
  <c r="D81" i="3"/>
  <c r="D99" i="3"/>
  <c r="D105" i="3"/>
  <c r="D113" i="3"/>
  <c r="D88" i="3"/>
  <c r="D112" i="3"/>
  <c r="D36" i="3"/>
  <c r="D18" i="3"/>
  <c r="D33" i="3"/>
  <c r="D10" i="3"/>
  <c r="D50" i="3"/>
  <c r="D37" i="3"/>
  <c r="D31" i="3"/>
  <c r="D103" i="3"/>
  <c r="D89" i="3"/>
  <c r="D98" i="3"/>
  <c r="D92" i="3"/>
  <c r="D80" i="3"/>
  <c r="D106" i="3"/>
  <c r="D109" i="3"/>
  <c r="D68" i="3"/>
  <c r="D67" i="3"/>
  <c r="D13" i="3"/>
  <c r="D20" i="3"/>
  <c r="D44" i="3"/>
  <c r="D34" i="3"/>
  <c r="D52" i="3"/>
  <c r="D57" i="3"/>
  <c r="D19" i="3"/>
  <c r="D56" i="3"/>
  <c r="D116" i="3"/>
  <c r="D63" i="3"/>
  <c r="D119" i="3"/>
  <c r="D69" i="3"/>
  <c r="D73" i="3"/>
  <c r="D70" i="3"/>
  <c r="D93" i="3"/>
  <c r="AK5" i="4" l="1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Q5" i="4" s="1"/>
  <c r="AW5" i="4" s="1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AB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I44" i="4" l="1"/>
  <c r="AM120" i="4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F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B172" i="4" l="1"/>
  <c r="AL172" i="4"/>
  <c r="AR172" i="4" s="1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42" i="4" l="1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<sst xmlns="http://schemas.openxmlformats.org/spreadsheetml/2006/main" count="538" uniqueCount="181">
  <si>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</si>
  <si>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</si>
  <si>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</si>
  <si>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</si>
  <si>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</si>
  <si>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</si>
  <si>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</si>
  <si>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</si>
  <si>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</si>
  <si>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</si>
  <si>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</si>
  <si>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</si>
  <si>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</si>
  <si>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</si>
  <si>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</si>
  <si>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</si>
  <si>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</si>
  <si>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</si>
  <si>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</si>
  <si>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</si>
  <si>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</si>
  <si>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</si>
  <si>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</si>
  <si>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</si>
  <si>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</si>
  <si>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</si>
  <si>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</si>
  <si>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</si>
  <si>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</si>
  <si>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</si>
  <si>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</si>
  <si>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</si>
  <si>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</si>
  <si>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</si>
  <si>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</si>
  <si>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</si>
  <si>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</si>
  <si>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</si>
  <si>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</si>
  <si>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</si>
  <si>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</si>
  <si>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</si>
  <si>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</si>
  <si>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</si>
  <si>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</si>
  <si>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</si>
  <si>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</si>
  <si>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</si>
  <si>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</si>
  <si>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</si>
  <si>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</si>
  <si>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</si>
  <si>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</si>
  <si>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</si>
  <si>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</si>
  <si>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</si>
  <si>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</si>
  <si>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</si>
  <si>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</si>
  <si>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</si>
  <si>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</si>
  <si>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</si>
  <si>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</si>
  <si>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</si>
  <si>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</si>
  <si>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</si>
  <si>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</si>
  <si>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</si>
  <si>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</si>
  <si>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Man City</t>
  </si>
  <si>
    <t>Leicester</t>
  </si>
  <si>
    <t>Norwich</t>
  </si>
  <si>
    <t>Tottenham</t>
  </si>
  <si>
    <t>Crystal Palace</t>
  </si>
  <si>
    <t>West Ham</t>
  </si>
  <si>
    <t>Southampton</t>
  </si>
  <si>
    <t>Chelsea</t>
  </si>
  <si>
    <t>Brighton</t>
  </si>
  <si>
    <t>Brentford</t>
  </si>
  <si>
    <t>Huddersfield</t>
  </si>
  <si>
    <t>Blackpool</t>
  </si>
  <si>
    <t>Hull</t>
  </si>
  <si>
    <t>Blackburn</t>
  </si>
  <si>
    <t>Bristol City</t>
  </si>
  <si>
    <t>Middlesbrough</t>
  </si>
  <si>
    <t>Nottm Forest</t>
  </si>
  <si>
    <t>Accrington</t>
  </si>
  <si>
    <t>Rotherham</t>
  </si>
  <si>
    <t>Cheltenham</t>
  </si>
  <si>
    <t>Plymouth</t>
  </si>
  <si>
    <t>Fleetwood Town</t>
  </si>
  <si>
    <t>Shrewsbury</t>
  </si>
  <si>
    <t>Lincoln</t>
  </si>
  <si>
    <t>Milton Keynes Dons</t>
  </si>
  <si>
    <t>Rochdale</t>
  </si>
  <si>
    <t>Hartlepool</t>
  </si>
  <si>
    <t>Oldham</t>
  </si>
  <si>
    <t>Tranmere</t>
  </si>
  <si>
    <t>Barrow</t>
  </si>
  <si>
    <t>Aldershot</t>
  </si>
  <si>
    <t>Woking</t>
  </si>
  <si>
    <t>Dover Athletic</t>
  </si>
  <si>
    <t>Dag and Red</t>
  </si>
  <si>
    <t>Stockport</t>
  </si>
  <si>
    <t>Altrincham</t>
  </si>
  <si>
    <t>Torquay</t>
  </si>
  <si>
    <t>Eastleigh</t>
  </si>
  <si>
    <t>Bromley</t>
  </si>
  <si>
    <t>Ayr</t>
  </si>
  <si>
    <t>Dunfermline</t>
  </si>
  <si>
    <t>Arbroath</t>
  </si>
  <si>
    <t>Hamilton</t>
  </si>
  <si>
    <t>Kilmarnock</t>
  </si>
  <si>
    <t>Morton</t>
  </si>
  <si>
    <t>Airdrie Utd</t>
  </si>
  <si>
    <t>Queens Park</t>
  </si>
  <si>
    <t>Newcastle</t>
  </si>
  <si>
    <t>Man United</t>
  </si>
  <si>
    <t>Derby</t>
  </si>
  <si>
    <t>QPR</t>
  </si>
  <si>
    <t>Bournemouth</t>
  </si>
  <si>
    <t>Sunderland</t>
  </si>
  <si>
    <t>E0</t>
  </si>
  <si>
    <t>E1</t>
  </si>
  <si>
    <t>E2</t>
  </si>
  <si>
    <t>E3</t>
  </si>
  <si>
    <t>EC</t>
  </si>
  <si>
    <t>SC1</t>
  </si>
  <si>
    <t>Watford</t>
  </si>
  <si>
    <t>Liverpool</t>
  </si>
  <si>
    <t>Wrexham</t>
  </si>
  <si>
    <t>Chesterfield</t>
  </si>
  <si>
    <t>Halifax</t>
  </si>
  <si>
    <t>Maidenhead</t>
  </si>
  <si>
    <t>Solihull</t>
  </si>
  <si>
    <t>Tondela</t>
  </si>
  <si>
    <t>Gil Vicente</t>
  </si>
  <si>
    <t>Maritimo</t>
  </si>
  <si>
    <t>Vizela</t>
  </si>
  <si>
    <t>Moreirense</t>
  </si>
  <si>
    <t>Estoril</t>
  </si>
  <si>
    <t>Barnsley</t>
  </si>
  <si>
    <t>Coventry</t>
  </si>
  <si>
    <t>Millwall</t>
  </si>
  <si>
    <t>Sheffield United</t>
  </si>
  <si>
    <t>Ipswich</t>
  </si>
  <si>
    <t>Wycombe</t>
  </si>
  <si>
    <t>Morecambe</t>
  </si>
  <si>
    <t>Crewe</t>
  </si>
  <si>
    <t>Oxford</t>
  </si>
  <si>
    <t>AFC Wimbledon</t>
  </si>
  <si>
    <t>Portsmouth</t>
  </si>
  <si>
    <t>Wigan</t>
  </si>
  <si>
    <t>Port Vale</t>
  </si>
  <si>
    <t>Sutton</t>
  </si>
  <si>
    <t>Colchester</t>
  </si>
  <si>
    <t>Swindon</t>
  </si>
  <si>
    <t>Stevenage</t>
  </si>
  <si>
    <t>Famalicao</t>
  </si>
  <si>
    <t>Belenenses</t>
  </si>
  <si>
    <t>Guimaraes</t>
  </si>
  <si>
    <t>Boavista</t>
  </si>
  <si>
    <t>Sp Lisbon</t>
  </si>
  <si>
    <t>Portimonense</t>
  </si>
  <si>
    <t>Inverness C</t>
  </si>
  <si>
    <t>Partick</t>
  </si>
  <si>
    <t>Everton</t>
  </si>
  <si>
    <t>Burnley</t>
  </si>
  <si>
    <t>Cardiff</t>
  </si>
  <si>
    <t>Stoke</t>
  </si>
  <si>
    <t>Sheffield Weds</t>
  </si>
  <si>
    <t>Pacos Ferreira</t>
  </si>
  <si>
    <t>Santa Clara</t>
  </si>
  <si>
    <t>Arouca</t>
  </si>
  <si>
    <t>Sp Braga</t>
  </si>
  <si>
    <t>Porto</t>
  </si>
  <si>
    <t>Benfica</t>
  </si>
  <si>
    <t>28/12/2021</t>
  </si>
  <si>
    <t>29/12/2021</t>
  </si>
  <si>
    <t>30/12/2021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</si>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</sst>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0" fontId="0" fillId="0" borderId="0" xfId="0" applyNumberForma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1.0417906511603616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1.037952243407696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1.0451911230503124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1.0613407654915945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1.0709171136039117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1.0633092374354824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1.0744841031203913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1.0626247827424988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1.070599000893548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1.0669478732554383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1.0732443093298558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1.0466503691020506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1.0743649055710818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1.0509444270006065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1.0503245504598744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1.0785385620189472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1.0424343751332963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1.0483511839381512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1.050186013602848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1.0439719885779606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1.0669478732554383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1.0626247827424988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1.0626247827424988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1.070599000893548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1.0626247827424988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1.070599000893548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1.0724395508015951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1.070599000893548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1.0674111222252509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1.0720963920751123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1.0662939096981978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1.0741047977005509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1.0716502370068346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1.0891021314320362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1.0420112422030368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1.0449864577049268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1.0813672763420747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1.0877322956960667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1.0887955014239501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1.0818898476227141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1.0758906966555091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1.049459408292031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1.0619653803953464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1.0420112422030368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1.0421804198806015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1.0513686083765104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1.0509444270006065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1.0648207184922545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1.0511989710920113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1.0421804198806015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1.044303665417317</v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1.0276304403045056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33.119772964852793</v>
      </c>
      <c r="I2" s="6">
        <f>IF('Log_working_3-way'!$D2="","",'True_Odds_Calculator_3-way'!O3/'True_Odds_Calculator_3-way'!B3-1)</f>
        <v>5.8564109762902765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2.6172703453937851E-2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1.022229230245757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5.525185920029112</v>
      </c>
      <c r="I3" s="6">
        <f>IF('Log_working_3-way'!$D3="","",'True_Odds_Calculator_3-way'!O4/'True_Odds_Calculator_3-way'!B4-1)</f>
        <v>6.8873205873647354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2.3258072676677344E-2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1.0213432427343496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7.7127703022458274</v>
      </c>
      <c r="I4" s="6">
        <f>IF('Log_working_3-way'!$D4="","",'True_Odds_Calculator_3-way'!O5/'True_Odds_Calculator_3-way'!B5-1)</f>
        <v>6.54468091951804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2.2713811892916436E-2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1.0323927148219494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0.61962706326404149</v>
      </c>
      <c r="I5" s="6">
        <f>IF('Log_working_3-way'!$D5="","",'True_Odds_Calculator_3-way'!O6/'True_Odds_Calculator_3-way'!B6-1)</f>
        <v>1.8793370013582957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2.5324966382788139E-2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1.0446643964674571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6.4593984939971731</v>
      </c>
      <c r="I6" s="6">
        <f>IF('Log_working_3-way'!$D6="","",'True_Odds_Calculator_3-way'!O7/'True_Odds_Calculator_3-way'!B7-1)</f>
        <v>5.7984095899353161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4.5996275605214132E-2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1.0490742394665848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29.454774858282235</v>
      </c>
      <c r="I7" s="6">
        <f>IF('Log_working_3-way'!$D7="","",'True_Odds_Calculator_3-way'!O8/'True_Odds_Calculator_3-way'!B8-1)</f>
        <v>5.3705949931903412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4.8088785352562446E-2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1.0463526644178367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28.182792944051954</v>
      </c>
      <c r="I8" s="6">
        <f>IF('Log_working_3-way'!$D8="","",'True_Odds_Calculator_3-way'!O9/'True_Odds_Calculator_3-way'!B9-1)</f>
        <v>5.3180753473746956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4.596221597100647E-2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1.0437152798669402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21.76326135717159</v>
      </c>
      <c r="I9" s="6">
        <f>IF('Log_working_3-way'!$D9="","",'True_Odds_Calculator_3-way'!O10/'True_Odds_Calculator_3-way'!B10-1)</f>
        <v>6.8540082473471955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4.5340539365279042E-2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1.042966405184119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7.5275217232560188</v>
      </c>
      <c r="I10" s="6">
        <f>IF('Log_working_3-way'!$D10="","",'True_Odds_Calculator_3-way'!O11/'True_Odds_Calculator_3-way'!B11-1)</f>
        <v>6.2228680518084065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4.493085061938884E-2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1.0489294677889673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3.6094942491830508</v>
      </c>
      <c r="I11" s="6">
        <f>IF('Log_working_3-way'!$D11="","",'True_Odds_Calculator_3-way'!O12/'True_Odds_Calculator_3-way'!B12-1)</f>
        <v>5.6085910452709218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4.7909865929491202E-2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1.0636054065806275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48.280379973284482</v>
      </c>
      <c r="I12" s="6">
        <f>IF('Log_working_3-way'!$D12="","",'True_Odds_Calculator_3-way'!O13/'True_Odds_Calculator_3-way'!B13-1)</f>
        <v>2.7933961277597676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5.0258854635373273E-2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1.0269904342186669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6.8024618724950665</v>
      </c>
      <c r="I13" s="6">
        <f>IF('Log_working_3-way'!$D13="","",'True_Odds_Calculator_3-way'!O14/'True_Odds_Calculator_3-way'!B14-1)</f>
        <v>6.9823398122325555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2.8534666599843383E-2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1.0413143576234494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8.1226652855281696</v>
      </c>
      <c r="I14" s="6">
        <f>IF('Log_working_3-way'!$D14="","",'True_Odds_Calculator_3-way'!O15/'True_Odds_Calculator_3-way'!B15-1)</f>
        <v>9.1609662809536996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4.4210939905213742E-2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1.0259025146063445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9.7361938849524652</v>
      </c>
      <c r="I15" s="6">
        <f>IF('Log_working_3-way'!$D15="","",'True_Odds_Calculator_3-way'!O16/'True_Odds_Calculator_3-way'!B16-1)</f>
        <v>8.8656122172357712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2.8055741766918052E-2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1.049752862720605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46.688740171556937</v>
      </c>
      <c r="I16" s="6">
        <f>IF('Log_working_3-way'!$D16="","",'True_Odds_Calculator_3-way'!O17/'True_Odds_Calculator_3-way'!B17-1)</f>
        <v>3.6244794399203322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3.9938033116699634E-2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1.0747472222444105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-0.66587147016077042</v>
      </c>
      <c r="I17" s="6">
        <f>IF('Log_working_3-way'!$D17="","",'True_Odds_Calculator_3-way'!O18/'True_Odds_Calculator_3-way'!B18-1)</f>
        <v>0.51862697183748807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3.9256514555816135E-2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1.0326085737232906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34.210292835896212</v>
      </c>
      <c r="I18" s="6">
        <f>IF('Log_working_3-way'!$D18="","",'True_Odds_Calculator_3-way'!O19/'True_Odds_Calculator_3-way'!B19-1)</f>
        <v>5.1251914685611206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3.0657070403729891E-2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1.0267693892142506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6.9371172923227507</v>
      </c>
      <c r="I19" s="6">
        <f>IF('Log_working_3-way'!$D19="","",'True_Odds_Calculator_3-way'!O20/'True_Odds_Calculator_3-way'!B20-1)</f>
        <v>7.7681994454773395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2.8492462120780715E-2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1.0274978532070047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22.134077785910037</v>
      </c>
      <c r="I20" s="6">
        <f>IF('Log_working_3-way'!$D20="","",'True_Odds_Calculator_3-way'!O21/'True_Odds_Calculator_3-way'!B21-1)</f>
        <v>7.3608639326533929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2.8584762488837345E-2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1.0327858707171307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38.922805632969151</v>
      </c>
      <c r="I21" s="6">
        <f>IF('Log_working_3-way'!$D21="","",'True_Odds_Calculator_3-way'!O22/'True_Odds_Calculator_3-way'!B22-1)</f>
        <v>4.5077176750790091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2.9271029271029203E-2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1.0415856477994341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17.752989772517168</v>
      </c>
      <c r="I22" s="6">
        <f>IF('Log_working_3-way'!$D22="","",'True_Odds_Calculator_3-way'!O23/'True_Odds_Calculator_3-way'!B23-1)</f>
        <v>6.7304018080214263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4.4029102657421326E-2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1.0468174084509028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25.447856494826418</v>
      </c>
      <c r="I23" s="6">
        <f>IF('Log_working_3-way'!$D23="","",'True_Odds_Calculator_3-way'!O24/'True_Odds_Calculator_3-way'!B24-1)</f>
        <v>5.7533925097840788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4.7375277098521407E-2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1.0408951491958327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16.651957228179729</v>
      </c>
      <c r="I24" s="6">
        <f>IF('Log_working_3-way'!$D24="","",'True_Odds_Calculator_3-way'!O25/'True_Odds_Calculator_3-way'!B25-1)</f>
        <v>7.098187415162327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4.3506819244083506E-2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1.0498436979498962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31.632789899089978</v>
      </c>
      <c r="I25" s="6">
        <f>IF('Log_working_3-way'!$D25="","",'True_Odds_Calculator_3-way'!O26/'True_Odds_Calculator_3-way'!B26-1)</f>
        <v>4.5405162400307155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4.7981399281335824E-2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1.0417217529393981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16.192051278184941</v>
      </c>
      <c r="I26" s="6">
        <f>IF('Log_working_3-way'!$D26="","",'True_Odds_Calculator_3-way'!O27/'True_Odds_Calculator_3-way'!B27-1)</f>
        <v>6.4711189412767114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4.4355350825514561E-2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1.0647824378989221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46.807791136015354</v>
      </c>
      <c r="I27" s="6">
        <f>IF('Log_working_3-way'!$D27="","",'True_Odds_Calculator_3-way'!O28/'True_Odds_Calculator_3-way'!B28-1)</f>
        <v>3.1598829483689057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5.2114718648722969E-2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1.0412018595762138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17.110681948208573</v>
      </c>
      <c r="I28" s="6">
        <f>IF('Log_working_3-way'!$D28="","",'True_Odds_Calculator_3-way'!O29/'True_Odds_Calculator_3-way'!B29-1)</f>
        <v>7.5881088875563254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4.3781329520256929E-2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1.0548171370217312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37.65750419629007</v>
      </c>
      <c r="I29" s="6">
        <f>IF('Log_working_3-way'!$D29="","",'True_Odds_Calculator_3-way'!O30/'True_Odds_Calculator_3-way'!B30-1)</f>
        <v>4.479753296265744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4.9462400311756083E-2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1.0455351358028457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25.481552898830188</v>
      </c>
      <c r="I30" s="6">
        <f>IF('Log_working_3-way'!$D30="","",'True_Odds_Calculator_3-way'!O31/'True_Odds_Calculator_3-way'!B31-1)</f>
        <v>6.3356102212826002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4.6042546324933431E-2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1.0404582113713579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13.973083777032583</v>
      </c>
      <c r="I31" s="6">
        <f>IF('Log_working_3-way'!$D31="","",'True_Odds_Calculator_3-way'!O32/'True_Odds_Calculator_3-way'!B32-1)</f>
        <v>7.7477489205472594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4.3392481867099875E-2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1.0416862429088867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16.790716048960906</v>
      </c>
      <c r="I32" s="6">
        <f>IF('Log_working_3-way'!$D32="","",'True_Odds_Calculator_3-way'!O33/'True_Odds_Calculator_3-way'!B33-1)</f>
        <v>7.0919373700249437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4.4312802338515755E-2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1.0462308547594947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27.546660252809509</v>
      </c>
      <c r="I33" s="6">
        <f>IF('Log_working_3-way'!$D33="","",'True_Odds_Calculator_3-way'!O34/'True_Odds_Calculator_3-way'!B34-1)</f>
        <v>5.8713144291006012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4.6026083658483596E-2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1.0466330904852261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26.616644335505342</v>
      </c>
      <c r="I34" s="6">
        <f>IF('Log_working_3-way'!$D34="","",'True_Odds_Calculator_3-way'!O35/'True_Odds_Calculator_3-way'!B35-1)</f>
        <v>6.6673870060039242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4.6654161893832979E-2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1.0612928148326541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26.551619183952152</v>
      </c>
      <c r="I35" s="6">
        <f>IF('Log_working_3-way'!$D35="","",'True_Odds_Calculator_3-way'!O36/'True_Odds_Calculator_3-way'!B36-1)</f>
        <v>8.3836555898731486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6.049693129486422E-2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1.0335988495154296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33.33791362551257</v>
      </c>
      <c r="I36" s="6">
        <f>IF('Log_working_3-way'!$D36="","",'True_Odds_Calculator_3-way'!O37/'True_Odds_Calculator_3-way'!B37-1)</f>
        <v>5.3718163982016227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3.1828531828531847E-2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1.0478659295985535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58.150596841907372</v>
      </c>
      <c r="I37" s="6">
        <f>IF('Log_working_3-way'!$D37="","",'True_Odds_Calculator_3-way'!O38/'True_Odds_Calculator_3-way'!B38-1)</f>
        <v>2.0683608954351214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3.1860361665149384E-2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1.0601596145014063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28.47022060917887</v>
      </c>
      <c r="I38" s="6">
        <f>IF('Log_working_3-way'!$D38="","",'True_Odds_Calculator_3-way'!O39/'True_Odds_Calculator_3-way'!B39-1)</f>
        <v>6.4088877789445222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5.9035579875638788E-2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1.0521810888303447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7.6500539912547385</v>
      </c>
      <c r="I39" s="6">
        <f>IF('Log_working_3-way'!$D39="","",'True_Odds_Calculator_3-way'!O40/'True_Odds_Calculator_3-way'!B40-1)</f>
        <v>8.3717472146657634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5.5176703658479376E-2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1.0696413355423771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37.175280706427664</v>
      </c>
      <c r="I40" s="6">
        <f>IF('Log_working_3-way'!$D40="","",'True_Odds_Calculator_3-way'!O41/'True_Odds_Calculator_3-way'!B41-1)</f>
        <v>4.9403960388167949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6.2719026374298714E-2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1.0614416120314418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28.771524486867012</v>
      </c>
      <c r="I41" s="6">
        <f>IF('Log_working_3-way'!$D41="","",'True_Odds_Calculator_3-way'!O42/'True_Odds_Calculator_3-way'!B42-1)</f>
        <v>6.3190073156003939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6.0129504622634666E-2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1.0876462326151644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14.016438025248238</v>
      </c>
      <c r="I42" s="6">
        <f>IF('Log_working_3-way'!$D42="","",'True_Odds_Calculator_3-way'!O43/'True_Odds_Calculator_3-way'!B43-1)</f>
        <v>6.6970205207508489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9.1538768884306565E-2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1.0374438026728414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31.245520088714727</v>
      </c>
      <c r="I43" s="6">
        <f>IF('Log_working_3-way'!$D43="","",'True_Odds_Calculator_3-way'!O44/'True_Odds_Calculator_3-way'!B44-1)</f>
        <v>5.5108866300228918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3.6187640233882989E-2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1.0530697491251253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49.432889351997083</v>
      </c>
      <c r="I44" s="6">
        <f>IF('Log_working_3-way'!$D44="","",'True_Odds_Calculator_3-way'!O45/'True_Odds_Calculator_3-way'!B45-1)</f>
        <v>2.8882953447827102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4.1185178368743136E-2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1.0322398730978402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33.379556705413428</v>
      </c>
      <c r="I45" s="6">
        <f>IF('Log_working_3-way'!$D45="","",'True_Odds_Calculator_3-way'!O46/'True_Odds_Calculator_3-way'!B46-1)</f>
        <v>5.1876888101570549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3.0578704253292788E-2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1.025375640932696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9.8154447568753866</v>
      </c>
      <c r="I46" s="6">
        <f>IF('Log_working_3-way'!$D46="","",'True_Odds_Calculator_3-way'!O47/'True_Odds_Calculator_3-way'!B47-1)</f>
        <v>7.3221335463799537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2.7337419854857936E-2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1.0269730859172519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21.698619527818689</v>
      </c>
      <c r="I47" s="6">
        <f>IF('Log_working_3-way'!$D47="","",'True_Odds_Calculator_3-way'!O48/'True_Odds_Calculator_3-way'!B48-1)</f>
        <v>6.8053202268496094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2.8158011131825367E-2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1.029798772108776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30.73801966154943</v>
      </c>
      <c r="I48" s="6">
        <f>IF('Log_working_3-way'!$D48="","",'True_Odds_Calculator_3-way'!O49/'True_Odds_Calculator_3-way'!B49-1)</f>
        <v>6.4171793606342238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2.8831085641078502E-2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1.0434551156567893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22.223059621011757</v>
      </c>
      <c r="I49" s="6">
        <f>IF('Log_working_3-way'!$D49="","",'True_Odds_Calculator_3-way'!O50/'True_Odds_Calculator_3-way'!B50-1)</f>
        <v>7.0403197977086585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4.4933101503241701E-2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1.0249706295923657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12.063749642438097</v>
      </c>
      <c r="I50" s="6">
        <f>IF('Log_working_3-way'!$D50="","",'True_Odds_Calculator_3-way'!O51/'True_Odds_Calculator_3-way'!B51-1)</f>
        <v>8.9381252957697743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2.7086112519385086E-2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1.0307386175532647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2.2339935802659796</v>
      </c>
      <c r="I51" s="6">
        <f>IF('Log_working_3-way'!$D51="","",'True_Odds_Calculator_3-way'!O52/'True_Odds_Calculator_3-way'!B52-1)</f>
        <v>6.210545836172181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2.9673959535676087E-2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1.030697823349765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27.972577179021336</v>
      </c>
      <c r="I52" s="6">
        <f>IF('Log_working_3-way'!$D52="","",'True_Odds_Calculator_3-way'!O53/'True_Odds_Calculator_3-way'!B53-1)</f>
        <v>5.3791100404223915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3.0648776643772635E-2</v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1.69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5.91</v>
      </c>
      <c r="D2" s="9">
        <f>(K2/(AR2+K2-(AR2*K2)))</f>
        <v>0.58065240841356214</v>
      </c>
      <c r="E2" s="9">
        <f>(L2/(AR2+L2-(AR2*L2)))</f>
        <v>0.25645828737383702</v>
      </c>
      <c r="F2" s="9">
        <f>(M2/(AR2+M2-(AR2*M2)))</f>
        <v>0.16288930421260095</v>
      </c>
      <c r="G2" s="9">
        <f>AR2</f>
        <v>1.0466677205291224</v>
      </c>
      <c r="H2" s="9">
        <f>IF(A2="","",1/D2)</f>
        <v>1.7222007271650943</v>
      </c>
      <c r="I2" s="9">
        <f>IF(B2="","",1/E2)</f>
        <v>3.8992695858656683</v>
      </c>
      <c r="J2" s="9">
        <f>IF(C2="","",1/F2)</f>
        <v>6.1391385077979912</v>
      </c>
      <c r="K2" s="11">
        <f>1/A2</f>
        <v>0.59171597633136097</v>
      </c>
      <c r="L2" s="11">
        <f>1/B2</f>
        <v>0.26525198938992045</v>
      </c>
      <c r="M2" s="11">
        <f>1/C2</f>
        <v>0.16920473773265651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-0.2492268429946124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0.2222848798239504</v>
      </c>
      <c r="Q2" s="11">
        <f>2*'OddsRatio_working_3-way'!K2*'OddsRatio_working_3-way'!L2*'OddsRatio_working_3-way'!M2</f>
        <v>5.3114666624599856E-2</v>
      </c>
      <c r="R2" s="11">
        <f>O2/N2</f>
        <v>0</v>
      </c>
      <c r="S2" s="11">
        <f>P2/N2</f>
        <v>-0.89189782750951752</v>
      </c>
      <c r="T2" s="11">
        <f>Q2/N2</f>
        <v>-0.21311776045627656</v>
      </c>
      <c r="U2" s="11">
        <f>'OddsRatio_working_3-way'!S2-'OddsRatio_working_3-way'!R2^2/3</f>
        <v>-0.89189782750951752</v>
      </c>
      <c r="V2" s="11">
        <f>'OddsRatio_working_3-way'!S2*'OddsRatio_working_3-way'!R2/3-2*'OddsRatio_working_3-way'!R2^3/27-'OddsRatio_working_3-way'!T2</f>
        <v>0.21311776045627656</v>
      </c>
      <c r="W2" s="11">
        <f>'OddsRatio_working_3-way'!V2^2+4*'OddsRatio_working_3-way'!U2^3/27</f>
        <v>-5.9690217365786828E-2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0.16210289725023863</v>
      </c>
      <c r="Y2" s="11">
        <f>IF('OddsRatio_working_3-way'!W2&gt;=0,IF('OddsRatio_working_3-way'!V2+SQRT('OddsRatio_working_3-way'!W2)&gt;0,0,PI()),ACOS('OddsRatio_working_3-way'!V2/(2*'OddsRatio_working_3-way'!X2)))</f>
        <v>0.85349507922158563</v>
      </c>
      <c r="Z2" s="11">
        <f>'OddsRatio_working_3-way'!X2^(1/3)*COS('OddsRatio_working_3-way'!Y2/3)</f>
        <v>0.52333386026456119</v>
      </c>
      <c r="AA2" s="11">
        <f>'OddsRatio_working_3-way'!X2^(1/3)*COS(('OddsRatio_working_3-way'!Y2+2*PI())/3)</f>
        <v>-0.39420262307129211</v>
      </c>
      <c r="AB2" s="11">
        <f>'OddsRatio_working_3-way'!X2^(1/3)*COS(('OddsRatio_working_3-way'!Y2+4*PI())/3)</f>
        <v>-0.12913123719326902</v>
      </c>
      <c r="AC2" s="11">
        <f>'OddsRatio_working_3-way'!X2^(1/3)*SIN('OddsRatio_working_3-way'!Y2/3)</f>
        <v>0.15303903599114382</v>
      </c>
      <c r="AD2" s="11">
        <f>'OddsRatio_working_3-way'!X2^(1/3)*SIN(('OddsRatio_working_3-way'!Y2+2*PI())/3)</f>
        <v>0.3767008996541138</v>
      </c>
      <c r="AE2" s="11">
        <f>'OddsRatio_working_3-way'!X2^(1/3)*SIN(('OddsRatio_working_3-way'!Y2+4*PI())/3)</f>
        <v>-0.52973993564525756</v>
      </c>
      <c r="AF2" s="11">
        <f>-'OddsRatio_working_3-way'!U2/(3*'OddsRatio_working_3-way'!X2^(1/3))*COS(('OddsRatio_working_3-way'!Y2)/3)</f>
        <v>0.52333386026456108</v>
      </c>
      <c r="AG2" s="11">
        <f>-'OddsRatio_working_3-way'!U2/(3*'OddsRatio_working_3-way'!X2^(1/3))*COS(('OddsRatio_working_3-way'!Y2+2*PI())/3)</f>
        <v>-0.394202623071292</v>
      </c>
      <c r="AH2" s="11">
        <f>-'OddsRatio_working_3-way'!U2/(3*'OddsRatio_working_3-way'!X2^(1/3))*COS(('OddsRatio_working_3-way'!Y2+4*PI())/3)</f>
        <v>-0.12913123719326899</v>
      </c>
      <c r="AI2" s="11">
        <f>'OddsRatio_working_3-way'!U2/(3*'OddsRatio_working_3-way'!X2^(1/3))*SIN(('OddsRatio_working_3-way'!Y2)/3)</f>
        <v>-0.1530390359911438</v>
      </c>
      <c r="AJ2" s="11">
        <f>'OddsRatio_working_3-way'!U2/(3*'OddsRatio_working_3-way'!X2^(1/3))*SIN(('OddsRatio_working_3-way'!Y2+2*PI())/3)</f>
        <v>-0.37670089965411369</v>
      </c>
      <c r="AK2" s="11">
        <f>'OddsRatio_working_3-way'!U2/(3*'OddsRatio_working_3-way'!X2^(1/3))*SIN(('OddsRatio_working_3-way'!Y2+4*PI())/3)</f>
        <v>0.52973993564525745</v>
      </c>
      <c r="AL2" s="11">
        <f>'OddsRatio_working_3-way'!Z2+'OddsRatio_working_3-way'!AF2</f>
        <v>1.0466677205291224</v>
      </c>
      <c r="AM2" s="11">
        <f>'OddsRatio_working_3-way'!AA2+'OddsRatio_working_3-way'!AG2</f>
        <v>-0.78840524614258412</v>
      </c>
      <c r="AN2" s="11">
        <f>'OddsRatio_working_3-way'!AB2+'OddsRatio_working_3-way'!AH2</f>
        <v>-0.25826247438653804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1.0466677205291224</v>
      </c>
      <c r="AS2" s="11">
        <f>IF(('OddsRatio_working_3-way'!X2=0),IF(Q2&gt;0,-Q2^(1/3),(-Q2)^(1/3)),'OddsRatio_working_3-way'!AM2-'OddsRatio_working_3-way'!R2/3)</f>
        <v>-0.78840524614258412</v>
      </c>
      <c r="AT2" s="11">
        <f>IF(('OddsRatio_working_3-way'!X2=0),IF(Q2&gt;0,-Q2^(1/3),(-Q2)^(1/3)),'OddsRatio_working_3-way'!AN2-'OddsRatio_working_3-way'!R2/3)</f>
        <v>-0.25826247438653804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3.87</v>
      </c>
      <c r="B3" s="4">
        <f>IF('True_Odds_Calculator_3-way'!B4="","",'True_Odds_Calculator_3-way'!B4)</f>
        <v>3.52</v>
      </c>
      <c r="C3" s="4">
        <f>IF('True_Odds_Calculator_3-way'!C4="","",'True_Odds_Calculator_3-way'!C4)</f>
        <v>2.08</v>
      </c>
      <c r="D3" s="9">
        <f t="shared" ref="D3" si="0">(K3/(AR3+K3-(AR3*K3)))</f>
        <v>0.2515076748242206</v>
      </c>
      <c r="E3" s="9">
        <f t="shared" ref="E3" si="1">(L3/(AR3+L3-(AR3*L3)))</f>
        <v>0.27677122852956865</v>
      </c>
      <c r="F3" s="9">
        <f t="shared" ref="F3" si="2">(M3/(AR3+M3-(AR3*M3)))</f>
        <v>0.47172109664621048</v>
      </c>
      <c r="G3" s="9">
        <f t="shared" ref="G3" si="3">AR3</f>
        <v>1.0369413965427308</v>
      </c>
      <c r="H3" s="9">
        <f t="shared" ref="H3" si="4">IF(A3="","",1/D3)</f>
        <v>3.9760218080776371</v>
      </c>
      <c r="I3" s="9">
        <f t="shared" ref="I3" si="5">IF(B3="","",1/E3)</f>
        <v>3.6130923192876812</v>
      </c>
      <c r="J3" s="9">
        <f t="shared" ref="J3" si="6">IF(C3="","",1/F3)</f>
        <v>2.11989670826615</v>
      </c>
      <c r="K3" s="11">
        <f t="shared" ref="K3" si="7">1/A3</f>
        <v>0.25839793281653745</v>
      </c>
      <c r="L3" s="11">
        <f t="shared" ref="L3" si="8">1/B3</f>
        <v>0.28409090909090912</v>
      </c>
      <c r="M3" s="11">
        <f t="shared" ref="M3" si="9">1/C3</f>
        <v>0.48076923076923073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-0.27566982436168475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0.22834279738349503</v>
      </c>
      <c r="Q3" s="11">
        <f>2*'OddsRatio_working_3-way'!K3*'OddsRatio_working_3-way'!L3*'OddsRatio_working_3-way'!M3</f>
        <v>7.0585099654867103E-2</v>
      </c>
      <c r="R3" s="11">
        <f t="shared" ref="R3" si="10">O3/N3</f>
        <v>0</v>
      </c>
      <c r="S3" s="11">
        <f t="shared" ref="S3" si="11">P3/N3</f>
        <v>-0.82831988561760161</v>
      </c>
      <c r="T3" s="11">
        <f t="shared" ref="T3" si="12">Q3/N3</f>
        <v>-0.25604942368395728</v>
      </c>
      <c r="U3" s="11">
        <f>'OddsRatio_working_3-way'!S3-'OddsRatio_working_3-way'!R3^2/3</f>
        <v>-0.82831988561760161</v>
      </c>
      <c r="V3" s="11">
        <f>'OddsRatio_working_3-way'!S3*'OddsRatio_working_3-way'!R3/3-2*'OddsRatio_working_3-way'!R3^3/27-'OddsRatio_working_3-way'!T3</f>
        <v>0.25604942368395728</v>
      </c>
      <c r="W3" s="11">
        <f>'OddsRatio_working_3-way'!V3^2+4*'OddsRatio_working_3-way'!U3^3/27</f>
        <v>-1.8634504719453812E-2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0.14508257311643297</v>
      </c>
      <c r="Y3" s="11">
        <f>IF('OddsRatio_working_3-way'!W3&gt;=0,IF('OddsRatio_working_3-way'!V3+SQRT('OddsRatio_working_3-way'!W3)&gt;0,0,PI()),ACOS('OddsRatio_working_3-way'!V3/(2*'OddsRatio_working_3-way'!X3)))</f>
        <v>0.48980092291944022</v>
      </c>
      <c r="Z3" s="11">
        <f>'OddsRatio_working_3-way'!X3^(1/3)*COS('OddsRatio_working_3-way'!Y3/3)</f>
        <v>0.51847069827136538</v>
      </c>
      <c r="AA3" s="11">
        <f>'OddsRatio_working_3-way'!X3^(1/3)*COS(('OddsRatio_working_3-way'!Y3+2*PI())/3)</f>
        <v>-0.33320204893973326</v>
      </c>
      <c r="AB3" s="11">
        <f>'OddsRatio_working_3-way'!X3^(1/3)*COS(('OddsRatio_working_3-way'!Y3+4*PI())/3)</f>
        <v>-0.1852686493316322</v>
      </c>
      <c r="AC3" s="11">
        <f>'OddsRatio_working_3-way'!X3^(1/3)*SIN('OddsRatio_working_3-way'!Y3/3)</f>
        <v>8.5409388085873783E-2</v>
      </c>
      <c r="AD3" s="11">
        <f>'OddsRatio_working_3-way'!X3^(1/3)*SIN(('OddsRatio_working_3-way'!Y3+2*PI())/3)</f>
        <v>0.4063041017779222</v>
      </c>
      <c r="AE3" s="11">
        <f>'OddsRatio_working_3-way'!X3^(1/3)*SIN(('OddsRatio_working_3-way'!Y3+4*PI())/3)</f>
        <v>-0.49171348986379582</v>
      </c>
      <c r="AF3" s="11">
        <f>-'OddsRatio_working_3-way'!U3/(3*'OddsRatio_working_3-way'!X3^(1/3))*COS(('OddsRatio_working_3-way'!Y3)/3)</f>
        <v>0.51847069827136538</v>
      </c>
      <c r="AG3" s="11">
        <f>-'OddsRatio_working_3-way'!U3/(3*'OddsRatio_working_3-way'!X3^(1/3))*COS(('OddsRatio_working_3-way'!Y3+2*PI())/3)</f>
        <v>-0.33320204893973326</v>
      </c>
      <c r="AH3" s="11">
        <f>-'OddsRatio_working_3-way'!U3/(3*'OddsRatio_working_3-way'!X3^(1/3))*COS(('OddsRatio_working_3-way'!Y3+4*PI())/3)</f>
        <v>-0.1852686493316322</v>
      </c>
      <c r="AI3" s="11">
        <f>'OddsRatio_working_3-way'!U3/(3*'OddsRatio_working_3-way'!X3^(1/3))*SIN(('OddsRatio_working_3-way'!Y3)/3)</f>
        <v>-8.5409388085873783E-2</v>
      </c>
      <c r="AJ3" s="11">
        <f>'OddsRatio_working_3-way'!U3/(3*'OddsRatio_working_3-way'!X3^(1/3))*SIN(('OddsRatio_working_3-way'!Y3+2*PI())/3)</f>
        <v>-0.4063041017779222</v>
      </c>
      <c r="AK3" s="11">
        <f>'OddsRatio_working_3-way'!U3/(3*'OddsRatio_working_3-way'!X3^(1/3))*SIN(('OddsRatio_working_3-way'!Y3+4*PI())/3)</f>
        <v>0.49171348986379582</v>
      </c>
      <c r="AL3" s="11">
        <f>'OddsRatio_working_3-way'!Z3+'OddsRatio_working_3-way'!AF3</f>
        <v>1.0369413965427308</v>
      </c>
      <c r="AM3" s="11">
        <f>'OddsRatio_working_3-way'!AA3+'OddsRatio_working_3-way'!AG3</f>
        <v>-0.66640409787946653</v>
      </c>
      <c r="AN3" s="11">
        <f>'OddsRatio_working_3-way'!AB3+'OddsRatio_working_3-way'!AH3</f>
        <v>-0.3705372986632644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1.0369413965427308</v>
      </c>
      <c r="AS3" s="11">
        <f>IF(('OddsRatio_working_3-way'!X3=0),IF(Q3&gt;0,-Q3^(1/3),(-Q3)^(1/3)),'OddsRatio_working_3-way'!AM3-'OddsRatio_working_3-way'!R3/3)</f>
        <v>-0.66640409787946653</v>
      </c>
      <c r="AT3" s="11">
        <f>IF(('OddsRatio_working_3-way'!X3=0),IF(Q3&gt;0,-Q3^(1/3),(-Q3)^(1/3)),'OddsRatio_working_3-way'!AN3-'OddsRatio_working_3-way'!R3/3)</f>
        <v>-0.3705372986632644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2.2400000000000002</v>
      </c>
      <c r="D4" s="9">
        <f t="shared" ref="D4:D67" si="13">(K4/(AR4+K4-(AR4*K4)))</f>
        <v>0.29128205251003175</v>
      </c>
      <c r="E4" s="9">
        <f t="shared" ref="E4:E67" si="14">(L4/(AR4+L4-(AR4*L4)))</f>
        <v>0.27086039078518037</v>
      </c>
      <c r="F4" s="9">
        <f t="shared" ref="F4:F67" si="15">(M4/(AR4+M4-(AR4*M4)))</f>
        <v>0.43785755670478765</v>
      </c>
      <c r="G4" s="9">
        <f t="shared" ref="G4:G67" si="16">AR4</f>
        <v>1.0353610966281335</v>
      </c>
      <c r="H4" s="9">
        <f t="shared" ref="H4:H67" si="17">IF(A4="","",1/D4)</f>
        <v>3.4330985770761142</v>
      </c>
      <c r="I4" s="9">
        <f t="shared" ref="I4:I67" si="18">IF(B4="","",1/E4)</f>
        <v>3.6919388512331466</v>
      </c>
      <c r="J4" s="9">
        <f t="shared" ref="J4:J67" si="19">IF(C4="","",1/F4)</f>
        <v>2.2838477598188858</v>
      </c>
      <c r="K4" s="11">
        <f t="shared" ref="K4:K67" si="20">1/A4</f>
        <v>0.29850746268656714</v>
      </c>
      <c r="L4" s="11">
        <f t="shared" ref="L4:L67" si="21">1/B4</f>
        <v>0.27777777777777779</v>
      </c>
      <c r="M4" s="11">
        <f t="shared" ref="M4:M67" si="22">1/C4</f>
        <v>0.4464285714285714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-0.28045782989812829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0.22913705283108268</v>
      </c>
      <c r="Q4" s="11">
        <f>2*'OddsRatio_working_3-way'!K4*'OddsRatio_working_3-way'!L4*'OddsRatio_working_3-way'!M4</f>
        <v>7.403458895996208E-2</v>
      </c>
      <c r="R4" s="11">
        <f t="shared" ref="R4:R67" si="23">O4/N4</f>
        <v>0</v>
      </c>
      <c r="S4" s="11">
        <f t="shared" ref="S4:S67" si="24">P4/N4</f>
        <v>-0.81701071749115706</v>
      </c>
      <c r="T4" s="11">
        <f t="shared" ref="T4:T67" si="25">Q4/N4</f>
        <v>-0.26397761469827363</v>
      </c>
      <c r="U4" s="11">
        <f>'OddsRatio_working_3-way'!S4-'OddsRatio_working_3-way'!R4^2/3</f>
        <v>-0.81701071749115706</v>
      </c>
      <c r="V4" s="11">
        <f>'OddsRatio_working_3-way'!S4*'OddsRatio_working_3-way'!R4/3-2*'OddsRatio_working_3-way'!R4^3/27-'OddsRatio_working_3-way'!T4</f>
        <v>0.26397761469827363</v>
      </c>
      <c r="W4" s="11">
        <f>'OddsRatio_working_3-way'!V4^2+4*'OddsRatio_working_3-way'!U4^3/27</f>
        <v>-1.1109889264713374E-2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0.14212148881019329</v>
      </c>
      <c r="Y4" s="11">
        <f>IF('OddsRatio_working_3-way'!W4&gt;=0,IF('OddsRatio_working_3-way'!V4+SQRT('OddsRatio_working_3-way'!W4)&gt;0,0,PI()),ACOS('OddsRatio_working_3-way'!V4/(2*'OddsRatio_working_3-way'!X4)))</f>
        <v>0.37989362799019544</v>
      </c>
      <c r="Z4" s="11">
        <f>'OddsRatio_working_3-way'!X4^(1/3)*COS('OddsRatio_working_3-way'!Y4/3)</f>
        <v>0.51768054831406674</v>
      </c>
      <c r="AA4" s="11">
        <f>'OddsRatio_working_3-way'!X4^(1/3)*COS(('OddsRatio_working_3-way'!Y4+2*PI())/3)</f>
        <v>-0.3159175620719713</v>
      </c>
      <c r="AB4" s="11">
        <f>'OddsRatio_working_3-way'!X4^(1/3)*COS(('OddsRatio_working_3-way'!Y4+4*PI())/3)</f>
        <v>-0.20176298624209535</v>
      </c>
      <c r="AC4" s="11">
        <f>'OddsRatio_working_3-way'!X4^(1/3)*SIN('OddsRatio_working_3-way'!Y4/3)</f>
        <v>6.590717508460632E-2</v>
      </c>
      <c r="AD4" s="11">
        <f>'OddsRatio_working_3-way'!X4^(1/3)*SIN(('OddsRatio_working_3-way'!Y4+2*PI())/3)</f>
        <v>0.41537091834273604</v>
      </c>
      <c r="AE4" s="11">
        <f>'OddsRatio_working_3-way'!X4^(1/3)*SIN(('OddsRatio_working_3-way'!Y4+4*PI())/3)</f>
        <v>-0.48127809342734246</v>
      </c>
      <c r="AF4" s="11">
        <f>-'OddsRatio_working_3-way'!U4/(3*'OddsRatio_working_3-way'!X4^(1/3))*COS(('OddsRatio_working_3-way'!Y4)/3)</f>
        <v>0.51768054831406662</v>
      </c>
      <c r="AG4" s="11">
        <f>-'OddsRatio_working_3-way'!U4/(3*'OddsRatio_working_3-way'!X4^(1/3))*COS(('OddsRatio_working_3-way'!Y4+2*PI())/3)</f>
        <v>-0.31591756207197119</v>
      </c>
      <c r="AH4" s="11">
        <f>-'OddsRatio_working_3-way'!U4/(3*'OddsRatio_working_3-way'!X4^(1/3))*COS(('OddsRatio_working_3-way'!Y4+4*PI())/3)</f>
        <v>-0.20176298624209529</v>
      </c>
      <c r="AI4" s="11">
        <f>'OddsRatio_working_3-way'!U4/(3*'OddsRatio_working_3-way'!X4^(1/3))*SIN(('OddsRatio_working_3-way'!Y4)/3)</f>
        <v>-6.5907175084606306E-2</v>
      </c>
      <c r="AJ4" s="11">
        <f>'OddsRatio_working_3-way'!U4/(3*'OddsRatio_working_3-way'!X4^(1/3))*SIN(('OddsRatio_working_3-way'!Y4+2*PI())/3)</f>
        <v>-0.41537091834273598</v>
      </c>
      <c r="AK4" s="11">
        <f>'OddsRatio_working_3-way'!U4/(3*'OddsRatio_working_3-way'!X4^(1/3))*SIN(('OddsRatio_working_3-way'!Y4+4*PI())/3)</f>
        <v>0.48127809342734235</v>
      </c>
      <c r="AL4" s="11">
        <f>'OddsRatio_working_3-way'!Z4+'OddsRatio_working_3-way'!AF4</f>
        <v>1.0353610966281335</v>
      </c>
      <c r="AM4" s="11">
        <f>'OddsRatio_working_3-way'!AA4+'OddsRatio_working_3-way'!AG4</f>
        <v>-0.63183512414394249</v>
      </c>
      <c r="AN4" s="11">
        <f>'OddsRatio_working_3-way'!AB4+'OddsRatio_working_3-way'!AH4</f>
        <v>-0.40352597248419064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1.0353610966281335</v>
      </c>
      <c r="AS4" s="11">
        <f>IF(('OddsRatio_working_3-way'!X4=0),IF(Q4&gt;0,-Q4^(1/3),(-Q4)^(1/3)),'OddsRatio_working_3-way'!AM4-'OddsRatio_working_3-way'!R4/3)</f>
        <v>-0.63183512414394249</v>
      </c>
      <c r="AT4" s="11">
        <f>IF(('OddsRatio_working_3-way'!X4=0),IF(Q4&gt;0,-Q4^(1/3),(-Q4)^(1/3)),'OddsRatio_working_3-way'!AN4-'OddsRatio_working_3-way'!R4/3)</f>
        <v>-0.40352597248419064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7.76</v>
      </c>
      <c r="B5" s="4">
        <f>IF('True_Odds_Calculator_3-way'!B6="","",'True_Odds_Calculator_3-way'!B6)</f>
        <v>5.82</v>
      </c>
      <c r="C5" s="4">
        <f>IF('True_Odds_Calculator_3-way'!C6="","",'True_Odds_Calculator_3-way'!C6)</f>
        <v>1.38</v>
      </c>
      <c r="D5" s="9">
        <f t="shared" si="13"/>
        <v>0.12270144498251732</v>
      </c>
      <c r="E5" s="9">
        <f t="shared" si="14"/>
        <v>0.16398874590853757</v>
      </c>
      <c r="F5" s="9">
        <f t="shared" si="15"/>
        <v>0.71330980910894504</v>
      </c>
      <c r="G5" s="9">
        <f t="shared" si="16"/>
        <v>1.0576720817962366</v>
      </c>
      <c r="H5" s="9">
        <f t="shared" si="17"/>
        <v>8.1498632729425591</v>
      </c>
      <c r="I5" s="9">
        <f t="shared" si="18"/>
        <v>6.0979794342578604</v>
      </c>
      <c r="J5" s="9">
        <f t="shared" si="19"/>
        <v>1.4019153910825699</v>
      </c>
      <c r="K5" s="11">
        <f t="shared" si="20"/>
        <v>0.12886597938144331</v>
      </c>
      <c r="L5" s="11">
        <f t="shared" si="21"/>
        <v>0.1718213058419244</v>
      </c>
      <c r="M5" s="11">
        <f t="shared" si="22"/>
        <v>0.7246376811594204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-0.19866142140606458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0.19189664741795684</v>
      </c>
      <c r="Q5" s="11">
        <f>2*'OddsRatio_working_3-way'!K5*'OddsRatio_working_3-way'!L5*'OddsRatio_working_3-way'!M5</f>
        <v>3.2089740370895799E-2</v>
      </c>
      <c r="R5" s="11">
        <f t="shared" si="23"/>
        <v>0</v>
      </c>
      <c r="S5" s="11">
        <f t="shared" si="24"/>
        <v>-0.9659482251751309</v>
      </c>
      <c r="T5" s="11">
        <f t="shared" si="25"/>
        <v>-0.16152980354099183</v>
      </c>
      <c r="U5" s="11">
        <f>'OddsRatio_working_3-way'!S5-'OddsRatio_working_3-way'!R5^2/3</f>
        <v>-0.9659482251751309</v>
      </c>
      <c r="V5" s="11">
        <f>'OddsRatio_working_3-way'!S5*'OddsRatio_working_3-way'!R5/3-2*'OddsRatio_working_3-way'!R5^3/27-'OddsRatio_working_3-way'!T5</f>
        <v>0.16152980354099183</v>
      </c>
      <c r="W5" s="11">
        <f>'OddsRatio_working_3-way'!V5^2+4*'OddsRatio_working_3-way'!U5^3/27</f>
        <v>-0.10743164283510602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0.18270435152665182</v>
      </c>
      <c r="Y5" s="11">
        <f>IF('OddsRatio_working_3-way'!W5&gt;=0,IF('OddsRatio_working_3-way'!V5+SQRT('OddsRatio_working_3-way'!W5)&gt;0,0,PI()),ACOS('OddsRatio_working_3-way'!V5/(2*'OddsRatio_working_3-way'!X5)))</f>
        <v>1.1129108125740288</v>
      </c>
      <c r="Z5" s="11">
        <f>'OddsRatio_working_3-way'!X5^(1/3)*COS('OddsRatio_working_3-way'!Y5/3)</f>
        <v>0.52883604089811831</v>
      </c>
      <c r="AA5" s="11">
        <f>'OddsRatio_working_3-way'!X5^(1/3)*COS(('OddsRatio_working_3-way'!Y5+2*PI())/3)</f>
        <v>-0.44256511607283144</v>
      </c>
      <c r="AB5" s="11">
        <f>'OddsRatio_working_3-way'!X5^(1/3)*COS(('OddsRatio_working_3-way'!Y5+4*PI())/3)</f>
        <v>-8.6270924825287018E-2</v>
      </c>
      <c r="AC5" s="11">
        <f>'OddsRatio_working_3-way'!X5^(1/3)*SIN('OddsRatio_working_3-way'!Y5/3)</f>
        <v>0.20570654722746998</v>
      </c>
      <c r="AD5" s="11">
        <f>'OddsRatio_working_3-way'!X5^(1/3)*SIN(('OddsRatio_working_3-way'!Y5+2*PI())/3)</f>
        <v>0.35513217224082194</v>
      </c>
      <c r="AE5" s="11">
        <f>'OddsRatio_working_3-way'!X5^(1/3)*SIN(('OddsRatio_working_3-way'!Y5+4*PI())/3)</f>
        <v>-0.56083871946829178</v>
      </c>
      <c r="AF5" s="11">
        <f>-'OddsRatio_working_3-way'!U5/(3*'OddsRatio_working_3-way'!X5^(1/3))*COS(('OddsRatio_working_3-way'!Y5)/3)</f>
        <v>0.52883604089811842</v>
      </c>
      <c r="AG5" s="11">
        <f>-'OddsRatio_working_3-way'!U5/(3*'OddsRatio_working_3-way'!X5^(1/3))*COS(('OddsRatio_working_3-way'!Y5+2*PI())/3)</f>
        <v>-0.44256511607283155</v>
      </c>
      <c r="AH5" s="11">
        <f>-'OddsRatio_working_3-way'!U5/(3*'OddsRatio_working_3-way'!X5^(1/3))*COS(('OddsRatio_working_3-way'!Y5+4*PI())/3)</f>
        <v>-8.6270924825287032E-2</v>
      </c>
      <c r="AI5" s="11">
        <f>'OddsRatio_working_3-way'!U5/(3*'OddsRatio_working_3-way'!X5^(1/3))*SIN(('OddsRatio_working_3-way'!Y5)/3)</f>
        <v>-0.20570654722747003</v>
      </c>
      <c r="AJ5" s="11">
        <f>'OddsRatio_working_3-way'!U5/(3*'OddsRatio_working_3-way'!X5^(1/3))*SIN(('OddsRatio_working_3-way'!Y5+2*PI())/3)</f>
        <v>-0.355132172240822</v>
      </c>
      <c r="AK5" s="11">
        <f>'OddsRatio_working_3-way'!U5/(3*'OddsRatio_working_3-way'!X5^(1/3))*SIN(('OddsRatio_working_3-way'!Y5+4*PI())/3)</f>
        <v>0.56083871946829189</v>
      </c>
      <c r="AL5" s="11">
        <f>'OddsRatio_working_3-way'!Z5+'OddsRatio_working_3-way'!AF5</f>
        <v>1.0576720817962366</v>
      </c>
      <c r="AM5" s="11">
        <f>'OddsRatio_working_3-way'!AA5+'OddsRatio_working_3-way'!AG5</f>
        <v>-0.885130232145663</v>
      </c>
      <c r="AN5" s="11">
        <f>'OddsRatio_working_3-way'!AB5+'OddsRatio_working_3-way'!AH5</f>
        <v>-0.17254184965057406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1.0576720817962366</v>
      </c>
      <c r="AS5" s="11">
        <f>IF(('OddsRatio_working_3-way'!X5=0),IF(Q5&gt;0,-Q5^(1/3),(-Q5)^(1/3)),'OddsRatio_working_3-way'!AM5-'OddsRatio_working_3-way'!R5/3)</f>
        <v>-0.885130232145663</v>
      </c>
      <c r="AT5" s="11">
        <f>IF(('OddsRatio_working_3-way'!X5=0),IF(Q5&gt;0,-Q5^(1/3),(-Q5)^(1/3)),'OddsRatio_working_3-way'!AN5-'OddsRatio_working_3-way'!R5/3)</f>
        <v>-0.17254184965057406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3.58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2</v>
      </c>
      <c r="D6" s="9">
        <f t="shared" si="13"/>
        <v>0.26509875751517498</v>
      </c>
      <c r="E6" s="9">
        <f t="shared" si="14"/>
        <v>0.2528545960216359</v>
      </c>
      <c r="F6" s="9">
        <f t="shared" si="15"/>
        <v>0.48204664646318918</v>
      </c>
      <c r="G6" s="9">
        <f t="shared" si="16"/>
        <v>1.0744880341707006</v>
      </c>
      <c r="H6" s="9">
        <f t="shared" si="17"/>
        <v>3.7721791281604076</v>
      </c>
      <c r="I6" s="9">
        <f t="shared" si="18"/>
        <v>3.9548420939694267</v>
      </c>
      <c r="J6" s="9">
        <f t="shared" si="19"/>
        <v>2.0744880341707006</v>
      </c>
      <c r="K6" s="11">
        <f t="shared" si="20"/>
        <v>0.27932960893854747</v>
      </c>
      <c r="L6" s="11">
        <f t="shared" si="21"/>
        <v>0.26666666666666666</v>
      </c>
      <c r="M6" s="11">
        <f t="shared" si="22"/>
        <v>0.5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-0.264245810055866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0.23575418994413411</v>
      </c>
      <c r="Q6" s="11">
        <f>2*'OddsRatio_working_3-way'!K6*'OddsRatio_working_3-way'!L6*'OddsRatio_working_3-way'!M6</f>
        <v>7.4487895716945987E-2</v>
      </c>
      <c r="R6" s="11">
        <f t="shared" si="23"/>
        <v>0</v>
      </c>
      <c r="S6" s="11">
        <f t="shared" si="24"/>
        <v>-0.89217758985200823</v>
      </c>
      <c r="T6" s="11">
        <f t="shared" si="25"/>
        <v>-0.28188865398167712</v>
      </c>
      <c r="U6" s="11">
        <f>'OddsRatio_working_3-way'!S6-'OddsRatio_working_3-way'!R6^2/3</f>
        <v>-0.89217758985200823</v>
      </c>
      <c r="V6" s="11">
        <f>'OddsRatio_working_3-way'!S6*'OddsRatio_working_3-way'!R6/3-2*'OddsRatio_working_3-way'!R6^3/27-'OddsRatio_working_3-way'!T6</f>
        <v>0.28188865398167712</v>
      </c>
      <c r="W6" s="11">
        <f>'OddsRatio_working_3-way'!V6^2+4*'OddsRatio_working_3-way'!U6^3/27</f>
        <v>-2.5747124231617555E-2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0.16217917365927356</v>
      </c>
      <c r="Y6" s="11">
        <f>IF('OddsRatio_working_3-way'!W6&gt;=0,IF('OddsRatio_working_3-way'!V6+SQRT('OddsRatio_working_3-way'!W6)&gt;0,0,PI()),ACOS('OddsRatio_working_3-way'!V6/(2*'OddsRatio_working_3-way'!X6)))</f>
        <v>0.51748615802908327</v>
      </c>
      <c r="Z6" s="11">
        <f>'OddsRatio_working_3-way'!X6^(1/3)*COS('OddsRatio_working_3-way'!Y6/3)</f>
        <v>0.5372440170853503</v>
      </c>
      <c r="AA6" s="11">
        <f>'OddsRatio_working_3-way'!X6^(1/3)*COS(('OddsRatio_working_3-way'!Y6+2*PI())/3)</f>
        <v>-0.34968400359892177</v>
      </c>
      <c r="AB6" s="11">
        <f>'OddsRatio_working_3-way'!X6^(1/3)*COS(('OddsRatio_working_3-way'!Y6+4*PI())/3)</f>
        <v>-0.1875600134864284</v>
      </c>
      <c r="AC6" s="11">
        <f>'OddsRatio_working_3-way'!X6^(1/3)*SIN('OddsRatio_working_3-way'!Y6/3)</f>
        <v>9.3602329333544301E-2</v>
      </c>
      <c r="AD6" s="11">
        <f>'OddsRatio_working_3-way'!X6^(1/3)*SIN(('OddsRatio_working_3-way'!Y6+2*PI())/3)</f>
        <v>0.41846580216034218</v>
      </c>
      <c r="AE6" s="11">
        <f>'OddsRatio_working_3-way'!X6^(1/3)*SIN(('OddsRatio_working_3-way'!Y6+4*PI())/3)</f>
        <v>-0.51206813149388641</v>
      </c>
      <c r="AF6" s="11">
        <f>-'OddsRatio_working_3-way'!U6/(3*'OddsRatio_working_3-way'!X6^(1/3))*COS(('OddsRatio_working_3-way'!Y6)/3)</f>
        <v>0.5372440170853503</v>
      </c>
      <c r="AG6" s="11">
        <f>-'OddsRatio_working_3-way'!U6/(3*'OddsRatio_working_3-way'!X6^(1/3))*COS(('OddsRatio_working_3-way'!Y6+2*PI())/3)</f>
        <v>-0.34968400359892177</v>
      </c>
      <c r="AH6" s="11">
        <f>-'OddsRatio_working_3-way'!U6/(3*'OddsRatio_working_3-way'!X6^(1/3))*COS(('OddsRatio_working_3-way'!Y6+4*PI())/3)</f>
        <v>-0.1875600134864284</v>
      </c>
      <c r="AI6" s="11">
        <f>'OddsRatio_working_3-way'!U6/(3*'OddsRatio_working_3-way'!X6^(1/3))*SIN(('OddsRatio_working_3-way'!Y6)/3)</f>
        <v>-9.3602329333544301E-2</v>
      </c>
      <c r="AJ6" s="11">
        <f>'OddsRatio_working_3-way'!U6/(3*'OddsRatio_working_3-way'!X6^(1/3))*SIN(('OddsRatio_working_3-way'!Y6+2*PI())/3)</f>
        <v>-0.41846580216034218</v>
      </c>
      <c r="AK6" s="11">
        <f>'OddsRatio_working_3-way'!U6/(3*'OddsRatio_working_3-way'!X6^(1/3))*SIN(('OddsRatio_working_3-way'!Y6+4*PI())/3)</f>
        <v>0.51206813149388641</v>
      </c>
      <c r="AL6" s="11">
        <f>'OddsRatio_working_3-way'!Z6+'OddsRatio_working_3-way'!AF6</f>
        <v>1.0744880341707006</v>
      </c>
      <c r="AM6" s="11">
        <f>'OddsRatio_working_3-way'!AA6+'OddsRatio_working_3-way'!AG6</f>
        <v>-0.69936800719784353</v>
      </c>
      <c r="AN6" s="11">
        <f>'OddsRatio_working_3-way'!AB6+'OddsRatio_working_3-way'!AH6</f>
        <v>-0.37512002697285679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1.0744880341707006</v>
      </c>
      <c r="AS6" s="11">
        <f>IF(('OddsRatio_working_3-way'!X6=0),IF(Q6&gt;0,-Q6^(1/3),(-Q6)^(1/3)),'OddsRatio_working_3-way'!AM6-'OddsRatio_working_3-way'!R6/3)</f>
        <v>-0.69936800719784353</v>
      </c>
      <c r="AT6" s="11">
        <f>IF(('OddsRatio_working_3-way'!X6=0),IF(Q6&gt;0,-Q6^(1/3),(-Q6)^(1/3)),'OddsRatio_working_3-way'!AN6-'OddsRatio_working_3-way'!R6/3)</f>
        <v>-0.37512002697285679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1.77</v>
      </c>
      <c r="B7" s="4">
        <f>IF('True_Odds_Calculator_3-way'!B8="","",'True_Odds_Calculator_3-way'!B8)</f>
        <v>3.87</v>
      </c>
      <c r="C7" s="4">
        <f>IF('True_Odds_Calculator_3-way'!C8="","",'True_Odds_Calculator_3-way'!C8)</f>
        <v>4.45</v>
      </c>
      <c r="D7" s="9">
        <f t="shared" si="13"/>
        <v>0.54535298254641384</v>
      </c>
      <c r="E7" s="9">
        <f t="shared" si="14"/>
        <v>0.243466977518106</v>
      </c>
      <c r="F7" s="9">
        <f t="shared" si="15"/>
        <v>0.21118003993547993</v>
      </c>
      <c r="G7" s="9">
        <f t="shared" si="16"/>
        <v>1.0826944949684809</v>
      </c>
      <c r="H7" s="9">
        <f t="shared" si="17"/>
        <v>1.8336747611257302</v>
      </c>
      <c r="I7" s="9">
        <f t="shared" si="18"/>
        <v>4.1073332005595402</v>
      </c>
      <c r="J7" s="9">
        <f t="shared" si="19"/>
        <v>4.73529600764126</v>
      </c>
      <c r="K7" s="11">
        <f t="shared" si="20"/>
        <v>0.56497175141242939</v>
      </c>
      <c r="L7" s="11">
        <f t="shared" si="21"/>
        <v>0.25839793281653745</v>
      </c>
      <c r="M7" s="11">
        <f t="shared" si="22"/>
        <v>0.2247191011235955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-0.25011945552883474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0.23259586665006671</v>
      </c>
      <c r="Q7" s="11">
        <f>2*'OddsRatio_working_3-way'!K7*'OddsRatio_working_3-way'!L7*'OddsRatio_working_3-way'!M7</f>
        <v>6.5612374231330525E-2</v>
      </c>
      <c r="R7" s="11">
        <f t="shared" si="23"/>
        <v>0</v>
      </c>
      <c r="S7" s="11">
        <f t="shared" si="24"/>
        <v>-0.92993912112227572</v>
      </c>
      <c r="T7" s="11">
        <f t="shared" si="25"/>
        <v>-0.26232415264380132</v>
      </c>
      <c r="U7" s="11">
        <f>'OddsRatio_working_3-way'!S7-'OddsRatio_working_3-way'!R7^2/3</f>
        <v>-0.92993912112227572</v>
      </c>
      <c r="V7" s="11">
        <f>'OddsRatio_working_3-way'!S7*'OddsRatio_working_3-way'!R7/3-2*'OddsRatio_working_3-way'!R7^3/27-'OddsRatio_working_3-way'!T7</f>
        <v>0.26232415264380132</v>
      </c>
      <c r="W7" s="11">
        <f>'OddsRatio_working_3-way'!V7^2+4*'OddsRatio_working_3-way'!U7^3/27</f>
        <v>-5.0326638630992584E-2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0.1725837475627999</v>
      </c>
      <c r="Y7" s="11">
        <f>IF('OddsRatio_working_3-way'!W7&gt;=0,IF('OddsRatio_working_3-way'!V7+SQRT('OddsRatio_working_3-way'!W7)&gt;0,0,PI()),ACOS('OddsRatio_working_3-way'!V7/(2*'OddsRatio_working_3-way'!X7)))</f>
        <v>0.70749722503393353</v>
      </c>
      <c r="Z7" s="11">
        <f>'OddsRatio_working_3-way'!X7^(1/3)*COS('OddsRatio_working_3-way'!Y7/3)</f>
        <v>0.54134724748424046</v>
      </c>
      <c r="AA7" s="11">
        <f>'OddsRatio_working_3-way'!X7^(1/3)*COS(('OddsRatio_working_3-way'!Y7+2*PI())/3)</f>
        <v>-0.38333305970509801</v>
      </c>
      <c r="AB7" s="11">
        <f>'OddsRatio_working_3-way'!X7^(1/3)*COS(('OddsRatio_working_3-way'!Y7+4*PI())/3)</f>
        <v>-0.15801418777914256</v>
      </c>
      <c r="AC7" s="11">
        <f>'OddsRatio_working_3-way'!X7^(1/3)*SIN('OddsRatio_working_3-way'!Y7/3)</f>
        <v>0.13008791135995335</v>
      </c>
      <c r="AD7" s="11">
        <f>'OddsRatio_working_3-way'!X7^(1/3)*SIN(('OddsRatio_working_3-way'!Y7+2*PI())/3)</f>
        <v>0.40377651291015715</v>
      </c>
      <c r="AE7" s="11">
        <f>'OddsRatio_working_3-way'!X7^(1/3)*SIN(('OddsRatio_working_3-way'!Y7+4*PI())/3)</f>
        <v>-0.53386442427011038</v>
      </c>
      <c r="AF7" s="11">
        <f>-'OddsRatio_working_3-way'!U7/(3*'OddsRatio_working_3-way'!X7^(1/3))*COS(('OddsRatio_working_3-way'!Y7)/3)</f>
        <v>0.54134724748424046</v>
      </c>
      <c r="AG7" s="11">
        <f>-'OddsRatio_working_3-way'!U7/(3*'OddsRatio_working_3-way'!X7^(1/3))*COS(('OddsRatio_working_3-way'!Y7+2*PI())/3)</f>
        <v>-0.38333305970509801</v>
      </c>
      <c r="AH7" s="11">
        <f>-'OddsRatio_working_3-way'!U7/(3*'OddsRatio_working_3-way'!X7^(1/3))*COS(('OddsRatio_working_3-way'!Y7+4*PI())/3)</f>
        <v>-0.15801418777914256</v>
      </c>
      <c r="AI7" s="11">
        <f>'OddsRatio_working_3-way'!U7/(3*'OddsRatio_working_3-way'!X7^(1/3))*SIN(('OddsRatio_working_3-way'!Y7)/3)</f>
        <v>-0.13008791135995335</v>
      </c>
      <c r="AJ7" s="11">
        <f>'OddsRatio_working_3-way'!U7/(3*'OddsRatio_working_3-way'!X7^(1/3))*SIN(('OddsRatio_working_3-way'!Y7+2*PI())/3)</f>
        <v>-0.40377651291015715</v>
      </c>
      <c r="AK7" s="11">
        <f>'OddsRatio_working_3-way'!U7/(3*'OddsRatio_working_3-way'!X7^(1/3))*SIN(('OddsRatio_working_3-way'!Y7+4*PI())/3)</f>
        <v>0.53386442427011038</v>
      </c>
      <c r="AL7" s="11">
        <f>'OddsRatio_working_3-way'!Z7+'OddsRatio_working_3-way'!AF7</f>
        <v>1.0826944949684809</v>
      </c>
      <c r="AM7" s="11">
        <f>'OddsRatio_working_3-way'!AA7+'OddsRatio_working_3-way'!AG7</f>
        <v>-0.76666611941019602</v>
      </c>
      <c r="AN7" s="11">
        <f>'OddsRatio_working_3-way'!AB7+'OddsRatio_working_3-way'!AH7</f>
        <v>-0.31602837555828511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1.0826944949684809</v>
      </c>
      <c r="AS7" s="11">
        <f>IF(('OddsRatio_working_3-way'!X7=0),IF(Q7&gt;0,-Q7^(1/3),(-Q7)^(1/3)),'OddsRatio_working_3-way'!AM7-'OddsRatio_working_3-way'!R7/3)</f>
        <v>-0.76666611941019602</v>
      </c>
      <c r="AT7" s="11">
        <f>IF(('OddsRatio_working_3-way'!X7=0),IF(Q7&gt;0,-Q7^(1/3),(-Q7)^(1/3)),'OddsRatio_working_3-way'!AN7-'OddsRatio_working_3-way'!R7/3)</f>
        <v>-0.31602837555828511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1.81</v>
      </c>
      <c r="B8" s="4">
        <f>IF('True_Odds_Calculator_3-way'!B9="","",'True_Odds_Calculator_3-way'!B9)</f>
        <v>3.89</v>
      </c>
      <c r="C8" s="4">
        <f>IF('True_Odds_Calculator_3-way'!C9="","",'True_Odds_Calculator_3-way'!C9)</f>
        <v>4.2300000000000004</v>
      </c>
      <c r="D8" s="9">
        <f t="shared" si="13"/>
        <v>0.53386886782837406</v>
      </c>
      <c r="E8" s="9">
        <f t="shared" si="14"/>
        <v>0.24300138433443433</v>
      </c>
      <c r="F8" s="9">
        <f t="shared" si="15"/>
        <v>0.22312974783719181</v>
      </c>
      <c r="G8" s="9">
        <f t="shared" si="16"/>
        <v>1.0779248767324963</v>
      </c>
      <c r="H8" s="9">
        <f t="shared" si="17"/>
        <v>1.8731191501533215</v>
      </c>
      <c r="I8" s="9">
        <f t="shared" si="18"/>
        <v>4.1152028937569129</v>
      </c>
      <c r="J8" s="9">
        <f t="shared" si="19"/>
        <v>4.4816973518459626</v>
      </c>
      <c r="K8" s="11">
        <f t="shared" si="20"/>
        <v>0.5524861878453039</v>
      </c>
      <c r="L8" s="11">
        <f t="shared" si="21"/>
        <v>0.25706940874035988</v>
      </c>
      <c r="M8" s="11">
        <f t="shared" si="22"/>
        <v>0.23640661938534277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-0.25387319017183196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0.23268301954869766</v>
      </c>
      <c r="Q8" s="11">
        <f>2*'OddsRatio_working_3-way'!K8*'OddsRatio_working_3-way'!L8*'OddsRatio_working_3-way'!M8</f>
        <v>6.7152386594140745E-2</v>
      </c>
      <c r="R8" s="11">
        <f t="shared" si="23"/>
        <v>0</v>
      </c>
      <c r="S8" s="11">
        <f t="shared" si="24"/>
        <v>-0.91653246012786183</v>
      </c>
      <c r="T8" s="11">
        <f t="shared" si="25"/>
        <v>-0.26451153250443343</v>
      </c>
      <c r="U8" s="11">
        <f>'OddsRatio_working_3-way'!S8-'OddsRatio_working_3-way'!R8^2/3</f>
        <v>-0.91653246012786183</v>
      </c>
      <c r="V8" s="11">
        <f>'OddsRatio_working_3-way'!S8*'OddsRatio_working_3-way'!R8/3-2*'OddsRatio_working_3-way'!R8^3/27-'OddsRatio_working_3-way'!T8</f>
        <v>0.26451153250443343</v>
      </c>
      <c r="W8" s="11">
        <f>'OddsRatio_working_3-way'!V8^2+4*'OddsRatio_working_3-way'!U8^3/27</f>
        <v>-4.4095333148745419E-2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0.16886509702761948</v>
      </c>
      <c r="Y8" s="11">
        <f>IF('OddsRatio_working_3-way'!W8&gt;=0,IF('OddsRatio_working_3-way'!V8+SQRT('OddsRatio_working_3-way'!W8)&gt;0,0,PI()),ACOS('OddsRatio_working_3-way'!V8/(2*'OddsRatio_working_3-way'!X8)))</f>
        <v>0.67099453675420662</v>
      </c>
      <c r="Z8" s="11">
        <f>'OddsRatio_working_3-way'!X8^(1/3)*COS('OddsRatio_working_3-way'!Y8/3)</f>
        <v>0.53896243836624813</v>
      </c>
      <c r="AA8" s="11">
        <f>'OddsRatio_working_3-way'!X8^(1/3)*COS(('OddsRatio_working_3-way'!Y8+2*PI())/3)</f>
        <v>-0.37565434457131563</v>
      </c>
      <c r="AB8" s="11">
        <f>'OddsRatio_working_3-way'!X8^(1/3)*COS(('OddsRatio_working_3-way'!Y8+4*PI())/3)</f>
        <v>-0.1633080937949325</v>
      </c>
      <c r="AC8" s="11">
        <f>'OddsRatio_working_3-way'!X8^(1/3)*SIN('OddsRatio_working_3-way'!Y8/3)</f>
        <v>0.1225981650471526</v>
      </c>
      <c r="AD8" s="11">
        <f>'OddsRatio_working_3-way'!X8^(1/3)*SIN(('OddsRatio_working_3-way'!Y8+2*PI())/3)</f>
        <v>0.40545608078719925</v>
      </c>
      <c r="AE8" s="11">
        <f>'OddsRatio_working_3-way'!X8^(1/3)*SIN(('OddsRatio_working_3-way'!Y8+4*PI())/3)</f>
        <v>-0.5280542458343519</v>
      </c>
      <c r="AF8" s="11">
        <f>-'OddsRatio_working_3-way'!U8/(3*'OddsRatio_working_3-way'!X8^(1/3))*COS(('OddsRatio_working_3-way'!Y8)/3)</f>
        <v>0.53896243836624813</v>
      </c>
      <c r="AG8" s="11">
        <f>-'OddsRatio_working_3-way'!U8/(3*'OddsRatio_working_3-way'!X8^(1/3))*COS(('OddsRatio_working_3-way'!Y8+2*PI())/3)</f>
        <v>-0.37565434457131563</v>
      </c>
      <c r="AH8" s="11">
        <f>-'OddsRatio_working_3-way'!U8/(3*'OddsRatio_working_3-way'!X8^(1/3))*COS(('OddsRatio_working_3-way'!Y8+4*PI())/3)</f>
        <v>-0.1633080937949325</v>
      </c>
      <c r="AI8" s="11">
        <f>'OddsRatio_working_3-way'!U8/(3*'OddsRatio_working_3-way'!X8^(1/3))*SIN(('OddsRatio_working_3-way'!Y8)/3)</f>
        <v>-0.1225981650471526</v>
      </c>
      <c r="AJ8" s="11">
        <f>'OddsRatio_working_3-way'!U8/(3*'OddsRatio_working_3-way'!X8^(1/3))*SIN(('OddsRatio_working_3-way'!Y8+2*PI())/3)</f>
        <v>-0.40545608078719925</v>
      </c>
      <c r="AK8" s="11">
        <f>'OddsRatio_working_3-way'!U8/(3*'OddsRatio_working_3-way'!X8^(1/3))*SIN(('OddsRatio_working_3-way'!Y8+4*PI())/3)</f>
        <v>0.5280542458343519</v>
      </c>
      <c r="AL8" s="11">
        <f>'OddsRatio_working_3-way'!Z8+'OddsRatio_working_3-way'!AF8</f>
        <v>1.0779248767324963</v>
      </c>
      <c r="AM8" s="11">
        <f>'OddsRatio_working_3-way'!AA8+'OddsRatio_working_3-way'!AG8</f>
        <v>-0.75130868914263127</v>
      </c>
      <c r="AN8" s="11">
        <f>'OddsRatio_working_3-way'!AB8+'OddsRatio_working_3-way'!AH8</f>
        <v>-0.32661618758986499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1.0779248767324963</v>
      </c>
      <c r="AS8" s="11">
        <f>IF(('OddsRatio_working_3-way'!X8=0),IF(Q8&gt;0,-Q8^(1/3),(-Q8)^(1/3)),'OddsRatio_working_3-way'!AM8-'OddsRatio_working_3-way'!R8/3)</f>
        <v>-0.75130868914263127</v>
      </c>
      <c r="AT8" s="11">
        <f>IF(('OddsRatio_working_3-way'!X8=0),IF(Q8&gt;0,-Q8^(1/3),(-Q8)^(1/3)),'OddsRatio_working_3-way'!AN8-'OddsRatio_working_3-way'!R8/3)</f>
        <v>-0.32661618758986499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2.0499999999999998</v>
      </c>
      <c r="B9" s="4">
        <f>IF('True_Odds_Calculator_3-way'!B10="","",'True_Odds_Calculator_3-way'!B10)</f>
        <v>3.49</v>
      </c>
      <c r="C9" s="4">
        <f>IF('True_Odds_Calculator_3-way'!C10="","",'True_Odds_Calculator_3-way'!C10)</f>
        <v>3.69</v>
      </c>
      <c r="D9" s="9">
        <f t="shared" si="13"/>
        <v>0.47026961290005809</v>
      </c>
      <c r="E9" s="9">
        <f t="shared" si="14"/>
        <v>0.27238520024094942</v>
      </c>
      <c r="F9" s="9">
        <f t="shared" si="15"/>
        <v>0.25734518685899266</v>
      </c>
      <c r="G9" s="9">
        <f t="shared" si="16"/>
        <v>1.0727997657773205</v>
      </c>
      <c r="H9" s="9">
        <f t="shared" si="17"/>
        <v>2.1264397540661859</v>
      </c>
      <c r="I9" s="9">
        <f t="shared" si="18"/>
        <v>3.6712714167855274</v>
      </c>
      <c r="J9" s="9">
        <f t="shared" si="19"/>
        <v>3.8858313699409921</v>
      </c>
      <c r="K9" s="11">
        <f t="shared" si="20"/>
        <v>0.48780487804878053</v>
      </c>
      <c r="L9" s="11">
        <f t="shared" si="21"/>
        <v>0.28653295128939826</v>
      </c>
      <c r="M9" s="11">
        <f t="shared" si="22"/>
        <v>0.2710027100271003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-0.26640064499743465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0.23598390991247947</v>
      </c>
      <c r="Q9" s="11">
        <f>2*'OddsRatio_working_3-way'!K9*'OddsRatio_working_3-way'!L9*'OddsRatio_working_3-way'!M9</f>
        <v>7.575727445023421E-2</v>
      </c>
      <c r="R9" s="11">
        <f t="shared" si="23"/>
        <v>0</v>
      </c>
      <c r="S9" s="11">
        <f t="shared" si="24"/>
        <v>-0.88582334293804699</v>
      </c>
      <c r="T9" s="11">
        <f t="shared" si="25"/>
        <v>-0.28437346482762355</v>
      </c>
      <c r="U9" s="11">
        <f>'OddsRatio_working_3-way'!S9-'OddsRatio_working_3-way'!R9^2/3</f>
        <v>-0.88582334293804699</v>
      </c>
      <c r="V9" s="11">
        <f>'OddsRatio_working_3-way'!S9*'OddsRatio_working_3-way'!R9/3-2*'OddsRatio_working_3-way'!R9^3/27-'OddsRatio_working_3-way'!T9</f>
        <v>0.28437346482762355</v>
      </c>
      <c r="W9" s="11">
        <f>'OddsRatio_working_3-way'!V9^2+4*'OddsRatio_working_3-way'!U9^3/27</f>
        <v>-2.2108104899500575E-2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0.16044965908157005</v>
      </c>
      <c r="Y9" s="11">
        <f>IF('OddsRatio_working_3-way'!W9&gt;=0,IF('OddsRatio_working_3-way'!V9+SQRT('OddsRatio_working_3-way'!W9)&gt;0,0,PI()),ACOS('OddsRatio_working_3-way'!V9/(2*'OddsRatio_working_3-way'!X9)))</f>
        <v>0.48176911622610707</v>
      </c>
      <c r="Z9" s="11">
        <f>'OddsRatio_working_3-way'!X9^(1/3)*COS('OddsRatio_working_3-way'!Y9/3)</f>
        <v>0.53639988288866025</v>
      </c>
      <c r="AA9" s="11">
        <f>'OddsRatio_working_3-way'!X9^(1/3)*COS(('OddsRatio_working_3-way'!Y9+2*PI())/3)</f>
        <v>-0.34344759896458404</v>
      </c>
      <c r="AB9" s="11">
        <f>'OddsRatio_working_3-way'!X9^(1/3)*COS(('OddsRatio_working_3-way'!Y9+4*PI())/3)</f>
        <v>-0.19295228392407618</v>
      </c>
      <c r="AC9" s="11">
        <f>'OddsRatio_working_3-way'!X9^(1/3)*SIN('OddsRatio_working_3-way'!Y9/3)</f>
        <v>8.688851065041478E-2</v>
      </c>
      <c r="AD9" s="11">
        <f>'OddsRatio_working_3-way'!X9^(1/3)*SIN(('OddsRatio_working_3-way'!Y9+2*PI())/3)</f>
        <v>0.42109166984337032</v>
      </c>
      <c r="AE9" s="11">
        <f>'OddsRatio_working_3-way'!X9^(1/3)*SIN(('OddsRatio_working_3-way'!Y9+4*PI())/3)</f>
        <v>-0.50798018049378502</v>
      </c>
      <c r="AF9" s="11">
        <f>-'OddsRatio_working_3-way'!U9/(3*'OddsRatio_working_3-way'!X9^(1/3))*COS(('OddsRatio_working_3-way'!Y9)/3)</f>
        <v>0.53639988288866014</v>
      </c>
      <c r="AG9" s="11">
        <f>-'OddsRatio_working_3-way'!U9/(3*'OddsRatio_working_3-way'!X9^(1/3))*COS(('OddsRatio_working_3-way'!Y9+2*PI())/3)</f>
        <v>-0.34344759896458399</v>
      </c>
      <c r="AH9" s="11">
        <f>-'OddsRatio_working_3-way'!U9/(3*'OddsRatio_working_3-way'!X9^(1/3))*COS(('OddsRatio_working_3-way'!Y9+4*PI())/3)</f>
        <v>-0.19295228392407615</v>
      </c>
      <c r="AI9" s="11">
        <f>'OddsRatio_working_3-way'!U9/(3*'OddsRatio_working_3-way'!X9^(1/3))*SIN(('OddsRatio_working_3-way'!Y9)/3)</f>
        <v>-8.6888510650414752E-2</v>
      </c>
      <c r="AJ9" s="11">
        <f>'OddsRatio_working_3-way'!U9/(3*'OddsRatio_working_3-way'!X9^(1/3))*SIN(('OddsRatio_working_3-way'!Y9+2*PI())/3)</f>
        <v>-0.42109166984337021</v>
      </c>
      <c r="AK9" s="11">
        <f>'OddsRatio_working_3-way'!U9/(3*'OddsRatio_working_3-way'!X9^(1/3))*SIN(('OddsRatio_working_3-way'!Y9+4*PI())/3)</f>
        <v>0.50798018049378491</v>
      </c>
      <c r="AL9" s="11">
        <f>'OddsRatio_working_3-way'!Z9+'OddsRatio_working_3-way'!AF9</f>
        <v>1.0727997657773205</v>
      </c>
      <c r="AM9" s="11">
        <f>'OddsRatio_working_3-way'!AA9+'OddsRatio_working_3-way'!AG9</f>
        <v>-0.68689519792916798</v>
      </c>
      <c r="AN9" s="11">
        <f>'OddsRatio_working_3-way'!AB9+'OddsRatio_working_3-way'!AH9</f>
        <v>-0.3859045678481523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1.0727997657773205</v>
      </c>
      <c r="AS9" s="11">
        <f>IF(('OddsRatio_working_3-way'!X9=0),IF(Q9&gt;0,-Q9^(1/3),(-Q9)^(1/3)),'OddsRatio_working_3-way'!AM9-'OddsRatio_working_3-way'!R9/3)</f>
        <v>-0.68689519792916798</v>
      </c>
      <c r="AT9" s="11">
        <f>IF(('OddsRatio_working_3-way'!X9=0),IF(Q9&gt;0,-Q9^(1/3),(-Q9)^(1/3)),'OddsRatio_working_3-way'!AN9-'OddsRatio_working_3-way'!R9/3)</f>
        <v>-0.3859045678481523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3.35</v>
      </c>
      <c r="B10" s="4">
        <f>IF('True_Odds_Calculator_3-way'!B11="","",'True_Odds_Calculator_3-way'!B11)</f>
        <v>3.64</v>
      </c>
      <c r="C10" s="4">
        <f>IF('True_Odds_Calculator_3-way'!C11="","",'True_Odds_Calculator_3-way'!C11)</f>
        <v>2.12</v>
      </c>
      <c r="D10" s="9">
        <f t="shared" si="13"/>
        <v>0.28426287201453665</v>
      </c>
      <c r="E10" s="9">
        <f t="shared" si="14"/>
        <v>0.26119299851807726</v>
      </c>
      <c r="F10" s="9">
        <f t="shared" si="15"/>
        <v>0.45454412946738648</v>
      </c>
      <c r="G10" s="9">
        <f t="shared" si="16"/>
        <v>1.0714342976754874</v>
      </c>
      <c r="H10" s="9">
        <f t="shared" si="17"/>
        <v>3.5178705995373956</v>
      </c>
      <c r="I10" s="9">
        <f t="shared" si="18"/>
        <v>3.8285865458632866</v>
      </c>
      <c r="J10" s="9">
        <f t="shared" si="19"/>
        <v>2.2000064133965456</v>
      </c>
      <c r="K10" s="11">
        <f t="shared" si="20"/>
        <v>0.29850746268656714</v>
      </c>
      <c r="L10" s="11">
        <f t="shared" si="21"/>
        <v>0.27472527472527469</v>
      </c>
      <c r="M10" s="11">
        <f t="shared" si="22"/>
        <v>0.47169811320754712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-0.26878669063969007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0.23635193305708646</v>
      </c>
      <c r="Q10" s="11">
        <f>2*'OddsRatio_working_3-way'!K10*'OddsRatio_working_3-way'!L10*'OddsRatio_working_3-way'!M10</f>
        <v>7.7365608201992286E-2</v>
      </c>
      <c r="R10" s="11">
        <f t="shared" si="23"/>
        <v>0</v>
      </c>
      <c r="S10" s="11">
        <f t="shared" si="24"/>
        <v>-0.87932900432900318</v>
      </c>
      <c r="T10" s="11">
        <f t="shared" si="25"/>
        <v>-0.28783273464124487</v>
      </c>
      <c r="U10" s="11">
        <f>'OddsRatio_working_3-way'!S10-'OddsRatio_working_3-way'!R10^2/3</f>
        <v>-0.87932900432900318</v>
      </c>
      <c r="V10" s="11">
        <f>'OddsRatio_working_3-way'!S10*'OddsRatio_working_3-way'!R10/3-2*'OddsRatio_working_3-way'!R10^3/27-'OddsRatio_working_3-way'!T10</f>
        <v>0.28783273464124487</v>
      </c>
      <c r="W10" s="11">
        <f>'OddsRatio_working_3-way'!V10^2+4*'OddsRatio_working_3-way'!U10^3/27</f>
        <v>-1.7880365932044534E-2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0.15868841251262</v>
      </c>
      <c r="Y10" s="11">
        <f>IF('OddsRatio_working_3-way'!W10&gt;=0,IF('OddsRatio_working_3-way'!V10+SQRT('OddsRatio_working_3-way'!W10)&gt;0,0,PI()),ACOS('OddsRatio_working_3-way'!V10/(2*'OddsRatio_working_3-way'!X10)))</f>
        <v>0.43490129560368618</v>
      </c>
      <c r="Z10" s="11">
        <f>'OddsRatio_working_3-way'!X10^(1/3)*COS('OddsRatio_working_3-way'!Y10/3)</f>
        <v>0.53571714883774368</v>
      </c>
      <c r="AA10" s="11">
        <f>'OddsRatio_working_3-way'!X10^(1/3)*COS(('OddsRatio_working_3-way'!Y10+2*PI())/3)</f>
        <v>-0.33559042374487125</v>
      </c>
      <c r="AB10" s="11">
        <f>'OddsRatio_working_3-way'!X10^(1/3)*COS(('OddsRatio_working_3-way'!Y10+4*PI())/3)</f>
        <v>-0.2001267250928726</v>
      </c>
      <c r="AC10" s="11">
        <f>'OddsRatio_working_3-way'!X10^(1/3)*SIN('OddsRatio_working_3-way'!Y10/3)</f>
        <v>7.8210002882153906E-2</v>
      </c>
      <c r="AD10" s="11">
        <f>'OddsRatio_working_3-way'!X10^(1/3)*SIN(('OddsRatio_working_3-way'!Y10+2*PI())/3)</f>
        <v>0.42483965869537832</v>
      </c>
      <c r="AE10" s="11">
        <f>'OddsRatio_working_3-way'!X10^(1/3)*SIN(('OddsRatio_working_3-way'!Y10+4*PI())/3)</f>
        <v>-0.50304966157753206</v>
      </c>
      <c r="AF10" s="11">
        <f>-'OddsRatio_working_3-way'!U10/(3*'OddsRatio_working_3-way'!X10^(1/3))*COS(('OddsRatio_working_3-way'!Y10)/3)</f>
        <v>0.53571714883774357</v>
      </c>
      <c r="AG10" s="11">
        <f>-'OddsRatio_working_3-way'!U10/(3*'OddsRatio_working_3-way'!X10^(1/3))*COS(('OddsRatio_working_3-way'!Y10+2*PI())/3)</f>
        <v>-0.33559042374487119</v>
      </c>
      <c r="AH10" s="11">
        <f>-'OddsRatio_working_3-way'!U10/(3*'OddsRatio_working_3-way'!X10^(1/3))*COS(('OddsRatio_working_3-way'!Y10+4*PI())/3)</f>
        <v>-0.20012672509287258</v>
      </c>
      <c r="AI10" s="11">
        <f>'OddsRatio_working_3-way'!U10/(3*'OddsRatio_working_3-way'!X10^(1/3))*SIN(('OddsRatio_working_3-way'!Y10)/3)</f>
        <v>-7.8210002882153892E-2</v>
      </c>
      <c r="AJ10" s="11">
        <f>'OddsRatio_working_3-way'!U10/(3*'OddsRatio_working_3-way'!X10^(1/3))*SIN(('OddsRatio_working_3-way'!Y10+2*PI())/3)</f>
        <v>-0.42483965869537826</v>
      </c>
      <c r="AK10" s="11">
        <f>'OddsRatio_working_3-way'!U10/(3*'OddsRatio_working_3-way'!X10^(1/3))*SIN(('OddsRatio_working_3-way'!Y10+4*PI())/3)</f>
        <v>0.50304966157753195</v>
      </c>
      <c r="AL10" s="11">
        <f>'OddsRatio_working_3-way'!Z10+'OddsRatio_working_3-way'!AF10</f>
        <v>1.0714342976754874</v>
      </c>
      <c r="AM10" s="11">
        <f>'OddsRatio_working_3-way'!AA10+'OddsRatio_working_3-way'!AG10</f>
        <v>-0.67118084748974249</v>
      </c>
      <c r="AN10" s="11">
        <f>'OddsRatio_working_3-way'!AB10+'OddsRatio_working_3-way'!AH10</f>
        <v>-0.40025345018574521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1.0714342976754874</v>
      </c>
      <c r="AS10" s="11">
        <f>IF(('OddsRatio_working_3-way'!X10=0),IF(Q10&gt;0,-Q10^(1/3),(-Q10)^(1/3)),'OddsRatio_working_3-way'!AM10-'OddsRatio_working_3-way'!R10/3)</f>
        <v>-0.67118084748974249</v>
      </c>
      <c r="AT10" s="11">
        <f>IF(('OddsRatio_working_3-way'!X10=0),IF(Q10&gt;0,-Q10^(1/3),(-Q10)^(1/3)),'OddsRatio_working_3-way'!AN10-'OddsRatio_working_3-way'!R10/3)</f>
        <v>-0.40025345018574521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4.55</v>
      </c>
      <c r="B11" s="4">
        <f>IF('True_Odds_Calculator_3-way'!B12="","",'True_Odds_Calculator_3-way'!B12)</f>
        <v>3.8</v>
      </c>
      <c r="C11" s="4">
        <f>IF('True_Odds_Calculator_3-way'!C12="","",'True_Odds_Calculator_3-way'!C12)</f>
        <v>1.77</v>
      </c>
      <c r="D11" s="9">
        <f t="shared" si="13"/>
        <v>0.20649881637975323</v>
      </c>
      <c r="E11" s="9">
        <f t="shared" si="14"/>
        <v>0.2480886732535916</v>
      </c>
      <c r="F11" s="9">
        <f t="shared" si="15"/>
        <v>0.54541251036665528</v>
      </c>
      <c r="G11" s="9">
        <f t="shared" si="16"/>
        <v>1.0824345828871937</v>
      </c>
      <c r="H11" s="9">
        <f t="shared" si="17"/>
        <v>4.8426427692495375</v>
      </c>
      <c r="I11" s="9">
        <f t="shared" si="18"/>
        <v>4.0308168320841427</v>
      </c>
      <c r="J11" s="9">
        <f t="shared" si="19"/>
        <v>1.8334746288231394</v>
      </c>
      <c r="K11" s="11">
        <f t="shared" si="20"/>
        <v>0.21978021978021978</v>
      </c>
      <c r="L11" s="11">
        <f t="shared" si="21"/>
        <v>0.26315789473684209</v>
      </c>
      <c r="M11" s="11">
        <f t="shared" si="22"/>
        <v>0.56497175141242939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-0.25009721173860355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0.232654648354916</v>
      </c>
      <c r="Q11" s="11">
        <f>2*'OddsRatio_working_3-way'!K11*'OddsRatio_working_3-way'!L11*'OddsRatio_working_3-way'!M11</f>
        <v>6.5352429313178639E-2</v>
      </c>
      <c r="R11" s="11">
        <f t="shared" si="23"/>
        <v>0</v>
      </c>
      <c r="S11" s="11">
        <f t="shared" si="24"/>
        <v>-0.93025686587054734</v>
      </c>
      <c r="T11" s="11">
        <f t="shared" si="25"/>
        <v>-0.26130810839060314</v>
      </c>
      <c r="U11" s="11">
        <f>'OddsRatio_working_3-way'!S11-'OddsRatio_working_3-way'!R11^2/3</f>
        <v>-0.93025686587054734</v>
      </c>
      <c r="V11" s="11">
        <f>'OddsRatio_working_3-way'!S11*'OddsRatio_working_3-way'!R11/3-2*'OddsRatio_working_3-way'!R11^3/27-'OddsRatio_working_3-way'!T11</f>
        <v>0.26130810839060314</v>
      </c>
      <c r="W11" s="11">
        <f>'OddsRatio_working_3-way'!V11^2+4*'OddsRatio_working_3-way'!U11^3/27</f>
        <v>-5.098083900423854E-2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0.1726722086171612</v>
      </c>
      <c r="Y11" s="11">
        <f>IF('OddsRatio_working_3-way'!W11&gt;=0,IF('OddsRatio_working_3-way'!V11+SQRT('OddsRatio_working_3-way'!W11)&gt;0,0,PI()),ACOS('OddsRatio_working_3-way'!V11/(2*'OddsRatio_working_3-way'!X11)))</f>
        <v>0.71260783289994267</v>
      </c>
      <c r="Z11" s="11">
        <f>'OddsRatio_working_3-way'!X11^(1/3)*COS('OddsRatio_working_3-way'!Y11/3)</f>
        <v>0.54121729144359687</v>
      </c>
      <c r="AA11" s="11">
        <f>'OddsRatio_working_3-way'!X11^(1/3)*COS(('OddsRatio_working_3-way'!Y11+2*PI())/3)</f>
        <v>-0.38408595204107698</v>
      </c>
      <c r="AB11" s="11">
        <f>'OddsRatio_working_3-way'!X11^(1/3)*COS(('OddsRatio_working_3-way'!Y11+4*PI())/3)</f>
        <v>-0.15713133940251972</v>
      </c>
      <c r="AC11" s="11">
        <f>'OddsRatio_working_3-way'!X11^(1/3)*SIN('OddsRatio_working_3-way'!Y11/3)</f>
        <v>0.13103230670069821</v>
      </c>
      <c r="AD11" s="11">
        <f>'OddsRatio_working_3-way'!X11^(1/3)*SIN(('OddsRatio_working_3-way'!Y11+2*PI())/3)</f>
        <v>0.40319177000721207</v>
      </c>
      <c r="AE11" s="11">
        <f>'OddsRatio_working_3-way'!X11^(1/3)*SIN(('OddsRatio_working_3-way'!Y11+4*PI())/3)</f>
        <v>-0.53422407670791028</v>
      </c>
      <c r="AF11" s="11">
        <f>-'OddsRatio_working_3-way'!U11/(3*'OddsRatio_working_3-way'!X11^(1/3))*COS(('OddsRatio_working_3-way'!Y11)/3)</f>
        <v>0.54121729144359698</v>
      </c>
      <c r="AG11" s="11">
        <f>-'OddsRatio_working_3-way'!U11/(3*'OddsRatio_working_3-way'!X11^(1/3))*COS(('OddsRatio_working_3-way'!Y11+2*PI())/3)</f>
        <v>-0.38408595204107709</v>
      </c>
      <c r="AH11" s="11">
        <f>-'OddsRatio_working_3-way'!U11/(3*'OddsRatio_working_3-way'!X11^(1/3))*COS(('OddsRatio_working_3-way'!Y11+4*PI())/3)</f>
        <v>-0.15713133940251975</v>
      </c>
      <c r="AI11" s="11">
        <f>'OddsRatio_working_3-way'!U11/(3*'OddsRatio_working_3-way'!X11^(1/3))*SIN(('OddsRatio_working_3-way'!Y11)/3)</f>
        <v>-0.13103230670069824</v>
      </c>
      <c r="AJ11" s="11">
        <f>'OddsRatio_working_3-way'!U11/(3*'OddsRatio_working_3-way'!X11^(1/3))*SIN(('OddsRatio_working_3-way'!Y11+2*PI())/3)</f>
        <v>-0.40319177000721212</v>
      </c>
      <c r="AK11" s="11">
        <f>'OddsRatio_working_3-way'!U11/(3*'OddsRatio_working_3-way'!X11^(1/3))*SIN(('OddsRatio_working_3-way'!Y11+4*PI())/3)</f>
        <v>0.53422407670791039</v>
      </c>
      <c r="AL11" s="11">
        <f>'OddsRatio_working_3-way'!Z11+'OddsRatio_working_3-way'!AF11</f>
        <v>1.0824345828871937</v>
      </c>
      <c r="AM11" s="11">
        <f>'OddsRatio_working_3-way'!AA11+'OddsRatio_working_3-way'!AG11</f>
        <v>-0.76817190408215408</v>
      </c>
      <c r="AN11" s="11">
        <f>'OddsRatio_working_3-way'!AB11+'OddsRatio_working_3-way'!AH11</f>
        <v>-0.31426267880503944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1.0824345828871937</v>
      </c>
      <c r="AS11" s="11">
        <f>IF(('OddsRatio_working_3-way'!X11=0),IF(Q11&gt;0,-Q11^(1/3),(-Q11)^(1/3)),'OddsRatio_working_3-way'!AM11-'OddsRatio_working_3-way'!R11/3)</f>
        <v>-0.76817190408215408</v>
      </c>
      <c r="AT11" s="11">
        <f>IF(('OddsRatio_working_3-way'!X11=0),IF(Q11&gt;0,-Q11^(1/3),(-Q11)^(1/3)),'OddsRatio_working_3-way'!AN11-'OddsRatio_working_3-way'!R11/3)</f>
        <v>-0.31426267880503944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5.01</v>
      </c>
      <c r="C12" s="4">
        <f>IF('True_Odds_Calculator_3-way'!C13="","",'True_Odds_Calculator_3-way'!C13)</f>
        <v>7.62</v>
      </c>
      <c r="D12" s="9">
        <f t="shared" si="13"/>
        <v>0.69737796742630065</v>
      </c>
      <c r="E12" s="9">
        <f t="shared" si="14"/>
        <v>0.18308913923404724</v>
      </c>
      <c r="F12" s="9">
        <f t="shared" si="15"/>
        <v>0.11953289333965227</v>
      </c>
      <c r="G12" s="9">
        <f t="shared" si="16"/>
        <v>1.1126734223334296</v>
      </c>
      <c r="H12" s="9">
        <f t="shared" si="17"/>
        <v>1.433942634710037</v>
      </c>
      <c r="I12" s="9">
        <f t="shared" si="18"/>
        <v>5.461820423557052</v>
      </c>
      <c r="J12" s="9">
        <f t="shared" si="19"/>
        <v>8.3658980558473033</v>
      </c>
      <c r="K12" s="11">
        <f t="shared" si="20"/>
        <v>0.71942446043165476</v>
      </c>
      <c r="L12" s="11">
        <f t="shared" si="21"/>
        <v>0.19960079840319361</v>
      </c>
      <c r="M12" s="11">
        <f t="shared" si="22"/>
        <v>0.13123359580052493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-0.19510098932028874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0.20767015978428541</v>
      </c>
      <c r="Q12" s="11">
        <f>2*'OddsRatio_working_3-way'!K12*'OddsRatio_working_3-way'!L12*'OddsRatio_working_3-way'!M12</f>
        <v>3.7689684171376657E-2</v>
      </c>
      <c r="R12" s="11">
        <f t="shared" si="23"/>
        <v>0</v>
      </c>
      <c r="S12" s="11">
        <f t="shared" si="24"/>
        <v>-1.0644239196725056</v>
      </c>
      <c r="T12" s="11">
        <f t="shared" si="25"/>
        <v>-0.19318038469555454</v>
      </c>
      <c r="U12" s="11">
        <f>'OddsRatio_working_3-way'!S12-'OddsRatio_working_3-way'!R12^2/3</f>
        <v>-1.0644239196725056</v>
      </c>
      <c r="V12" s="11">
        <f>'OddsRatio_working_3-way'!S12*'OddsRatio_working_3-way'!R12/3-2*'OddsRatio_working_3-way'!R12^3/27-'OddsRatio_working_3-way'!T12</f>
        <v>0.19318038469555454</v>
      </c>
      <c r="W12" s="11">
        <f>'OddsRatio_working_3-way'!V12^2+4*'OddsRatio_working_3-way'!U12^3/27</f>
        <v>-0.14134659393190827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0.21134406483447241</v>
      </c>
      <c r="Y12" s="11">
        <f>IF('OddsRatio_working_3-way'!W12&gt;=0,IF('OddsRatio_working_3-way'!V12+SQRT('OddsRatio_working_3-way'!W12)&gt;0,0,PI()),ACOS('OddsRatio_working_3-way'!V12/(2*'OddsRatio_working_3-way'!X12)))</f>
        <v>1.096145192670734</v>
      </c>
      <c r="Z12" s="11">
        <f>'OddsRatio_working_3-way'!X12^(1/3)*COS('OddsRatio_working_3-way'!Y12/3)</f>
        <v>0.5563367111667149</v>
      </c>
      <c r="AA12" s="11">
        <f>'OddsRatio_working_3-way'!X12^(1/3)*COS(('OddsRatio_working_3-way'!Y12+2*PI())/3)</f>
        <v>-0.46248622713758003</v>
      </c>
      <c r="AB12" s="11">
        <f>'OddsRatio_working_3-way'!X12^(1/3)*COS(('OddsRatio_working_3-way'!Y12+4*PI())/3)</f>
        <v>-9.3850484029134706E-2</v>
      </c>
      <c r="AC12" s="11">
        <f>'OddsRatio_working_3-way'!X12^(1/3)*SIN('OddsRatio_working_3-way'!Y12/3)</f>
        <v>0.21283194551657852</v>
      </c>
      <c r="AD12" s="11">
        <f>'OddsRatio_working_3-way'!X12^(1/3)*SIN(('OddsRatio_working_3-way'!Y12+2*PI())/3)</f>
        <v>0.37538575216997161</v>
      </c>
      <c r="AE12" s="11">
        <f>'OddsRatio_working_3-way'!X12^(1/3)*SIN(('OddsRatio_working_3-way'!Y12+4*PI())/3)</f>
        <v>-0.58821769768655019</v>
      </c>
      <c r="AF12" s="11">
        <f>-'OddsRatio_working_3-way'!U12/(3*'OddsRatio_working_3-way'!X12^(1/3))*COS(('OddsRatio_working_3-way'!Y12)/3)</f>
        <v>0.55633671116671479</v>
      </c>
      <c r="AG12" s="11">
        <f>-'OddsRatio_working_3-way'!U12/(3*'OddsRatio_working_3-way'!X12^(1/3))*COS(('OddsRatio_working_3-way'!Y12+2*PI())/3)</f>
        <v>-0.46248622713757992</v>
      </c>
      <c r="AH12" s="11">
        <f>-'OddsRatio_working_3-way'!U12/(3*'OddsRatio_working_3-way'!X12^(1/3))*COS(('OddsRatio_working_3-way'!Y12+4*PI())/3)</f>
        <v>-9.3850484029134693E-2</v>
      </c>
      <c r="AI12" s="11">
        <f>'OddsRatio_working_3-way'!U12/(3*'OddsRatio_working_3-way'!X12^(1/3))*SIN(('OddsRatio_working_3-way'!Y12)/3)</f>
        <v>-0.2128319455165785</v>
      </c>
      <c r="AJ12" s="11">
        <f>'OddsRatio_working_3-way'!U12/(3*'OddsRatio_working_3-way'!X12^(1/3))*SIN(('OddsRatio_working_3-way'!Y12+2*PI())/3)</f>
        <v>-0.37538575216997155</v>
      </c>
      <c r="AK12" s="11">
        <f>'OddsRatio_working_3-way'!U12/(3*'OddsRatio_working_3-way'!X12^(1/3))*SIN(('OddsRatio_working_3-way'!Y12+4*PI())/3)</f>
        <v>0.58821769768655008</v>
      </c>
      <c r="AL12" s="11">
        <f>'OddsRatio_working_3-way'!Z12+'OddsRatio_working_3-way'!AF12</f>
        <v>1.1126734223334296</v>
      </c>
      <c r="AM12" s="11">
        <f>'OddsRatio_working_3-way'!AA12+'OddsRatio_working_3-way'!AG12</f>
        <v>-0.92497245427515995</v>
      </c>
      <c r="AN12" s="11">
        <f>'OddsRatio_working_3-way'!AB12+'OddsRatio_working_3-way'!AH12</f>
        <v>-0.18770096805826941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1.1126734223334296</v>
      </c>
      <c r="AS12" s="11">
        <f>IF(('OddsRatio_working_3-way'!X12=0),IF(Q12&gt;0,-Q12^(1/3),(-Q12)^(1/3)),'OddsRatio_working_3-way'!AM12-'OddsRatio_working_3-way'!R12/3)</f>
        <v>-0.92497245427515995</v>
      </c>
      <c r="AT12" s="11">
        <f>IF(('OddsRatio_working_3-way'!X12=0),IF(Q12&gt;0,-Q12^(1/3),(-Q12)^(1/3)),'OddsRatio_working_3-way'!AN12-'OddsRatio_working_3-way'!R12/3)</f>
        <v>-0.18770096805826941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3.53</v>
      </c>
      <c r="B13" s="4">
        <f>IF('True_Odds_Calculator_3-way'!B14="","",'True_Odds_Calculator_3-way'!B14)</f>
        <v>3.49</v>
      </c>
      <c r="C13" s="4">
        <f>IF('True_Odds_Calculator_3-way'!C14="","",'True_Odds_Calculator_3-way'!C14)</f>
        <v>2.1800000000000002</v>
      </c>
      <c r="D13" s="9">
        <f t="shared" si="13"/>
        <v>0.27447727410818196</v>
      </c>
      <c r="E13" s="9">
        <f t="shared" si="14"/>
        <v>0.27766225875400785</v>
      </c>
      <c r="F13" s="9">
        <f t="shared" si="15"/>
        <v>0.4478604671378103</v>
      </c>
      <c r="G13" s="9">
        <f t="shared" si="16"/>
        <v>1.0447782126164014</v>
      </c>
      <c r="H13" s="9">
        <f t="shared" si="17"/>
        <v>3.6432888779194954</v>
      </c>
      <c r="I13" s="9">
        <f t="shared" si="18"/>
        <v>3.6014977494148392</v>
      </c>
      <c r="J13" s="9">
        <f t="shared" si="19"/>
        <v>2.2328382908873534</v>
      </c>
      <c r="K13" s="11">
        <f t="shared" si="20"/>
        <v>0.28328611898016998</v>
      </c>
      <c r="L13" s="11">
        <f t="shared" si="21"/>
        <v>0.28653295128939826</v>
      </c>
      <c r="M13" s="11">
        <f t="shared" si="22"/>
        <v>0.4587155963302752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-0.27678672027713058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0.23085275593137061</v>
      </c>
      <c r="Q13" s="11">
        <f>2*'OddsRatio_working_3-way'!K13*'OddsRatio_working_3-way'!L13*'OddsRatio_working_3-way'!M13</f>
        <v>7.4468630945603409E-2</v>
      </c>
      <c r="R13" s="11">
        <f t="shared" si="23"/>
        <v>0</v>
      </c>
      <c r="S13" s="11">
        <f t="shared" si="24"/>
        <v>-0.8340456352105009</v>
      </c>
      <c r="T13" s="11">
        <f t="shared" si="25"/>
        <v>-0.26904697910016151</v>
      </c>
      <c r="U13" s="11">
        <f>'OddsRatio_working_3-way'!S13-'OddsRatio_working_3-way'!R13^2/3</f>
        <v>-0.8340456352105009</v>
      </c>
      <c r="V13" s="11">
        <f>'OddsRatio_working_3-way'!S13*'OddsRatio_working_3-way'!R13/3-2*'OddsRatio_working_3-way'!R13^3/27-'OddsRatio_working_3-way'!T13</f>
        <v>0.26904697910016151</v>
      </c>
      <c r="W13" s="11">
        <f>'OddsRatio_working_3-way'!V13^2+4*'OddsRatio_working_3-way'!U13^3/27</f>
        <v>-1.3567639295464937E-2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0.14658949165815713</v>
      </c>
      <c r="Y13" s="11">
        <f>IF('OddsRatio_working_3-way'!W13&gt;=0,IF('OddsRatio_working_3-way'!V13+SQRT('OddsRatio_working_3-way'!W13)&gt;0,0,PI()),ACOS('OddsRatio_working_3-way'!V13/(2*'OddsRatio_working_3-way'!X13)))</f>
        <v>0.40857353436980914</v>
      </c>
      <c r="Z13" s="11">
        <f>'OddsRatio_working_3-way'!X13^(1/3)*COS('OddsRatio_working_3-way'!Y13/3)</f>
        <v>0.52238910630820068</v>
      </c>
      <c r="AA13" s="11">
        <f>'OddsRatio_working_3-way'!X13^(1/3)*COS(('OddsRatio_working_3-way'!Y13+2*PI())/3)</f>
        <v>-0.32319152897159337</v>
      </c>
      <c r="AB13" s="11">
        <f>'OddsRatio_working_3-way'!X13^(1/3)*COS(('OddsRatio_working_3-way'!Y13+4*PI())/3)</f>
        <v>-0.19919757733660742</v>
      </c>
      <c r="AC13" s="11">
        <f>'OddsRatio_working_3-way'!X13^(1/3)*SIN('OddsRatio_working_3-way'!Y13/3)</f>
        <v>7.158794135434457E-2</v>
      </c>
      <c r="AD13" s="11">
        <f>'OddsRatio_working_3-way'!X13^(1/3)*SIN(('OddsRatio_working_3-way'!Y13+2*PI())/3)</f>
        <v>0.41660826604597923</v>
      </c>
      <c r="AE13" s="11">
        <f>'OddsRatio_working_3-way'!X13^(1/3)*SIN(('OddsRatio_working_3-way'!Y13+4*PI())/3)</f>
        <v>-0.48819620740032377</v>
      </c>
      <c r="AF13" s="11">
        <f>-'OddsRatio_working_3-way'!U13/(3*'OddsRatio_working_3-way'!X13^(1/3))*COS(('OddsRatio_working_3-way'!Y13)/3)</f>
        <v>0.52238910630820068</v>
      </c>
      <c r="AG13" s="11">
        <f>-'OddsRatio_working_3-way'!U13/(3*'OddsRatio_working_3-way'!X13^(1/3))*COS(('OddsRatio_working_3-way'!Y13+2*PI())/3)</f>
        <v>-0.32319152897159337</v>
      </c>
      <c r="AH13" s="11">
        <f>-'OddsRatio_working_3-way'!U13/(3*'OddsRatio_working_3-way'!X13^(1/3))*COS(('OddsRatio_working_3-way'!Y13+4*PI())/3)</f>
        <v>-0.19919757733660742</v>
      </c>
      <c r="AI13" s="11">
        <f>'OddsRatio_working_3-way'!U13/(3*'OddsRatio_working_3-way'!X13^(1/3))*SIN(('OddsRatio_working_3-way'!Y13)/3)</f>
        <v>-7.158794135434457E-2</v>
      </c>
      <c r="AJ13" s="11">
        <f>'OddsRatio_working_3-way'!U13/(3*'OddsRatio_working_3-way'!X13^(1/3))*SIN(('OddsRatio_working_3-way'!Y13+2*PI())/3)</f>
        <v>-0.41660826604597923</v>
      </c>
      <c r="AK13" s="11">
        <f>'OddsRatio_working_3-way'!U13/(3*'OddsRatio_working_3-way'!X13^(1/3))*SIN(('OddsRatio_working_3-way'!Y13+4*PI())/3)</f>
        <v>0.48819620740032377</v>
      </c>
      <c r="AL13" s="11">
        <f>'OddsRatio_working_3-way'!Z13+'OddsRatio_working_3-way'!AF13</f>
        <v>1.0447782126164014</v>
      </c>
      <c r="AM13" s="11">
        <f>'OddsRatio_working_3-way'!AA13+'OddsRatio_working_3-way'!AG13</f>
        <v>-0.64638305794318673</v>
      </c>
      <c r="AN13" s="11">
        <f>'OddsRatio_working_3-way'!AB13+'OddsRatio_working_3-way'!AH13</f>
        <v>-0.39839515467321485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1.0447782126164014</v>
      </c>
      <c r="AS13" s="11">
        <f>IF(('OddsRatio_working_3-way'!X13=0),IF(Q13&gt;0,-Q13^(1/3),(-Q13)^(1/3)),'OddsRatio_working_3-way'!AM13-'OddsRatio_working_3-way'!R13/3)</f>
        <v>-0.64638305794318673</v>
      </c>
      <c r="AT13" s="11">
        <f>IF(('OddsRatio_working_3-way'!X13=0),IF(Q13&gt;0,-Q13^(1/3),(-Q13)^(1/3)),'OddsRatio_working_3-way'!AN13-'OddsRatio_working_3-way'!R13/3)</f>
        <v>-0.39839515467321485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3.24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2.44</v>
      </c>
      <c r="D14" s="9">
        <f t="shared" si="13"/>
        <v>0.29470184790424742</v>
      </c>
      <c r="E14" s="9">
        <f t="shared" si="14"/>
        <v>0.31136849811780265</v>
      </c>
      <c r="F14" s="9">
        <f t="shared" si="15"/>
        <v>0.39392965397795005</v>
      </c>
      <c r="G14" s="9">
        <f t="shared" si="16"/>
        <v>1.068419654340349</v>
      </c>
      <c r="H14" s="9">
        <f t="shared" si="17"/>
        <v>3.3932600257223817</v>
      </c>
      <c r="I14" s="9">
        <f t="shared" si="18"/>
        <v>3.2116286844845225</v>
      </c>
      <c r="J14" s="9">
        <f t="shared" si="19"/>
        <v>2.5385243022501025</v>
      </c>
      <c r="K14" s="11">
        <f t="shared" si="20"/>
        <v>0.30864197530864196</v>
      </c>
      <c r="L14" s="11">
        <f t="shared" si="21"/>
        <v>0.32573289902280134</v>
      </c>
      <c r="M14" s="11">
        <f t="shared" si="22"/>
        <v>0.4098360655737705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-0.27511080258450371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0.23691613152462909</v>
      </c>
      <c r="Q14" s="11">
        <f>2*'OddsRatio_working_3-way'!K14*'OddsRatio_working_3-way'!L14*'OddsRatio_working_3-way'!M14</f>
        <v>8.2405610965088374E-2</v>
      </c>
      <c r="R14" s="11">
        <f t="shared" si="23"/>
        <v>0</v>
      </c>
      <c r="S14" s="11">
        <f t="shared" si="24"/>
        <v>-0.86116622574955903</v>
      </c>
      <c r="T14" s="11">
        <f t="shared" si="25"/>
        <v>-0.29953607852158576</v>
      </c>
      <c r="U14" s="11">
        <f>'OddsRatio_working_3-way'!S14-'OddsRatio_working_3-way'!R14^2/3</f>
        <v>-0.86116622574955903</v>
      </c>
      <c r="V14" s="11">
        <f>'OddsRatio_working_3-way'!S14*'OddsRatio_working_3-way'!R14/3-2*'OddsRatio_working_3-way'!R14^3/27-'OddsRatio_working_3-way'!T14</f>
        <v>0.29953607852158576</v>
      </c>
      <c r="W14" s="11">
        <f>'OddsRatio_working_3-way'!V14^2+4*'OddsRatio_working_3-way'!U14^3/27</f>
        <v>-4.8925276331151651E-3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0.15379726100389821</v>
      </c>
      <c r="Y14" s="11">
        <f>IF('OddsRatio_working_3-way'!W14&gt;=0,IF('OddsRatio_working_3-way'!V14+SQRT('OddsRatio_working_3-way'!W14)&gt;0,0,PI()),ACOS('OddsRatio_working_3-way'!V14/(2*'OddsRatio_working_3-way'!X14)))</f>
        <v>0.22940560028246071</v>
      </c>
      <c r="Z14" s="11">
        <f>'OddsRatio_working_3-way'!X14^(1/3)*COS('OddsRatio_working_3-way'!Y14/3)</f>
        <v>0.53420982717017451</v>
      </c>
      <c r="AA14" s="11">
        <f>'OddsRatio_working_3-way'!X14^(1/3)*COS(('OddsRatio_working_3-way'!Y14+2*PI())/3)</f>
        <v>-0.30255137819721639</v>
      </c>
      <c r="AB14" s="11">
        <f>'OddsRatio_working_3-way'!X14^(1/3)*COS(('OddsRatio_working_3-way'!Y14+4*PI())/3)</f>
        <v>-0.23165844897295823</v>
      </c>
      <c r="AC14" s="11">
        <f>'OddsRatio_working_3-way'!X14^(1/3)*SIN('OddsRatio_working_3-way'!Y14/3)</f>
        <v>4.0930051771266518E-2</v>
      </c>
      <c r="AD14" s="11">
        <f>'OddsRatio_working_3-way'!X14^(1/3)*SIN(('OddsRatio_working_3-way'!Y14+2*PI())/3)</f>
        <v>0.4421742553950323</v>
      </c>
      <c r="AE14" s="11">
        <f>'OddsRatio_working_3-way'!X14^(1/3)*SIN(('OddsRatio_working_3-way'!Y14+4*PI())/3)</f>
        <v>-0.48310430716629882</v>
      </c>
      <c r="AF14" s="11">
        <f>-'OddsRatio_working_3-way'!U14/(3*'OddsRatio_working_3-way'!X14^(1/3))*COS(('OddsRatio_working_3-way'!Y14)/3)</f>
        <v>0.53420982717017462</v>
      </c>
      <c r="AG14" s="11">
        <f>-'OddsRatio_working_3-way'!U14/(3*'OddsRatio_working_3-way'!X14^(1/3))*COS(('OddsRatio_working_3-way'!Y14+2*PI())/3)</f>
        <v>-0.30255137819721645</v>
      </c>
      <c r="AH14" s="11">
        <f>-'OddsRatio_working_3-way'!U14/(3*'OddsRatio_working_3-way'!X14^(1/3))*COS(('OddsRatio_working_3-way'!Y14+4*PI())/3)</f>
        <v>-0.23165844897295829</v>
      </c>
      <c r="AI14" s="11">
        <f>'OddsRatio_working_3-way'!U14/(3*'OddsRatio_working_3-way'!X14^(1/3))*SIN(('OddsRatio_working_3-way'!Y14)/3)</f>
        <v>-4.0930051771266525E-2</v>
      </c>
      <c r="AJ14" s="11">
        <f>'OddsRatio_working_3-way'!U14/(3*'OddsRatio_working_3-way'!X14^(1/3))*SIN(('OddsRatio_working_3-way'!Y14+2*PI())/3)</f>
        <v>-0.44217425539503241</v>
      </c>
      <c r="AK14" s="11">
        <f>'OddsRatio_working_3-way'!U14/(3*'OddsRatio_working_3-way'!X14^(1/3))*SIN(('OddsRatio_working_3-way'!Y14+4*PI())/3)</f>
        <v>0.48310430716629893</v>
      </c>
      <c r="AL14" s="11">
        <f>'OddsRatio_working_3-way'!Z14+'OddsRatio_working_3-way'!AF14</f>
        <v>1.068419654340349</v>
      </c>
      <c r="AM14" s="11">
        <f>'OddsRatio_working_3-way'!AA14+'OddsRatio_working_3-way'!AG14</f>
        <v>-0.60510275639443289</v>
      </c>
      <c r="AN14" s="11">
        <f>'OddsRatio_working_3-way'!AB14+'OddsRatio_working_3-way'!AH14</f>
        <v>-0.46331689794591652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1.068419654340349</v>
      </c>
      <c r="AS14" s="11">
        <f>IF(('OddsRatio_working_3-way'!X14=0),IF(Q14&gt;0,-Q14^(1/3),(-Q14)^(1/3)),'OddsRatio_working_3-way'!AM14-'OddsRatio_working_3-way'!R14/3)</f>
        <v>-0.60510275639443289</v>
      </c>
      <c r="AT14" s="11">
        <f>IF(('OddsRatio_working_3-way'!X14=0),IF(Q14&gt;0,-Q14^(1/3),(-Q14)^(1/3)),'OddsRatio_working_3-way'!AN14-'OddsRatio_working_3-way'!R14/3)</f>
        <v>-0.46331689794591652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3.01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2.65</v>
      </c>
      <c r="D15" s="9">
        <f t="shared" si="13"/>
        <v>0.32299358210987544</v>
      </c>
      <c r="E15" s="9">
        <f t="shared" si="14"/>
        <v>0.30944411221284412</v>
      </c>
      <c r="F15" s="9">
        <f t="shared" si="15"/>
        <v>0.36756230567728038</v>
      </c>
      <c r="G15" s="9">
        <f t="shared" si="16"/>
        <v>1.0428043528852311</v>
      </c>
      <c r="H15" s="9">
        <f t="shared" si="17"/>
        <v>3.0960367492993144</v>
      </c>
      <c r="I15" s="9">
        <f t="shared" si="18"/>
        <v>3.2316013151743945</v>
      </c>
      <c r="J15" s="9">
        <f t="shared" si="19"/>
        <v>2.7206271822606309</v>
      </c>
      <c r="K15" s="11">
        <f t="shared" si="20"/>
        <v>0.33222591362126247</v>
      </c>
      <c r="L15" s="11">
        <f t="shared" si="21"/>
        <v>0.31847133757961782</v>
      </c>
      <c r="M15" s="11">
        <f t="shared" si="22"/>
        <v>0.37735849056603776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-0.28336862144013009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0.2315719623847281</v>
      </c>
      <c r="Q15" s="11">
        <f>2*'OddsRatio_working_3-way'!K15*'OddsRatio_working_3-way'!L15*'OddsRatio_working_3-way'!M15</f>
        <v>7.9852400822320035E-2</v>
      </c>
      <c r="R15" s="11">
        <f t="shared" si="23"/>
        <v>0</v>
      </c>
      <c r="S15" s="11">
        <f t="shared" si="24"/>
        <v>-0.81721102784012545</v>
      </c>
      <c r="T15" s="11">
        <f t="shared" si="25"/>
        <v>-0.28179690615176739</v>
      </c>
      <c r="U15" s="11">
        <f>'OddsRatio_working_3-way'!S15-'OddsRatio_working_3-way'!R15^2/3</f>
        <v>-0.81721102784012545</v>
      </c>
      <c r="V15" s="11">
        <f>'OddsRatio_working_3-way'!S15*'OddsRatio_working_3-way'!R15/3-2*'OddsRatio_working_3-way'!R15^3/27-'OddsRatio_working_3-way'!T15</f>
        <v>0.28179690615176739</v>
      </c>
      <c r="W15" s="11">
        <f>'OddsRatio_working_3-way'!V15^2+4*'OddsRatio_working_3-way'!U15^3/27</f>
        <v>-1.4440145640473717E-3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0.14217375890152459</v>
      </c>
      <c r="Y15" s="11">
        <f>IF('OddsRatio_working_3-way'!W15&gt;=0,IF('OddsRatio_working_3-way'!V15+SQRT('OddsRatio_working_3-way'!W15)&gt;0,0,PI()),ACOS('OddsRatio_working_3-way'!V15/(2*'OddsRatio_working_3-way'!X15)))</f>
        <v>0.13404098755676497</v>
      </c>
      <c r="Z15" s="11">
        <f>'OddsRatio_working_3-way'!X15^(1/3)*COS('OddsRatio_working_3-way'!Y15/3)</f>
        <v>0.52140217644261555</v>
      </c>
      <c r="AA15" s="11">
        <f>'OddsRatio_working_3-way'!X15^(1/3)*COS(('OddsRatio_working_3-way'!Y15+2*PI())/3)</f>
        <v>-0.28088981677733904</v>
      </c>
      <c r="AB15" s="11">
        <f>'OddsRatio_working_3-way'!X15^(1/3)*COS(('OddsRatio_working_3-way'!Y15+4*PI())/3)</f>
        <v>-0.24051235966527662</v>
      </c>
      <c r="AC15" s="11">
        <f>'OddsRatio_working_3-way'!X15^(1/3)*SIN('OddsRatio_working_3-way'!Y15/3)</f>
        <v>2.3311935732841842E-2</v>
      </c>
      <c r="AD15" s="11">
        <f>'OddsRatio_working_3-way'!X15^(1/3)*SIN(('OddsRatio_working_3-way'!Y15+2*PI())/3)</f>
        <v>0.43989156252138034</v>
      </c>
      <c r="AE15" s="11">
        <f>'OddsRatio_working_3-way'!X15^(1/3)*SIN(('OddsRatio_working_3-way'!Y15+4*PI())/3)</f>
        <v>-0.46320349825422213</v>
      </c>
      <c r="AF15" s="11">
        <f>-'OddsRatio_working_3-way'!U15/(3*'OddsRatio_working_3-way'!X15^(1/3))*COS(('OddsRatio_working_3-way'!Y15)/3)</f>
        <v>0.52140217644261544</v>
      </c>
      <c r="AG15" s="11">
        <f>-'OddsRatio_working_3-way'!U15/(3*'OddsRatio_working_3-way'!X15^(1/3))*COS(('OddsRatio_working_3-way'!Y15+2*PI())/3)</f>
        <v>-0.28088981677733899</v>
      </c>
      <c r="AH15" s="11">
        <f>-'OddsRatio_working_3-way'!U15/(3*'OddsRatio_working_3-way'!X15^(1/3))*COS(('OddsRatio_working_3-way'!Y15+4*PI())/3)</f>
        <v>-0.24051235966527656</v>
      </c>
      <c r="AI15" s="11">
        <f>'OddsRatio_working_3-way'!U15/(3*'OddsRatio_working_3-way'!X15^(1/3))*SIN(('OddsRatio_working_3-way'!Y15)/3)</f>
        <v>-2.3311935732841838E-2</v>
      </c>
      <c r="AJ15" s="11">
        <f>'OddsRatio_working_3-way'!U15/(3*'OddsRatio_working_3-way'!X15^(1/3))*SIN(('OddsRatio_working_3-way'!Y15+2*PI())/3)</f>
        <v>-0.43989156252138023</v>
      </c>
      <c r="AK15" s="11">
        <f>'OddsRatio_working_3-way'!U15/(3*'OddsRatio_working_3-way'!X15^(1/3))*SIN(('OddsRatio_working_3-way'!Y15+4*PI())/3)</f>
        <v>0.46320349825422202</v>
      </c>
      <c r="AL15" s="11">
        <f>'OddsRatio_working_3-way'!Z15+'OddsRatio_working_3-way'!AF15</f>
        <v>1.0428043528852311</v>
      </c>
      <c r="AM15" s="11">
        <f>'OddsRatio_working_3-way'!AA15+'OddsRatio_working_3-way'!AG15</f>
        <v>-0.56177963355467808</v>
      </c>
      <c r="AN15" s="11">
        <f>'OddsRatio_working_3-way'!AB15+'OddsRatio_working_3-way'!AH15</f>
        <v>-0.48102471933055319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1.0428043528852311</v>
      </c>
      <c r="AS15" s="11">
        <f>IF(('OddsRatio_working_3-way'!X15=0),IF(Q15&gt;0,-Q15^(1/3),(-Q15)^(1/3)),'OddsRatio_working_3-way'!AM15-'OddsRatio_working_3-way'!R15/3)</f>
        <v>-0.56177963355467808</v>
      </c>
      <c r="AT15" s="11">
        <f>IF(('OddsRatio_working_3-way'!X15=0),IF(Q15&gt;0,-Q15^(1/3),(-Q15)^(1/3)),'OddsRatio_working_3-way'!AN15-'OddsRatio_working_3-way'!R15/3)</f>
        <v>-0.48102471933055319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1.42</v>
      </c>
      <c r="B16" s="4">
        <f>IF('True_Odds_Calculator_3-way'!B17="","",'True_Odds_Calculator_3-way'!B17)</f>
        <v>4.5599999999999996</v>
      </c>
      <c r="C16" s="4">
        <f>IF('True_Odds_Calculator_3-way'!C17="","",'True_Odds_Calculator_3-way'!C17)</f>
        <v>8.59</v>
      </c>
      <c r="D16" s="9">
        <f t="shared" si="13"/>
        <v>0.68655247241152706</v>
      </c>
      <c r="E16" s="9">
        <f t="shared" si="14"/>
        <v>0.2053460021166604</v>
      </c>
      <c r="F16" s="9">
        <f t="shared" si="15"/>
        <v>0.10810152547181261</v>
      </c>
      <c r="G16" s="9">
        <f t="shared" si="16"/>
        <v>1.0870307326896782</v>
      </c>
      <c r="H16" s="9">
        <f t="shared" si="17"/>
        <v>1.4565529077296644</v>
      </c>
      <c r="I16" s="9">
        <f t="shared" si="18"/>
        <v>4.8698294083752538</v>
      </c>
      <c r="J16" s="9">
        <f t="shared" si="19"/>
        <v>9.2505632611146567</v>
      </c>
      <c r="K16" s="11">
        <f t="shared" si="20"/>
        <v>0.70422535211267612</v>
      </c>
      <c r="L16" s="11">
        <f t="shared" si="21"/>
        <v>0.2192982456140351</v>
      </c>
      <c r="M16" s="11">
        <f t="shared" si="22"/>
        <v>0.11641443538998836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-0.20403032125724119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0.20801133825397905</v>
      </c>
      <c r="Q16" s="11">
        <f>2*'OddsRatio_working_3-way'!K16*'OddsRatio_working_3-way'!L16*'OddsRatio_working_3-way'!M16</f>
        <v>3.595701611996182E-2</v>
      </c>
      <c r="R16" s="11">
        <f t="shared" si="23"/>
        <v>0</v>
      </c>
      <c r="S16" s="11">
        <f t="shared" si="24"/>
        <v>-1.0195118890771073</v>
      </c>
      <c r="T16" s="11">
        <f t="shared" si="25"/>
        <v>-0.17623368869094341</v>
      </c>
      <c r="U16" s="11">
        <f>'OddsRatio_working_3-way'!S16-'OddsRatio_working_3-way'!R16^2/3</f>
        <v>-1.0195118890771073</v>
      </c>
      <c r="V16" s="11">
        <f>'OddsRatio_working_3-way'!S16*'OddsRatio_working_3-way'!R16/3-2*'OddsRatio_working_3-way'!R16^3/27-'OddsRatio_working_3-way'!T16</f>
        <v>0.17623368869094341</v>
      </c>
      <c r="W16" s="11">
        <f>'OddsRatio_working_3-way'!V16^2+4*'OddsRatio_working_3-way'!U16^3/27</f>
        <v>-0.1259320924701065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0.19811007388553142</v>
      </c>
      <c r="Y16" s="11">
        <f>IF('OddsRatio_working_3-way'!W16&gt;=0,IF('OddsRatio_working_3-way'!V16+SQRT('OddsRatio_working_3-way'!W16)&gt;0,0,PI()),ACOS('OddsRatio_working_3-way'!V16/(2*'OddsRatio_working_3-way'!X16)))</f>
        <v>1.1098595677138572</v>
      </c>
      <c r="Z16" s="11">
        <f>'OddsRatio_working_3-way'!X16^(1/3)*COS('OddsRatio_working_3-way'!Y16/3)</f>
        <v>0.54351536634483921</v>
      </c>
      <c r="AA16" s="11">
        <f>'OddsRatio_working_3-way'!X16^(1/3)*COS(('OddsRatio_working_3-way'!Y16+2*PI())/3)</f>
        <v>-0.45429879410240515</v>
      </c>
      <c r="AB16" s="11">
        <f>'OddsRatio_working_3-way'!X16^(1/3)*COS(('OddsRatio_working_3-way'!Y16+4*PI())/3)</f>
        <v>-8.9216572242434511E-2</v>
      </c>
      <c r="AC16" s="11">
        <f>'OddsRatio_working_3-way'!X16^(1/3)*SIN('OddsRatio_working_3-way'!Y16/3)</f>
        <v>0.21078031906720096</v>
      </c>
      <c r="AD16" s="11">
        <f>'OddsRatio_working_3-way'!X16^(1/3)*SIN(('OddsRatio_working_3-way'!Y16+2*PI())/3)</f>
        <v>0.36530795506823605</v>
      </c>
      <c r="AE16" s="11">
        <f>'OddsRatio_working_3-way'!X16^(1/3)*SIN(('OddsRatio_working_3-way'!Y16+4*PI())/3)</f>
        <v>-0.57608827413543695</v>
      </c>
      <c r="AF16" s="11">
        <f>-'OddsRatio_working_3-way'!U16/(3*'OddsRatio_working_3-way'!X16^(1/3))*COS(('OddsRatio_working_3-way'!Y16)/3)</f>
        <v>0.5435153663448391</v>
      </c>
      <c r="AG16" s="11">
        <f>-'OddsRatio_working_3-way'!U16/(3*'OddsRatio_working_3-way'!X16^(1/3))*COS(('OddsRatio_working_3-way'!Y16+2*PI())/3)</f>
        <v>-0.45429879410240503</v>
      </c>
      <c r="AH16" s="11">
        <f>-'OddsRatio_working_3-way'!U16/(3*'OddsRatio_working_3-way'!X16^(1/3))*COS(('OddsRatio_working_3-way'!Y16+4*PI())/3)</f>
        <v>-8.9216572242434497E-2</v>
      </c>
      <c r="AI16" s="11">
        <f>'OddsRatio_working_3-way'!U16/(3*'OddsRatio_working_3-way'!X16^(1/3))*SIN(('OddsRatio_working_3-way'!Y16)/3)</f>
        <v>-0.21078031906720091</v>
      </c>
      <c r="AJ16" s="11">
        <f>'OddsRatio_working_3-way'!U16/(3*'OddsRatio_working_3-way'!X16^(1/3))*SIN(('OddsRatio_working_3-way'!Y16+2*PI())/3)</f>
        <v>-0.36530795506823599</v>
      </c>
      <c r="AK16" s="11">
        <f>'OddsRatio_working_3-way'!U16/(3*'OddsRatio_working_3-way'!X16^(1/3))*SIN(('OddsRatio_working_3-way'!Y16+4*PI())/3)</f>
        <v>0.57608827413543684</v>
      </c>
      <c r="AL16" s="11">
        <f>'OddsRatio_working_3-way'!Z16+'OddsRatio_working_3-way'!AF16</f>
        <v>1.0870307326896782</v>
      </c>
      <c r="AM16" s="11">
        <f>'OddsRatio_working_3-way'!AA16+'OddsRatio_working_3-way'!AG16</f>
        <v>-0.90859758820481018</v>
      </c>
      <c r="AN16" s="11">
        <f>'OddsRatio_working_3-way'!AB16+'OddsRatio_working_3-way'!AH16</f>
        <v>-0.17843314448486902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1.0870307326896782</v>
      </c>
      <c r="AS16" s="11">
        <f>IF(('OddsRatio_working_3-way'!X16=0),IF(Q16&gt;0,-Q16^(1/3),(-Q16)^(1/3)),'OddsRatio_working_3-way'!AM16-'OddsRatio_working_3-way'!R16/3)</f>
        <v>-0.90859758820481018</v>
      </c>
      <c r="AT16" s="11">
        <f>IF(('OddsRatio_working_3-way'!X16=0),IF(Q16&gt;0,-Q16^(1/3),(-Q16)^(1/3)),'OddsRatio_working_3-way'!AN16-'OddsRatio_working_3-way'!R16/3)</f>
        <v>-0.17843314448486902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16.97</v>
      </c>
      <c r="B17" s="4">
        <f>IF('True_Odds_Calculator_3-way'!B18="","",'True_Odds_Calculator_3-way'!B18)</f>
        <v>7.96</v>
      </c>
      <c r="C17" s="4">
        <f>IF('True_Odds_Calculator_3-way'!C18="","",'True_Odds_Calculator_3-way'!C18)</f>
        <v>1.17</v>
      </c>
      <c r="D17" s="9">
        <f t="shared" si="13"/>
        <v>5.1781253356162758E-2</v>
      </c>
      <c r="E17" s="9">
        <f t="shared" si="14"/>
        <v>0.11135005044354031</v>
      </c>
      <c r="F17" s="9">
        <f t="shared" si="15"/>
        <v>0.8368686962002968</v>
      </c>
      <c r="G17" s="9">
        <f t="shared" si="16"/>
        <v>1.1466504949474974</v>
      </c>
      <c r="H17" s="9">
        <f t="shared" si="17"/>
        <v>19.312008404311534</v>
      </c>
      <c r="I17" s="9">
        <f t="shared" si="18"/>
        <v>8.980687444834583</v>
      </c>
      <c r="J17" s="9">
        <f t="shared" si="19"/>
        <v>1.1949305841410744</v>
      </c>
      <c r="K17" s="11">
        <f t="shared" si="20"/>
        <v>5.892751915144373E-2</v>
      </c>
      <c r="L17" s="11">
        <f t="shared" si="21"/>
        <v>0.12562814070351758</v>
      </c>
      <c r="M17" s="11">
        <f t="shared" si="22"/>
        <v>0.85470085470085477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-0.11955900864794167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0.14616089984090863</v>
      </c>
      <c r="Q17" s="11">
        <f>2*'OddsRatio_working_3-way'!K17*'OddsRatio_working_3-way'!L17*'OddsRatio_working_3-way'!M17</f>
        <v>1.2654623362849232E-2</v>
      </c>
      <c r="R17" s="11">
        <f t="shared" si="23"/>
        <v>0</v>
      </c>
      <c r="S17" s="11">
        <f t="shared" si="24"/>
        <v>-1.2225000984350747</v>
      </c>
      <c r="T17" s="11">
        <f t="shared" si="25"/>
        <v>-0.10584416436667313</v>
      </c>
      <c r="U17" s="11">
        <f>'OddsRatio_working_3-way'!S17-'OddsRatio_working_3-way'!R17^2/3</f>
        <v>-1.2225000984350747</v>
      </c>
      <c r="V17" s="11">
        <f>'OddsRatio_working_3-way'!S17*'OddsRatio_working_3-way'!R17/3-2*'OddsRatio_working_3-way'!R17^3/27-'OddsRatio_working_3-way'!T17</f>
        <v>0.10584416436667313</v>
      </c>
      <c r="W17" s="11">
        <f>'OddsRatio_working_3-way'!V17^2+4*'OddsRatio_working_3-way'!U17^3/27</f>
        <v>-0.25946876575256345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0.26013061761499873</v>
      </c>
      <c r="Y17" s="11">
        <f>IF('OddsRatio_working_3-way'!W17&gt;=0,IF('OddsRatio_working_3-way'!V17+SQRT('OddsRatio_working_3-way'!W17)&gt;0,0,PI()),ACOS('OddsRatio_working_3-way'!V17/(2*'OddsRatio_working_3-way'!X17)))</f>
        <v>1.3659218488714904</v>
      </c>
      <c r="Z17" s="11">
        <f>'OddsRatio_working_3-way'!X17^(1/3)*COS('OddsRatio_working_3-way'!Y17/3)</f>
        <v>0.5733252474737488</v>
      </c>
      <c r="AA17" s="11">
        <f>'OddsRatio_working_3-way'!X17^(1/3)*COS(('OddsRatio_working_3-way'!Y17+2*PI())/3)</f>
        <v>-0.52976475261616307</v>
      </c>
      <c r="AB17" s="11">
        <f>'OddsRatio_working_3-way'!X17^(1/3)*COS(('OddsRatio_working_3-way'!Y17+4*PI())/3)</f>
        <v>-4.3560494857585744E-2</v>
      </c>
      <c r="AC17" s="11">
        <f>'OddsRatio_working_3-way'!X17^(1/3)*SIN('OddsRatio_working_3-way'!Y17/3)</f>
        <v>0.2807101590980568</v>
      </c>
      <c r="AD17" s="11">
        <f>'OddsRatio_working_3-way'!X17^(1/3)*SIN(('OddsRatio_working_3-way'!Y17+2*PI())/3)</f>
        <v>0.35615914939423798</v>
      </c>
      <c r="AE17" s="11">
        <f>'OddsRatio_working_3-way'!X17^(1/3)*SIN(('OddsRatio_working_3-way'!Y17+4*PI())/3)</f>
        <v>-0.63686930849229484</v>
      </c>
      <c r="AF17" s="11">
        <f>-'OddsRatio_working_3-way'!U17/(3*'OddsRatio_working_3-way'!X17^(1/3))*COS(('OddsRatio_working_3-way'!Y17)/3)</f>
        <v>0.57332524747374869</v>
      </c>
      <c r="AG17" s="11">
        <f>-'OddsRatio_working_3-way'!U17/(3*'OddsRatio_working_3-way'!X17^(1/3))*COS(('OddsRatio_working_3-way'!Y17+2*PI())/3)</f>
        <v>-0.52976475261616296</v>
      </c>
      <c r="AH17" s="11">
        <f>-'OddsRatio_working_3-way'!U17/(3*'OddsRatio_working_3-way'!X17^(1/3))*COS(('OddsRatio_working_3-way'!Y17+4*PI())/3)</f>
        <v>-4.3560494857585737E-2</v>
      </c>
      <c r="AI17" s="11">
        <f>'OddsRatio_working_3-way'!U17/(3*'OddsRatio_working_3-way'!X17^(1/3))*SIN(('OddsRatio_working_3-way'!Y17)/3)</f>
        <v>-0.28071015909805674</v>
      </c>
      <c r="AJ17" s="11">
        <f>'OddsRatio_working_3-way'!U17/(3*'OddsRatio_working_3-way'!X17^(1/3))*SIN(('OddsRatio_working_3-way'!Y17+2*PI())/3)</f>
        <v>-0.35615914939423793</v>
      </c>
      <c r="AK17" s="11">
        <f>'OddsRatio_working_3-way'!U17/(3*'OddsRatio_working_3-way'!X17^(1/3))*SIN(('OddsRatio_working_3-way'!Y17+4*PI())/3)</f>
        <v>0.63686930849229473</v>
      </c>
      <c r="AL17" s="11">
        <f>'OddsRatio_working_3-way'!Z17+'OddsRatio_working_3-way'!AF17</f>
        <v>1.1466504949474974</v>
      </c>
      <c r="AM17" s="11">
        <f>'OddsRatio_working_3-way'!AA17+'OddsRatio_working_3-way'!AG17</f>
        <v>-1.0595295052323261</v>
      </c>
      <c r="AN17" s="11">
        <f>'OddsRatio_working_3-way'!AB17+'OddsRatio_working_3-way'!AH17</f>
        <v>-8.7120989715171487E-2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1.1466504949474974</v>
      </c>
      <c r="AS17" s="11">
        <f>IF(('OddsRatio_working_3-way'!X17=0),IF(Q17&gt;0,-Q17^(1/3),(-Q17)^(1/3)),'OddsRatio_working_3-way'!AM17-'OddsRatio_working_3-way'!R17/3)</f>
        <v>-1.0595295052323261</v>
      </c>
      <c r="AT17" s="11">
        <f>IF(('OddsRatio_working_3-way'!X17=0),IF(Q17&gt;0,-Q17^(1/3),(-Q17)^(1/3)),'OddsRatio_working_3-way'!AN17-'OddsRatio_working_3-way'!R17/3)</f>
        <v>-8.7120989715171487E-2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1.66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5.65</v>
      </c>
      <c r="D18" s="9">
        <f t="shared" si="13"/>
        <v>0.58944845183481298</v>
      </c>
      <c r="E18" s="9">
        <f t="shared" si="14"/>
        <v>0.24126567567307552</v>
      </c>
      <c r="F18" s="9">
        <f t="shared" si="15"/>
        <v>0.16928587249211177</v>
      </c>
      <c r="G18" s="9">
        <f t="shared" si="16"/>
        <v>1.0553048333810988</v>
      </c>
      <c r="H18" s="9">
        <f t="shared" si="17"/>
        <v>1.6965011900315246</v>
      </c>
      <c r="I18" s="9">
        <f t="shared" si="18"/>
        <v>4.1448084034756745</v>
      </c>
      <c r="J18" s="9">
        <f t="shared" si="19"/>
        <v>5.9071674752221099</v>
      </c>
      <c r="K18" s="11">
        <f t="shared" si="20"/>
        <v>0.60240963855421692</v>
      </c>
      <c r="L18" s="11">
        <f t="shared" si="21"/>
        <v>0.25125628140703515</v>
      </c>
      <c r="M18" s="11">
        <f t="shared" si="22"/>
        <v>0.17699115044247787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-0.24500420858959471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0.22208279911124013</v>
      </c>
      <c r="Q18" s="11">
        <f>2*'OddsRatio_working_3-way'!K18*'OddsRatio_working_3-way'!L18*'OddsRatio_working_3-way'!M18</f>
        <v>5.357847988208448E-2</v>
      </c>
      <c r="R18" s="11">
        <f t="shared" si="23"/>
        <v>0</v>
      </c>
      <c r="S18" s="11">
        <f t="shared" si="24"/>
        <v>-0.90644483370181561</v>
      </c>
      <c r="T18" s="11">
        <f t="shared" si="25"/>
        <v>-0.21868391645399657</v>
      </c>
      <c r="U18" s="11">
        <f>'OddsRatio_working_3-way'!S18-'OddsRatio_working_3-way'!R18^2/3</f>
        <v>-0.90644483370181561</v>
      </c>
      <c r="V18" s="11">
        <f>'OddsRatio_working_3-way'!S18*'OddsRatio_working_3-way'!R18/3-2*'OddsRatio_working_3-way'!R18^3/27-'OddsRatio_working_3-way'!T18</f>
        <v>0.21868391645399657</v>
      </c>
      <c r="W18" s="11">
        <f>'OddsRatio_working_3-way'!V18^2+4*'OddsRatio_working_3-way'!U18^3/27</f>
        <v>-6.2514138827624327E-2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0.16608491363101202</v>
      </c>
      <c r="Y18" s="11">
        <f>IF('OddsRatio_working_3-way'!W18&gt;=0,IF('OddsRatio_working_3-way'!V18+SQRT('OddsRatio_working_3-way'!W18)&gt;0,0,PI()),ACOS('OddsRatio_working_3-way'!V18/(2*'OddsRatio_working_3-way'!X18)))</f>
        <v>0.85217210399218757</v>
      </c>
      <c r="Z18" s="11">
        <f>'OddsRatio_working_3-way'!X18^(1/3)*COS('OddsRatio_working_3-way'!Y18/3)</f>
        <v>0.52765241669054952</v>
      </c>
      <c r="AA18" s="11">
        <f>'OddsRatio_working_3-way'!X18^(1/3)*COS(('OddsRatio_working_3-way'!Y18+2*PI())/3)</f>
        <v>-0.3972368668247267</v>
      </c>
      <c r="AB18" s="11">
        <f>'OddsRatio_working_3-way'!X18^(1/3)*COS(('OddsRatio_working_3-way'!Y18+4*PI())/3)</f>
        <v>-0.13041554986582291</v>
      </c>
      <c r="AC18" s="11">
        <f>'OddsRatio_working_3-way'!X18^(1/3)*SIN('OddsRatio_working_3-way'!Y18/3)</f>
        <v>0.15404935917175372</v>
      </c>
      <c r="AD18" s="11">
        <f>'OddsRatio_working_3-way'!X18^(1/3)*SIN(('OddsRatio_working_3-way'!Y18+2*PI())/3)</f>
        <v>0.37993571763639122</v>
      </c>
      <c r="AE18" s="11">
        <f>'OddsRatio_working_3-way'!X18^(1/3)*SIN(('OddsRatio_working_3-way'!Y18+4*PI())/3)</f>
        <v>-0.53398507680814478</v>
      </c>
      <c r="AF18" s="11">
        <f>-'OddsRatio_working_3-way'!U18/(3*'OddsRatio_working_3-way'!X18^(1/3))*COS(('OddsRatio_working_3-way'!Y18)/3)</f>
        <v>0.52765241669054941</v>
      </c>
      <c r="AG18" s="11">
        <f>-'OddsRatio_working_3-way'!U18/(3*'OddsRatio_working_3-way'!X18^(1/3))*COS(('OddsRatio_working_3-way'!Y18+2*PI())/3)</f>
        <v>-0.39723686682472659</v>
      </c>
      <c r="AH18" s="11">
        <f>-'OddsRatio_working_3-way'!U18/(3*'OddsRatio_working_3-way'!X18^(1/3))*COS(('OddsRatio_working_3-way'!Y18+4*PI())/3)</f>
        <v>-0.13041554986582291</v>
      </c>
      <c r="AI18" s="11">
        <f>'OddsRatio_working_3-way'!U18/(3*'OddsRatio_working_3-way'!X18^(1/3))*SIN(('OddsRatio_working_3-way'!Y18)/3)</f>
        <v>-0.15404935917175369</v>
      </c>
      <c r="AJ18" s="11">
        <f>'OddsRatio_working_3-way'!U18/(3*'OddsRatio_working_3-way'!X18^(1/3))*SIN(('OddsRatio_working_3-way'!Y18+2*PI())/3)</f>
        <v>-0.37993571763639111</v>
      </c>
      <c r="AK18" s="11">
        <f>'OddsRatio_working_3-way'!U18/(3*'OddsRatio_working_3-way'!X18^(1/3))*SIN(('OddsRatio_working_3-way'!Y18+4*PI())/3)</f>
        <v>0.53398507680814467</v>
      </c>
      <c r="AL18" s="11">
        <f>'OddsRatio_working_3-way'!Z18+'OddsRatio_working_3-way'!AF18</f>
        <v>1.0553048333810988</v>
      </c>
      <c r="AM18" s="11">
        <f>'OddsRatio_working_3-way'!AA18+'OddsRatio_working_3-way'!AG18</f>
        <v>-0.79447373364945328</v>
      </c>
      <c r="AN18" s="11">
        <f>'OddsRatio_working_3-way'!AB18+'OddsRatio_working_3-way'!AH18</f>
        <v>-0.26083109973164581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1.0553048333810988</v>
      </c>
      <c r="AS18" s="11">
        <f>IF(('OddsRatio_working_3-way'!X18=0),IF(Q18&gt;0,-Q18^(1/3),(-Q18)^(1/3)),'OddsRatio_working_3-way'!AM18-'OddsRatio_working_3-way'!R18/3)</f>
        <v>-0.79447373364945328</v>
      </c>
      <c r="AT18" s="11">
        <f>IF(('OddsRatio_working_3-way'!X18=0),IF(Q18&gt;0,-Q18^(1/3),(-Q18)^(1/3)),'OddsRatio_working_3-way'!AN18-'OddsRatio_working_3-way'!R18/3)</f>
        <v>-0.26083109973164581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3.5</v>
      </c>
      <c r="B19" s="4">
        <f>IF('True_Odds_Calculator_3-way'!B20="","",'True_Odds_Calculator_3-way'!B20)</f>
        <v>3.33</v>
      </c>
      <c r="C19" s="4">
        <f>IF('True_Odds_Calculator_3-way'!C20="","",'True_Odds_Calculator_3-way'!C20)</f>
        <v>2.2599999999999998</v>
      </c>
      <c r="D19" s="9">
        <f t="shared" si="13"/>
        <v>0.27693987858802094</v>
      </c>
      <c r="E19" s="9">
        <f t="shared" si="14"/>
        <v>0.29126060575740115</v>
      </c>
      <c r="F19" s="9">
        <f t="shared" si="15"/>
        <v>0.43179951565457808</v>
      </c>
      <c r="G19" s="9">
        <f t="shared" si="16"/>
        <v>1.0443568114473134</v>
      </c>
      <c r="H19" s="9">
        <f t="shared" si="17"/>
        <v>3.6108920286182831</v>
      </c>
      <c r="I19" s="9">
        <f t="shared" si="18"/>
        <v>3.4333513706722396</v>
      </c>
      <c r="J19" s="9">
        <f t="shared" si="19"/>
        <v>2.315889582423615</v>
      </c>
      <c r="K19" s="11">
        <f t="shared" si="20"/>
        <v>0.2857142857142857</v>
      </c>
      <c r="L19" s="11">
        <f t="shared" si="21"/>
        <v>0.3003003003003003</v>
      </c>
      <c r="M19" s="11">
        <f t="shared" si="22"/>
        <v>0.44247787610619471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-0.27864147333173883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0.23120465598341705</v>
      </c>
      <c r="Q19" s="11">
        <f>2*'OddsRatio_working_3-way'!K19*'OddsRatio_working_3-way'!L19*'OddsRatio_working_3-way'!M19</f>
        <v>7.5929279469102481E-2</v>
      </c>
      <c r="R19" s="11">
        <f t="shared" si="23"/>
        <v>0</v>
      </c>
      <c r="S19" s="11">
        <f t="shared" si="24"/>
        <v>-0.8297567954220314</v>
      </c>
      <c r="T19" s="11">
        <f t="shared" si="25"/>
        <v>-0.27249812657537981</v>
      </c>
      <c r="U19" s="11">
        <f>'OddsRatio_working_3-way'!S19-'OddsRatio_working_3-way'!R19^2/3</f>
        <v>-0.8297567954220314</v>
      </c>
      <c r="V19" s="11">
        <f>'OddsRatio_working_3-way'!S19*'OddsRatio_working_3-way'!R19/3-2*'OddsRatio_working_3-way'!R19^3/27-'OddsRatio_working_3-way'!T19</f>
        <v>0.27249812657537981</v>
      </c>
      <c r="W19" s="11">
        <f>'OddsRatio_working_3-way'!V19^2+4*'OddsRatio_working_3-way'!U19^3/27</f>
        <v>-1.0379514177946705E-2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0.14546025502266799</v>
      </c>
      <c r="Y19" s="11">
        <f>IF('OddsRatio_working_3-way'!W19&gt;=0,IF('OddsRatio_working_3-way'!V19+SQRT('OddsRatio_working_3-way'!W19)&gt;0,0,PI()),ACOS('OddsRatio_working_3-way'!V19/(2*'OddsRatio_working_3-way'!X19)))</f>
        <v>0.35778292144866031</v>
      </c>
      <c r="Z19" s="11">
        <f>'OddsRatio_working_3-way'!X19^(1/3)*COS('OddsRatio_working_3-way'!Y19/3)</f>
        <v>0.52217840572365681</v>
      </c>
      <c r="AA19" s="11">
        <f>'OddsRatio_working_3-way'!X19^(1/3)*COS(('OddsRatio_working_3-way'!Y19+2*PI())/3)</f>
        <v>-0.31527853116946597</v>
      </c>
      <c r="AB19" s="11">
        <f>'OddsRatio_working_3-way'!X19^(1/3)*COS(('OddsRatio_working_3-way'!Y19+4*PI())/3)</f>
        <v>-0.20689987455419093</v>
      </c>
      <c r="AC19" s="11">
        <f>'OddsRatio_working_3-way'!X19^(1/3)*SIN('OddsRatio_working_3-way'!Y19/3)</f>
        <v>6.2572446571239171E-2</v>
      </c>
      <c r="AD19" s="11">
        <f>'OddsRatio_working_3-way'!X19^(1/3)*SIN(('OddsRatio_working_3-way'!Y19+2*PI())/3)</f>
        <v>0.42093354137872474</v>
      </c>
      <c r="AE19" s="11">
        <f>'OddsRatio_working_3-way'!X19^(1/3)*SIN(('OddsRatio_working_3-way'!Y19+4*PI())/3)</f>
        <v>-0.48350598794996386</v>
      </c>
      <c r="AF19" s="11">
        <f>-'OddsRatio_working_3-way'!U19/(3*'OddsRatio_working_3-way'!X19^(1/3))*COS(('OddsRatio_working_3-way'!Y19)/3)</f>
        <v>0.5221784057236567</v>
      </c>
      <c r="AG19" s="11">
        <f>-'OddsRatio_working_3-way'!U19/(3*'OddsRatio_working_3-way'!X19^(1/3))*COS(('OddsRatio_working_3-way'!Y19+2*PI())/3)</f>
        <v>-0.31527853116946591</v>
      </c>
      <c r="AH19" s="11">
        <f>-'OddsRatio_working_3-way'!U19/(3*'OddsRatio_working_3-way'!X19^(1/3))*COS(('OddsRatio_working_3-way'!Y19+4*PI())/3)</f>
        <v>-0.2068998745541909</v>
      </c>
      <c r="AI19" s="11">
        <f>'OddsRatio_working_3-way'!U19/(3*'OddsRatio_working_3-way'!X19^(1/3))*SIN(('OddsRatio_working_3-way'!Y19)/3)</f>
        <v>-6.2572446571239157E-2</v>
      </c>
      <c r="AJ19" s="11">
        <f>'OddsRatio_working_3-way'!U19/(3*'OddsRatio_working_3-way'!X19^(1/3))*SIN(('OddsRatio_working_3-way'!Y19+2*PI())/3)</f>
        <v>-0.42093354137872468</v>
      </c>
      <c r="AK19" s="11">
        <f>'OddsRatio_working_3-way'!U19/(3*'OddsRatio_working_3-way'!X19^(1/3))*SIN(('OddsRatio_working_3-way'!Y19+4*PI())/3)</f>
        <v>0.48350598794996374</v>
      </c>
      <c r="AL19" s="11">
        <f>'OddsRatio_working_3-way'!Z19+'OddsRatio_working_3-way'!AF19</f>
        <v>1.0443568114473134</v>
      </c>
      <c r="AM19" s="11">
        <f>'OddsRatio_working_3-way'!AA19+'OddsRatio_working_3-way'!AG19</f>
        <v>-0.63055706233893183</v>
      </c>
      <c r="AN19" s="11">
        <f>'OddsRatio_working_3-way'!AB19+'OddsRatio_working_3-way'!AH19</f>
        <v>-0.4137997491083818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1.0443568114473134</v>
      </c>
      <c r="AS19" s="11">
        <f>IF(('OddsRatio_working_3-way'!X19=0),IF(Q19&gt;0,-Q19^(1/3),(-Q19)^(1/3)),'OddsRatio_working_3-way'!AM19-'OddsRatio_working_3-way'!R19/3)</f>
        <v>-0.63055706233893183</v>
      </c>
      <c r="AT19" s="11">
        <f>IF(('OddsRatio_working_3-way'!X19=0),IF(Q19&gt;0,-Q19^(1/3),(-Q19)^(1/3)),'OddsRatio_working_3-way'!AN19-'OddsRatio_working_3-way'!R19/3)</f>
        <v>-0.4137997491083818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2.0499999999999998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4.04</v>
      </c>
      <c r="D20" s="9">
        <f t="shared" si="13"/>
        <v>0.47663859613695392</v>
      </c>
      <c r="E20" s="9">
        <f t="shared" si="14"/>
        <v>0.28407232340577043</v>
      </c>
      <c r="F20" s="9">
        <f t="shared" si="15"/>
        <v>0.23928908045727565</v>
      </c>
      <c r="G20" s="9">
        <f t="shared" si="16"/>
        <v>1.0457387133359677</v>
      </c>
      <c r="H20" s="9">
        <f t="shared" si="17"/>
        <v>2.098025649002766</v>
      </c>
      <c r="I20" s="9">
        <f t="shared" si="18"/>
        <v>3.520230299139683</v>
      </c>
      <c r="J20" s="9">
        <f t="shared" si="19"/>
        <v>4.1790456885413416</v>
      </c>
      <c r="K20" s="11">
        <f t="shared" si="20"/>
        <v>0.48780487804878053</v>
      </c>
      <c r="L20" s="11">
        <f t="shared" si="21"/>
        <v>0.29325513196480935</v>
      </c>
      <c r="M20" s="11">
        <f t="shared" si="22"/>
        <v>0.24752475247524752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-0.27238947340839514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0.23015676862729545</v>
      </c>
      <c r="Q20" s="11">
        <f>2*'OddsRatio_working_3-way'!K20*'OddsRatio_working_3-way'!L20*'OddsRatio_working_3-way'!M20</f>
        <v>7.0817467269937054E-2</v>
      </c>
      <c r="R20" s="11">
        <f t="shared" si="23"/>
        <v>0</v>
      </c>
      <c r="S20" s="11">
        <f t="shared" si="24"/>
        <v>-0.84495471042752102</v>
      </c>
      <c r="T20" s="11">
        <f t="shared" si="25"/>
        <v>-0.25998606474692953</v>
      </c>
      <c r="U20" s="11">
        <f>'OddsRatio_working_3-way'!S20-'OddsRatio_working_3-way'!R20^2/3</f>
        <v>-0.84495471042752102</v>
      </c>
      <c r="V20" s="11">
        <f>'OddsRatio_working_3-way'!S20*'OddsRatio_working_3-way'!R20/3-2*'OddsRatio_working_3-way'!R20^3/27-'OddsRatio_working_3-way'!T20</f>
        <v>0.25998606474692953</v>
      </c>
      <c r="W20" s="11">
        <f>'OddsRatio_working_3-way'!V20^2+4*'OddsRatio_working_3-way'!U20^3/27</f>
        <v>-2.177822636534503E-2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0.14947489774870198</v>
      </c>
      <c r="Y20" s="11">
        <f>IF('OddsRatio_working_3-way'!W20&gt;=0,IF('OddsRatio_working_3-way'!V20+SQRT('OddsRatio_working_3-way'!W20)&gt;0,0,PI()),ACOS('OddsRatio_working_3-way'!V20/(2*'OddsRatio_working_3-way'!X20)))</f>
        <v>0.51627378105749466</v>
      </c>
      <c r="Z20" s="11">
        <f>'OddsRatio_working_3-way'!X20^(1/3)*COS('OddsRatio_working_3-way'!Y20/3)</f>
        <v>0.52286935666798384</v>
      </c>
      <c r="AA20" s="11">
        <f>'OddsRatio_working_3-way'!X20^(1/3)*COS(('OddsRatio_working_3-way'!Y20+2*PI())/3)</f>
        <v>-0.34013921759372434</v>
      </c>
      <c r="AB20" s="11">
        <f>'OddsRatio_working_3-way'!X20^(1/3)*COS(('OddsRatio_working_3-way'!Y20+4*PI())/3)</f>
        <v>-0.18273013907425942</v>
      </c>
      <c r="AC20" s="11">
        <f>'OddsRatio_working_3-way'!X20^(1/3)*SIN('OddsRatio_working_3-way'!Y20/3)</f>
        <v>9.0880173856104071E-2</v>
      </c>
      <c r="AD20" s="11">
        <f>'OddsRatio_working_3-way'!X20^(1/3)*SIN(('OddsRatio_working_3-way'!Y20+2*PI())/3)</f>
        <v>0.40737805880684841</v>
      </c>
      <c r="AE20" s="11">
        <f>'OddsRatio_working_3-way'!X20^(1/3)*SIN(('OddsRatio_working_3-way'!Y20+4*PI())/3)</f>
        <v>-0.49825823266295238</v>
      </c>
      <c r="AF20" s="11">
        <f>-'OddsRatio_working_3-way'!U20/(3*'OddsRatio_working_3-way'!X20^(1/3))*COS(('OddsRatio_working_3-way'!Y20)/3)</f>
        <v>0.52286935666798384</v>
      </c>
      <c r="AG20" s="11">
        <f>-'OddsRatio_working_3-way'!U20/(3*'OddsRatio_working_3-way'!X20^(1/3))*COS(('OddsRatio_working_3-way'!Y20+2*PI())/3)</f>
        <v>-0.34013921759372434</v>
      </c>
      <c r="AH20" s="11">
        <f>-'OddsRatio_working_3-way'!U20/(3*'OddsRatio_working_3-way'!X20^(1/3))*COS(('OddsRatio_working_3-way'!Y20+4*PI())/3)</f>
        <v>-0.18273013907425942</v>
      </c>
      <c r="AI20" s="11">
        <f>'OddsRatio_working_3-way'!U20/(3*'OddsRatio_working_3-way'!X20^(1/3))*SIN(('OddsRatio_working_3-way'!Y20)/3)</f>
        <v>-9.0880173856104071E-2</v>
      </c>
      <c r="AJ20" s="11">
        <f>'OddsRatio_working_3-way'!U20/(3*'OddsRatio_working_3-way'!X20^(1/3))*SIN(('OddsRatio_working_3-way'!Y20+2*PI())/3)</f>
        <v>-0.40737805880684841</v>
      </c>
      <c r="AK20" s="11">
        <f>'OddsRatio_working_3-way'!U20/(3*'OddsRatio_working_3-way'!X20^(1/3))*SIN(('OddsRatio_working_3-way'!Y20+4*PI())/3)</f>
        <v>0.49825823266295238</v>
      </c>
      <c r="AL20" s="11">
        <f>'OddsRatio_working_3-way'!Z20+'OddsRatio_working_3-way'!AF20</f>
        <v>1.0457387133359677</v>
      </c>
      <c r="AM20" s="11">
        <f>'OddsRatio_working_3-way'!AA20+'OddsRatio_working_3-way'!AG20</f>
        <v>-0.68027843518744868</v>
      </c>
      <c r="AN20" s="11">
        <f>'OddsRatio_working_3-way'!AB20+'OddsRatio_working_3-way'!AH20</f>
        <v>-0.36546027814851884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1.0457387133359677</v>
      </c>
      <c r="AS20" s="11">
        <f>IF(('OddsRatio_working_3-way'!X20=0),IF(Q20&gt;0,-Q20^(1/3),(-Q20)^(1/3)),'OddsRatio_working_3-way'!AM20-'OddsRatio_working_3-way'!R20/3)</f>
        <v>-0.68027843518744868</v>
      </c>
      <c r="AT20" s="11">
        <f>IF(('OddsRatio_working_3-way'!X20=0),IF(Q20&gt;0,-Q20^(1/3),(-Q20)^(1/3)),'OddsRatio_working_3-way'!AN20-'OddsRatio_working_3-way'!R20/3)</f>
        <v>-0.36546027814851884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1.56</v>
      </c>
      <c r="B21" s="4">
        <f>IF('True_Odds_Calculator_3-way'!B22="","",'True_Odds_Calculator_3-way'!B22)</f>
        <v>4.2</v>
      </c>
      <c r="C21" s="4">
        <f>IF('True_Odds_Calculator_3-way'!C22="","",'True_Odds_Calculator_3-way'!C22)</f>
        <v>6.66</v>
      </c>
      <c r="D21" s="9">
        <f t="shared" si="13"/>
        <v>0.62836068205476536</v>
      </c>
      <c r="E21" s="9">
        <f t="shared" si="14"/>
        <v>0.22832758068038075</v>
      </c>
      <c r="F21" s="9">
        <f t="shared" si="15"/>
        <v>0.14331173726485394</v>
      </c>
      <c r="G21" s="9">
        <f t="shared" si="16"/>
        <v>1.0561476205318625</v>
      </c>
      <c r="H21" s="9">
        <f t="shared" si="17"/>
        <v>1.5914426674978432</v>
      </c>
      <c r="I21" s="9">
        <f t="shared" si="18"/>
        <v>4.3796723857019604</v>
      </c>
      <c r="J21" s="9">
        <f t="shared" si="19"/>
        <v>6.9777955322103402</v>
      </c>
      <c r="K21" s="11">
        <f t="shared" si="20"/>
        <v>0.64102564102564097</v>
      </c>
      <c r="L21" s="11">
        <f t="shared" si="21"/>
        <v>0.23809523809523808</v>
      </c>
      <c r="M21" s="11">
        <f t="shared" si="22"/>
        <v>0.15015015015015015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-0.23243756577089925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0.21587521587521591</v>
      </c>
      <c r="Q21" s="11">
        <f>2*'OddsRatio_working_3-way'!K21*'OddsRatio_working_3-way'!L21*'OddsRatio_working_3-way'!M21</f>
        <v>4.5833379166712498E-2</v>
      </c>
      <c r="R21" s="11">
        <f t="shared" si="23"/>
        <v>0</v>
      </c>
      <c r="S21" s="11">
        <f t="shared" si="24"/>
        <v>-0.92874495204442153</v>
      </c>
      <c r="T21" s="11">
        <f t="shared" si="25"/>
        <v>-0.19718576476526994</v>
      </c>
      <c r="U21" s="11">
        <f>'OddsRatio_working_3-way'!S21-'OddsRatio_working_3-way'!R21^2/3</f>
        <v>-0.92874495204442153</v>
      </c>
      <c r="V21" s="11">
        <f>'OddsRatio_working_3-way'!S21*'OddsRatio_working_3-way'!R21/3-2*'OddsRatio_working_3-way'!R21^3/27-'OddsRatio_working_3-way'!T21</f>
        <v>0.19718576476526994</v>
      </c>
      <c r="W21" s="11">
        <f>'OddsRatio_working_3-way'!V21^2+4*'OddsRatio_working_3-way'!U21^3/27</f>
        <v>-7.9799984507026314E-2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0.17225142258707959</v>
      </c>
      <c r="Y21" s="11">
        <f>IF('OddsRatio_working_3-way'!W21&gt;=0,IF('OddsRatio_working_3-way'!V21+SQRT('OddsRatio_working_3-way'!W21)&gt;0,0,PI()),ACOS('OddsRatio_working_3-way'!V21/(2*'OddsRatio_working_3-way'!X21)))</f>
        <v>0.96139366116667779</v>
      </c>
      <c r="Z21" s="11">
        <f>'OddsRatio_working_3-way'!X21^(1/3)*COS('OddsRatio_working_3-way'!Y21/3)</f>
        <v>0.52807381026593136</v>
      </c>
      <c r="AA21" s="11">
        <f>'OddsRatio_working_3-way'!X21^(1/3)*COS(('OddsRatio_working_3-way'!Y21+2*PI())/3)</f>
        <v>-0.41582549559523091</v>
      </c>
      <c r="AB21" s="11">
        <f>'OddsRatio_working_3-way'!X21^(1/3)*COS(('OddsRatio_working_3-way'!Y21+4*PI())/3)</f>
        <v>-0.1122483146707003</v>
      </c>
      <c r="AC21" s="11">
        <f>'OddsRatio_working_3-way'!X21^(1/3)*SIN('OddsRatio_working_3-way'!Y21/3)</f>
        <v>0.17527036712660543</v>
      </c>
      <c r="AD21" s="11">
        <f>'OddsRatio_working_3-way'!X21^(1/3)*SIN(('OddsRatio_working_3-way'!Y21+2*PI())/3)</f>
        <v>0.36969015120023752</v>
      </c>
      <c r="AE21" s="11">
        <f>'OddsRatio_working_3-way'!X21^(1/3)*SIN(('OddsRatio_working_3-way'!Y21+4*PI())/3)</f>
        <v>-0.544960518326843</v>
      </c>
      <c r="AF21" s="11">
        <f>-'OddsRatio_working_3-way'!U21/(3*'OddsRatio_working_3-way'!X21^(1/3))*COS(('OddsRatio_working_3-way'!Y21)/3)</f>
        <v>0.52807381026593114</v>
      </c>
      <c r="AG21" s="11">
        <f>-'OddsRatio_working_3-way'!U21/(3*'OddsRatio_working_3-way'!X21^(1/3))*COS(('OddsRatio_working_3-way'!Y21+2*PI())/3)</f>
        <v>-0.41582549559523074</v>
      </c>
      <c r="AH21" s="11">
        <f>-'OddsRatio_working_3-way'!U21/(3*'OddsRatio_working_3-way'!X21^(1/3))*COS(('OddsRatio_working_3-way'!Y21+4*PI())/3)</f>
        <v>-0.11224831467070025</v>
      </c>
      <c r="AI21" s="11">
        <f>'OddsRatio_working_3-way'!U21/(3*'OddsRatio_working_3-way'!X21^(1/3))*SIN(('OddsRatio_working_3-way'!Y21)/3)</f>
        <v>-0.17527036712660535</v>
      </c>
      <c r="AJ21" s="11">
        <f>'OddsRatio_working_3-way'!U21/(3*'OddsRatio_working_3-way'!X21^(1/3))*SIN(('OddsRatio_working_3-way'!Y21+2*PI())/3)</f>
        <v>-0.3696901512002374</v>
      </c>
      <c r="AK21" s="11">
        <f>'OddsRatio_working_3-way'!U21/(3*'OddsRatio_working_3-way'!X21^(1/3))*SIN(('OddsRatio_working_3-way'!Y21+4*PI())/3)</f>
        <v>0.54496051832684278</v>
      </c>
      <c r="AL21" s="11">
        <f>'OddsRatio_working_3-way'!Z21+'OddsRatio_working_3-way'!AF21</f>
        <v>1.0561476205318625</v>
      </c>
      <c r="AM21" s="11">
        <f>'OddsRatio_working_3-way'!AA21+'OddsRatio_working_3-way'!AG21</f>
        <v>-0.83165099119046171</v>
      </c>
      <c r="AN21" s="11">
        <f>'OddsRatio_working_3-way'!AB21+'OddsRatio_working_3-way'!AH21</f>
        <v>-0.22449662934140055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1.0561476205318625</v>
      </c>
      <c r="AS21" s="11">
        <f>IF(('OddsRatio_working_3-way'!X21=0),IF(Q21&gt;0,-Q21^(1/3),(-Q21)^(1/3)),'OddsRatio_working_3-way'!AM21-'OddsRatio_working_3-way'!R21/3)</f>
        <v>-0.83165099119046171</v>
      </c>
      <c r="AT21" s="11">
        <f>IF(('OddsRatio_working_3-way'!X21=0),IF(Q21&gt;0,-Q21^(1/3),(-Q21)^(1/3)),'OddsRatio_working_3-way'!AN21-'OddsRatio_working_3-way'!R21/3)</f>
        <v>-0.22449662934140055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3.15</v>
      </c>
      <c r="D22" s="9">
        <f t="shared" si="13"/>
        <v>0.42609172027533138</v>
      </c>
      <c r="E22" s="9">
        <f t="shared" si="14"/>
        <v>0.27072207813143317</v>
      </c>
      <c r="F22" s="9">
        <f t="shared" si="15"/>
        <v>0.30318620159323534</v>
      </c>
      <c r="G22" s="9">
        <f t="shared" si="16"/>
        <v>1.0689782035471653</v>
      </c>
      <c r="H22" s="9">
        <f t="shared" si="17"/>
        <v>2.3469125364694281</v>
      </c>
      <c r="I22" s="9">
        <f t="shared" si="18"/>
        <v>3.6938250729388566</v>
      </c>
      <c r="J22" s="9">
        <f t="shared" si="19"/>
        <v>3.2983031376264056</v>
      </c>
      <c r="K22" s="11">
        <f t="shared" si="20"/>
        <v>0.44247787610619471</v>
      </c>
      <c r="L22" s="11">
        <f t="shared" si="21"/>
        <v>0.28409090909090912</v>
      </c>
      <c r="M22" s="11">
        <f t="shared" si="22"/>
        <v>0.31746031746031744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-0.27242558326629118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0.23664265920903099</v>
      </c>
      <c r="Q22" s="11">
        <f>2*'OddsRatio_working_3-way'!K22*'OddsRatio_working_3-way'!L22*'OddsRatio_working_3-way'!M22</f>
        <v>7.98120267146816E-2</v>
      </c>
      <c r="R22" s="11">
        <f t="shared" si="23"/>
        <v>0</v>
      </c>
      <c r="S22" s="11">
        <f t="shared" si="24"/>
        <v>-0.86865064716670526</v>
      </c>
      <c r="T22" s="11">
        <f t="shared" si="25"/>
        <v>-0.29296817779652784</v>
      </c>
      <c r="U22" s="11">
        <f>'OddsRatio_working_3-way'!S22-'OddsRatio_working_3-way'!R22^2/3</f>
        <v>-0.86865064716670526</v>
      </c>
      <c r="V22" s="11">
        <f>'OddsRatio_working_3-way'!S22*'OddsRatio_working_3-way'!R22/3-2*'OddsRatio_working_3-way'!R22^3/27-'OddsRatio_working_3-way'!T22</f>
        <v>0.29296817779652784</v>
      </c>
      <c r="W22" s="11">
        <f>'OddsRatio_working_3-way'!V22^2+4*'OddsRatio_working_3-way'!U22^3/27</f>
        <v>-1.1272428166005558E-2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0.15580659595105684</v>
      </c>
      <c r="Y22" s="11">
        <f>IF('OddsRatio_working_3-way'!W22&gt;=0,IF('OddsRatio_working_3-way'!V22+SQRT('OddsRatio_working_3-way'!W22)&gt;0,0,PI()),ACOS('OddsRatio_working_3-way'!V22/(2*'OddsRatio_working_3-way'!X22)))</f>
        <v>0.34767867273003916</v>
      </c>
      <c r="Z22" s="11">
        <f>'OddsRatio_working_3-way'!X22^(1/3)*COS('OddsRatio_working_3-way'!Y22/3)</f>
        <v>0.53448910177358278</v>
      </c>
      <c r="AA22" s="11">
        <f>'OddsRatio_working_3-way'!X22^(1/3)*COS(('OddsRatio_working_3-way'!Y22+2*PI())/3)</f>
        <v>-0.32113065165153304</v>
      </c>
      <c r="AB22" s="11">
        <f>'OddsRatio_working_3-way'!X22^(1/3)*COS(('OddsRatio_working_3-way'!Y22+4*PI())/3)</f>
        <v>-0.21335845012204979</v>
      </c>
      <c r="AC22" s="11">
        <f>'OddsRatio_working_3-way'!X22^(1/3)*SIN('OddsRatio_working_3-way'!Y22/3)</f>
        <v>6.2222309564205984E-2</v>
      </c>
      <c r="AD22" s="11">
        <f>'OddsRatio_working_3-way'!X22^(1/3)*SIN(('OddsRatio_working_3-way'!Y22+2*PI())/3)</f>
        <v>0.43176998539974598</v>
      </c>
      <c r="AE22" s="11">
        <f>'OddsRatio_working_3-way'!X22^(1/3)*SIN(('OddsRatio_working_3-way'!Y22+4*PI())/3)</f>
        <v>-0.49399229496395175</v>
      </c>
      <c r="AF22" s="11">
        <f>-'OddsRatio_working_3-way'!U22/(3*'OddsRatio_working_3-way'!X22^(1/3))*COS(('OddsRatio_working_3-way'!Y22)/3)</f>
        <v>0.53448910177358266</v>
      </c>
      <c r="AG22" s="11">
        <f>-'OddsRatio_working_3-way'!U22/(3*'OddsRatio_working_3-way'!X22^(1/3))*COS(('OddsRatio_working_3-way'!Y22+2*PI())/3)</f>
        <v>-0.32113065165153298</v>
      </c>
      <c r="AH22" s="11">
        <f>-'OddsRatio_working_3-way'!U22/(3*'OddsRatio_working_3-way'!X22^(1/3))*COS(('OddsRatio_working_3-way'!Y22+4*PI())/3)</f>
        <v>-0.21335845012204974</v>
      </c>
      <c r="AI22" s="11">
        <f>'OddsRatio_working_3-way'!U22/(3*'OddsRatio_working_3-way'!X22^(1/3))*SIN(('OddsRatio_working_3-way'!Y22)/3)</f>
        <v>-6.222230956420597E-2</v>
      </c>
      <c r="AJ22" s="11">
        <f>'OddsRatio_working_3-way'!U22/(3*'OddsRatio_working_3-way'!X22^(1/3))*SIN(('OddsRatio_working_3-way'!Y22+2*PI())/3)</f>
        <v>-0.43176998539974587</v>
      </c>
      <c r="AK22" s="11">
        <f>'OddsRatio_working_3-way'!U22/(3*'OddsRatio_working_3-way'!X22^(1/3))*SIN(('OddsRatio_working_3-way'!Y22+4*PI())/3)</f>
        <v>0.49399229496395164</v>
      </c>
      <c r="AL22" s="11">
        <f>'OddsRatio_working_3-way'!Z22+'OddsRatio_working_3-way'!AF22</f>
        <v>1.0689782035471653</v>
      </c>
      <c r="AM22" s="11">
        <f>'OddsRatio_working_3-way'!AA22+'OddsRatio_working_3-way'!AG22</f>
        <v>-0.64226130330306597</v>
      </c>
      <c r="AN22" s="11">
        <f>'OddsRatio_working_3-way'!AB22+'OddsRatio_working_3-way'!AH22</f>
        <v>-0.42671690024409953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1.0689782035471653</v>
      </c>
      <c r="AS22" s="11">
        <f>IF(('OddsRatio_working_3-way'!X22=0),IF(Q22&gt;0,-Q22^(1/3),(-Q22)^(1/3)),'OddsRatio_working_3-way'!AM22-'OddsRatio_working_3-way'!R22/3)</f>
        <v>-0.64226130330306597</v>
      </c>
      <c r="AT22" s="11">
        <f>IF(('OddsRatio_working_3-way'!X22=0),IF(Q22&gt;0,-Q22^(1/3),(-Q22)^(1/3)),'OddsRatio_working_3-way'!AN22-'OddsRatio_working_3-way'!R22/3)</f>
        <v>-0.42671690024409953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1.9</v>
      </c>
      <c r="B23" s="4">
        <f>IF('True_Odds_Calculator_3-way'!B24="","",'True_Odds_Calculator_3-way'!B24)</f>
        <v>3.76</v>
      </c>
      <c r="C23" s="4">
        <f>IF('True_Odds_Calculator_3-way'!C24="","",'True_Odds_Calculator_3-way'!C24)</f>
        <v>3.92</v>
      </c>
      <c r="D23" s="9">
        <f t="shared" si="13"/>
        <v>0.50747766813542816</v>
      </c>
      <c r="E23" s="9">
        <f t="shared" si="14"/>
        <v>0.25149057299662964</v>
      </c>
      <c r="F23" s="9">
        <f t="shared" si="15"/>
        <v>0.24103175886794223</v>
      </c>
      <c r="G23" s="9">
        <f t="shared" si="16"/>
        <v>1.0783667336846015</v>
      </c>
      <c r="H23" s="9">
        <f t="shared" si="17"/>
        <v>1.9705300603161413</v>
      </c>
      <c r="I23" s="9">
        <f t="shared" si="18"/>
        <v>3.9762921849695001</v>
      </c>
      <c r="J23" s="9">
        <f t="shared" si="19"/>
        <v>4.148830862359036</v>
      </c>
      <c r="K23" s="11">
        <f t="shared" si="20"/>
        <v>0.52631578947368418</v>
      </c>
      <c r="L23" s="11">
        <f t="shared" si="21"/>
        <v>0.26595744680851063</v>
      </c>
      <c r="M23" s="11">
        <f t="shared" si="22"/>
        <v>0.25510204081632654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-0.25900427360193801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0.23496240601503757</v>
      </c>
      <c r="Q23" s="11">
        <f>2*'OddsRatio_working_3-way'!K23*'OddsRatio_working_3-way'!L23*'OddsRatio_working_3-way'!M23</f>
        <v>7.1417144685421763E-2</v>
      </c>
      <c r="R23" s="11">
        <f t="shared" si="23"/>
        <v>0</v>
      </c>
      <c r="S23" s="11">
        <f t="shared" si="24"/>
        <v>-0.90717578805726495</v>
      </c>
      <c r="T23" s="11">
        <f t="shared" si="25"/>
        <v>-0.27573732159795289</v>
      </c>
      <c r="U23" s="11">
        <f>'OddsRatio_working_3-way'!S23-'OddsRatio_working_3-way'!R23^2/3</f>
        <v>-0.90717578805726495</v>
      </c>
      <c r="V23" s="11">
        <f>'OddsRatio_working_3-way'!S23*'OddsRatio_working_3-way'!R23/3-2*'OddsRatio_working_3-way'!R23^3/27-'OddsRatio_working_3-way'!T23</f>
        <v>0.27573732159795289</v>
      </c>
      <c r="W23" s="11">
        <f>'OddsRatio_working_3-way'!V23^2+4*'OddsRatio_working_3-way'!U23^3/27</f>
        <v>-3.4572864692330216E-2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0.16628584967935719</v>
      </c>
      <c r="Y23" s="11">
        <f>IF('OddsRatio_working_3-way'!W23&gt;=0,IF('OddsRatio_working_3-way'!V23+SQRT('OddsRatio_working_3-way'!W23)&gt;0,0,PI()),ACOS('OddsRatio_working_3-way'!V23/(2*'OddsRatio_working_3-way'!X23)))</f>
        <v>0.59328886595520614</v>
      </c>
      <c r="Z23" s="11">
        <f>'OddsRatio_working_3-way'!X23^(1/3)*COS('OddsRatio_working_3-way'!Y23/3)</f>
        <v>0.53918336684230073</v>
      </c>
      <c r="AA23" s="11">
        <f>'OddsRatio_working_3-way'!X23^(1/3)*COS(('OddsRatio_working_3-way'!Y23+2*PI())/3)</f>
        <v>-0.36315941132327995</v>
      </c>
      <c r="AB23" s="11">
        <f>'OddsRatio_working_3-way'!X23^(1/3)*COS(('OddsRatio_working_3-way'!Y23+4*PI())/3)</f>
        <v>-0.17602395551902089</v>
      </c>
      <c r="AC23" s="11">
        <f>'OddsRatio_working_3-way'!X23^(1/3)*SIN('OddsRatio_working_3-way'!Y23/3)</f>
        <v>0.10804270578351242</v>
      </c>
      <c r="AD23" s="11">
        <f>'OddsRatio_working_3-way'!X23^(1/3)*SIN(('OddsRatio_working_3-way'!Y23+2*PI())/3)</f>
        <v>0.41292514009170039</v>
      </c>
      <c r="AE23" s="11">
        <f>'OddsRatio_working_3-way'!X23^(1/3)*SIN(('OddsRatio_working_3-way'!Y23+4*PI())/3)</f>
        <v>-0.52096784587521272</v>
      </c>
      <c r="AF23" s="11">
        <f>-'OddsRatio_working_3-way'!U23/(3*'OddsRatio_working_3-way'!X23^(1/3))*COS(('OddsRatio_working_3-way'!Y23)/3)</f>
        <v>0.53918336684230073</v>
      </c>
      <c r="AG23" s="11">
        <f>-'OddsRatio_working_3-way'!U23/(3*'OddsRatio_working_3-way'!X23^(1/3))*COS(('OddsRatio_working_3-way'!Y23+2*PI())/3)</f>
        <v>-0.36315941132327995</v>
      </c>
      <c r="AH23" s="11">
        <f>-'OddsRatio_working_3-way'!U23/(3*'OddsRatio_working_3-way'!X23^(1/3))*COS(('OddsRatio_working_3-way'!Y23+4*PI())/3)</f>
        <v>-0.17602395551902089</v>
      </c>
      <c r="AI23" s="11">
        <f>'OddsRatio_working_3-way'!U23/(3*'OddsRatio_working_3-way'!X23^(1/3))*SIN(('OddsRatio_working_3-way'!Y23)/3)</f>
        <v>-0.10804270578351242</v>
      </c>
      <c r="AJ23" s="11">
        <f>'OddsRatio_working_3-way'!U23/(3*'OddsRatio_working_3-way'!X23^(1/3))*SIN(('OddsRatio_working_3-way'!Y23+2*PI())/3)</f>
        <v>-0.41292514009170039</v>
      </c>
      <c r="AK23" s="11">
        <f>'OddsRatio_working_3-way'!U23/(3*'OddsRatio_working_3-way'!X23^(1/3))*SIN(('OddsRatio_working_3-way'!Y23+4*PI())/3)</f>
        <v>0.52096784587521272</v>
      </c>
      <c r="AL23" s="11">
        <f>'OddsRatio_working_3-way'!Z23+'OddsRatio_working_3-way'!AF23</f>
        <v>1.0783667336846015</v>
      </c>
      <c r="AM23" s="11">
        <f>'OddsRatio_working_3-way'!AA23+'OddsRatio_working_3-way'!AG23</f>
        <v>-0.72631882264655989</v>
      </c>
      <c r="AN23" s="11">
        <f>'OddsRatio_working_3-way'!AB23+'OddsRatio_working_3-way'!AH23</f>
        <v>-0.35204791103804178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1.0783667336846015</v>
      </c>
      <c r="AS23" s="11">
        <f>IF(('OddsRatio_working_3-way'!X23=0),IF(Q23&gt;0,-Q23^(1/3),(-Q23)^(1/3)),'OddsRatio_working_3-way'!AM23-'OddsRatio_working_3-way'!R23/3)</f>
        <v>-0.72631882264655989</v>
      </c>
      <c r="AT23" s="11">
        <f>IF(('OddsRatio_working_3-way'!X23=0),IF(Q23&gt;0,-Q23^(1/3),(-Q23)^(1/3)),'OddsRatio_working_3-way'!AN23-'OddsRatio_working_3-way'!R23/3)</f>
        <v>-0.35204791103804178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2.33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3.09</v>
      </c>
      <c r="D24" s="9">
        <f t="shared" si="13"/>
        <v>0.41319816710001661</v>
      </c>
      <c r="E24" s="9">
        <f t="shared" si="14"/>
        <v>0.2773631880630516</v>
      </c>
      <c r="F24" s="9">
        <f t="shared" si="15"/>
        <v>0.30943864483693179</v>
      </c>
      <c r="G24" s="9">
        <f t="shared" si="16"/>
        <v>1.0677791451390675</v>
      </c>
      <c r="H24" s="9">
        <f t="shared" si="17"/>
        <v>2.4201462630349595</v>
      </c>
      <c r="I24" s="9">
        <f t="shared" si="18"/>
        <v>3.6053811141393246</v>
      </c>
      <c r="J24" s="9">
        <f t="shared" si="19"/>
        <v>3.2316584133406505</v>
      </c>
      <c r="K24" s="11">
        <f t="shared" si="20"/>
        <v>0.42918454935622319</v>
      </c>
      <c r="L24" s="11">
        <f t="shared" si="21"/>
        <v>0.29069767441860467</v>
      </c>
      <c r="M24" s="11">
        <f t="shared" si="22"/>
        <v>0.3236245954692557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-0.27385136525391396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0.236605465796217</v>
      </c>
      <c r="Q24" s="11">
        <f>2*'OddsRatio_working_3-way'!K24*'OddsRatio_working_3-way'!L24*'OddsRatio_working_3-way'!M24</f>
        <v>8.0752718701780551E-2</v>
      </c>
      <c r="R24" s="11">
        <f t="shared" si="23"/>
        <v>0</v>
      </c>
      <c r="S24" s="11">
        <f t="shared" si="24"/>
        <v>-0.86399228127578365</v>
      </c>
      <c r="T24" s="11">
        <f t="shared" si="25"/>
        <v>-0.2948779116982197</v>
      </c>
      <c r="U24" s="11">
        <f>'OddsRatio_working_3-way'!S24-'OddsRatio_working_3-way'!R24^2/3</f>
        <v>-0.86399228127578365</v>
      </c>
      <c r="V24" s="11">
        <f>'OddsRatio_working_3-way'!S24*'OddsRatio_working_3-way'!R24/3-2*'OddsRatio_working_3-way'!R24^3/27-'OddsRatio_working_3-way'!T24</f>
        <v>0.2948779116982197</v>
      </c>
      <c r="W24" s="11">
        <f>'OddsRatio_working_3-way'!V24^2+4*'OddsRatio_working_3-way'!U24^3/27</f>
        <v>-8.5959443279294973E-3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0.15455494745836557</v>
      </c>
      <c r="Y24" s="11">
        <f>IF('OddsRatio_working_3-way'!W24&gt;=0,IF('OddsRatio_working_3-way'!V24+SQRT('OddsRatio_working_3-way'!W24)&gt;0,0,PI()),ACOS('OddsRatio_working_3-way'!V24/(2*'OddsRatio_working_3-way'!X24)))</f>
        <v>0.30462939731899796</v>
      </c>
      <c r="Z24" s="11">
        <f>'OddsRatio_working_3-way'!X24^(1/3)*COS('OddsRatio_working_3-way'!Y24/3)</f>
        <v>0.53388957256953373</v>
      </c>
      <c r="AA24" s="11">
        <f>'OddsRatio_working_3-way'!X24^(1/3)*COS(('OddsRatio_working_3-way'!Y24+2*PI())/3)</f>
        <v>-0.3140564997442275</v>
      </c>
      <c r="AB24" s="11">
        <f>'OddsRatio_working_3-way'!X24^(1/3)*COS(('OddsRatio_working_3-way'!Y24+4*PI())/3)</f>
        <v>-0.21983307282530637</v>
      </c>
      <c r="AC24" s="11">
        <f>'OddsRatio_working_3-way'!X24^(1/3)*SIN('OddsRatio_working_3-way'!Y24/3)</f>
        <v>5.4399920895608411E-2</v>
      </c>
      <c r="AD24" s="11">
        <f>'OddsRatio_working_3-way'!X24^(1/3)*SIN(('OddsRatio_working_3-way'!Y24+2*PI())/3)</f>
        <v>0.43516197221302771</v>
      </c>
      <c r="AE24" s="11">
        <f>'OddsRatio_working_3-way'!X24^(1/3)*SIN(('OddsRatio_working_3-way'!Y24+4*PI())/3)</f>
        <v>-0.48956189310863585</v>
      </c>
      <c r="AF24" s="11">
        <f>-'OddsRatio_working_3-way'!U24/(3*'OddsRatio_working_3-way'!X24^(1/3))*COS(('OddsRatio_working_3-way'!Y24)/3)</f>
        <v>0.53388957256953373</v>
      </c>
      <c r="AG24" s="11">
        <f>-'OddsRatio_working_3-way'!U24/(3*'OddsRatio_working_3-way'!X24^(1/3))*COS(('OddsRatio_working_3-way'!Y24+2*PI())/3)</f>
        <v>-0.3140564997442275</v>
      </c>
      <c r="AH24" s="11">
        <f>-'OddsRatio_working_3-way'!U24/(3*'OddsRatio_working_3-way'!X24^(1/3))*COS(('OddsRatio_working_3-way'!Y24+4*PI())/3)</f>
        <v>-0.21983307282530637</v>
      </c>
      <c r="AI24" s="11">
        <f>'OddsRatio_working_3-way'!U24/(3*'OddsRatio_working_3-way'!X24^(1/3))*SIN(('OddsRatio_working_3-way'!Y24)/3)</f>
        <v>-5.4399920895608411E-2</v>
      </c>
      <c r="AJ24" s="11">
        <f>'OddsRatio_working_3-way'!U24/(3*'OddsRatio_working_3-way'!X24^(1/3))*SIN(('OddsRatio_working_3-way'!Y24+2*PI())/3)</f>
        <v>-0.43516197221302771</v>
      </c>
      <c r="AK24" s="11">
        <f>'OddsRatio_working_3-way'!U24/(3*'OddsRatio_working_3-way'!X24^(1/3))*SIN(('OddsRatio_working_3-way'!Y24+4*PI())/3)</f>
        <v>0.48956189310863585</v>
      </c>
      <c r="AL24" s="11">
        <f>'OddsRatio_working_3-way'!Z24+'OddsRatio_working_3-way'!AF24</f>
        <v>1.0677791451390675</v>
      </c>
      <c r="AM24" s="11">
        <f>'OddsRatio_working_3-way'!AA24+'OddsRatio_working_3-way'!AG24</f>
        <v>-0.628112999488455</v>
      </c>
      <c r="AN24" s="11">
        <f>'OddsRatio_working_3-way'!AB24+'OddsRatio_working_3-way'!AH24</f>
        <v>-0.43966614565061274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1.0677791451390675</v>
      </c>
      <c r="AS24" s="11">
        <f>IF(('OddsRatio_working_3-way'!X24=0),IF(Q24&gt;0,-Q24^(1/3),(-Q24)^(1/3)),'OddsRatio_working_3-way'!AM24-'OddsRatio_working_3-way'!R24/3)</f>
        <v>-0.628112999488455</v>
      </c>
      <c r="AT24" s="11">
        <f>IF(('OddsRatio_working_3-way'!X24=0),IF(Q24&gt;0,-Q24^(1/3),(-Q24)^(1/3)),'OddsRatio_working_3-way'!AN24-'OddsRatio_working_3-way'!R24/3)</f>
        <v>-0.43966614565061274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4.1500000000000004</v>
      </c>
      <c r="C25" s="4">
        <f>IF('True_Odds_Calculator_3-way'!C26="","",'True_Odds_Calculator_3-way'!C26)</f>
        <v>4.5</v>
      </c>
      <c r="D25" s="9">
        <f t="shared" si="13"/>
        <v>0.56500203244753122</v>
      </c>
      <c r="E25" s="9">
        <f t="shared" si="14"/>
        <v>0.22646074635629124</v>
      </c>
      <c r="F25" s="9">
        <f t="shared" si="15"/>
        <v>0.20853722119617743</v>
      </c>
      <c r="G25" s="9">
        <f t="shared" si="16"/>
        <v>1.084373433280998</v>
      </c>
      <c r="H25" s="9">
        <f t="shared" si="17"/>
        <v>1.769905137629509</v>
      </c>
      <c r="I25" s="9">
        <f t="shared" si="18"/>
        <v>4.4157763148351439</v>
      </c>
      <c r="J25" s="9">
        <f t="shared" si="19"/>
        <v>4.7953070164834939</v>
      </c>
      <c r="K25" s="11">
        <f t="shared" si="20"/>
        <v>0.58479532163742687</v>
      </c>
      <c r="L25" s="11">
        <f t="shared" si="21"/>
        <v>0.24096385542168672</v>
      </c>
      <c r="M25" s="11">
        <f t="shared" si="22"/>
        <v>0.22222222222222221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-0.24512083421404918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0.23047355112457629</v>
      </c>
      <c r="Q25" s="11">
        <f>2*'OddsRatio_working_3-way'!K25*'OddsRatio_working_3-way'!L25*'OddsRatio_working_3-way'!M25</f>
        <v>6.2628682370808764E-2</v>
      </c>
      <c r="R25" s="11">
        <f t="shared" si="23"/>
        <v>0</v>
      </c>
      <c r="S25" s="11">
        <f t="shared" si="24"/>
        <v>-0.94024464245792216</v>
      </c>
      <c r="T25" s="11">
        <f t="shared" si="25"/>
        <v>-0.25550126153747882</v>
      </c>
      <c r="U25" s="11">
        <f>'OddsRatio_working_3-way'!S25-'OddsRatio_working_3-way'!R25^2/3</f>
        <v>-0.94024464245792216</v>
      </c>
      <c r="V25" s="11">
        <f>'OddsRatio_working_3-way'!S25*'OddsRatio_working_3-way'!R25/3-2*'OddsRatio_working_3-way'!R25^3/27-'OddsRatio_working_3-way'!T25</f>
        <v>0.25550126153747882</v>
      </c>
      <c r="W25" s="11">
        <f>'OddsRatio_working_3-way'!V25^2+4*'OddsRatio_working_3-way'!U25^3/27</f>
        <v>-5.786468565185475E-2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0.17546052283854188</v>
      </c>
      <c r="Y25" s="11">
        <f>IF('OddsRatio_working_3-way'!W25&gt;=0,IF('OddsRatio_working_3-way'!V25+SQRT('OddsRatio_working_3-way'!W25)&gt;0,0,PI()),ACOS('OddsRatio_working_3-way'!V25/(2*'OddsRatio_working_3-way'!X25)))</f>
        <v>0.75526838046859446</v>
      </c>
      <c r="Z25" s="11">
        <f>'OddsRatio_working_3-way'!X25^(1/3)*COS('OddsRatio_working_3-way'!Y25/3)</f>
        <v>0.54218671664049911</v>
      </c>
      <c r="AA25" s="11">
        <f>'OddsRatio_working_3-way'!X25^(1/3)*COS(('OddsRatio_working_3-way'!Y25+2*PI())/3)</f>
        <v>-0.39186725383756299</v>
      </c>
      <c r="AB25" s="11">
        <f>'OddsRatio_working_3-way'!X25^(1/3)*COS(('OddsRatio_working_3-way'!Y25+4*PI())/3)</f>
        <v>-0.15031946280293607</v>
      </c>
      <c r="AC25" s="11">
        <f>'OddsRatio_working_3-way'!X25^(1/3)*SIN('OddsRatio_working_3-way'!Y25/3)</f>
        <v>0.1394576821760013</v>
      </c>
      <c r="AD25" s="11">
        <f>'OddsRatio_working_3-way'!X25^(1/3)*SIN(('OddsRatio_working_3-way'!Y25+2*PI())/3)</f>
        <v>0.39981862911714666</v>
      </c>
      <c r="AE25" s="11">
        <f>'OddsRatio_working_3-way'!X25^(1/3)*SIN(('OddsRatio_working_3-way'!Y25+4*PI())/3)</f>
        <v>-0.5392763112931479</v>
      </c>
      <c r="AF25" s="11">
        <f>-'OddsRatio_working_3-way'!U25/(3*'OddsRatio_working_3-way'!X25^(1/3))*COS(('OddsRatio_working_3-way'!Y25)/3)</f>
        <v>0.542186716640499</v>
      </c>
      <c r="AG25" s="11">
        <f>-'OddsRatio_working_3-way'!U25/(3*'OddsRatio_working_3-way'!X25^(1/3))*COS(('OddsRatio_working_3-way'!Y25+2*PI())/3)</f>
        <v>-0.39186725383756288</v>
      </c>
      <c r="AH25" s="11">
        <f>-'OddsRatio_working_3-way'!U25/(3*'OddsRatio_working_3-way'!X25^(1/3))*COS(('OddsRatio_working_3-way'!Y25+4*PI())/3)</f>
        <v>-0.15031946280293604</v>
      </c>
      <c r="AI25" s="11">
        <f>'OddsRatio_working_3-way'!U25/(3*'OddsRatio_working_3-way'!X25^(1/3))*SIN(('OddsRatio_working_3-way'!Y25)/3)</f>
        <v>-0.13945768217600127</v>
      </c>
      <c r="AJ25" s="11">
        <f>'OddsRatio_working_3-way'!U25/(3*'OddsRatio_working_3-way'!X25^(1/3))*SIN(('OddsRatio_working_3-way'!Y25+2*PI())/3)</f>
        <v>-0.39981862911714655</v>
      </c>
      <c r="AK25" s="11">
        <f>'OddsRatio_working_3-way'!U25/(3*'OddsRatio_working_3-way'!X25^(1/3))*SIN(('OddsRatio_working_3-way'!Y25+4*PI())/3)</f>
        <v>0.53927631129314779</v>
      </c>
      <c r="AL25" s="11">
        <f>'OddsRatio_working_3-way'!Z25+'OddsRatio_working_3-way'!AF25</f>
        <v>1.084373433280998</v>
      </c>
      <c r="AM25" s="11">
        <f>'OddsRatio_working_3-way'!AA25+'OddsRatio_working_3-way'!AG25</f>
        <v>-0.78373450767512587</v>
      </c>
      <c r="AN25" s="11">
        <f>'OddsRatio_working_3-way'!AB25+'OddsRatio_working_3-way'!AH25</f>
        <v>-0.30063892560587213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1.084373433280998</v>
      </c>
      <c r="AS25" s="11">
        <f>IF(('OddsRatio_working_3-way'!X25=0),IF(Q25&gt;0,-Q25^(1/3),(-Q25)^(1/3)),'OddsRatio_working_3-way'!AM25-'OddsRatio_working_3-way'!R25/3)</f>
        <v>-0.78373450767512587</v>
      </c>
      <c r="AT25" s="11">
        <f>IF(('OddsRatio_working_3-way'!X25=0),IF(Q25&gt;0,-Q25^(1/3),(-Q25)^(1/3)),'OddsRatio_working_3-way'!AN25-'OddsRatio_working_3-way'!R25/3)</f>
        <v>-0.30063892560587213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3.58</v>
      </c>
      <c r="C26" s="4">
        <f>IF('True_Odds_Calculator_3-way'!C27="","",'True_Odds_Calculator_3-way'!C27)</f>
        <v>2.93</v>
      </c>
      <c r="D26" s="9">
        <f t="shared" si="13"/>
        <v>0.40749463890081333</v>
      </c>
      <c r="E26" s="9">
        <f t="shared" si="14"/>
        <v>0.26607339397515978</v>
      </c>
      <c r="F26" s="9">
        <f t="shared" si="15"/>
        <v>0.32643196712402689</v>
      </c>
      <c r="G26" s="9">
        <f t="shared" si="16"/>
        <v>1.0691323642091455</v>
      </c>
      <c r="H26" s="9">
        <f t="shared" si="17"/>
        <v>2.4540200153244371</v>
      </c>
      <c r="I26" s="9">
        <f t="shared" si="18"/>
        <v>3.7583614996595958</v>
      </c>
      <c r="J26" s="9">
        <f t="shared" si="19"/>
        <v>3.0634254629236506</v>
      </c>
      <c r="K26" s="11">
        <f t="shared" si="20"/>
        <v>0.42372881355932207</v>
      </c>
      <c r="L26" s="11">
        <f t="shared" si="21"/>
        <v>0.27932960893854747</v>
      </c>
      <c r="M26" s="11">
        <f t="shared" si="22"/>
        <v>0.34129692832764502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-0.27356042726587904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0.23712396663233554</v>
      </c>
      <c r="Q26" s="11">
        <f>2*'OddsRatio_working_3-way'!K26*'OddsRatio_working_3-way'!L26*'OddsRatio_working_3-way'!M26</f>
        <v>8.0791811459058102E-2</v>
      </c>
      <c r="R26" s="11">
        <f t="shared" si="23"/>
        <v>0</v>
      </c>
      <c r="S26" s="11">
        <f t="shared" si="24"/>
        <v>-0.86680653705029442</v>
      </c>
      <c r="T26" s="11">
        <f t="shared" si="25"/>
        <v>-0.29533442488936773</v>
      </c>
      <c r="U26" s="11">
        <f>'OddsRatio_working_3-way'!S26-'OddsRatio_working_3-way'!R26^2/3</f>
        <v>-0.86680653705029442</v>
      </c>
      <c r="V26" s="11">
        <f>'OddsRatio_working_3-way'!S26*'OddsRatio_working_3-way'!R26/3-2*'OddsRatio_working_3-way'!R26^3/27-'OddsRatio_working_3-way'!T26</f>
        <v>0.29533442488936773</v>
      </c>
      <c r="W26" s="11">
        <f>'OddsRatio_working_3-way'!V26^2+4*'OddsRatio_working_3-way'!U26^3/27</f>
        <v>-9.2632350203266933E-3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0.15531070274216477</v>
      </c>
      <c r="Y26" s="11">
        <f>IF('OddsRatio_working_3-way'!W26&gt;=0,IF('OddsRatio_working_3-way'!V26+SQRT('OddsRatio_working_3-way'!W26)&gt;0,0,PI()),ACOS('OddsRatio_working_3-way'!V26/(2*'OddsRatio_working_3-way'!X26)))</f>
        <v>0.31503410884933758</v>
      </c>
      <c r="Z26" s="11">
        <f>'OddsRatio_working_3-way'!X26^(1/3)*COS('OddsRatio_working_3-way'!Y26/3)</f>
        <v>0.53456618210457274</v>
      </c>
      <c r="AA26" s="11">
        <f>'OddsRatio_working_3-way'!X26^(1/3)*COS(('OddsRatio_working_3-way'!Y26+2*PI())/3)</f>
        <v>-0.31607737324988805</v>
      </c>
      <c r="AB26" s="11">
        <f>'OddsRatio_working_3-way'!X26^(1/3)*COS(('OddsRatio_working_3-way'!Y26+4*PI())/3)</f>
        <v>-0.21848880885468477</v>
      </c>
      <c r="AC26" s="11">
        <f>'OddsRatio_working_3-way'!X26^(1/3)*SIN('OddsRatio_working_3-way'!Y26/3)</f>
        <v>5.6342783923399822E-2</v>
      </c>
      <c r="AD26" s="11">
        <f>'OddsRatio_working_3-way'!X26^(1/3)*SIN(('OddsRatio_working_3-way'!Y26+2*PI())/3)</f>
        <v>0.43477650174491844</v>
      </c>
      <c r="AE26" s="11">
        <f>'OddsRatio_working_3-way'!X26^(1/3)*SIN(('OddsRatio_working_3-way'!Y26+4*PI())/3)</f>
        <v>-0.4911192856683182</v>
      </c>
      <c r="AF26" s="11">
        <f>-'OddsRatio_working_3-way'!U26/(3*'OddsRatio_working_3-way'!X26^(1/3))*COS(('OddsRatio_working_3-way'!Y26)/3)</f>
        <v>0.53456618210457274</v>
      </c>
      <c r="AG26" s="11">
        <f>-'OddsRatio_working_3-way'!U26/(3*'OddsRatio_working_3-way'!X26^(1/3))*COS(('OddsRatio_working_3-way'!Y26+2*PI())/3)</f>
        <v>-0.31607737324988805</v>
      </c>
      <c r="AH26" s="11">
        <f>-'OddsRatio_working_3-way'!U26/(3*'OddsRatio_working_3-way'!X26^(1/3))*COS(('OddsRatio_working_3-way'!Y26+4*PI())/3)</f>
        <v>-0.21848880885468477</v>
      </c>
      <c r="AI26" s="11">
        <f>'OddsRatio_working_3-way'!U26/(3*'OddsRatio_working_3-way'!X26^(1/3))*SIN(('OddsRatio_working_3-way'!Y26)/3)</f>
        <v>-5.6342783923399822E-2</v>
      </c>
      <c r="AJ26" s="11">
        <f>'OddsRatio_working_3-way'!U26/(3*'OddsRatio_working_3-way'!X26^(1/3))*SIN(('OddsRatio_working_3-way'!Y26+2*PI())/3)</f>
        <v>-0.43477650174491844</v>
      </c>
      <c r="AK26" s="11">
        <f>'OddsRatio_working_3-way'!U26/(3*'OddsRatio_working_3-way'!X26^(1/3))*SIN(('OddsRatio_working_3-way'!Y26+4*PI())/3)</f>
        <v>0.4911192856683182</v>
      </c>
      <c r="AL26" s="11">
        <f>'OddsRatio_working_3-way'!Z26+'OddsRatio_working_3-way'!AF26</f>
        <v>1.0691323642091455</v>
      </c>
      <c r="AM26" s="11">
        <f>'OddsRatio_working_3-way'!AA26+'OddsRatio_working_3-way'!AG26</f>
        <v>-0.6321547464997761</v>
      </c>
      <c r="AN26" s="11">
        <f>'OddsRatio_working_3-way'!AB26+'OddsRatio_working_3-way'!AH26</f>
        <v>-0.43697761770936955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1.0691323642091455</v>
      </c>
      <c r="AS26" s="11">
        <f>IF(('OddsRatio_working_3-way'!X26=0),IF(Q26&gt;0,-Q26^(1/3),(-Q26)^(1/3)),'OddsRatio_working_3-way'!AM26-'OddsRatio_working_3-way'!R26/3)</f>
        <v>-0.6321547464997761</v>
      </c>
      <c r="AT26" s="11">
        <f>IF(('OddsRatio_working_3-way'!X26=0),IF(Q26&gt;0,-Q26^(1/3),(-Q26)^(1/3)),'OddsRatio_working_3-way'!AN26-'OddsRatio_working_3-way'!R26/3)</f>
        <v>-0.43697761770936955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1.41</v>
      </c>
      <c r="B27" s="4">
        <f>IF('True_Odds_Calculator_3-way'!B28="","",'True_Odds_Calculator_3-way'!B28)</f>
        <v>4.78</v>
      </c>
      <c r="C27" s="4">
        <f>IF('True_Odds_Calculator_3-way'!C28="","",'True_Odds_Calculator_3-way'!C28)</f>
        <v>7.48</v>
      </c>
      <c r="D27" s="9">
        <f t="shared" si="13"/>
        <v>0.68644515510413295</v>
      </c>
      <c r="E27" s="9">
        <f t="shared" si="14"/>
        <v>0.19189090103664816</v>
      </c>
      <c r="F27" s="9">
        <f t="shared" si="15"/>
        <v>0.12166394385921876</v>
      </c>
      <c r="G27" s="9">
        <f t="shared" si="16"/>
        <v>1.1140990779724409</v>
      </c>
      <c r="H27" s="9">
        <f t="shared" si="17"/>
        <v>1.4567806219687007</v>
      </c>
      <c r="I27" s="9">
        <f t="shared" si="18"/>
        <v>5.2112945147358269</v>
      </c>
      <c r="J27" s="9">
        <f t="shared" si="19"/>
        <v>8.2193620252614199</v>
      </c>
      <c r="K27" s="11">
        <f t="shared" si="20"/>
        <v>0.70921985815602839</v>
      </c>
      <c r="L27" s="11">
        <f t="shared" si="21"/>
        <v>0.20920502092050208</v>
      </c>
      <c r="M27" s="11">
        <f t="shared" si="22"/>
        <v>0.13368983957219249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-0.19920583498486821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0.21164880088953594</v>
      </c>
      <c r="Q27" s="11">
        <f>2*'OddsRatio_working_3-way'!K27*'OddsRatio_working_3-way'!L27*'OddsRatio_working_3-way'!M27</f>
        <v>3.9671752744055454E-2</v>
      </c>
      <c r="R27" s="11">
        <f t="shared" si="23"/>
        <v>0</v>
      </c>
      <c r="S27" s="11">
        <f t="shared" si="24"/>
        <v>-1.0624628586085989</v>
      </c>
      <c r="T27" s="11">
        <f t="shared" si="25"/>
        <v>-0.19914955175418905</v>
      </c>
      <c r="U27" s="11">
        <f>'OddsRatio_working_3-way'!S27-'OddsRatio_working_3-way'!R27^2/3</f>
        <v>-1.0624628586085989</v>
      </c>
      <c r="V27" s="11">
        <f>'OddsRatio_working_3-way'!S27*'OddsRatio_working_3-way'!R27/3-2*'OddsRatio_working_3-way'!R27^3/27-'OddsRatio_working_3-way'!T27</f>
        <v>0.19914955175418905</v>
      </c>
      <c r="W27" s="11">
        <f>'OddsRatio_working_3-way'!V27^2+4*'OddsRatio_working_3-way'!U27^3/27</f>
        <v>-0.13801902752875617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0.21076027347003193</v>
      </c>
      <c r="Y27" s="11">
        <f>IF('OddsRatio_working_3-way'!W27&gt;=0,IF('OddsRatio_working_3-way'!V27+SQRT('OddsRatio_working_3-way'!W27)&gt;0,0,PI()),ACOS('OddsRatio_working_3-way'!V27/(2*'OddsRatio_working_3-way'!X27)))</f>
        <v>1.0787219711184122</v>
      </c>
      <c r="Z27" s="11">
        <f>'OddsRatio_working_3-way'!X27^(1/3)*COS('OddsRatio_working_3-way'!Y27/3)</f>
        <v>0.55704953898622056</v>
      </c>
      <c r="AA27" s="11">
        <f>'OddsRatio_working_3-way'!X27^(1/3)*COS(('OddsRatio_working_3-way'!Y27+2*PI())/3)</f>
        <v>-0.45987408156398391</v>
      </c>
      <c r="AB27" s="11">
        <f>'OddsRatio_working_3-way'!X27^(1/3)*COS(('OddsRatio_working_3-way'!Y27+4*PI())/3)</f>
        <v>-9.7175457422236877E-2</v>
      </c>
      <c r="AC27" s="11">
        <f>'OddsRatio_working_3-way'!X27^(1/3)*SIN('OddsRatio_working_3-way'!Y27/3)</f>
        <v>0.20940414828294457</v>
      </c>
      <c r="AD27" s="11">
        <f>'OddsRatio_working_3-way'!X27^(1/3)*SIN(('OddsRatio_working_3-way'!Y27+2*PI())/3)</f>
        <v>0.3777169777870048</v>
      </c>
      <c r="AE27" s="11">
        <f>'OddsRatio_working_3-way'!X27^(1/3)*SIN(('OddsRatio_working_3-way'!Y27+4*PI())/3)</f>
        <v>-0.58712112606994937</v>
      </c>
      <c r="AF27" s="11">
        <f>-'OddsRatio_working_3-way'!U27/(3*'OddsRatio_working_3-way'!X27^(1/3))*COS(('OddsRatio_working_3-way'!Y27)/3)</f>
        <v>0.55704953898622045</v>
      </c>
      <c r="AG27" s="11">
        <f>-'OddsRatio_working_3-way'!U27/(3*'OddsRatio_working_3-way'!X27^(1/3))*COS(('OddsRatio_working_3-way'!Y27+2*PI())/3)</f>
        <v>-0.45987408156398379</v>
      </c>
      <c r="AH27" s="11">
        <f>-'OddsRatio_working_3-way'!U27/(3*'OddsRatio_working_3-way'!X27^(1/3))*COS(('OddsRatio_working_3-way'!Y27+4*PI())/3)</f>
        <v>-9.7175457422236849E-2</v>
      </c>
      <c r="AI27" s="11">
        <f>'OddsRatio_working_3-way'!U27/(3*'OddsRatio_working_3-way'!X27^(1/3))*SIN(('OddsRatio_working_3-way'!Y27)/3)</f>
        <v>-0.20940414828294451</v>
      </c>
      <c r="AJ27" s="11">
        <f>'OddsRatio_working_3-way'!U27/(3*'OddsRatio_working_3-way'!X27^(1/3))*SIN(('OddsRatio_working_3-way'!Y27+2*PI())/3)</f>
        <v>-0.37771697778700475</v>
      </c>
      <c r="AK27" s="11">
        <f>'OddsRatio_working_3-way'!U27/(3*'OddsRatio_working_3-way'!X27^(1/3))*SIN(('OddsRatio_working_3-way'!Y27+4*PI())/3)</f>
        <v>0.58712112606994926</v>
      </c>
      <c r="AL27" s="11">
        <f>'OddsRatio_working_3-way'!Z27+'OddsRatio_working_3-way'!AF27</f>
        <v>1.1140990779724409</v>
      </c>
      <c r="AM27" s="11">
        <f>'OddsRatio_working_3-way'!AA27+'OddsRatio_working_3-way'!AG27</f>
        <v>-0.9197481631279677</v>
      </c>
      <c r="AN27" s="11">
        <f>'OddsRatio_working_3-way'!AB27+'OddsRatio_working_3-way'!AH27</f>
        <v>-0.19435091484447373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1.1140990779724409</v>
      </c>
      <c r="AS27" s="11">
        <f>IF(('OddsRatio_working_3-way'!X27=0),IF(Q27&gt;0,-Q27^(1/3),(-Q27)^(1/3)),'OddsRatio_working_3-way'!AM27-'OddsRatio_working_3-way'!R27/3)</f>
        <v>-0.9197481631279677</v>
      </c>
      <c r="AT27" s="11">
        <f>IF(('OddsRatio_working_3-way'!X27=0),IF(Q27&gt;0,-Q27^(1/3),(-Q27)^(1/3)),'OddsRatio_working_3-way'!AN27-'OddsRatio_working_3-way'!R27/3)</f>
        <v>-0.19435091484447373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2.2999999999999998</v>
      </c>
      <c r="B28" s="4">
        <f>IF('True_Odds_Calculator_3-way'!B29="","",'True_Odds_Calculator_3-way'!B29)</f>
        <v>3.34</v>
      </c>
      <c r="C28" s="4">
        <f>IF('True_Odds_Calculator_3-way'!C29="","",'True_Odds_Calculator_3-way'!C29)</f>
        <v>3.23</v>
      </c>
      <c r="D28" s="9">
        <f t="shared" si="13"/>
        <v>0.41861945173554777</v>
      </c>
      <c r="E28" s="9">
        <f t="shared" si="14"/>
        <v>0.28572669681641383</v>
      </c>
      <c r="F28" s="9">
        <f t="shared" si="15"/>
        <v>0.2956538514480383</v>
      </c>
      <c r="G28" s="9">
        <f t="shared" si="16"/>
        <v>1.068311098548254</v>
      </c>
      <c r="H28" s="9">
        <f t="shared" si="17"/>
        <v>2.3888044281127305</v>
      </c>
      <c r="I28" s="9">
        <f t="shared" si="18"/>
        <v>3.499847970602914</v>
      </c>
      <c r="J28" s="9">
        <f t="shared" si="19"/>
        <v>3.3823337497626067</v>
      </c>
      <c r="K28" s="11">
        <f t="shared" si="20"/>
        <v>0.43478260869565222</v>
      </c>
      <c r="L28" s="11">
        <f t="shared" si="21"/>
        <v>0.29940119760479045</v>
      </c>
      <c r="M28" s="11">
        <f t="shared" si="22"/>
        <v>0.30959752321981426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-0.27339290996684784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0.23657087494146184</v>
      </c>
      <c r="Q28" s="11">
        <f>2*'OddsRatio_working_3-way'!K28*'OddsRatio_working_3-way'!L28*'OddsRatio_working_3-way'!M28</f>
        <v>8.0603364545642889E-2</v>
      </c>
      <c r="R28" s="11">
        <f t="shared" si="23"/>
        <v>0</v>
      </c>
      <c r="S28" s="11">
        <f t="shared" si="24"/>
        <v>-0.86531459418661916</v>
      </c>
      <c r="T28" s="11">
        <f t="shared" si="25"/>
        <v>-0.29482609682678679</v>
      </c>
      <c r="U28" s="11">
        <f>'OddsRatio_working_3-way'!S28-'OddsRatio_working_3-way'!R28^2/3</f>
        <v>-0.86531459418661916</v>
      </c>
      <c r="V28" s="11">
        <f>'OddsRatio_working_3-way'!S28*'OddsRatio_working_3-way'!R28/3-2*'OddsRatio_working_3-way'!R28^3/27-'OddsRatio_working_3-way'!T28</f>
        <v>0.29482609682678679</v>
      </c>
      <c r="W28" s="11">
        <f>'OddsRatio_working_3-way'!V28^2+4*'OddsRatio_working_3-way'!U28^3/27</f>
        <v>-9.0658753799329472E-3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0.15490989538280858</v>
      </c>
      <c r="Y28" s="11">
        <f>IF('OddsRatio_working_3-way'!W28&gt;=0,IF('OddsRatio_working_3-way'!V28+SQRT('OddsRatio_working_3-way'!W28)&gt;0,0,PI()),ACOS('OddsRatio_working_3-way'!V28/(2*'OddsRatio_working_3-way'!X28)))</f>
        <v>0.31237909340383707</v>
      </c>
      <c r="Z28" s="11">
        <f>'OddsRatio_working_3-way'!X28^(1/3)*COS('OddsRatio_working_3-way'!Y28/3)</f>
        <v>0.53415554927412701</v>
      </c>
      <c r="AA28" s="11">
        <f>'OddsRatio_working_3-way'!X28^(1/3)*COS(('OddsRatio_working_3-way'!Y28+2*PI())/3)</f>
        <v>-0.31542066895873777</v>
      </c>
      <c r="AB28" s="11">
        <f>'OddsRatio_working_3-way'!X28^(1/3)*COS(('OddsRatio_working_3-way'!Y28+4*PI())/3)</f>
        <v>-0.21873488031538912</v>
      </c>
      <c r="AC28" s="11">
        <f>'OddsRatio_working_3-way'!X28^(1/3)*SIN('OddsRatio_working_3-way'!Y28/3)</f>
        <v>5.5821566100048493E-2</v>
      </c>
      <c r="AD28" s="11">
        <f>'OddsRatio_working_3-way'!X28^(1/3)*SIN(('OddsRatio_working_3-way'!Y28+2*PI())/3)</f>
        <v>0.43468149219380015</v>
      </c>
      <c r="AE28" s="11">
        <f>'OddsRatio_working_3-way'!X28^(1/3)*SIN(('OddsRatio_working_3-way'!Y28+4*PI())/3)</f>
        <v>-0.49050305829384877</v>
      </c>
      <c r="AF28" s="11">
        <f>-'OddsRatio_working_3-way'!U28/(3*'OddsRatio_working_3-way'!X28^(1/3))*COS(('OddsRatio_working_3-way'!Y28)/3)</f>
        <v>0.53415554927412712</v>
      </c>
      <c r="AG28" s="11">
        <f>-'OddsRatio_working_3-way'!U28/(3*'OddsRatio_working_3-way'!X28^(1/3))*COS(('OddsRatio_working_3-way'!Y28+2*PI())/3)</f>
        <v>-0.31542066895873783</v>
      </c>
      <c r="AH28" s="11">
        <f>-'OddsRatio_working_3-way'!U28/(3*'OddsRatio_working_3-way'!X28^(1/3))*COS(('OddsRatio_working_3-way'!Y28+4*PI())/3)</f>
        <v>-0.21873488031538915</v>
      </c>
      <c r="AI28" s="11">
        <f>'OddsRatio_working_3-way'!U28/(3*'OddsRatio_working_3-way'!X28^(1/3))*SIN(('OddsRatio_working_3-way'!Y28)/3)</f>
        <v>-5.5821566100048507E-2</v>
      </c>
      <c r="AJ28" s="11">
        <f>'OddsRatio_working_3-way'!U28/(3*'OddsRatio_working_3-way'!X28^(1/3))*SIN(('OddsRatio_working_3-way'!Y28+2*PI())/3)</f>
        <v>-0.4346814921938002</v>
      </c>
      <c r="AK28" s="11">
        <f>'OddsRatio_working_3-way'!U28/(3*'OddsRatio_working_3-way'!X28^(1/3))*SIN(('OddsRatio_working_3-way'!Y28+4*PI())/3)</f>
        <v>0.49050305829384883</v>
      </c>
      <c r="AL28" s="11">
        <f>'OddsRatio_working_3-way'!Z28+'OddsRatio_working_3-way'!AF28</f>
        <v>1.068311098548254</v>
      </c>
      <c r="AM28" s="11">
        <f>'OddsRatio_working_3-way'!AA28+'OddsRatio_working_3-way'!AG28</f>
        <v>-0.63084133791747554</v>
      </c>
      <c r="AN28" s="11">
        <f>'OddsRatio_working_3-way'!AB28+'OddsRatio_working_3-way'!AH28</f>
        <v>-0.43746976063077825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1.068311098548254</v>
      </c>
      <c r="AS28" s="11">
        <f>IF(('OddsRatio_working_3-way'!X28=0),IF(Q28&gt;0,-Q28^(1/3),(-Q28)^(1/3)),'OddsRatio_working_3-way'!AM28-'OddsRatio_working_3-way'!R28/3)</f>
        <v>-0.63084133791747554</v>
      </c>
      <c r="AT28" s="11">
        <f>IF(('OddsRatio_working_3-way'!X28=0),IF(Q28&gt;0,-Q28^(1/3),(-Q28)^(1/3)),'OddsRatio_working_3-way'!AN28-'OddsRatio_working_3-way'!R28/3)</f>
        <v>-0.43746976063077825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1.57</v>
      </c>
      <c r="B29" s="4">
        <f>IF('True_Odds_Calculator_3-way'!B30="","",'True_Odds_Calculator_3-way'!B30)</f>
        <v>4.17</v>
      </c>
      <c r="C29" s="4">
        <f>IF('True_Odds_Calculator_3-way'!C30="","",'True_Odds_Calculator_3-way'!C30)</f>
        <v>5.79</v>
      </c>
      <c r="D29" s="9">
        <f t="shared" si="13"/>
        <v>0.61592832549881305</v>
      </c>
      <c r="E29" s="9">
        <f t="shared" si="14"/>
        <v>0.22381881922248212</v>
      </c>
      <c r="F29" s="9">
        <f t="shared" si="15"/>
        <v>0.16025285527870484</v>
      </c>
      <c r="G29" s="9">
        <f t="shared" si="16"/>
        <v>1.0939746190752819</v>
      </c>
      <c r="H29" s="9">
        <f t="shared" si="17"/>
        <v>1.6235655328729106</v>
      </c>
      <c r="I29" s="9">
        <f t="shared" si="18"/>
        <v>4.4678995424686443</v>
      </c>
      <c r="J29" s="9">
        <f t="shared" si="19"/>
        <v>6.2401384253706009</v>
      </c>
      <c r="K29" s="11">
        <f t="shared" si="20"/>
        <v>0.63694267515923564</v>
      </c>
      <c r="L29" s="11">
        <f t="shared" si="21"/>
        <v>0.23980815347721823</v>
      </c>
      <c r="M29" s="11">
        <f t="shared" si="22"/>
        <v>0.17271157167530224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-0.22832599568343737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0.22502706722117768</v>
      </c>
      <c r="Q29" s="11">
        <f>2*'OddsRatio_working_3-way'!K29*'OddsRatio_working_3-way'!L29*'OddsRatio_working_3-way'!M29</f>
        <v>5.2761328774015868E-2</v>
      </c>
      <c r="R29" s="11">
        <f t="shared" si="23"/>
        <v>0</v>
      </c>
      <c r="S29" s="11">
        <f t="shared" si="24"/>
        <v>-0.98555167381451614</v>
      </c>
      <c r="T29" s="11">
        <f t="shared" si="25"/>
        <v>-0.23107893876073063</v>
      </c>
      <c r="U29" s="11">
        <f>'OddsRatio_working_3-way'!S29-'OddsRatio_working_3-way'!R29^2/3</f>
        <v>-0.98555167381451614</v>
      </c>
      <c r="V29" s="11">
        <f>'OddsRatio_working_3-way'!S29*'OddsRatio_working_3-way'!R29/3-2*'OddsRatio_working_3-way'!R29^3/27-'OddsRatio_working_3-way'!T29</f>
        <v>0.23107893876073063</v>
      </c>
      <c r="W29" s="11">
        <f>'OddsRatio_working_3-way'!V29^2+4*'OddsRatio_working_3-way'!U29^3/27</f>
        <v>-8.842152668113723E-2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0.18829431923183632</v>
      </c>
      <c r="Y29" s="11">
        <f>IF('OddsRatio_working_3-way'!W29&gt;=0,IF('OddsRatio_working_3-way'!V29+SQRT('OddsRatio_working_3-way'!W29)&gt;0,0,PI()),ACOS('OddsRatio_working_3-way'!V29/(2*'OddsRatio_working_3-way'!X29)))</f>
        <v>0.91017063889096539</v>
      </c>
      <c r="Z29" s="11">
        <f>'OddsRatio_working_3-way'!X29^(1/3)*COS('OddsRatio_working_3-way'!Y29/3)</f>
        <v>0.54698730953764108</v>
      </c>
      <c r="AA29" s="11">
        <f>'OddsRatio_working_3-way'!X29^(1/3)*COS(('OddsRatio_working_3-way'!Y29+2*PI())/3)</f>
        <v>-0.42178924087039232</v>
      </c>
      <c r="AB29" s="11">
        <f>'OddsRatio_working_3-way'!X29^(1/3)*COS(('OddsRatio_working_3-way'!Y29+4*PI())/3)</f>
        <v>-0.12519806866724864</v>
      </c>
      <c r="AC29" s="11">
        <f>'OddsRatio_working_3-way'!X29^(1/3)*SIN('OddsRatio_working_3-way'!Y29/3)</f>
        <v>0.17123699311075155</v>
      </c>
      <c r="AD29" s="11">
        <f>'OddsRatio_working_3-way'!X29^(1/3)*SIN(('OddsRatio_working_3-way'!Y29+2*PI())/3)</f>
        <v>0.3880864090519236</v>
      </c>
      <c r="AE29" s="11">
        <f>'OddsRatio_working_3-way'!X29^(1/3)*SIN(('OddsRatio_working_3-way'!Y29+4*PI())/3)</f>
        <v>-0.55932340216267518</v>
      </c>
      <c r="AF29" s="11">
        <f>-'OddsRatio_working_3-way'!U29/(3*'OddsRatio_working_3-way'!X29^(1/3))*COS(('OddsRatio_working_3-way'!Y29)/3)</f>
        <v>0.54698730953764096</v>
      </c>
      <c r="AG29" s="11">
        <f>-'OddsRatio_working_3-way'!U29/(3*'OddsRatio_working_3-way'!X29^(1/3))*COS(('OddsRatio_working_3-way'!Y29+2*PI())/3)</f>
        <v>-0.42178924087039227</v>
      </c>
      <c r="AH29" s="11">
        <f>-'OddsRatio_working_3-way'!U29/(3*'OddsRatio_working_3-way'!X29^(1/3))*COS(('OddsRatio_working_3-way'!Y29+4*PI())/3)</f>
        <v>-0.12519806866724861</v>
      </c>
      <c r="AI29" s="11">
        <f>'OddsRatio_working_3-way'!U29/(3*'OddsRatio_working_3-way'!X29^(1/3))*SIN(('OddsRatio_working_3-way'!Y29)/3)</f>
        <v>-0.17123699311075152</v>
      </c>
      <c r="AJ29" s="11">
        <f>'OddsRatio_working_3-way'!U29/(3*'OddsRatio_working_3-way'!X29^(1/3))*SIN(('OddsRatio_working_3-way'!Y29+2*PI())/3)</f>
        <v>-0.38808640905192349</v>
      </c>
      <c r="AK29" s="11">
        <f>'OddsRatio_working_3-way'!U29/(3*'OddsRatio_working_3-way'!X29^(1/3))*SIN(('OddsRatio_working_3-way'!Y29+4*PI())/3)</f>
        <v>0.55932340216267507</v>
      </c>
      <c r="AL29" s="11">
        <f>'OddsRatio_working_3-way'!Z29+'OddsRatio_working_3-way'!AF29</f>
        <v>1.0939746190752819</v>
      </c>
      <c r="AM29" s="11">
        <f>'OddsRatio_working_3-way'!AA29+'OddsRatio_working_3-way'!AG29</f>
        <v>-0.84357848174078454</v>
      </c>
      <c r="AN29" s="11">
        <f>'OddsRatio_working_3-way'!AB29+'OddsRatio_working_3-way'!AH29</f>
        <v>-0.25039613733449728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1.0939746190752819</v>
      </c>
      <c r="AS29" s="11">
        <f>IF(('OddsRatio_working_3-way'!X29=0),IF(Q29&gt;0,-Q29^(1/3),(-Q29)^(1/3)),'OddsRatio_working_3-way'!AM29-'OddsRatio_working_3-way'!R29/3)</f>
        <v>-0.84357848174078454</v>
      </c>
      <c r="AT29" s="11">
        <f>IF(('OddsRatio_working_3-way'!X29=0),IF(Q29&gt;0,-Q29^(1/3),(-Q29)^(1/3)),'OddsRatio_working_3-way'!AN29-'OddsRatio_working_3-way'!R29/3)</f>
        <v>-0.25039613733449728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4.12</v>
      </c>
      <c r="D30" s="9">
        <f t="shared" si="13"/>
        <v>0.50797991224552197</v>
      </c>
      <c r="E30" s="9">
        <f t="shared" si="14"/>
        <v>0.26254387626801845</v>
      </c>
      <c r="F30" s="9">
        <f t="shared" si="15"/>
        <v>0.22947621148645994</v>
      </c>
      <c r="G30" s="9">
        <f t="shared" si="16"/>
        <v>1.0762019781003338</v>
      </c>
      <c r="H30" s="9">
        <f t="shared" si="17"/>
        <v>1.9685817802903001</v>
      </c>
      <c r="I30" s="9">
        <f t="shared" si="18"/>
        <v>3.808887162841871</v>
      </c>
      <c r="J30" s="9">
        <f t="shared" si="19"/>
        <v>4.3577501716730414</v>
      </c>
      <c r="K30" s="11">
        <f t="shared" si="20"/>
        <v>0.52631578947368418</v>
      </c>
      <c r="L30" s="11">
        <f t="shared" si="21"/>
        <v>0.2770083102493075</v>
      </c>
      <c r="M30" s="11">
        <f t="shared" si="22"/>
        <v>0.24271844660194175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-0.2593460225881381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0.23461485653460762</v>
      </c>
      <c r="Q30" s="11">
        <f>2*'OddsRatio_working_3-way'!K30*'OddsRatio_working_3-way'!L30*'OddsRatio_working_3-way'!M30</f>
        <v>7.0773712378463832E-2</v>
      </c>
      <c r="R30" s="11">
        <f t="shared" si="23"/>
        <v>0</v>
      </c>
      <c r="S30" s="11">
        <f t="shared" si="24"/>
        <v>-0.90464027245636414</v>
      </c>
      <c r="T30" s="11">
        <f t="shared" si="25"/>
        <v>-0.2728929931995065</v>
      </c>
      <c r="U30" s="11">
        <f>'OddsRatio_working_3-way'!S30-'OddsRatio_working_3-way'!R30^2/3</f>
        <v>-0.90464027245636414</v>
      </c>
      <c r="V30" s="11">
        <f>'OddsRatio_working_3-way'!S30*'OddsRatio_working_3-way'!R30/3-2*'OddsRatio_working_3-way'!R30^3/27-'OddsRatio_working_3-way'!T30</f>
        <v>0.2728929931995065</v>
      </c>
      <c r="W30" s="11">
        <f>'OddsRatio_working_3-way'!V30^2+4*'OddsRatio_working_3-way'!U30^3/27</f>
        <v>-3.5208540000506633E-2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0.1655891947998816</v>
      </c>
      <c r="Y30" s="11">
        <f>IF('OddsRatio_working_3-way'!W30&gt;=0,IF('OddsRatio_working_3-way'!V30+SQRT('OddsRatio_working_3-way'!W30)&gt;0,0,PI()),ACOS('OddsRatio_working_3-way'!V30/(2*'OddsRatio_working_3-way'!X30)))</f>
        <v>0.60235068447261975</v>
      </c>
      <c r="Z30" s="11">
        <f>'OddsRatio_working_3-way'!X30^(1/3)*COS('OddsRatio_working_3-way'!Y30/3)</f>
        <v>0.53810098905016701</v>
      </c>
      <c r="AA30" s="11">
        <f>'OddsRatio_working_3-way'!X30^(1/3)*COS(('OddsRatio_working_3-way'!Y30+2*PI())/3)</f>
        <v>-0.36389543272167391</v>
      </c>
      <c r="AB30" s="11">
        <f>'OddsRatio_working_3-way'!X30^(1/3)*COS(('OddsRatio_working_3-way'!Y30+4*PI())/3)</f>
        <v>-0.17420555632849311</v>
      </c>
      <c r="AC30" s="11">
        <f>'OddsRatio_working_3-way'!X30^(1/3)*SIN('OddsRatio_working_3-way'!Y30/3)</f>
        <v>0.10951750119814979</v>
      </c>
      <c r="AD30" s="11">
        <f>'OddsRatio_working_3-way'!X30^(1/3)*SIN(('OddsRatio_working_3-way'!Y30+2*PI())/3)</f>
        <v>0.41125037571990192</v>
      </c>
      <c r="AE30" s="11">
        <f>'OddsRatio_working_3-way'!X30^(1/3)*SIN(('OddsRatio_working_3-way'!Y30+4*PI())/3)</f>
        <v>-0.5207678769180516</v>
      </c>
      <c r="AF30" s="11">
        <f>-'OddsRatio_working_3-way'!U30/(3*'OddsRatio_working_3-way'!X30^(1/3))*COS(('OddsRatio_working_3-way'!Y30)/3)</f>
        <v>0.5381009890501669</v>
      </c>
      <c r="AG30" s="11">
        <f>-'OddsRatio_working_3-way'!U30/(3*'OddsRatio_working_3-way'!X30^(1/3))*COS(('OddsRatio_working_3-way'!Y30+2*PI())/3)</f>
        <v>-0.36389543272167385</v>
      </c>
      <c r="AH30" s="11">
        <f>-'OddsRatio_working_3-way'!U30/(3*'OddsRatio_working_3-way'!X30^(1/3))*COS(('OddsRatio_working_3-way'!Y30+4*PI())/3)</f>
        <v>-0.17420555632849308</v>
      </c>
      <c r="AI30" s="11">
        <f>'OddsRatio_working_3-way'!U30/(3*'OddsRatio_working_3-way'!X30^(1/3))*SIN(('OddsRatio_working_3-way'!Y30)/3)</f>
        <v>-0.10951750119814978</v>
      </c>
      <c r="AJ30" s="11">
        <f>'OddsRatio_working_3-way'!U30/(3*'OddsRatio_working_3-way'!X30^(1/3))*SIN(('OddsRatio_working_3-way'!Y30+2*PI())/3)</f>
        <v>-0.41125037571990181</v>
      </c>
      <c r="AK30" s="11">
        <f>'OddsRatio_working_3-way'!U30/(3*'OddsRatio_working_3-way'!X30^(1/3))*SIN(('OddsRatio_working_3-way'!Y30+4*PI())/3)</f>
        <v>0.52076787691805149</v>
      </c>
      <c r="AL30" s="11">
        <f>'OddsRatio_working_3-way'!Z30+'OddsRatio_working_3-way'!AF30</f>
        <v>1.0762019781003338</v>
      </c>
      <c r="AM30" s="11">
        <f>'OddsRatio_working_3-way'!AA30+'OddsRatio_working_3-way'!AG30</f>
        <v>-0.72779086544334781</v>
      </c>
      <c r="AN30" s="11">
        <f>'OddsRatio_working_3-way'!AB30+'OddsRatio_working_3-way'!AH30</f>
        <v>-0.34841111265698621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1.0762019781003338</v>
      </c>
      <c r="AS30" s="11">
        <f>IF(('OddsRatio_working_3-way'!X30=0),IF(Q30&gt;0,-Q30^(1/3),(-Q30)^(1/3)),'OddsRatio_working_3-way'!AM30-'OddsRatio_working_3-way'!R30/3)</f>
        <v>-0.72779086544334781</v>
      </c>
      <c r="AT30" s="11">
        <f>IF(('OddsRatio_working_3-way'!X30=0),IF(Q30&gt;0,-Q30^(1/3),(-Q30)^(1/3)),'OddsRatio_working_3-way'!AN30-'OddsRatio_working_3-way'!R30/3)</f>
        <v>-0.34841111265698621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2.5299999999999998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2.89</v>
      </c>
      <c r="D31" s="9">
        <f t="shared" si="13"/>
        <v>0.37987243345280547</v>
      </c>
      <c r="E31" s="9">
        <f t="shared" si="14"/>
        <v>0.28862539948608912</v>
      </c>
      <c r="F31" s="9">
        <f t="shared" si="15"/>
        <v>0.33150216706110547</v>
      </c>
      <c r="G31" s="9">
        <f t="shared" si="16"/>
        <v>1.0669690646255372</v>
      </c>
      <c r="H31" s="9">
        <f t="shared" si="17"/>
        <v>2.6324626688770714</v>
      </c>
      <c r="I31" s="9">
        <f t="shared" si="18"/>
        <v>3.4646985392849912</v>
      </c>
      <c r="J31" s="9">
        <f t="shared" si="19"/>
        <v>3.0165715321422648</v>
      </c>
      <c r="K31" s="11">
        <f t="shared" si="20"/>
        <v>0.39525691699604748</v>
      </c>
      <c r="L31" s="11">
        <f t="shared" si="21"/>
        <v>0.30211480362537763</v>
      </c>
      <c r="M31" s="11">
        <f t="shared" si="22"/>
        <v>0.34602076124567471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-0.27600621228394151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0.23675996345219497</v>
      </c>
      <c r="Q31" s="11">
        <f>2*'OddsRatio_working_3-way'!K31*'OddsRatio_working_3-way'!L31*'OddsRatio_working_3-way'!M31</f>
        <v>8.2638730698846405E-2</v>
      </c>
      <c r="R31" s="11">
        <f t="shared" si="23"/>
        <v>0</v>
      </c>
      <c r="S31" s="11">
        <f t="shared" si="24"/>
        <v>-0.8578066467889065</v>
      </c>
      <c r="T31" s="11">
        <f t="shared" si="25"/>
        <v>-0.29940895175878063</v>
      </c>
      <c r="U31" s="11">
        <f>'OddsRatio_working_3-way'!S31-'OddsRatio_working_3-way'!R31^2/3</f>
        <v>-0.8578066467889065</v>
      </c>
      <c r="V31" s="11">
        <f>'OddsRatio_working_3-way'!S31*'OddsRatio_working_3-way'!R31/3-2*'OddsRatio_working_3-way'!R31^3/27-'OddsRatio_working_3-way'!T31</f>
        <v>0.29940895175878063</v>
      </c>
      <c r="W31" s="11">
        <f>'OddsRatio_working_3-way'!V31^2+4*'OddsRatio_working_3-way'!U31^3/27</f>
        <v>-3.8656557849425371E-3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0.15289814925158052</v>
      </c>
      <c r="Y31" s="11">
        <f>IF('OddsRatio_working_3-way'!W31&gt;=0,IF('OddsRatio_working_3-way'!V31+SQRT('OddsRatio_working_3-way'!W31)&gt;0,0,PI()),ACOS('OddsRatio_working_3-way'!V31/(2*'OddsRatio_working_3-way'!X31)))</f>
        <v>0.20474720917458122</v>
      </c>
      <c r="Z31" s="11">
        <f>'OddsRatio_working_3-way'!X31^(1/3)*COS('OddsRatio_working_3-way'!Y31/3)</f>
        <v>0.53348453231276871</v>
      </c>
      <c r="AA31" s="11">
        <f>'OddsRatio_working_3-way'!X31^(1/3)*COS(('OddsRatio_working_3-way'!Y31+2*PI())/3)</f>
        <v>-0.29832314699426671</v>
      </c>
      <c r="AB31" s="11">
        <f>'OddsRatio_working_3-way'!X31^(1/3)*COS(('OddsRatio_working_3-way'!Y31+4*PI())/3)</f>
        <v>-0.23516138531850214</v>
      </c>
      <c r="AC31" s="11">
        <f>'OddsRatio_working_3-way'!X31^(1/3)*SIN('OddsRatio_working_3-way'!Y31/3)</f>
        <v>3.6466460105993859E-2</v>
      </c>
      <c r="AD31" s="11">
        <f>'OddsRatio_working_3-way'!X31^(1/3)*SIN(('OddsRatio_working_3-way'!Y31+2*PI())/3)</f>
        <v>0.44377792745592104</v>
      </c>
      <c r="AE31" s="11">
        <f>'OddsRatio_working_3-way'!X31^(1/3)*SIN(('OddsRatio_working_3-way'!Y31+4*PI())/3)</f>
        <v>-0.48024438756191473</v>
      </c>
      <c r="AF31" s="11">
        <f>-'OddsRatio_working_3-way'!U31/(3*'OddsRatio_working_3-way'!X31^(1/3))*COS(('OddsRatio_working_3-way'!Y31)/3)</f>
        <v>0.5334845323127686</v>
      </c>
      <c r="AG31" s="11">
        <f>-'OddsRatio_working_3-way'!U31/(3*'OddsRatio_working_3-way'!X31^(1/3))*COS(('OddsRatio_working_3-way'!Y31+2*PI())/3)</f>
        <v>-0.2983231469942666</v>
      </c>
      <c r="AH31" s="11">
        <f>-'OddsRatio_working_3-way'!U31/(3*'OddsRatio_working_3-way'!X31^(1/3))*COS(('OddsRatio_working_3-way'!Y31+4*PI())/3)</f>
        <v>-0.23516138531850209</v>
      </c>
      <c r="AI31" s="11">
        <f>'OddsRatio_working_3-way'!U31/(3*'OddsRatio_working_3-way'!X31^(1/3))*SIN(('OddsRatio_working_3-way'!Y31)/3)</f>
        <v>-3.6466460105993852E-2</v>
      </c>
      <c r="AJ31" s="11">
        <f>'OddsRatio_working_3-way'!U31/(3*'OddsRatio_working_3-way'!X31^(1/3))*SIN(('OddsRatio_working_3-way'!Y31+2*PI())/3)</f>
        <v>-0.44377792745592098</v>
      </c>
      <c r="AK31" s="11">
        <f>'OddsRatio_working_3-way'!U31/(3*'OddsRatio_working_3-way'!X31^(1/3))*SIN(('OddsRatio_working_3-way'!Y31+4*PI())/3)</f>
        <v>0.48024438756191462</v>
      </c>
      <c r="AL31" s="11">
        <f>'OddsRatio_working_3-way'!Z31+'OddsRatio_working_3-way'!AF31</f>
        <v>1.0669690646255372</v>
      </c>
      <c r="AM31" s="11">
        <f>'OddsRatio_working_3-way'!AA31+'OddsRatio_working_3-way'!AG31</f>
        <v>-0.5966462939885333</v>
      </c>
      <c r="AN31" s="11">
        <f>'OddsRatio_working_3-way'!AB31+'OddsRatio_working_3-way'!AH31</f>
        <v>-0.47032277063700423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1.0669690646255372</v>
      </c>
      <c r="AS31" s="11">
        <f>IF(('OddsRatio_working_3-way'!X31=0),IF(Q31&gt;0,-Q31^(1/3),(-Q31)^(1/3)),'OddsRatio_working_3-way'!AM31-'OddsRatio_working_3-way'!R31/3)</f>
        <v>-0.5966462939885333</v>
      </c>
      <c r="AT31" s="11">
        <f>IF(('OddsRatio_working_3-way'!X31=0),IF(Q31&gt;0,-Q31^(1/3),(-Q31)^(1/3)),'OddsRatio_working_3-way'!AN31-'OddsRatio_working_3-way'!R31/3)</f>
        <v>-0.47032277063700423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2.3199999999999998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3.1</v>
      </c>
      <c r="D32" s="9">
        <f t="shared" si="13"/>
        <v>0.41472895865505394</v>
      </c>
      <c r="E32" s="9">
        <f t="shared" si="14"/>
        <v>0.27711528076268727</v>
      </c>
      <c r="F32" s="9">
        <f t="shared" si="15"/>
        <v>0.30815576058225885</v>
      </c>
      <c r="G32" s="9">
        <f t="shared" si="16"/>
        <v>1.069101019547642</v>
      </c>
      <c r="H32" s="9">
        <f t="shared" si="17"/>
        <v>2.4112133458028877</v>
      </c>
      <c r="I32" s="9">
        <f t="shared" si="18"/>
        <v>3.608606487696246</v>
      </c>
      <c r="J32" s="9">
        <f t="shared" si="19"/>
        <v>3.2451121410500479</v>
      </c>
      <c r="K32" s="11">
        <f t="shared" si="20"/>
        <v>0.43103448275862072</v>
      </c>
      <c r="L32" s="11">
        <f t="shared" si="21"/>
        <v>0.29069767441860467</v>
      </c>
      <c r="M32" s="11">
        <f t="shared" si="22"/>
        <v>0.32258064516129031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-0.2733851566339861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0.23685878366143262</v>
      </c>
      <c r="Q32" s="11">
        <f>2*'OddsRatio_working_3-way'!K32*'OddsRatio_working_3-way'!L32*'OddsRatio_working_3-way'!M32</f>
        <v>8.0839175311069156E-2</v>
      </c>
      <c r="R32" s="11">
        <f t="shared" si="23"/>
        <v>0</v>
      </c>
      <c r="S32" s="11">
        <f t="shared" si="24"/>
        <v>-0.86639225983488277</v>
      </c>
      <c r="T32" s="11">
        <f t="shared" si="25"/>
        <v>-0.29569701700849244</v>
      </c>
      <c r="U32" s="11">
        <f>'OddsRatio_working_3-way'!S32-'OddsRatio_working_3-way'!R32^2/3</f>
        <v>-0.86639225983488277</v>
      </c>
      <c r="V32" s="11">
        <f>'OddsRatio_working_3-way'!S32*'OddsRatio_working_3-way'!R32/3-2*'OddsRatio_working_3-way'!R32^3/27-'OddsRatio_working_3-way'!T32</f>
        <v>0.29569701700849244</v>
      </c>
      <c r="W32" s="11">
        <f>'OddsRatio_working_3-way'!V32^2+4*'OddsRatio_working_3-way'!U32^3/27</f>
        <v>-8.9106561558395664E-3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0.15519937340688608</v>
      </c>
      <c r="Y32" s="11">
        <f>IF('OddsRatio_working_3-way'!W32&gt;=0,IF('OddsRatio_working_3-way'!V32+SQRT('OddsRatio_working_3-way'!W32)&gt;0,0,PI()),ACOS('OddsRatio_working_3-way'!V32/(2*'OddsRatio_working_3-way'!X32)))</f>
        <v>0.30900711512546075</v>
      </c>
      <c r="Z32" s="11">
        <f>'OddsRatio_working_3-way'!X32^(1/3)*COS('OddsRatio_working_3-way'!Y32/3)</f>
        <v>0.53455050977382101</v>
      </c>
      <c r="AA32" s="11">
        <f>'OddsRatio_working_3-way'!X32^(1/3)*COS(('OddsRatio_working_3-way'!Y32+2*PI())/3)</f>
        <v>-0.31512793855388743</v>
      </c>
      <c r="AB32" s="11">
        <f>'OddsRatio_working_3-way'!X32^(1/3)*COS(('OddsRatio_working_3-way'!Y32+4*PI())/3)</f>
        <v>-0.21942257121993375</v>
      </c>
      <c r="AC32" s="11">
        <f>'OddsRatio_working_3-way'!X32^(1/3)*SIN('OddsRatio_working_3-way'!Y32/3)</f>
        <v>5.5255519593150254E-2</v>
      </c>
      <c r="AD32" s="11">
        <f>'OddsRatio_working_3-way'!X32^(1/3)*SIN(('OddsRatio_working_3-way'!Y32+2*PI())/3)</f>
        <v>0.43530656127347572</v>
      </c>
      <c r="AE32" s="11">
        <f>'OddsRatio_working_3-way'!X32^(1/3)*SIN(('OddsRatio_working_3-way'!Y32+4*PI())/3)</f>
        <v>-0.49056208086662595</v>
      </c>
      <c r="AF32" s="11">
        <f>-'OddsRatio_working_3-way'!U32/(3*'OddsRatio_working_3-way'!X32^(1/3))*COS(('OddsRatio_working_3-way'!Y32)/3)</f>
        <v>0.5345505097738209</v>
      </c>
      <c r="AG32" s="11">
        <f>-'OddsRatio_working_3-way'!U32/(3*'OddsRatio_working_3-way'!X32^(1/3))*COS(('OddsRatio_working_3-way'!Y32+2*PI())/3)</f>
        <v>-0.31512793855388732</v>
      </c>
      <c r="AH32" s="11">
        <f>-'OddsRatio_working_3-way'!U32/(3*'OddsRatio_working_3-way'!X32^(1/3))*COS(('OddsRatio_working_3-way'!Y32+4*PI())/3)</f>
        <v>-0.21942257121993369</v>
      </c>
      <c r="AI32" s="11">
        <f>'OddsRatio_working_3-way'!U32/(3*'OddsRatio_working_3-way'!X32^(1/3))*SIN(('OddsRatio_working_3-way'!Y32)/3)</f>
        <v>-5.525551959315024E-2</v>
      </c>
      <c r="AJ32" s="11">
        <f>'OddsRatio_working_3-way'!U32/(3*'OddsRatio_working_3-way'!X32^(1/3))*SIN(('OddsRatio_working_3-way'!Y32+2*PI())/3)</f>
        <v>-0.43530656127347567</v>
      </c>
      <c r="AK32" s="11">
        <f>'OddsRatio_working_3-way'!U32/(3*'OddsRatio_working_3-way'!X32^(1/3))*SIN(('OddsRatio_working_3-way'!Y32+4*PI())/3)</f>
        <v>0.49056208086662584</v>
      </c>
      <c r="AL32" s="11">
        <f>'OddsRatio_working_3-way'!Z32+'OddsRatio_working_3-way'!AF32</f>
        <v>1.069101019547642</v>
      </c>
      <c r="AM32" s="11">
        <f>'OddsRatio_working_3-way'!AA32+'OddsRatio_working_3-way'!AG32</f>
        <v>-0.63025587710777475</v>
      </c>
      <c r="AN32" s="11">
        <f>'OddsRatio_working_3-way'!AB32+'OddsRatio_working_3-way'!AH32</f>
        <v>-0.43884514243986744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1.069101019547642</v>
      </c>
      <c r="AS32" s="11">
        <f>IF(('OddsRatio_working_3-way'!X32=0),IF(Q32&gt;0,-Q32^(1/3),(-Q32)^(1/3)),'OddsRatio_working_3-way'!AM32-'OddsRatio_working_3-way'!R32/3)</f>
        <v>-0.63025587710777475</v>
      </c>
      <c r="AT32" s="11">
        <f>IF(('OddsRatio_working_3-way'!X32=0),IF(Q32&gt;0,-Q32^(1/3),(-Q32)^(1/3)),'OddsRatio_working_3-way'!AN32-'OddsRatio_working_3-way'!R32/3)</f>
        <v>-0.43884514243986744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4.32</v>
      </c>
      <c r="D33" s="9">
        <f t="shared" si="13"/>
        <v>0.52786486481629802</v>
      </c>
      <c r="E33" s="9">
        <f t="shared" si="14"/>
        <v>0.25368467831762476</v>
      </c>
      <c r="F33" s="9">
        <f t="shared" si="15"/>
        <v>0.21845045686607734</v>
      </c>
      <c r="G33" s="9">
        <f t="shared" si="16"/>
        <v>1.0776195768731101</v>
      </c>
      <c r="H33" s="9">
        <f t="shared" si="17"/>
        <v>1.8944242488046812</v>
      </c>
      <c r="I33" s="9">
        <f t="shared" si="18"/>
        <v>3.9419014448635896</v>
      </c>
      <c r="J33" s="9">
        <f t="shared" si="19"/>
        <v>4.5776969952187256</v>
      </c>
      <c r="K33" s="11">
        <f t="shared" si="20"/>
        <v>0.54644808743169393</v>
      </c>
      <c r="L33" s="11">
        <f t="shared" si="21"/>
        <v>0.26809651474530832</v>
      </c>
      <c r="M33" s="11">
        <f t="shared" si="22"/>
        <v>0.23148148148148145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-0.25511450667474056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0.23331613305096649</v>
      </c>
      <c r="Q33" s="11">
        <f>2*'OddsRatio_working_3-way'!K33*'OddsRatio_working_3-way'!L33*'OddsRatio_working_3-way'!M33</f>
        <v>6.7824457282257708E-2</v>
      </c>
      <c r="R33" s="11">
        <f t="shared" si="23"/>
        <v>0</v>
      </c>
      <c r="S33" s="11">
        <f t="shared" si="24"/>
        <v>-0.91455455078622394</v>
      </c>
      <c r="T33" s="11">
        <f t="shared" si="25"/>
        <v>-0.26585888104250699</v>
      </c>
      <c r="U33" s="11">
        <f>'OddsRatio_working_3-way'!S33-'OddsRatio_working_3-way'!R33^2/3</f>
        <v>-0.91455455078622394</v>
      </c>
      <c r="V33" s="11">
        <f>'OddsRatio_working_3-way'!S33*'OddsRatio_working_3-way'!R33/3-2*'OddsRatio_working_3-way'!R33^3/27-'OddsRatio_working_3-way'!T33</f>
        <v>0.26585888104250699</v>
      </c>
      <c r="W33" s="11">
        <f>'OddsRatio_working_3-way'!V33^2+4*'OddsRatio_working_3-way'!U33^3/27</f>
        <v>-4.2643884398119655E-2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0.16831876679925917</v>
      </c>
      <c r="Y33" s="11">
        <f>IF('OddsRatio_working_3-way'!W33&gt;=0,IF('OddsRatio_working_3-way'!V33+SQRT('OddsRatio_working_3-way'!W33)&gt;0,0,PI()),ACOS('OddsRatio_working_3-way'!V33/(2*'OddsRatio_working_3-way'!X33)))</f>
        <v>0.66039794096098869</v>
      </c>
      <c r="Z33" s="11">
        <f>'OddsRatio_working_3-way'!X33^(1/3)*COS('OddsRatio_working_3-way'!Y33/3)</f>
        <v>0.53880978843655503</v>
      </c>
      <c r="AA33" s="11">
        <f>'OddsRatio_working_3-way'!X33^(1/3)*COS(('OddsRatio_working_3-way'!Y33+2*PI())/3)</f>
        <v>-0.37381584484258784</v>
      </c>
      <c r="AB33" s="11">
        <f>'OddsRatio_working_3-way'!X33^(1/3)*COS(('OddsRatio_working_3-way'!Y33+4*PI())/3)</f>
        <v>-0.16499394359396702</v>
      </c>
      <c r="AC33" s="11">
        <f>'OddsRatio_working_3-way'!X33^(1/3)*SIN('OddsRatio_working_3-way'!Y33/3)</f>
        <v>0.12056338089858064</v>
      </c>
      <c r="AD33" s="11">
        <f>'OddsRatio_working_3-way'!X33^(1/3)*SIN(('OddsRatio_working_3-way'!Y33+2*PI())/3)</f>
        <v>0.40634127414448518</v>
      </c>
      <c r="AE33" s="11">
        <f>'OddsRatio_working_3-way'!X33^(1/3)*SIN(('OddsRatio_working_3-way'!Y33+4*PI())/3)</f>
        <v>-0.52690465504306583</v>
      </c>
      <c r="AF33" s="11">
        <f>-'OddsRatio_working_3-way'!U33/(3*'OddsRatio_working_3-way'!X33^(1/3))*COS(('OddsRatio_working_3-way'!Y33)/3)</f>
        <v>0.53880978843655492</v>
      </c>
      <c r="AG33" s="11">
        <f>-'OddsRatio_working_3-way'!U33/(3*'OddsRatio_working_3-way'!X33^(1/3))*COS(('OddsRatio_working_3-way'!Y33+2*PI())/3)</f>
        <v>-0.37381584484258773</v>
      </c>
      <c r="AH33" s="11">
        <f>-'OddsRatio_working_3-way'!U33/(3*'OddsRatio_working_3-way'!X33^(1/3))*COS(('OddsRatio_working_3-way'!Y33+4*PI())/3)</f>
        <v>-0.16499394359396699</v>
      </c>
      <c r="AI33" s="11">
        <f>'OddsRatio_working_3-way'!U33/(3*'OddsRatio_working_3-way'!X33^(1/3))*SIN(('OddsRatio_working_3-way'!Y33)/3)</f>
        <v>-0.12056338089858061</v>
      </c>
      <c r="AJ33" s="11">
        <f>'OddsRatio_working_3-way'!U33/(3*'OddsRatio_working_3-way'!X33^(1/3))*SIN(('OddsRatio_working_3-way'!Y33+2*PI())/3)</f>
        <v>-0.40634127414448512</v>
      </c>
      <c r="AK33" s="11">
        <f>'OddsRatio_working_3-way'!U33/(3*'OddsRatio_working_3-way'!X33^(1/3))*SIN(('OddsRatio_working_3-way'!Y33+4*PI())/3)</f>
        <v>0.52690465504306572</v>
      </c>
      <c r="AL33" s="11">
        <f>'OddsRatio_working_3-way'!Z33+'OddsRatio_working_3-way'!AF33</f>
        <v>1.0776195768731101</v>
      </c>
      <c r="AM33" s="11">
        <f>'OddsRatio_working_3-way'!AA33+'OddsRatio_working_3-way'!AG33</f>
        <v>-0.74763168968517557</v>
      </c>
      <c r="AN33" s="11">
        <f>'OddsRatio_working_3-way'!AB33+'OddsRatio_working_3-way'!AH33</f>
        <v>-0.32998788718793404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1.0776195768731101</v>
      </c>
      <c r="AS33" s="11">
        <f>IF(('OddsRatio_working_3-way'!X33=0),IF(Q33&gt;0,-Q33^(1/3),(-Q33)^(1/3)),'OddsRatio_working_3-way'!AM33-'OddsRatio_working_3-way'!R33/3)</f>
        <v>-0.74763168968517557</v>
      </c>
      <c r="AT33" s="11">
        <f>IF(('OddsRatio_working_3-way'!X33=0),IF(Q33&gt;0,-Q33^(1/3),(-Q33)^(1/3)),'OddsRatio_working_3-way'!AN33-'OddsRatio_working_3-way'!R33/3)</f>
        <v>-0.32998788718793404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4.43</v>
      </c>
      <c r="D34" s="9">
        <f t="shared" si="13"/>
        <v>0.51888521421389633</v>
      </c>
      <c r="E34" s="9">
        <f t="shared" si="14"/>
        <v>0.26826063160909497</v>
      </c>
      <c r="F34" s="9">
        <f t="shared" si="15"/>
        <v>0.21285415417700876</v>
      </c>
      <c r="G34" s="9">
        <f t="shared" si="16"/>
        <v>1.0781494290085702</v>
      </c>
      <c r="H34" s="9">
        <f t="shared" si="17"/>
        <v>1.9272085089473703</v>
      </c>
      <c r="I34" s="9">
        <f t="shared" si="18"/>
        <v>3.7277180553916827</v>
      </c>
      <c r="J34" s="9">
        <f t="shared" si="19"/>
        <v>4.6980525414993943</v>
      </c>
      <c r="K34" s="11">
        <f t="shared" si="20"/>
        <v>0.5376344086021505</v>
      </c>
      <c r="L34" s="11">
        <f t="shared" si="21"/>
        <v>0.28328611898016998</v>
      </c>
      <c r="M34" s="11">
        <f t="shared" si="22"/>
        <v>0.22573363431151244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-0.25657935947866384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0.23447308568712341</v>
      </c>
      <c r="Q34" s="11">
        <f>2*'OddsRatio_working_3-way'!K34*'OddsRatio_working_3-way'!L34*'OddsRatio_working_3-way'!M34</f>
        <v>6.8760435685373433E-2</v>
      </c>
      <c r="R34" s="11">
        <f t="shared" si="23"/>
        <v>0</v>
      </c>
      <c r="S34" s="11">
        <f t="shared" si="24"/>
        <v>-0.91384235335041164</v>
      </c>
      <c r="T34" s="11">
        <f t="shared" si="25"/>
        <v>-0.26798895992680694</v>
      </c>
      <c r="U34" s="11">
        <f>'OddsRatio_working_3-way'!S34-'OddsRatio_working_3-way'!R34^2/3</f>
        <v>-0.91384235335041164</v>
      </c>
      <c r="V34" s="11">
        <f>'OddsRatio_working_3-way'!S34*'OddsRatio_working_3-way'!R34/3-2*'OddsRatio_working_3-way'!R34^3/27-'OddsRatio_working_3-way'!T34</f>
        <v>0.26798895992680694</v>
      </c>
      <c r="W34" s="11">
        <f>'OddsRatio_working_3-way'!V34^2+4*'OddsRatio_working_3-way'!U34^3/27</f>
        <v>-4.1242201801808376E-2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0.16812219101330741</v>
      </c>
      <c r="Y34" s="11">
        <f>IF('OddsRatio_working_3-way'!W34&gt;=0,IF('OddsRatio_working_3-way'!V34+SQRT('OddsRatio_working_3-way'!W34)&gt;0,0,PI()),ACOS('OddsRatio_working_3-way'!V34/(2*'OddsRatio_working_3-way'!X34)))</f>
        <v>0.64847380163676416</v>
      </c>
      <c r="Z34" s="11">
        <f>'OddsRatio_working_3-way'!X34^(1/3)*COS('OddsRatio_working_3-way'!Y34/3)</f>
        <v>0.53907471450428512</v>
      </c>
      <c r="AA34" s="11">
        <f>'OddsRatio_working_3-way'!X34^(1/3)*COS(('OddsRatio_working_3-way'!Y34+2*PI())/3)</f>
        <v>-0.37205285595451199</v>
      </c>
      <c r="AB34" s="11">
        <f>'OddsRatio_working_3-way'!X34^(1/3)*COS(('OddsRatio_working_3-way'!Y34+4*PI())/3)</f>
        <v>-0.16702185854977333</v>
      </c>
      <c r="AC34" s="11">
        <f>'OddsRatio_working_3-way'!X34^(1/3)*SIN('OddsRatio_working_3-way'!Y34/3)</f>
        <v>0.11837470154384334</v>
      </c>
      <c r="AD34" s="11">
        <f>'OddsRatio_working_3-way'!X34^(1/3)*SIN(('OddsRatio_working_3-way'!Y34+2*PI())/3)</f>
        <v>0.40766504652663288</v>
      </c>
      <c r="AE34" s="11">
        <f>'OddsRatio_working_3-way'!X34^(1/3)*SIN(('OddsRatio_working_3-way'!Y34+4*PI())/3)</f>
        <v>-0.52603974807047615</v>
      </c>
      <c r="AF34" s="11">
        <f>-'OddsRatio_working_3-way'!U34/(3*'OddsRatio_working_3-way'!X34^(1/3))*COS(('OddsRatio_working_3-way'!Y34)/3)</f>
        <v>0.53907471450428512</v>
      </c>
      <c r="AG34" s="11">
        <f>-'OddsRatio_working_3-way'!U34/(3*'OddsRatio_working_3-way'!X34^(1/3))*COS(('OddsRatio_working_3-way'!Y34+2*PI())/3)</f>
        <v>-0.37205285595451199</v>
      </c>
      <c r="AH34" s="11">
        <f>-'OddsRatio_working_3-way'!U34/(3*'OddsRatio_working_3-way'!X34^(1/3))*COS(('OddsRatio_working_3-way'!Y34+4*PI())/3)</f>
        <v>-0.16702185854977333</v>
      </c>
      <c r="AI34" s="11">
        <f>'OddsRatio_working_3-way'!U34/(3*'OddsRatio_working_3-way'!X34^(1/3))*SIN(('OddsRatio_working_3-way'!Y34)/3)</f>
        <v>-0.11837470154384334</v>
      </c>
      <c r="AJ34" s="11">
        <f>'OddsRatio_working_3-way'!U34/(3*'OddsRatio_working_3-way'!X34^(1/3))*SIN(('OddsRatio_working_3-way'!Y34+2*PI())/3)</f>
        <v>-0.40766504652663288</v>
      </c>
      <c r="AK34" s="11">
        <f>'OddsRatio_working_3-way'!U34/(3*'OddsRatio_working_3-way'!X34^(1/3))*SIN(('OddsRatio_working_3-way'!Y34+4*PI())/3)</f>
        <v>0.52603974807047615</v>
      </c>
      <c r="AL34" s="11">
        <f>'OddsRatio_working_3-way'!Z34+'OddsRatio_working_3-way'!AF34</f>
        <v>1.0781494290085702</v>
      </c>
      <c r="AM34" s="11">
        <f>'OddsRatio_working_3-way'!AA34+'OddsRatio_working_3-way'!AG34</f>
        <v>-0.74410571190902397</v>
      </c>
      <c r="AN34" s="11">
        <f>'OddsRatio_working_3-way'!AB34+'OddsRatio_working_3-way'!AH34</f>
        <v>-0.33404371709954667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1.0781494290085702</v>
      </c>
      <c r="AS34" s="11">
        <f>IF(('OddsRatio_working_3-way'!X34=0),IF(Q34&gt;0,-Q34^(1/3),(-Q34)^(1/3)),'OddsRatio_working_3-way'!AM34-'OddsRatio_working_3-way'!R34/3)</f>
        <v>-0.74410571190902397</v>
      </c>
      <c r="AT34" s="11">
        <f>IF(('OddsRatio_working_3-way'!X34=0),IF(Q34&gt;0,-Q34^(1/3),(-Q34)^(1/3)),'OddsRatio_working_3-way'!AN34-'OddsRatio_working_3-way'!R34/3)</f>
        <v>-0.33404371709954667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4.8899999999999997</v>
      </c>
      <c r="D35" s="9">
        <f t="shared" si="13"/>
        <v>0.51619427340399771</v>
      </c>
      <c r="E35" s="9">
        <f t="shared" si="14"/>
        <v>0.29474552495775858</v>
      </c>
      <c r="F35" s="9">
        <f t="shared" si="15"/>
        <v>0.1890602016382438</v>
      </c>
      <c r="G35" s="9">
        <f t="shared" si="16"/>
        <v>1.1026530844803335</v>
      </c>
      <c r="H35" s="9">
        <f t="shared" si="17"/>
        <v>1.9372551218082836</v>
      </c>
      <c r="I35" s="9">
        <f t="shared" si="18"/>
        <v>3.3927571933223239</v>
      </c>
      <c r="J35" s="9">
        <f t="shared" si="19"/>
        <v>5.2893204986284976</v>
      </c>
      <c r="K35" s="11">
        <f t="shared" si="20"/>
        <v>0.54054054054054046</v>
      </c>
      <c r="L35" s="11">
        <f t="shared" si="21"/>
        <v>0.31545741324921134</v>
      </c>
      <c r="M35" s="11">
        <f t="shared" si="22"/>
        <v>0.20449897750511248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-0.25020063705206252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0.24095625109733598</v>
      </c>
      <c r="Q35" s="11">
        <f>2*'OddsRatio_working_3-way'!K35*'OddsRatio_working_3-way'!L35*'OddsRatio_working_3-way'!M35</f>
        <v>6.9741317249590734E-2</v>
      </c>
      <c r="R35" s="11">
        <f t="shared" si="23"/>
        <v>0</v>
      </c>
      <c r="S35" s="11">
        <f t="shared" si="24"/>
        <v>-0.96305210864509938</v>
      </c>
      <c r="T35" s="11">
        <f t="shared" si="25"/>
        <v>-0.27874156545444262</v>
      </c>
      <c r="U35" s="11">
        <f>'OddsRatio_working_3-way'!S35-'OddsRatio_working_3-way'!R35^2/3</f>
        <v>-0.96305210864509938</v>
      </c>
      <c r="V35" s="11">
        <f>'OddsRatio_working_3-way'!S35*'OddsRatio_working_3-way'!R35/3-2*'OddsRatio_working_3-way'!R35^3/27-'OddsRatio_working_3-way'!T35</f>
        <v>0.27874156545444262</v>
      </c>
      <c r="W35" s="11">
        <f>'OddsRatio_working_3-way'!V35^2+4*'OddsRatio_working_3-way'!U35^3/27</f>
        <v>-5.4629262157779454E-2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0.1818832884501575</v>
      </c>
      <c r="Y35" s="11">
        <f>IF('OddsRatio_working_3-way'!W35&gt;=0,IF('OddsRatio_working_3-way'!V35+SQRT('OddsRatio_working_3-way'!W35)&gt;0,0,PI()),ACOS('OddsRatio_working_3-way'!V35/(2*'OddsRatio_working_3-way'!X35)))</f>
        <v>0.69778863590715035</v>
      </c>
      <c r="Z35" s="11">
        <f>'OddsRatio_working_3-way'!X35^(1/3)*COS('OddsRatio_working_3-way'!Y35/3)</f>
        <v>0.55132654224016686</v>
      </c>
      <c r="AA35" s="11">
        <f>'OddsRatio_working_3-way'!X35^(1/3)*COS(('OddsRatio_working_3-way'!Y35+2*PI())/3)</f>
        <v>-0.38876636580542384</v>
      </c>
      <c r="AB35" s="11">
        <f>'OddsRatio_working_3-way'!X35^(1/3)*COS(('OddsRatio_working_3-way'!Y35+4*PI())/3)</f>
        <v>-0.16256017643474305</v>
      </c>
      <c r="AC35" s="11">
        <f>'OddsRatio_working_3-way'!X35^(1/3)*SIN('OddsRatio_working_3-way'!Y35/3)</f>
        <v>0.13060020432552211</v>
      </c>
      <c r="AD35" s="11">
        <f>'OddsRatio_working_3-way'!X35^(1/3)*SIN(('OddsRatio_working_3-way'!Y35+2*PI())/3)</f>
        <v>0.41216268919785776</v>
      </c>
      <c r="AE35" s="11">
        <f>'OddsRatio_working_3-way'!X35^(1/3)*SIN(('OddsRatio_working_3-way'!Y35+4*PI())/3)</f>
        <v>-0.54276289352337992</v>
      </c>
      <c r="AF35" s="11">
        <f>-'OddsRatio_working_3-way'!U35/(3*'OddsRatio_working_3-way'!X35^(1/3))*COS(('OddsRatio_working_3-way'!Y35)/3)</f>
        <v>0.55132654224016664</v>
      </c>
      <c r="AG35" s="11">
        <f>-'OddsRatio_working_3-way'!U35/(3*'OddsRatio_working_3-way'!X35^(1/3))*COS(('OddsRatio_working_3-way'!Y35+2*PI())/3)</f>
        <v>-0.38876636580542373</v>
      </c>
      <c r="AH35" s="11">
        <f>-'OddsRatio_working_3-way'!U35/(3*'OddsRatio_working_3-way'!X35^(1/3))*COS(('OddsRatio_working_3-way'!Y35+4*PI())/3)</f>
        <v>-0.16256017643474296</v>
      </c>
      <c r="AI35" s="11">
        <f>'OddsRatio_working_3-way'!U35/(3*'OddsRatio_working_3-way'!X35^(1/3))*SIN(('OddsRatio_working_3-way'!Y35)/3)</f>
        <v>-0.13060020432552205</v>
      </c>
      <c r="AJ35" s="11">
        <f>'OddsRatio_working_3-way'!U35/(3*'OddsRatio_working_3-way'!X35^(1/3))*SIN(('OddsRatio_working_3-way'!Y35+2*PI())/3)</f>
        <v>-0.41216268919785759</v>
      </c>
      <c r="AK35" s="11">
        <f>'OddsRatio_working_3-way'!U35/(3*'OddsRatio_working_3-way'!X35^(1/3))*SIN(('OddsRatio_working_3-way'!Y35+4*PI())/3)</f>
        <v>0.5427628935233797</v>
      </c>
      <c r="AL35" s="11">
        <f>'OddsRatio_working_3-way'!Z35+'OddsRatio_working_3-way'!AF35</f>
        <v>1.1026530844803335</v>
      </c>
      <c r="AM35" s="11">
        <f>'OddsRatio_working_3-way'!AA35+'OddsRatio_working_3-way'!AG35</f>
        <v>-0.77753273161084757</v>
      </c>
      <c r="AN35" s="11">
        <f>'OddsRatio_working_3-way'!AB35+'OddsRatio_working_3-way'!AH35</f>
        <v>-0.32512035286948604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1.1026530844803335</v>
      </c>
      <c r="AS35" s="11">
        <f>IF(('OddsRatio_working_3-way'!X35=0),IF(Q35&gt;0,-Q35^(1/3),(-Q35)^(1/3)),'OddsRatio_working_3-way'!AM35-'OddsRatio_working_3-way'!R35/3)</f>
        <v>-0.77753273161084757</v>
      </c>
      <c r="AT35" s="11">
        <f>IF(('OddsRatio_working_3-way'!X35=0),IF(Q35&gt;0,-Q35^(1/3),(-Q35)^(1/3)),'OddsRatio_working_3-way'!AN35-'OddsRatio_working_3-way'!R35/3)</f>
        <v>-0.32512035286948604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1.68</v>
      </c>
      <c r="B36" s="4">
        <f>IF('True_Odds_Calculator_3-way'!B37="","",'True_Odds_Calculator_3-way'!B37)</f>
        <v>3.9</v>
      </c>
      <c r="C36" s="4">
        <f>IF('True_Odds_Calculator_3-way'!C37="","",'True_Odds_Calculator_3-way'!C37)</f>
        <v>5.55</v>
      </c>
      <c r="D36" s="9">
        <f t="shared" si="13"/>
        <v>0.5818423084326183</v>
      </c>
      <c r="E36" s="9">
        <f t="shared" si="14"/>
        <v>0.24600527958851487</v>
      </c>
      <c r="F36" s="9">
        <f t="shared" si="15"/>
        <v>0.17215241197886716</v>
      </c>
      <c r="G36" s="9">
        <f t="shared" si="16"/>
        <v>1.0568804860087837</v>
      </c>
      <c r="H36" s="9">
        <f t="shared" si="17"/>
        <v>1.7186787304859723</v>
      </c>
      <c r="I36" s="9">
        <f t="shared" si="18"/>
        <v>4.0649534094254722</v>
      </c>
      <c r="J36" s="9">
        <f t="shared" si="19"/>
        <v>5.8088062113399639</v>
      </c>
      <c r="K36" s="11">
        <f t="shared" si="20"/>
        <v>0.59523809523809523</v>
      </c>
      <c r="L36" s="11">
        <f t="shared" si="21"/>
        <v>0.25641025641025644</v>
      </c>
      <c r="M36" s="11">
        <f t="shared" si="22"/>
        <v>0.1801801801801802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-0.24674674674674679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0.22357522357522358</v>
      </c>
      <c r="Q36" s="11">
        <f>2*'OddsRatio_working_3-way'!K36*'OddsRatio_working_3-way'!L36*'OddsRatio_working_3-way'!M36</f>
        <v>5.5000055000055011E-2</v>
      </c>
      <c r="R36" s="11">
        <f t="shared" si="23"/>
        <v>0</v>
      </c>
      <c r="S36" s="11">
        <f t="shared" si="24"/>
        <v>-0.90609187972271121</v>
      </c>
      <c r="T36" s="11">
        <f t="shared" si="25"/>
        <v>-0.2229008314201012</v>
      </c>
      <c r="U36" s="11">
        <f>'OddsRatio_working_3-way'!S36-'OddsRatio_working_3-way'!R36^2/3</f>
        <v>-0.90609187972271121</v>
      </c>
      <c r="V36" s="11">
        <f>'OddsRatio_working_3-way'!S36*'OddsRatio_working_3-way'!R36/3-2*'OddsRatio_working_3-way'!R36^3/27-'OddsRatio_working_3-way'!T36</f>
        <v>0.2229008314201012</v>
      </c>
      <c r="W36" s="11">
        <f>'OddsRatio_working_3-way'!V36^2+4*'OddsRatio_working_3-way'!U36^3/27</f>
        <v>-6.0523173944528219E-2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0.16598791717494121</v>
      </c>
      <c r="Y36" s="11">
        <f>IF('OddsRatio_working_3-way'!W36&gt;=0,IF('OddsRatio_working_3-way'!V36+SQRT('OddsRatio_working_3-way'!W36)&gt;0,0,PI()),ACOS('OddsRatio_working_3-way'!V36/(2*'OddsRatio_working_3-way'!X36)))</f>
        <v>0.83465023784589121</v>
      </c>
      <c r="Z36" s="11">
        <f>'OddsRatio_working_3-way'!X36^(1/3)*COS('OddsRatio_working_3-way'!Y36/3)</f>
        <v>0.52844024300439185</v>
      </c>
      <c r="AA36" s="11">
        <f>'OddsRatio_working_3-way'!X36^(1/3)*COS(('OddsRatio_working_3-way'!Y36+2*PI())/3)</f>
        <v>-0.39493413035653502</v>
      </c>
      <c r="AB36" s="11">
        <f>'OddsRatio_working_3-way'!X36^(1/3)*COS(('OddsRatio_working_3-way'!Y36+4*PI())/3)</f>
        <v>-0.133506112647857</v>
      </c>
      <c r="AC36" s="11">
        <f>'OddsRatio_working_3-way'!X36^(1/3)*SIN('OddsRatio_working_3-way'!Y36/3)</f>
        <v>0.15093553639781565</v>
      </c>
      <c r="AD36" s="11">
        <f>'OddsRatio_working_3-way'!X36^(1/3)*SIN(('OddsRatio_working_3-way'!Y36+2*PI())/3)</f>
        <v>0.3821749066249176</v>
      </c>
      <c r="AE36" s="11">
        <f>'OddsRatio_working_3-way'!X36^(1/3)*SIN(('OddsRatio_working_3-way'!Y36+4*PI())/3)</f>
        <v>-0.53311044302273314</v>
      </c>
      <c r="AF36" s="11">
        <f>-'OddsRatio_working_3-way'!U36/(3*'OddsRatio_working_3-way'!X36^(1/3))*COS(('OddsRatio_working_3-way'!Y36)/3)</f>
        <v>0.52844024300439185</v>
      </c>
      <c r="AG36" s="11">
        <f>-'OddsRatio_working_3-way'!U36/(3*'OddsRatio_working_3-way'!X36^(1/3))*COS(('OddsRatio_working_3-way'!Y36+2*PI())/3)</f>
        <v>-0.39493413035653502</v>
      </c>
      <c r="AH36" s="11">
        <f>-'OddsRatio_working_3-way'!U36/(3*'OddsRatio_working_3-way'!X36^(1/3))*COS(('OddsRatio_working_3-way'!Y36+4*PI())/3)</f>
        <v>-0.133506112647857</v>
      </c>
      <c r="AI36" s="11">
        <f>'OddsRatio_working_3-way'!U36/(3*'OddsRatio_working_3-way'!X36^(1/3))*SIN(('OddsRatio_working_3-way'!Y36)/3)</f>
        <v>-0.15093553639781565</v>
      </c>
      <c r="AJ36" s="11">
        <f>'OddsRatio_working_3-way'!U36/(3*'OddsRatio_working_3-way'!X36^(1/3))*SIN(('OddsRatio_working_3-way'!Y36+2*PI())/3)</f>
        <v>-0.3821749066249176</v>
      </c>
      <c r="AK36" s="11">
        <f>'OddsRatio_working_3-way'!U36/(3*'OddsRatio_working_3-way'!X36^(1/3))*SIN(('OddsRatio_working_3-way'!Y36+4*PI())/3)</f>
        <v>0.53311044302273314</v>
      </c>
      <c r="AL36" s="11">
        <f>'OddsRatio_working_3-way'!Z36+'OddsRatio_working_3-way'!AF36</f>
        <v>1.0568804860087837</v>
      </c>
      <c r="AM36" s="11">
        <f>'OddsRatio_working_3-way'!AA36+'OddsRatio_working_3-way'!AG36</f>
        <v>-0.78986826071307004</v>
      </c>
      <c r="AN36" s="11">
        <f>'OddsRatio_working_3-way'!AB36+'OddsRatio_working_3-way'!AH36</f>
        <v>-0.267012225295714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1.0568804860087837</v>
      </c>
      <c r="AS36" s="11">
        <f>IF(('OddsRatio_working_3-way'!X36=0),IF(Q36&gt;0,-Q36^(1/3),(-Q36)^(1/3)),'OddsRatio_working_3-way'!AM36-'OddsRatio_working_3-way'!R36/3)</f>
        <v>-0.78986826071307004</v>
      </c>
      <c r="AT36" s="11">
        <f>IF(('OddsRatio_working_3-way'!X36=0),IF(Q36&gt;0,-Q36^(1/3),(-Q36)^(1/3)),'OddsRatio_working_3-way'!AN36-'OddsRatio_working_3-way'!R36/3)</f>
        <v>-0.267012225295714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1.28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13.76</v>
      </c>
      <c r="D37" s="9">
        <f t="shared" si="13"/>
        <v>0.76667461520817948</v>
      </c>
      <c r="E37" s="9">
        <f t="shared" si="14"/>
        <v>0.16607113550243094</v>
      </c>
      <c r="F37" s="9">
        <f t="shared" si="15"/>
        <v>6.7254249289389528E-2</v>
      </c>
      <c r="G37" s="9">
        <f t="shared" si="16"/>
        <v>1.0869082256738096</v>
      </c>
      <c r="H37" s="9">
        <f t="shared" si="17"/>
        <v>1.3043343031886667</v>
      </c>
      <c r="I37" s="9">
        <f t="shared" si="18"/>
        <v>6.0215160026130015</v>
      </c>
      <c r="J37" s="9">
        <f t="shared" si="19"/>
        <v>14.868948959597807</v>
      </c>
      <c r="K37" s="11">
        <f t="shared" si="20"/>
        <v>0.78125</v>
      </c>
      <c r="L37" s="11">
        <f t="shared" si="21"/>
        <v>0.17793594306049823</v>
      </c>
      <c r="M37" s="11">
        <f t="shared" si="22"/>
        <v>7.2674418604651167E-2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-0.16675772521310928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0.17841278811139616</v>
      </c>
      <c r="Q37" s="11">
        <f>2*'OddsRatio_working_3-way'!K37*'OddsRatio_working_3-way'!L37*'OddsRatio_working_3-way'!M37</f>
        <v>2.0205298766862535E-2</v>
      </c>
      <c r="R37" s="11">
        <f t="shared" si="23"/>
        <v>0</v>
      </c>
      <c r="S37" s="11">
        <f t="shared" si="24"/>
        <v>-1.0698921917014173</v>
      </c>
      <c r="T37" s="11">
        <f t="shared" si="25"/>
        <v>-0.12116559362416958</v>
      </c>
      <c r="U37" s="11">
        <f>'OddsRatio_working_3-way'!S37-'OddsRatio_working_3-way'!R37^2/3</f>
        <v>-1.0698921917014173</v>
      </c>
      <c r="V37" s="11">
        <f>'OddsRatio_working_3-way'!S37*'OddsRatio_working_3-way'!R37/3-2*'OddsRatio_working_3-way'!R37^3/27-'OddsRatio_working_3-way'!T37</f>
        <v>0.12116559362416958</v>
      </c>
      <c r="W37" s="11">
        <f>'OddsRatio_working_3-way'!V37^2+4*'OddsRatio_working_3-way'!U37^3/27</f>
        <v>-0.16675189864677589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0.21297476360186041</v>
      </c>
      <c r="Y37" s="11">
        <f>IF('OddsRatio_working_3-way'!W37&gt;=0,IF('OddsRatio_working_3-way'!V37+SQRT('OddsRatio_working_3-way'!W37)&gt;0,0,PI()),ACOS('OddsRatio_working_3-way'!V37/(2*'OddsRatio_working_3-way'!X37)))</f>
        <v>1.2823532373406161</v>
      </c>
      <c r="Z37" s="11">
        <f>'OddsRatio_working_3-way'!X37^(1/3)*COS('OddsRatio_working_3-way'!Y37/3)</f>
        <v>0.54345411283690481</v>
      </c>
      <c r="AA37" s="11">
        <f>'OddsRatio_working_3-way'!X37^(1/3)*COS(('OddsRatio_working_3-way'!Y37+2*PI())/3)</f>
        <v>-0.48612451059140616</v>
      </c>
      <c r="AB37" s="11">
        <f>'OddsRatio_working_3-way'!X37^(1/3)*COS(('OddsRatio_working_3-way'!Y37+4*PI())/3)</f>
        <v>-5.7329602245499128E-2</v>
      </c>
      <c r="AC37" s="11">
        <f>'OddsRatio_working_3-way'!X37^(1/3)*SIN('OddsRatio_working_3-way'!Y37/3)</f>
        <v>0.24756485576065057</v>
      </c>
      <c r="AD37" s="11">
        <f>'OddsRatio_working_3-way'!X37^(1/3)*SIN(('OddsRatio_working_3-way'!Y37+2*PI())/3)</f>
        <v>0.34686263962756914</v>
      </c>
      <c r="AE37" s="11">
        <f>'OddsRatio_working_3-way'!X37^(1/3)*SIN(('OddsRatio_working_3-way'!Y37+4*PI())/3)</f>
        <v>-0.5944274953882196</v>
      </c>
      <c r="AF37" s="11">
        <f>-'OddsRatio_working_3-way'!U37/(3*'OddsRatio_working_3-way'!X37^(1/3))*COS(('OddsRatio_working_3-way'!Y37)/3)</f>
        <v>0.54345411283690481</v>
      </c>
      <c r="AG37" s="11">
        <f>-'OddsRatio_working_3-way'!U37/(3*'OddsRatio_working_3-way'!X37^(1/3))*COS(('OddsRatio_working_3-way'!Y37+2*PI())/3)</f>
        <v>-0.48612451059140616</v>
      </c>
      <c r="AH37" s="11">
        <f>-'OddsRatio_working_3-way'!U37/(3*'OddsRatio_working_3-way'!X37^(1/3))*COS(('OddsRatio_working_3-way'!Y37+4*PI())/3)</f>
        <v>-5.7329602245499128E-2</v>
      </c>
      <c r="AI37" s="11">
        <f>'OddsRatio_working_3-way'!U37/(3*'OddsRatio_working_3-way'!X37^(1/3))*SIN(('OddsRatio_working_3-way'!Y37)/3)</f>
        <v>-0.24756485576065057</v>
      </c>
      <c r="AJ37" s="11">
        <f>'OddsRatio_working_3-way'!U37/(3*'OddsRatio_working_3-way'!X37^(1/3))*SIN(('OddsRatio_working_3-way'!Y37+2*PI())/3)</f>
        <v>-0.34686263962756914</v>
      </c>
      <c r="AK37" s="11">
        <f>'OddsRatio_working_3-way'!U37/(3*'OddsRatio_working_3-way'!X37^(1/3))*SIN(('OddsRatio_working_3-way'!Y37+4*PI())/3)</f>
        <v>0.5944274953882196</v>
      </c>
      <c r="AL37" s="11">
        <f>'OddsRatio_working_3-way'!Z37+'OddsRatio_working_3-way'!AF37</f>
        <v>1.0869082256738096</v>
      </c>
      <c r="AM37" s="11">
        <f>'OddsRatio_working_3-way'!AA37+'OddsRatio_working_3-way'!AG37</f>
        <v>-0.97224902118281231</v>
      </c>
      <c r="AN37" s="11">
        <f>'OddsRatio_working_3-way'!AB37+'OddsRatio_working_3-way'!AH37</f>
        <v>-0.11465920449099826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1.0869082256738096</v>
      </c>
      <c r="AS37" s="11">
        <f>IF(('OddsRatio_working_3-way'!X37=0),IF(Q37&gt;0,-Q37^(1/3),(-Q37)^(1/3)),'OddsRatio_working_3-way'!AM37-'OddsRatio_working_3-way'!R37/3)</f>
        <v>-0.97224902118281231</v>
      </c>
      <c r="AT37" s="11">
        <f>IF(('OddsRatio_working_3-way'!X37=0),IF(Q37&gt;0,-Q37^(1/3),(-Q37)^(1/3)),'OddsRatio_working_3-way'!AN37-'OddsRatio_working_3-way'!R37/3)</f>
        <v>-0.11465920449099826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1.79</v>
      </c>
      <c r="B38" s="4">
        <f>IF('True_Odds_Calculator_3-way'!B39="","",'True_Odds_Calculator_3-way'!B39)</f>
        <v>3.57</v>
      </c>
      <c r="C38" s="4">
        <f>IF('True_Odds_Calculator_3-way'!C39="","",'True_Odds_Calculator_3-way'!C39)</f>
        <v>4.54</v>
      </c>
      <c r="D38" s="9">
        <f t="shared" si="13"/>
        <v>0.53476610180343875</v>
      </c>
      <c r="E38" s="9">
        <f t="shared" si="14"/>
        <v>0.26108457735533436</v>
      </c>
      <c r="F38" s="9">
        <f t="shared" si="15"/>
        <v>0.20414932084122694</v>
      </c>
      <c r="G38" s="9">
        <f t="shared" si="16"/>
        <v>1.1012359732923056</v>
      </c>
      <c r="H38" s="9">
        <f t="shared" si="17"/>
        <v>1.8699764189009214</v>
      </c>
      <c r="I38" s="9">
        <f t="shared" si="18"/>
        <v>3.830176451361226</v>
      </c>
      <c r="J38" s="9">
        <f t="shared" si="19"/>
        <v>4.8983753454547614</v>
      </c>
      <c r="K38" s="11">
        <f t="shared" si="20"/>
        <v>0.55865921787709494</v>
      </c>
      <c r="L38" s="11">
        <f t="shared" si="21"/>
        <v>0.28011204481792717</v>
      </c>
      <c r="M38" s="11">
        <f t="shared" si="22"/>
        <v>0.22026431718061673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-0.24773443450670452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0.23783293249867074</v>
      </c>
      <c r="Q38" s="11">
        <f>2*'OddsRatio_working_3-way'!K38*'OddsRatio_working_3-way'!L38*'OddsRatio_working_3-way'!M38</f>
        <v>6.8937081883672674E-2</v>
      </c>
      <c r="R38" s="11">
        <f t="shared" si="23"/>
        <v>0</v>
      </c>
      <c r="S38" s="11">
        <f t="shared" si="24"/>
        <v>-0.96003178957438873</v>
      </c>
      <c r="T38" s="11">
        <f t="shared" si="25"/>
        <v>-0.27827008393460539</v>
      </c>
      <c r="U38" s="11">
        <f>'OddsRatio_working_3-way'!S38-'OddsRatio_working_3-way'!R38^2/3</f>
        <v>-0.96003178957438873</v>
      </c>
      <c r="V38" s="11">
        <f>'OddsRatio_working_3-way'!S38*'OddsRatio_working_3-way'!R38/3-2*'OddsRatio_working_3-way'!R38^3/27-'OddsRatio_working_3-way'!T38</f>
        <v>0.27827008393460539</v>
      </c>
      <c r="W38" s="11">
        <f>'OddsRatio_working_3-way'!V38^2+4*'OddsRatio_working_3-way'!U38^3/27</f>
        <v>-5.3650781827881577E-2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0.18102832750764031</v>
      </c>
      <c r="Y38" s="11">
        <f>IF('OddsRatio_working_3-way'!W38&gt;=0,IF('OddsRatio_working_3-way'!V38+SQRT('OddsRatio_working_3-way'!W38)&gt;0,0,PI()),ACOS('OddsRatio_working_3-way'!V38/(2*'OddsRatio_working_3-way'!X38)))</f>
        <v>0.69417524434300004</v>
      </c>
      <c r="Z38" s="11">
        <f>'OddsRatio_working_3-way'!X38^(1/3)*COS('OddsRatio_working_3-way'!Y38/3)</f>
        <v>0.5506179866461528</v>
      </c>
      <c r="AA38" s="11">
        <f>'OddsRatio_working_3-way'!X38^(1/3)*COS(('OddsRatio_working_3-way'!Y38+2*PI())/3)</f>
        <v>-0.38766032611401369</v>
      </c>
      <c r="AB38" s="11">
        <f>'OddsRatio_working_3-way'!X38^(1/3)*COS(('OddsRatio_working_3-way'!Y38+4*PI())/3)</f>
        <v>-0.16295766053213931</v>
      </c>
      <c r="AC38" s="11">
        <f>'OddsRatio_working_3-way'!X38^(1/3)*SIN('OddsRatio_working_3-way'!Y38/3)</f>
        <v>0.12973214446132175</v>
      </c>
      <c r="AD38" s="11">
        <f>'OddsRatio_working_3-way'!X38^(1/3)*SIN(('OddsRatio_working_3-way'!Y38+2*PI())/3)</f>
        <v>0.41198309198554833</v>
      </c>
      <c r="AE38" s="11">
        <f>'OddsRatio_working_3-way'!X38^(1/3)*SIN(('OddsRatio_working_3-way'!Y38+4*PI())/3)</f>
        <v>-0.54171523644687003</v>
      </c>
      <c r="AF38" s="11">
        <f>-'OddsRatio_working_3-way'!U38/(3*'OddsRatio_working_3-way'!X38^(1/3))*COS(('OddsRatio_working_3-way'!Y38)/3)</f>
        <v>0.5506179866461528</v>
      </c>
      <c r="AG38" s="11">
        <f>-'OddsRatio_working_3-way'!U38/(3*'OddsRatio_working_3-way'!X38^(1/3))*COS(('OddsRatio_working_3-way'!Y38+2*PI())/3)</f>
        <v>-0.38766032611401369</v>
      </c>
      <c r="AH38" s="11">
        <f>-'OddsRatio_working_3-way'!U38/(3*'OddsRatio_working_3-way'!X38^(1/3))*COS(('OddsRatio_working_3-way'!Y38+4*PI())/3)</f>
        <v>-0.16295766053213931</v>
      </c>
      <c r="AI38" s="11">
        <f>'OddsRatio_working_3-way'!U38/(3*'OddsRatio_working_3-way'!X38^(1/3))*SIN(('OddsRatio_working_3-way'!Y38)/3)</f>
        <v>-0.12973214446132175</v>
      </c>
      <c r="AJ38" s="11">
        <f>'OddsRatio_working_3-way'!U38/(3*'OddsRatio_working_3-way'!X38^(1/3))*SIN(('OddsRatio_working_3-way'!Y38+2*PI())/3)</f>
        <v>-0.41198309198554833</v>
      </c>
      <c r="AK38" s="11">
        <f>'OddsRatio_working_3-way'!U38/(3*'OddsRatio_working_3-way'!X38^(1/3))*SIN(('OddsRatio_working_3-way'!Y38+4*PI())/3)</f>
        <v>0.54171523644687003</v>
      </c>
      <c r="AL38" s="11">
        <f>'OddsRatio_working_3-way'!Z38+'OddsRatio_working_3-way'!AF38</f>
        <v>1.1012359732923056</v>
      </c>
      <c r="AM38" s="11">
        <f>'OddsRatio_working_3-way'!AA38+'OddsRatio_working_3-way'!AG38</f>
        <v>-0.77532065222802737</v>
      </c>
      <c r="AN38" s="11">
        <f>'OddsRatio_working_3-way'!AB38+'OddsRatio_working_3-way'!AH38</f>
        <v>-0.32591532106427862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1.1012359732923056</v>
      </c>
      <c r="AS38" s="11">
        <f>IF(('OddsRatio_working_3-way'!X38=0),IF(Q38&gt;0,-Q38^(1/3),(-Q38)^(1/3)),'OddsRatio_working_3-way'!AM38-'OddsRatio_working_3-way'!R38/3)</f>
        <v>-0.77532065222802737</v>
      </c>
      <c r="AT38" s="11">
        <f>IF(('OddsRatio_working_3-way'!X38=0),IF(Q38&gt;0,-Q38^(1/3),(-Q38)^(1/3)),'OddsRatio_working_3-way'!AN38-'OddsRatio_working_3-way'!R38/3)</f>
        <v>-0.32591532106427862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3.31</v>
      </c>
      <c r="B39" s="4">
        <f>IF('True_Odds_Calculator_3-way'!B40="","",'True_Odds_Calculator_3-way'!B40)</f>
        <v>3.18</v>
      </c>
      <c r="C39" s="4">
        <f>IF('True_Odds_Calculator_3-way'!C40="","",'True_Odds_Calculator_3-way'!C40)</f>
        <v>2.2799999999999998</v>
      </c>
      <c r="D39" s="9">
        <f t="shared" si="13"/>
        <v>0.28489628663761307</v>
      </c>
      <c r="E39" s="9">
        <f t="shared" si="14"/>
        <v>0.29684239163790432</v>
      </c>
      <c r="F39" s="9">
        <f t="shared" si="15"/>
        <v>0.41826132172448266</v>
      </c>
      <c r="G39" s="9">
        <f t="shared" si="16"/>
        <v>1.0866014111200211</v>
      </c>
      <c r="H39" s="9">
        <f t="shared" si="17"/>
        <v>3.510049259687249</v>
      </c>
      <c r="I39" s="9">
        <f t="shared" si="18"/>
        <v>3.3687910762416462</v>
      </c>
      <c r="J39" s="9">
        <f t="shared" si="19"/>
        <v>2.3908498062336268</v>
      </c>
      <c r="K39" s="11">
        <f t="shared" si="20"/>
        <v>0.30211480362537763</v>
      </c>
      <c r="L39" s="11">
        <f t="shared" si="21"/>
        <v>0.31446540880503143</v>
      </c>
      <c r="M39" s="11">
        <f t="shared" si="22"/>
        <v>0.43859649122807021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-0.26858916086888251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0.24042844766060201</v>
      </c>
      <c r="Q39" s="11">
        <f>2*'OddsRatio_working_3-way'!K39*'OddsRatio_working_3-way'!L39*'OddsRatio_working_3-way'!M39</f>
        <v>8.33374168667598E-2</v>
      </c>
      <c r="R39" s="11">
        <f t="shared" si="23"/>
        <v>0</v>
      </c>
      <c r="S39" s="11">
        <f t="shared" si="24"/>
        <v>-0.89515320306604718</v>
      </c>
      <c r="T39" s="11">
        <f t="shared" si="25"/>
        <v>-0.31027840660868189</v>
      </c>
      <c r="U39" s="11">
        <f>'OddsRatio_working_3-way'!S39-'OddsRatio_working_3-way'!R39^2/3</f>
        <v>-0.89515320306604718</v>
      </c>
      <c r="V39" s="11">
        <f>'OddsRatio_working_3-way'!S39*'OddsRatio_working_3-way'!R39/3-2*'OddsRatio_working_3-way'!R39^3/27-'OddsRatio_working_3-way'!T39</f>
        <v>0.31027840660868189</v>
      </c>
      <c r="W39" s="11">
        <f>'OddsRatio_working_3-way'!V39^2+4*'OddsRatio_working_3-way'!U39^3/27</f>
        <v>-9.9918432044743405E-3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0.16299120590701885</v>
      </c>
      <c r="Y39" s="11">
        <f>IF('OddsRatio_working_3-way'!W39&gt;=0,IF('OddsRatio_working_3-way'!V39+SQRT('OddsRatio_working_3-way'!W39)&gt;0,0,PI()),ACOS('OddsRatio_working_3-way'!V39/(2*'OddsRatio_working_3-way'!X39)))</f>
        <v>0.31166083109235032</v>
      </c>
      <c r="Z39" s="11">
        <f>'OddsRatio_working_3-way'!X39^(1/3)*COS('OddsRatio_working_3-way'!Y39/3)</f>
        <v>0.54330070556001064</v>
      </c>
      <c r="AA39" s="11">
        <f>'OddsRatio_working_3-way'!X39^(1/3)*COS(('OddsRatio_working_3-way'!Y39+2*PI())/3)</f>
        <v>-0.32070703703411862</v>
      </c>
      <c r="AB39" s="11">
        <f>'OddsRatio_working_3-way'!X39^(1/3)*COS(('OddsRatio_working_3-way'!Y39+4*PI())/3)</f>
        <v>-0.22259366852589221</v>
      </c>
      <c r="AC39" s="11">
        <f>'OddsRatio_working_3-way'!X39^(1/3)*SIN('OddsRatio_working_3-way'!Y39/3)</f>
        <v>5.6645779719325655E-2</v>
      </c>
      <c r="AD39" s="11">
        <f>'OddsRatio_working_3-way'!X39^(1/3)*SIN(('OddsRatio_working_3-way'!Y39+2*PI())/3)</f>
        <v>0.44218932304931591</v>
      </c>
      <c r="AE39" s="11">
        <f>'OddsRatio_working_3-way'!X39^(1/3)*SIN(('OddsRatio_working_3-way'!Y39+4*PI())/3)</f>
        <v>-0.49883510276864135</v>
      </c>
      <c r="AF39" s="11">
        <f>-'OddsRatio_working_3-way'!U39/(3*'OddsRatio_working_3-way'!X39^(1/3))*COS(('OddsRatio_working_3-way'!Y39)/3)</f>
        <v>0.54330070556001053</v>
      </c>
      <c r="AG39" s="11">
        <f>-'OddsRatio_working_3-way'!U39/(3*'OddsRatio_working_3-way'!X39^(1/3))*COS(('OddsRatio_working_3-way'!Y39+2*PI())/3)</f>
        <v>-0.32070703703411851</v>
      </c>
      <c r="AH39" s="11">
        <f>-'OddsRatio_working_3-way'!U39/(3*'OddsRatio_working_3-way'!X39^(1/3))*COS(('OddsRatio_working_3-way'!Y39+4*PI())/3)</f>
        <v>-0.22259366852589216</v>
      </c>
      <c r="AI39" s="11">
        <f>'OddsRatio_working_3-way'!U39/(3*'OddsRatio_working_3-way'!X39^(1/3))*SIN(('OddsRatio_working_3-way'!Y39)/3)</f>
        <v>-5.6645779719325641E-2</v>
      </c>
      <c r="AJ39" s="11">
        <f>'OddsRatio_working_3-way'!U39/(3*'OddsRatio_working_3-way'!X39^(1/3))*SIN(('OddsRatio_working_3-way'!Y39+2*PI())/3)</f>
        <v>-0.4421893230493158</v>
      </c>
      <c r="AK39" s="11">
        <f>'OddsRatio_working_3-way'!U39/(3*'OddsRatio_working_3-way'!X39^(1/3))*SIN(('OddsRatio_working_3-way'!Y39+4*PI())/3)</f>
        <v>0.49883510276864129</v>
      </c>
      <c r="AL39" s="11">
        <f>'OddsRatio_working_3-way'!Z39+'OddsRatio_working_3-way'!AF39</f>
        <v>1.0866014111200211</v>
      </c>
      <c r="AM39" s="11">
        <f>'OddsRatio_working_3-way'!AA39+'OddsRatio_working_3-way'!AG39</f>
        <v>-0.64141407406823714</v>
      </c>
      <c r="AN39" s="11">
        <f>'OddsRatio_working_3-way'!AB39+'OddsRatio_working_3-way'!AH39</f>
        <v>-0.44518733705178437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1.0866014111200211</v>
      </c>
      <c r="AS39" s="11">
        <f>IF(('OddsRatio_working_3-way'!X39=0),IF(Q39&gt;0,-Q39^(1/3),(-Q39)^(1/3)),'OddsRatio_working_3-way'!AM39-'OddsRatio_working_3-way'!R39/3)</f>
        <v>-0.64141407406823714</v>
      </c>
      <c r="AT39" s="11">
        <f>IF(('OddsRatio_working_3-way'!X39=0),IF(Q39&gt;0,-Q39^(1/3),(-Q39)^(1/3)),'OddsRatio_working_3-way'!AN39-'OddsRatio_working_3-way'!R39/3)</f>
        <v>-0.44518733705178437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1.57</v>
      </c>
      <c r="B40" s="4">
        <f>IF('True_Odds_Calculator_3-way'!B41="","",'True_Odds_Calculator_3-way'!B41)</f>
        <v>3.98</v>
      </c>
      <c r="C40" s="4">
        <f>IF('True_Odds_Calculator_3-way'!C41="","",'True_Odds_Calculator_3-way'!C41)</f>
        <v>5.73</v>
      </c>
      <c r="D40" s="9">
        <f t="shared" si="13"/>
        <v>0.61048829077532918</v>
      </c>
      <c r="E40" s="9">
        <f t="shared" si="14"/>
        <v>0.23064424362687133</v>
      </c>
      <c r="F40" s="9">
        <f t="shared" si="15"/>
        <v>0.15886746559779938</v>
      </c>
      <c r="G40" s="9">
        <f t="shared" si="16"/>
        <v>1.119356236898313</v>
      </c>
      <c r="H40" s="9">
        <f t="shared" si="17"/>
        <v>1.6380330550320386</v>
      </c>
      <c r="I40" s="9">
        <f t="shared" si="18"/>
        <v>4.3356815859569728</v>
      </c>
      <c r="J40" s="9">
        <f t="shared" si="19"/>
        <v>6.2945550005290194</v>
      </c>
      <c r="K40" s="11">
        <f t="shared" si="20"/>
        <v>0.63694267515923564</v>
      </c>
      <c r="L40" s="11">
        <f t="shared" si="21"/>
        <v>0.25125628140703515</v>
      </c>
      <c r="M40" s="11">
        <f t="shared" si="22"/>
        <v>0.17452006980802792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-0.2243958981890477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0.23125598982339582</v>
      </c>
      <c r="Q40" s="11">
        <f>2*'OddsRatio_working_3-way'!K40*'OddsRatio_working_3-way'!L40*'OddsRatio_working_3-way'!M40</f>
        <v>5.5858934739950676E-2</v>
      </c>
      <c r="R40" s="11">
        <f t="shared" si="23"/>
        <v>0</v>
      </c>
      <c r="S40" s="11">
        <f t="shared" si="24"/>
        <v>-1.0305713771495442</v>
      </c>
      <c r="T40" s="11">
        <f t="shared" si="25"/>
        <v>-0.24893028433563869</v>
      </c>
      <c r="U40" s="11">
        <f>'OddsRatio_working_3-way'!S40-'OddsRatio_working_3-way'!R40^2/3</f>
        <v>-1.0305713771495442</v>
      </c>
      <c r="V40" s="11">
        <f>'OddsRatio_working_3-way'!S40*'OddsRatio_working_3-way'!R40/3-2*'OddsRatio_working_3-way'!R40^3/27-'OddsRatio_working_3-way'!T40</f>
        <v>0.24893028433563869</v>
      </c>
      <c r="W40" s="11">
        <f>'OddsRatio_working_3-way'!V40^2+4*'OddsRatio_working_3-way'!U40^3/27</f>
        <v>-0.10018875517589662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0.20134239595482525</v>
      </c>
      <c r="Y40" s="11">
        <f>IF('OddsRatio_working_3-way'!W40&gt;=0,IF('OddsRatio_working_3-way'!V40+SQRT('OddsRatio_working_3-way'!W40)&gt;0,0,PI()),ACOS('OddsRatio_working_3-way'!V40/(2*'OddsRatio_working_3-way'!X40)))</f>
        <v>0.90437557561823512</v>
      </c>
      <c r="Z40" s="11">
        <f>'OddsRatio_working_3-way'!X40^(1/3)*COS('OddsRatio_working_3-way'!Y40/3)</f>
        <v>0.55967811844915649</v>
      </c>
      <c r="AA40" s="11">
        <f>'OddsRatio_working_3-way'!X40^(1/3)*COS(('OddsRatio_working_3-way'!Y40+2*PI())/3)</f>
        <v>-0.43054787477395146</v>
      </c>
      <c r="AB40" s="11">
        <f>'OddsRatio_working_3-way'!X40^(1/3)*COS(('OddsRatio_working_3-way'!Y40+4*PI())/3)</f>
        <v>-0.12913024367520495</v>
      </c>
      <c r="AC40" s="11">
        <f>'OddsRatio_working_3-way'!X40^(1/3)*SIN('OddsRatio_working_3-way'!Y40/3)</f>
        <v>0.17402355045336063</v>
      </c>
      <c r="AD40" s="11">
        <f>'OddsRatio_working_3-way'!X40^(1/3)*SIN(('OddsRatio_working_3-way'!Y40+2*PI())/3)</f>
        <v>0.39768369329256542</v>
      </c>
      <c r="AE40" s="11">
        <f>'OddsRatio_working_3-way'!X40^(1/3)*SIN(('OddsRatio_working_3-way'!Y40+4*PI())/3)</f>
        <v>-0.57170724374592596</v>
      </c>
      <c r="AF40" s="11">
        <f>-'OddsRatio_working_3-way'!U40/(3*'OddsRatio_working_3-way'!X40^(1/3))*COS(('OddsRatio_working_3-way'!Y40)/3)</f>
        <v>0.55967811844915649</v>
      </c>
      <c r="AG40" s="11">
        <f>-'OddsRatio_working_3-way'!U40/(3*'OddsRatio_working_3-way'!X40^(1/3))*COS(('OddsRatio_working_3-way'!Y40+2*PI())/3)</f>
        <v>-0.43054787477395146</v>
      </c>
      <c r="AH40" s="11">
        <f>-'OddsRatio_working_3-way'!U40/(3*'OddsRatio_working_3-way'!X40^(1/3))*COS(('OddsRatio_working_3-way'!Y40+4*PI())/3)</f>
        <v>-0.12913024367520495</v>
      </c>
      <c r="AI40" s="11">
        <f>'OddsRatio_working_3-way'!U40/(3*'OddsRatio_working_3-way'!X40^(1/3))*SIN(('OddsRatio_working_3-way'!Y40)/3)</f>
        <v>-0.17402355045336063</v>
      </c>
      <c r="AJ40" s="11">
        <f>'OddsRatio_working_3-way'!U40/(3*'OddsRatio_working_3-way'!X40^(1/3))*SIN(('OddsRatio_working_3-way'!Y40+2*PI())/3)</f>
        <v>-0.39768369329256542</v>
      </c>
      <c r="AK40" s="11">
        <f>'OddsRatio_working_3-way'!U40/(3*'OddsRatio_working_3-way'!X40^(1/3))*SIN(('OddsRatio_working_3-way'!Y40+4*PI())/3)</f>
        <v>0.57170724374592596</v>
      </c>
      <c r="AL40" s="11">
        <f>'OddsRatio_working_3-way'!Z40+'OddsRatio_working_3-way'!AF40</f>
        <v>1.119356236898313</v>
      </c>
      <c r="AM40" s="11">
        <f>'OddsRatio_working_3-way'!AA40+'OddsRatio_working_3-way'!AG40</f>
        <v>-0.86109574954790291</v>
      </c>
      <c r="AN40" s="11">
        <f>'OddsRatio_working_3-way'!AB40+'OddsRatio_working_3-way'!AH40</f>
        <v>-0.25826048735040991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1.119356236898313</v>
      </c>
      <c r="AS40" s="11">
        <f>IF(('OddsRatio_working_3-way'!X40=0),IF(Q40&gt;0,-Q40^(1/3),(-Q40)^(1/3)),'OddsRatio_working_3-way'!AM40-'OddsRatio_working_3-way'!R40/3)</f>
        <v>-0.86109574954790291</v>
      </c>
      <c r="AT40" s="11">
        <f>IF(('OddsRatio_working_3-way'!X40=0),IF(Q40&gt;0,-Q40^(1/3),(-Q40)^(1/3)),'OddsRatio_working_3-way'!AN40-'OddsRatio_working_3-way'!R40/3)</f>
        <v>-0.25826048735040991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1.78</v>
      </c>
      <c r="B41" s="4">
        <f>IF('True_Odds_Calculator_3-way'!B42="","",'True_Odds_Calculator_3-way'!B42)</f>
        <v>3.59</v>
      </c>
      <c r="C41" s="4">
        <f>IF('True_Odds_Calculator_3-way'!C42="","",'True_Odds_Calculator_3-way'!C42)</f>
        <v>4.55</v>
      </c>
      <c r="D41" s="9">
        <f t="shared" si="13"/>
        <v>0.53743204793042232</v>
      </c>
      <c r="E41" s="9">
        <f t="shared" si="14"/>
        <v>0.25920390634980495</v>
      </c>
      <c r="F41" s="9">
        <f t="shared" si="15"/>
        <v>0.20336404571977282</v>
      </c>
      <c r="G41" s="9">
        <f t="shared" si="16"/>
        <v>1.1034619879300802</v>
      </c>
      <c r="H41" s="9">
        <f t="shared" si="17"/>
        <v>1.8607003505854627</v>
      </c>
      <c r="I41" s="9">
        <f t="shared" si="18"/>
        <v>3.8579665487389074</v>
      </c>
      <c r="J41" s="9">
        <f t="shared" si="19"/>
        <v>4.9172900571517859</v>
      </c>
      <c r="K41" s="11">
        <f t="shared" si="20"/>
        <v>0.5617977528089888</v>
      </c>
      <c r="L41" s="11">
        <f t="shared" si="21"/>
        <v>0.2785515320334262</v>
      </c>
      <c r="M41" s="11">
        <f t="shared" si="22"/>
        <v>0.21978021978021978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-0.24665894651184639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0.23800180289805029</v>
      </c>
      <c r="Q41" s="11">
        <f>2*'OddsRatio_working_3-way'!K41*'OddsRatio_working_3-way'!L41*'OddsRatio_working_3-way'!M41</f>
        <v>6.8786648236430714E-2</v>
      </c>
      <c r="R41" s="11">
        <f t="shared" si="23"/>
        <v>0</v>
      </c>
      <c r="S41" s="11">
        <f t="shared" si="24"/>
        <v>-0.96490237335307716</v>
      </c>
      <c r="T41" s="11">
        <f t="shared" si="25"/>
        <v>-0.2788735183101379</v>
      </c>
      <c r="U41" s="11">
        <f>'OddsRatio_working_3-way'!S41-'OddsRatio_working_3-way'!R41^2/3</f>
        <v>-0.96490237335307716</v>
      </c>
      <c r="V41" s="11">
        <f>'OddsRatio_working_3-way'!S41*'OddsRatio_working_3-way'!R41/3-2*'OddsRatio_working_3-way'!R41^3/27-'OddsRatio_working_3-way'!T41</f>
        <v>0.2788735183101379</v>
      </c>
      <c r="W41" s="11">
        <f>'OddsRatio_working_3-way'!V41^2+4*'OddsRatio_working_3-way'!U41^3/27</f>
        <v>-5.5319844558416001E-2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0.18240770527385269</v>
      </c>
      <c r="Y41" s="11">
        <f>IF('OddsRatio_working_3-way'!W41&gt;=0,IF('OddsRatio_working_3-way'!V41+SQRT('OddsRatio_working_3-way'!W41)&gt;0,0,PI()),ACOS('OddsRatio_working_3-way'!V41/(2*'OddsRatio_working_3-way'!X41)))</f>
        <v>0.70064947263875743</v>
      </c>
      <c r="Z41" s="11">
        <f>'OddsRatio_working_3-way'!X41^(1/3)*COS('OddsRatio_working_3-way'!Y41/3)</f>
        <v>0.55173099396504022</v>
      </c>
      <c r="AA41" s="11">
        <f>'OddsRatio_working_3-way'!X41^(1/3)*COS(('OddsRatio_working_3-way'!Y41+2*PI())/3)</f>
        <v>-0.38953288923742724</v>
      </c>
      <c r="AB41" s="11">
        <f>'OddsRatio_working_3-way'!X41^(1/3)*COS(('OddsRatio_working_3-way'!Y41+4*PI())/3)</f>
        <v>-0.16219810472761312</v>
      </c>
      <c r="AC41" s="11">
        <f>'OddsRatio_working_3-way'!X41^(1/3)*SIN('OddsRatio_working_3-way'!Y41/3)</f>
        <v>0.1312517990329069</v>
      </c>
      <c r="AD41" s="11">
        <f>'OddsRatio_working_3-way'!X41^(1/3)*SIN(('OddsRatio_working_3-way'!Y41+2*PI())/3)</f>
        <v>0.41218715731251021</v>
      </c>
      <c r="AE41" s="11">
        <f>'OddsRatio_working_3-way'!X41^(1/3)*SIN(('OddsRatio_working_3-way'!Y41+4*PI())/3)</f>
        <v>-0.54343895634541706</v>
      </c>
      <c r="AF41" s="11">
        <f>-'OddsRatio_working_3-way'!U41/(3*'OddsRatio_working_3-way'!X41^(1/3))*COS(('OddsRatio_working_3-way'!Y41)/3)</f>
        <v>0.55173099396504</v>
      </c>
      <c r="AG41" s="11">
        <f>-'OddsRatio_working_3-way'!U41/(3*'OddsRatio_working_3-way'!X41^(1/3))*COS(('OddsRatio_working_3-way'!Y41+2*PI())/3)</f>
        <v>-0.38953288923742713</v>
      </c>
      <c r="AH41" s="11">
        <f>-'OddsRatio_working_3-way'!U41/(3*'OddsRatio_working_3-way'!X41^(1/3))*COS(('OddsRatio_working_3-way'!Y41+4*PI())/3)</f>
        <v>-0.16219810472761303</v>
      </c>
      <c r="AI41" s="11">
        <f>'OddsRatio_working_3-way'!U41/(3*'OddsRatio_working_3-way'!X41^(1/3))*SIN(('OddsRatio_working_3-way'!Y41)/3)</f>
        <v>-0.13125179903290687</v>
      </c>
      <c r="AJ41" s="11">
        <f>'OddsRatio_working_3-way'!U41/(3*'OddsRatio_working_3-way'!X41^(1/3))*SIN(('OddsRatio_working_3-way'!Y41+2*PI())/3)</f>
        <v>-0.41218715731251004</v>
      </c>
      <c r="AK41" s="11">
        <f>'OddsRatio_working_3-way'!U41/(3*'OddsRatio_working_3-way'!X41^(1/3))*SIN(('OddsRatio_working_3-way'!Y41+4*PI())/3)</f>
        <v>0.54343895634541683</v>
      </c>
      <c r="AL41" s="11">
        <f>'OddsRatio_working_3-way'!Z41+'OddsRatio_working_3-way'!AF41</f>
        <v>1.1034619879300802</v>
      </c>
      <c r="AM41" s="11">
        <f>'OddsRatio_working_3-way'!AA41+'OddsRatio_working_3-way'!AG41</f>
        <v>-0.77906577847485436</v>
      </c>
      <c r="AN41" s="11">
        <f>'OddsRatio_working_3-way'!AB41+'OddsRatio_working_3-way'!AH41</f>
        <v>-0.32439620945522618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1.1034619879300802</v>
      </c>
      <c r="AS41" s="11">
        <f>IF(('OddsRatio_working_3-way'!X41=0),IF(Q41&gt;0,-Q41^(1/3),(-Q41)^(1/3)),'OddsRatio_working_3-way'!AM41-'OddsRatio_working_3-way'!R41/3)</f>
        <v>-0.77906577847485436</v>
      </c>
      <c r="AT41" s="11">
        <f>IF(('OddsRatio_working_3-way'!X41=0),IF(Q41&gt;0,-Q41^(1/3),(-Q41)^(1/3)),'OddsRatio_working_3-way'!AN41-'OddsRatio_working_3-way'!R41/3)</f>
        <v>-0.32439620945522618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2.4700000000000002</v>
      </c>
      <c r="B42" s="4">
        <f>IF('True_Odds_Calculator_3-way'!B43="","",'True_Odds_Calculator_3-way'!B43)</f>
        <v>3.45</v>
      </c>
      <c r="C42" s="4">
        <f>IF('True_Odds_Calculator_3-way'!C43="","",'True_Odds_Calculator_3-way'!C43)</f>
        <v>2.52</v>
      </c>
      <c r="D42" s="9">
        <f t="shared" si="13"/>
        <v>0.3725539495266299</v>
      </c>
      <c r="E42" s="9">
        <f t="shared" si="14"/>
        <v>0.26267689569171521</v>
      </c>
      <c r="F42" s="9">
        <f t="shared" si="15"/>
        <v>0.36476915478165511</v>
      </c>
      <c r="G42" s="9">
        <f t="shared" si="16"/>
        <v>1.1456972835300954</v>
      </c>
      <c r="H42" s="9">
        <f t="shared" si="17"/>
        <v>2.68417500678924</v>
      </c>
      <c r="I42" s="9">
        <f t="shared" si="18"/>
        <v>3.806958344648733</v>
      </c>
      <c r="J42" s="9">
        <f t="shared" si="19"/>
        <v>2.7414598709657447</v>
      </c>
      <c r="K42" s="11">
        <f t="shared" si="20"/>
        <v>0.40485829959514169</v>
      </c>
      <c r="L42" s="11">
        <f t="shared" si="21"/>
        <v>0.28985507246376813</v>
      </c>
      <c r="M42" s="11">
        <f t="shared" si="22"/>
        <v>0.3968253968253968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-0.25492382014121162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0.25332748444876596</v>
      </c>
      <c r="Q42" s="11">
        <f>2*'OddsRatio_working_3-way'!K42*'OddsRatio_working_3-way'!L42*'OddsRatio_working_3-way'!M42</f>
        <v>9.313510457675217E-2</v>
      </c>
      <c r="R42" s="11">
        <f t="shared" si="23"/>
        <v>0</v>
      </c>
      <c r="S42" s="11">
        <f t="shared" si="24"/>
        <v>-0.99373798928808854</v>
      </c>
      <c r="T42" s="11">
        <f t="shared" si="25"/>
        <v>-0.36534484900297365</v>
      </c>
      <c r="U42" s="11">
        <f>'OddsRatio_working_3-way'!S42-'OddsRatio_working_3-way'!R42^2/3</f>
        <v>-0.99373798928808854</v>
      </c>
      <c r="V42" s="11">
        <f>'OddsRatio_working_3-way'!S42*'OddsRatio_working_3-way'!R42/3-2*'OddsRatio_working_3-way'!R42^3/27-'OddsRatio_working_3-way'!T42</f>
        <v>0.36534484900297365</v>
      </c>
      <c r="W42" s="11">
        <f>'OddsRatio_working_3-way'!V42^2+4*'OddsRatio_working_3-way'!U42^3/27</f>
        <v>-1.1905565106682836E-2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0.190645235843758</v>
      </c>
      <c r="Y42" s="11">
        <f>IF('OddsRatio_working_3-way'!W42&gt;=0,IF('OddsRatio_working_3-way'!V42+SQRT('OddsRatio_working_3-way'!W42)&gt;0,0,PI()),ACOS('OddsRatio_working_3-way'!V42/(2*'OddsRatio_working_3-way'!X42)))</f>
        <v>0.29022380024671546</v>
      </c>
      <c r="Z42" s="11">
        <f>'OddsRatio_working_3-way'!X42^(1/3)*COS('OddsRatio_working_3-way'!Y42/3)</f>
        <v>0.57284864176504768</v>
      </c>
      <c r="AA42" s="11">
        <f>'OddsRatio_working_3-way'!X42^(1/3)*COS(('OddsRatio_working_3-way'!Y42+2*PI())/3)</f>
        <v>-0.33456809039610907</v>
      </c>
      <c r="AB42" s="11">
        <f>'OddsRatio_working_3-way'!X42^(1/3)*COS(('OddsRatio_working_3-way'!Y42+4*PI())/3)</f>
        <v>-0.23828055136893872</v>
      </c>
      <c r="AC42" s="11">
        <f>'OddsRatio_working_3-way'!X42^(1/3)*SIN('OddsRatio_working_3-way'!Y42/3)</f>
        <v>5.5591636576943479E-2</v>
      </c>
      <c r="AD42" s="11">
        <f>'OddsRatio_working_3-way'!X42^(1/3)*SIN(('OddsRatio_working_3-way'!Y42+2*PI())/3)</f>
        <v>0.4683056580034709</v>
      </c>
      <c r="AE42" s="11">
        <f>'OddsRatio_working_3-way'!X42^(1/3)*SIN(('OddsRatio_working_3-way'!Y42+4*PI())/3)</f>
        <v>-0.52389729458041434</v>
      </c>
      <c r="AF42" s="11">
        <f>-'OddsRatio_working_3-way'!U42/(3*'OddsRatio_working_3-way'!X42^(1/3))*COS(('OddsRatio_working_3-way'!Y42)/3)</f>
        <v>0.57284864176504768</v>
      </c>
      <c r="AG42" s="11">
        <f>-'OddsRatio_working_3-way'!U42/(3*'OddsRatio_working_3-way'!X42^(1/3))*COS(('OddsRatio_working_3-way'!Y42+2*PI())/3)</f>
        <v>-0.33456809039610907</v>
      </c>
      <c r="AH42" s="11">
        <f>-'OddsRatio_working_3-way'!U42/(3*'OddsRatio_working_3-way'!X42^(1/3))*COS(('OddsRatio_working_3-way'!Y42+4*PI())/3)</f>
        <v>-0.23828055136893872</v>
      </c>
      <c r="AI42" s="11">
        <f>'OddsRatio_working_3-way'!U42/(3*'OddsRatio_working_3-way'!X42^(1/3))*SIN(('OddsRatio_working_3-way'!Y42)/3)</f>
        <v>-5.5591636576943479E-2</v>
      </c>
      <c r="AJ42" s="11">
        <f>'OddsRatio_working_3-way'!U42/(3*'OddsRatio_working_3-way'!X42^(1/3))*SIN(('OddsRatio_working_3-way'!Y42+2*PI())/3)</f>
        <v>-0.4683056580034709</v>
      </c>
      <c r="AK42" s="11">
        <f>'OddsRatio_working_3-way'!U42/(3*'OddsRatio_working_3-way'!X42^(1/3))*SIN(('OddsRatio_working_3-way'!Y42+4*PI())/3)</f>
        <v>0.52389729458041434</v>
      </c>
      <c r="AL42" s="11">
        <f>'OddsRatio_working_3-way'!Z42+'OddsRatio_working_3-way'!AF42</f>
        <v>1.1456972835300954</v>
      </c>
      <c r="AM42" s="11">
        <f>'OddsRatio_working_3-way'!AA42+'OddsRatio_working_3-way'!AG42</f>
        <v>-0.66913618079221815</v>
      </c>
      <c r="AN42" s="11">
        <f>'OddsRatio_working_3-way'!AB42+'OddsRatio_working_3-way'!AH42</f>
        <v>-0.47656110273787744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1.1456972835300954</v>
      </c>
      <c r="AS42" s="11">
        <f>IF(('OddsRatio_working_3-way'!X42=0),IF(Q42&gt;0,-Q42^(1/3),(-Q42)^(1/3)),'OddsRatio_working_3-way'!AM42-'OddsRatio_working_3-way'!R42/3)</f>
        <v>-0.66913618079221815</v>
      </c>
      <c r="AT42" s="11">
        <f>IF(('OddsRatio_working_3-way'!X42=0),IF(Q42&gt;0,-Q42^(1/3),(-Q42)^(1/3)),'OddsRatio_working_3-way'!AN42-'OddsRatio_working_3-way'!R42/3)</f>
        <v>-0.47656110273787744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1.73</v>
      </c>
      <c r="B43" s="4">
        <f>IF('True_Odds_Calculator_3-way'!B44="","",'True_Odds_Calculator_3-way'!B44)</f>
        <v>3.85</v>
      </c>
      <c r="C43" s="4">
        <f>IF('True_Odds_Calculator_3-way'!C44="","",'True_Odds_Calculator_3-way'!C44)</f>
        <v>5.04</v>
      </c>
      <c r="D43" s="9">
        <f t="shared" si="13"/>
        <v>0.56302111117564868</v>
      </c>
      <c r="E43" s="9">
        <f t="shared" si="14"/>
        <v>0.24813245061568878</v>
      </c>
      <c r="F43" s="9">
        <f t="shared" si="15"/>
        <v>0.18884643820866265</v>
      </c>
      <c r="G43" s="9">
        <f t="shared" si="16"/>
        <v>1.063194977391986</v>
      </c>
      <c r="H43" s="9">
        <f t="shared" si="17"/>
        <v>1.7761323334961496</v>
      </c>
      <c r="I43" s="9">
        <f t="shared" si="18"/>
        <v>4.0301056855671602</v>
      </c>
      <c r="J43" s="9">
        <f t="shared" si="19"/>
        <v>5.295307708663624</v>
      </c>
      <c r="K43" s="11">
        <f t="shared" si="20"/>
        <v>0.5780346820809249</v>
      </c>
      <c r="L43" s="11">
        <f t="shared" si="21"/>
        <v>0.25974025974025972</v>
      </c>
      <c r="M43" s="11">
        <f t="shared" si="22"/>
        <v>0.1984126984126984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-0.25038696508556135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0.22699568529461184</v>
      </c>
      <c r="Q43" s="11">
        <f>2*'OddsRatio_working_3-way'!K43*'OddsRatio_working_3-way'!L43*'OddsRatio_working_3-way'!M43</f>
        <v>5.9578920024832484E-2</v>
      </c>
      <c r="R43" s="11">
        <f t="shared" si="23"/>
        <v>0</v>
      </c>
      <c r="S43" s="11">
        <f t="shared" si="24"/>
        <v>-0.90657948275000522</v>
      </c>
      <c r="T43" s="11">
        <f t="shared" si="25"/>
        <v>-0.23794737080052625</v>
      </c>
      <c r="U43" s="11">
        <f>'OddsRatio_working_3-way'!S43-'OddsRatio_working_3-way'!R43^2/3</f>
        <v>-0.90657948275000522</v>
      </c>
      <c r="V43" s="11">
        <f>'OddsRatio_working_3-way'!S43*'OddsRatio_working_3-way'!R43/3-2*'OddsRatio_working_3-way'!R43^3/27-'OddsRatio_working_3-way'!T43</f>
        <v>0.23794737080052625</v>
      </c>
      <c r="W43" s="11">
        <f>'OddsRatio_working_3-way'!V43^2+4*'OddsRatio_working_3-way'!U43^3/27</f>
        <v>-5.3767020552441362E-2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0.16612192196044182</v>
      </c>
      <c r="Y43" s="11">
        <f>IF('OddsRatio_working_3-way'!W43&gt;=0,IF('OddsRatio_working_3-way'!V43+SQRT('OddsRatio_working_3-way'!W43)&gt;0,0,PI()),ACOS('OddsRatio_working_3-way'!V43/(2*'OddsRatio_working_3-way'!X43)))</f>
        <v>0.77247873150244217</v>
      </c>
      <c r="Z43" s="11">
        <f>'OddsRatio_working_3-way'!X43^(1/3)*COS('OddsRatio_working_3-way'!Y43/3)</f>
        <v>0.53159748869599299</v>
      </c>
      <c r="AA43" s="11">
        <f>'OddsRatio_working_3-way'!X43^(1/3)*COS(('OddsRatio_working_3-way'!Y43+2*PI())/3)</f>
        <v>-0.38703385970896143</v>
      </c>
      <c r="AB43" s="11">
        <f>'OddsRatio_working_3-way'!X43^(1/3)*COS(('OddsRatio_working_3-way'!Y43+4*PI())/3)</f>
        <v>-0.14456362898703173</v>
      </c>
      <c r="AC43" s="11">
        <f>'OddsRatio_working_3-way'!X43^(1/3)*SIN('OddsRatio_working_3-way'!Y43/3)</f>
        <v>0.13999025297777681</v>
      </c>
      <c r="AD43" s="11">
        <f>'OddsRatio_working_3-way'!X43^(1/3)*SIN(('OddsRatio_working_3-way'!Y43+2*PI())/3)</f>
        <v>0.3903818033098525</v>
      </c>
      <c r="AE43" s="11">
        <f>'OddsRatio_working_3-way'!X43^(1/3)*SIN(('OddsRatio_working_3-way'!Y43+4*PI())/3)</f>
        <v>-0.53037205628762929</v>
      </c>
      <c r="AF43" s="11">
        <f>-'OddsRatio_working_3-way'!U43/(3*'OddsRatio_working_3-way'!X43^(1/3))*COS(('OddsRatio_working_3-way'!Y43)/3)</f>
        <v>0.53159748869599299</v>
      </c>
      <c r="AG43" s="11">
        <f>-'OddsRatio_working_3-way'!U43/(3*'OddsRatio_working_3-way'!X43^(1/3))*COS(('OddsRatio_working_3-way'!Y43+2*PI())/3)</f>
        <v>-0.38703385970896143</v>
      </c>
      <c r="AH43" s="11">
        <f>-'OddsRatio_working_3-way'!U43/(3*'OddsRatio_working_3-way'!X43^(1/3))*COS(('OddsRatio_working_3-way'!Y43+4*PI())/3)</f>
        <v>-0.14456362898703173</v>
      </c>
      <c r="AI43" s="11">
        <f>'OddsRatio_working_3-way'!U43/(3*'OddsRatio_working_3-way'!X43^(1/3))*SIN(('OddsRatio_working_3-way'!Y43)/3)</f>
        <v>-0.13999025297777681</v>
      </c>
      <c r="AJ43" s="11">
        <f>'OddsRatio_working_3-way'!U43/(3*'OddsRatio_working_3-way'!X43^(1/3))*SIN(('OddsRatio_working_3-way'!Y43+2*PI())/3)</f>
        <v>-0.3903818033098525</v>
      </c>
      <c r="AK43" s="11">
        <f>'OddsRatio_working_3-way'!U43/(3*'OddsRatio_working_3-way'!X43^(1/3))*SIN(('OddsRatio_working_3-way'!Y43+4*PI())/3)</f>
        <v>0.53037205628762929</v>
      </c>
      <c r="AL43" s="11">
        <f>'OddsRatio_working_3-way'!Z43+'OddsRatio_working_3-way'!AF43</f>
        <v>1.063194977391986</v>
      </c>
      <c r="AM43" s="11">
        <f>'OddsRatio_working_3-way'!AA43+'OddsRatio_working_3-way'!AG43</f>
        <v>-0.77406771941792285</v>
      </c>
      <c r="AN43" s="11">
        <f>'OddsRatio_working_3-way'!AB43+'OddsRatio_working_3-way'!AH43</f>
        <v>-0.28912725797406347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1.063194977391986</v>
      </c>
      <c r="AS43" s="11">
        <f>IF(('OddsRatio_working_3-way'!X43=0),IF(Q43&gt;0,-Q43^(1/3),(-Q43)^(1/3)),'OddsRatio_working_3-way'!AM43-'OddsRatio_working_3-way'!R43/3)</f>
        <v>-0.77406771941792285</v>
      </c>
      <c r="AT43" s="11">
        <f>IF(('OddsRatio_working_3-way'!X43=0),IF(Q43&gt;0,-Q43^(1/3),(-Q43)^(1/3)),'OddsRatio_working_3-way'!AN43-'OddsRatio_working_3-way'!R43/3)</f>
        <v>-0.28912725797406347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1.38</v>
      </c>
      <c r="B44" s="4">
        <f>IF('True_Odds_Calculator_3-way'!B45="","",'True_Odds_Calculator_3-way'!B45)</f>
        <v>4.97</v>
      </c>
      <c r="C44" s="4">
        <f>IF('True_Odds_Calculator_3-way'!C45="","",'True_Odds_Calculator_3-way'!C45)</f>
        <v>8.67</v>
      </c>
      <c r="D44" s="9">
        <f t="shared" si="13"/>
        <v>0.7063571058601753</v>
      </c>
      <c r="E44" s="9">
        <f t="shared" si="14"/>
        <v>0.18715647716360781</v>
      </c>
      <c r="F44" s="9">
        <f t="shared" si="15"/>
        <v>0.10648641697621708</v>
      </c>
      <c r="G44" s="9">
        <f t="shared" si="16"/>
        <v>1.0939855377000529</v>
      </c>
      <c r="H44" s="9">
        <f t="shared" si="17"/>
        <v>1.4157145043260198</v>
      </c>
      <c r="I44" s="9">
        <f t="shared" si="18"/>
        <v>5.3431225846692092</v>
      </c>
      <c r="J44" s="9">
        <f t="shared" si="19"/>
        <v>9.3908690741594043</v>
      </c>
      <c r="K44" s="11">
        <f t="shared" si="20"/>
        <v>0.7246376811594204</v>
      </c>
      <c r="L44" s="11">
        <f t="shared" si="21"/>
        <v>0.2012072434607646</v>
      </c>
      <c r="M44" s="11">
        <f t="shared" si="22"/>
        <v>0.11534025374855825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-0.19458748041800444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0.20213889861745407</v>
      </c>
      <c r="Q44" s="11">
        <f>2*'OddsRatio_working_3-way'!K44*'OddsRatio_working_3-way'!L44*'OddsRatio_working_3-way'!M44</f>
        <v>3.3633760169293522E-2</v>
      </c>
      <c r="R44" s="11">
        <f t="shared" si="23"/>
        <v>0</v>
      </c>
      <c r="S44" s="11">
        <f t="shared" si="24"/>
        <v>-1.0388073178358033</v>
      </c>
      <c r="T44" s="11">
        <f t="shared" si="25"/>
        <v>-0.17284647551344479</v>
      </c>
      <c r="U44" s="11">
        <f>'OddsRatio_working_3-way'!S44-'OddsRatio_working_3-way'!R44^2/3</f>
        <v>-1.0388073178358033</v>
      </c>
      <c r="V44" s="11">
        <f>'OddsRatio_working_3-way'!S44*'OddsRatio_working_3-way'!R44/3-2*'OddsRatio_working_3-way'!R44^3/27-'OddsRatio_working_3-way'!T44</f>
        <v>0.17284647551344479</v>
      </c>
      <c r="W44" s="11">
        <f>'OddsRatio_working_3-way'!V44^2+4*'OddsRatio_working_3-way'!U44^3/27</f>
        <v>-0.1361979361082333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0.20376079125144095</v>
      </c>
      <c r="Y44" s="11">
        <f>IF('OddsRatio_working_3-way'!W44&gt;=0,IF('OddsRatio_working_3-way'!V44+SQRT('OddsRatio_working_3-way'!W44)&gt;0,0,PI()),ACOS('OddsRatio_working_3-way'!V44/(2*'OddsRatio_working_3-way'!X44)))</f>
        <v>1.1327835670844846</v>
      </c>
      <c r="Z44" s="11">
        <f>'OddsRatio_working_3-way'!X44^(1/3)*COS('OddsRatio_working_3-way'!Y44/3)</f>
        <v>0.54699276885002646</v>
      </c>
      <c r="AA44" s="11">
        <f>'OddsRatio_working_3-way'!X44^(1/3)*COS(('OddsRatio_working_3-way'!Y44+2*PI())/3)</f>
        <v>-0.46138202139145845</v>
      </c>
      <c r="AB44" s="11">
        <f>'OddsRatio_working_3-way'!X44^(1/3)*COS(('OddsRatio_working_3-way'!Y44+4*PI())/3)</f>
        <v>-8.5610747458568212E-2</v>
      </c>
      <c r="AC44" s="11">
        <f>'OddsRatio_working_3-way'!X44^(1/3)*SIN('OddsRatio_working_3-way'!Y44/3)</f>
        <v>0.2169516461588831</v>
      </c>
      <c r="AD44" s="11">
        <f>'OddsRatio_working_3-way'!X44^(1/3)*SIN(('OddsRatio_working_3-way'!Y44+2*PI())/3)</f>
        <v>0.36523381043107089</v>
      </c>
      <c r="AE44" s="11">
        <f>'OddsRatio_working_3-way'!X44^(1/3)*SIN(('OddsRatio_working_3-way'!Y44+4*PI())/3)</f>
        <v>-0.5821854565899538</v>
      </c>
      <c r="AF44" s="11">
        <f>-'OddsRatio_working_3-way'!U44/(3*'OddsRatio_working_3-way'!X44^(1/3))*COS(('OddsRatio_working_3-way'!Y44)/3)</f>
        <v>0.54699276885002646</v>
      </c>
      <c r="AG44" s="11">
        <f>-'OddsRatio_working_3-way'!U44/(3*'OddsRatio_working_3-way'!X44^(1/3))*COS(('OddsRatio_working_3-way'!Y44+2*PI())/3)</f>
        <v>-0.46138202139145845</v>
      </c>
      <c r="AH44" s="11">
        <f>-'OddsRatio_working_3-way'!U44/(3*'OddsRatio_working_3-way'!X44^(1/3))*COS(('OddsRatio_working_3-way'!Y44+4*PI())/3)</f>
        <v>-8.5610747458568212E-2</v>
      </c>
      <c r="AI44" s="11">
        <f>'OddsRatio_working_3-way'!U44/(3*'OddsRatio_working_3-way'!X44^(1/3))*SIN(('OddsRatio_working_3-way'!Y44)/3)</f>
        <v>-0.2169516461588831</v>
      </c>
      <c r="AJ44" s="11">
        <f>'OddsRatio_working_3-way'!U44/(3*'OddsRatio_working_3-way'!X44^(1/3))*SIN(('OddsRatio_working_3-way'!Y44+2*PI())/3)</f>
        <v>-0.36523381043107089</v>
      </c>
      <c r="AK44" s="11">
        <f>'OddsRatio_working_3-way'!U44/(3*'OddsRatio_working_3-way'!X44^(1/3))*SIN(('OddsRatio_working_3-way'!Y44+4*PI())/3)</f>
        <v>0.5821854565899538</v>
      </c>
      <c r="AL44" s="11">
        <f>'OddsRatio_working_3-way'!Z44+'OddsRatio_working_3-way'!AF44</f>
        <v>1.0939855377000529</v>
      </c>
      <c r="AM44" s="11">
        <f>'OddsRatio_working_3-way'!AA44+'OddsRatio_working_3-way'!AG44</f>
        <v>-0.9227640427829169</v>
      </c>
      <c r="AN44" s="11">
        <f>'OddsRatio_working_3-way'!AB44+'OddsRatio_working_3-way'!AH44</f>
        <v>-0.17122149491713642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1.0939855377000529</v>
      </c>
      <c r="AS44" s="11">
        <f>IF(('OddsRatio_working_3-way'!X44=0),IF(Q44&gt;0,-Q44^(1/3),(-Q44)^(1/3)),'OddsRatio_working_3-way'!AM44-'OddsRatio_working_3-way'!R44/3)</f>
        <v>-0.9227640427829169</v>
      </c>
      <c r="AT44" s="11">
        <f>IF(('OddsRatio_working_3-way'!X44=0),IF(Q44&gt;0,-Q44^(1/3),(-Q44)^(1/3)),'OddsRatio_working_3-way'!AN44-'OddsRatio_working_3-way'!R44/3)</f>
        <v>-0.17122149491713642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1.68</v>
      </c>
      <c r="B45" s="4">
        <f>IF('True_Odds_Calculator_3-way'!B46="","",'True_Odds_Calculator_3-way'!B46)</f>
        <v>3.96</v>
      </c>
      <c r="C45" s="4">
        <f>IF('True_Odds_Calculator_3-way'!C46="","",'True_Odds_Calculator_3-way'!C46)</f>
        <v>5.47</v>
      </c>
      <c r="D45" s="9">
        <f t="shared" si="13"/>
        <v>0.58236866115519381</v>
      </c>
      <c r="E45" s="9">
        <f t="shared" si="14"/>
        <v>0.24262395687176608</v>
      </c>
      <c r="F45" s="9">
        <f t="shared" si="15"/>
        <v>0.17500738197304019</v>
      </c>
      <c r="G45" s="9">
        <f t="shared" si="16"/>
        <v>1.054596125377077</v>
      </c>
      <c r="H45" s="9">
        <f t="shared" si="17"/>
        <v>1.7171253652564122</v>
      </c>
      <c r="I45" s="9">
        <f t="shared" si="18"/>
        <v>4.121604531116148</v>
      </c>
      <c r="J45" s="9">
        <f t="shared" si="19"/>
        <v>5.7140446804355349</v>
      </c>
      <c r="K45" s="11">
        <f t="shared" si="20"/>
        <v>0.59523809523809523</v>
      </c>
      <c r="L45" s="11">
        <f t="shared" si="21"/>
        <v>0.25252525252525254</v>
      </c>
      <c r="M45" s="11">
        <f t="shared" si="22"/>
        <v>0.18281535648994515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-0.24723864394796768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0.22285842669754924</v>
      </c>
      <c r="Q45" s="11">
        <f>2*'OddsRatio_working_3-way'!K45*'OddsRatio_working_3-way'!L45*'OddsRatio_working_3-way'!M45</f>
        <v>5.4958921503711268E-2</v>
      </c>
      <c r="R45" s="11">
        <f t="shared" si="23"/>
        <v>0</v>
      </c>
      <c r="S45" s="11">
        <f t="shared" si="24"/>
        <v>-0.90138994106621395</v>
      </c>
      <c r="T45" s="11">
        <f t="shared" si="25"/>
        <v>-0.22229098423334495</v>
      </c>
      <c r="U45" s="11">
        <f>'OddsRatio_working_3-way'!S45-'OddsRatio_working_3-way'!R45^2/3</f>
        <v>-0.90138994106621395</v>
      </c>
      <c r="V45" s="11">
        <f>'OddsRatio_working_3-way'!S45*'OddsRatio_working_3-way'!R45/3-2*'OddsRatio_working_3-way'!R45^3/27-'OddsRatio_working_3-way'!T45</f>
        <v>0.22229098423334495</v>
      </c>
      <c r="W45" s="11">
        <f>'OddsRatio_working_3-way'!V45^2+4*'OddsRatio_working_3-way'!U45^3/27</f>
        <v>-5.9087870284693707E-2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0.16469756521889062</v>
      </c>
      <c r="Y45" s="11">
        <f>IF('OddsRatio_working_3-way'!W45&gt;=0,IF('OddsRatio_working_3-way'!V45+SQRT('OddsRatio_working_3-way'!W45)&gt;0,0,PI()),ACOS('OddsRatio_working_3-way'!V45/(2*'OddsRatio_working_3-way'!X45)))</f>
        <v>0.83004033637815899</v>
      </c>
      <c r="Z45" s="11">
        <f>'OddsRatio_working_3-way'!X45^(1/3)*COS('OddsRatio_working_3-way'!Y45/3)</f>
        <v>0.52729806268853852</v>
      </c>
      <c r="AA45" s="11">
        <f>'OddsRatio_working_3-way'!X45^(1/3)*COS(('OddsRatio_working_3-way'!Y45+2*PI())/3)</f>
        <v>-0.39332188926079342</v>
      </c>
      <c r="AB45" s="11">
        <f>'OddsRatio_working_3-way'!X45^(1/3)*COS(('OddsRatio_working_3-way'!Y45+4*PI())/3)</f>
        <v>-0.13397617342774523</v>
      </c>
      <c r="AC45" s="11">
        <f>'OddsRatio_working_3-way'!X45^(1/3)*SIN('OddsRatio_working_3-way'!Y45/3)</f>
        <v>0.1497333188493867</v>
      </c>
      <c r="AD45" s="11">
        <f>'OddsRatio_working_3-way'!X45^(1/3)*SIN(('OddsRatio_working_3-way'!Y45+2*PI())/3)</f>
        <v>0.38178685822990055</v>
      </c>
      <c r="AE45" s="11">
        <f>'OddsRatio_working_3-way'!X45^(1/3)*SIN(('OddsRatio_working_3-way'!Y45+4*PI())/3)</f>
        <v>-0.53152017707928711</v>
      </c>
      <c r="AF45" s="11">
        <f>-'OddsRatio_working_3-way'!U45/(3*'OddsRatio_working_3-way'!X45^(1/3))*COS(('OddsRatio_working_3-way'!Y45)/3)</f>
        <v>0.52729806268853852</v>
      </c>
      <c r="AG45" s="11">
        <f>-'OddsRatio_working_3-way'!U45/(3*'OddsRatio_working_3-way'!X45^(1/3))*COS(('OddsRatio_working_3-way'!Y45+2*PI())/3)</f>
        <v>-0.39332188926079337</v>
      </c>
      <c r="AH45" s="11">
        <f>-'OddsRatio_working_3-way'!U45/(3*'OddsRatio_working_3-way'!X45^(1/3))*COS(('OddsRatio_working_3-way'!Y45+4*PI())/3)</f>
        <v>-0.1339761734277452</v>
      </c>
      <c r="AI45" s="11">
        <f>'OddsRatio_working_3-way'!U45/(3*'OddsRatio_working_3-way'!X45^(1/3))*SIN(('OddsRatio_working_3-way'!Y45)/3)</f>
        <v>-0.14973331884938668</v>
      </c>
      <c r="AJ45" s="11">
        <f>'OddsRatio_working_3-way'!U45/(3*'OddsRatio_working_3-way'!X45^(1/3))*SIN(('OddsRatio_working_3-way'!Y45+2*PI())/3)</f>
        <v>-0.38178685822990044</v>
      </c>
      <c r="AK45" s="11">
        <f>'OddsRatio_working_3-way'!U45/(3*'OddsRatio_working_3-way'!X45^(1/3))*SIN(('OddsRatio_working_3-way'!Y45+4*PI())/3)</f>
        <v>0.531520177079287</v>
      </c>
      <c r="AL45" s="11">
        <f>'OddsRatio_working_3-way'!Z45+'OddsRatio_working_3-way'!AF45</f>
        <v>1.054596125377077</v>
      </c>
      <c r="AM45" s="11">
        <f>'OddsRatio_working_3-way'!AA45+'OddsRatio_working_3-way'!AG45</f>
        <v>-0.78664377852158673</v>
      </c>
      <c r="AN45" s="11">
        <f>'OddsRatio_working_3-way'!AB45+'OddsRatio_working_3-way'!AH45</f>
        <v>-0.26795234685549041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1.054596125377077</v>
      </c>
      <c r="AS45" s="11">
        <f>IF(('OddsRatio_working_3-way'!X45=0),IF(Q45&gt;0,-Q45^(1/3),(-Q45)^(1/3)),'OddsRatio_working_3-way'!AM45-'OddsRatio_working_3-way'!R45/3)</f>
        <v>-0.78664377852158673</v>
      </c>
      <c r="AT45" s="11">
        <f>IF(('OddsRatio_working_3-way'!X45=0),IF(Q45&gt;0,-Q45^(1/3),(-Q45)^(1/3)),'OddsRatio_working_3-way'!AN45-'OddsRatio_working_3-way'!R45/3)</f>
        <v>-0.26795234685549041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2.4900000000000002</v>
      </c>
      <c r="D46" s="9">
        <f t="shared" si="13"/>
        <v>0.32426306349777684</v>
      </c>
      <c r="E46" s="9">
        <f t="shared" si="14"/>
        <v>0.28396682087976727</v>
      </c>
      <c r="F46" s="9">
        <f t="shared" si="15"/>
        <v>0.39177011562245606</v>
      </c>
      <c r="G46" s="9">
        <f t="shared" si="16"/>
        <v>1.0419579233187255</v>
      </c>
      <c r="H46" s="9">
        <f t="shared" si="17"/>
        <v>3.083915846637451</v>
      </c>
      <c r="I46" s="9">
        <f t="shared" si="18"/>
        <v>3.5215381744313157</v>
      </c>
      <c r="J46" s="9">
        <f t="shared" si="19"/>
        <v>2.5525173057449013</v>
      </c>
      <c r="K46" s="11">
        <f t="shared" si="20"/>
        <v>0.33333333333333331</v>
      </c>
      <c r="L46" s="11">
        <f t="shared" si="21"/>
        <v>0.29239766081871343</v>
      </c>
      <c r="M46" s="11">
        <f t="shared" si="22"/>
        <v>0.40160642570281119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-0.28228312861582794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0.23133469550717489</v>
      </c>
      <c r="Q46" s="11">
        <f>2*'OddsRatio_working_3-way'!K46*'OddsRatio_working_3-way'!L46*'OddsRatio_working_3-way'!M46</f>
        <v>7.8285852963510955E-2</v>
      </c>
      <c r="R46" s="11">
        <f t="shared" si="23"/>
        <v>0</v>
      </c>
      <c r="S46" s="11">
        <f t="shared" si="24"/>
        <v>-0.81951300682234141</v>
      </c>
      <c r="T46" s="11">
        <f t="shared" si="25"/>
        <v>-0.27733096677575003</v>
      </c>
      <c r="U46" s="11">
        <f>'OddsRatio_working_3-way'!S46-'OddsRatio_working_3-way'!R46^2/3</f>
        <v>-0.81951300682234141</v>
      </c>
      <c r="V46" s="11">
        <f>'OddsRatio_working_3-way'!S46*'OddsRatio_working_3-way'!R46/3-2*'OddsRatio_working_3-way'!R46^3/27-'OddsRatio_working_3-way'!T46</f>
        <v>0.27733096677575003</v>
      </c>
      <c r="W46" s="11">
        <f>'OddsRatio_working_3-way'!V46^2+4*'OddsRatio_working_3-way'!U46^3/27</f>
        <v>-4.6262342251425226E-3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0.14277490969872358</v>
      </c>
      <c r="Y46" s="11">
        <f>IF('OddsRatio_working_3-way'!W46&gt;=0,IF('OddsRatio_working_3-way'!V46+SQRT('OddsRatio_working_3-way'!W46)&gt;0,0,PI()),ACOS('OddsRatio_working_3-way'!V46/(2*'OddsRatio_working_3-way'!X46)))</f>
        <v>0.24050652611109791</v>
      </c>
      <c r="Z46" s="11">
        <f>'OddsRatio_working_3-way'!X46^(1/3)*COS('OddsRatio_working_3-way'!Y46/3)</f>
        <v>0.52097896165936275</v>
      </c>
      <c r="AA46" s="11">
        <f>'OddsRatio_working_3-way'!X46^(1/3)*COS(('OddsRatio_working_3-way'!Y46+2*PI())/3)</f>
        <v>-0.29673783026568312</v>
      </c>
      <c r="AB46" s="11">
        <f>'OddsRatio_working_3-way'!X46^(1/3)*COS(('OddsRatio_working_3-way'!Y46+4*PI())/3)</f>
        <v>-0.22424113139367979</v>
      </c>
      <c r="AC46" s="11">
        <f>'OddsRatio_working_3-way'!X46^(1/3)*SIN('OddsRatio_working_3-way'!Y46/3)</f>
        <v>4.185598860911055E-2</v>
      </c>
      <c r="AD46" s="11">
        <f>'OddsRatio_working_3-way'!X46^(1/3)*SIN(('OddsRatio_working_3-way'!Y46+2*PI())/3)</f>
        <v>0.43025302132969201</v>
      </c>
      <c r="AE46" s="11">
        <f>'OddsRatio_working_3-way'!X46^(1/3)*SIN(('OddsRatio_working_3-way'!Y46+4*PI())/3)</f>
        <v>-0.47210900993880234</v>
      </c>
      <c r="AF46" s="11">
        <f>-'OddsRatio_working_3-way'!U46/(3*'OddsRatio_working_3-way'!X46^(1/3))*COS(('OddsRatio_working_3-way'!Y46)/3)</f>
        <v>0.52097896165936286</v>
      </c>
      <c r="AG46" s="11">
        <f>-'OddsRatio_working_3-way'!U46/(3*'OddsRatio_working_3-way'!X46^(1/3))*COS(('OddsRatio_working_3-way'!Y46+2*PI())/3)</f>
        <v>-0.29673783026568318</v>
      </c>
      <c r="AH46" s="11">
        <f>-'OddsRatio_working_3-way'!U46/(3*'OddsRatio_working_3-way'!X46^(1/3))*COS(('OddsRatio_working_3-way'!Y46+4*PI())/3)</f>
        <v>-0.22424113139367985</v>
      </c>
      <c r="AI46" s="11">
        <f>'OddsRatio_working_3-way'!U46/(3*'OddsRatio_working_3-way'!X46^(1/3))*SIN(('OddsRatio_working_3-way'!Y46)/3)</f>
        <v>-4.1855988609110557E-2</v>
      </c>
      <c r="AJ46" s="11">
        <f>'OddsRatio_working_3-way'!U46/(3*'OddsRatio_working_3-way'!X46^(1/3))*SIN(('OddsRatio_working_3-way'!Y46+2*PI())/3)</f>
        <v>-0.43025302132969206</v>
      </c>
      <c r="AK46" s="11">
        <f>'OddsRatio_working_3-way'!U46/(3*'OddsRatio_working_3-way'!X46^(1/3))*SIN(('OddsRatio_working_3-way'!Y46+4*PI())/3)</f>
        <v>0.47210900993880245</v>
      </c>
      <c r="AL46" s="11">
        <f>'OddsRatio_working_3-way'!Z46+'OddsRatio_working_3-way'!AF46</f>
        <v>1.0419579233187255</v>
      </c>
      <c r="AM46" s="11">
        <f>'OddsRatio_working_3-way'!AA46+'OddsRatio_working_3-way'!AG46</f>
        <v>-0.59347566053136624</v>
      </c>
      <c r="AN46" s="11">
        <f>'OddsRatio_working_3-way'!AB46+'OddsRatio_working_3-way'!AH46</f>
        <v>-0.44848226278735964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1.0419579233187255</v>
      </c>
      <c r="AS46" s="11">
        <f>IF(('OddsRatio_working_3-way'!X46=0),IF(Q46&gt;0,-Q46^(1/3),(-Q46)^(1/3)),'OddsRatio_working_3-way'!AM46-'OddsRatio_working_3-way'!R46/3)</f>
        <v>-0.59347566053136624</v>
      </c>
      <c r="AT46" s="11">
        <f>IF(('OddsRatio_working_3-way'!X46=0),IF(Q46&gt;0,-Q46^(1/3),(-Q46)^(1/3)),'OddsRatio_working_3-way'!AN46-'OddsRatio_working_3-way'!R46/3)</f>
        <v>-0.44848226278735964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2.0699999999999998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3.82</v>
      </c>
      <c r="D47" s="9">
        <f t="shared" si="13"/>
        <v>0.47214586457369051</v>
      </c>
      <c r="E47" s="9">
        <f t="shared" si="14"/>
        <v>0.27446358561348694</v>
      </c>
      <c r="F47" s="9">
        <f t="shared" si="15"/>
        <v>0.25339054981282277</v>
      </c>
      <c r="G47" s="9">
        <f t="shared" si="16"/>
        <v>1.0448500323923771</v>
      </c>
      <c r="H47" s="9">
        <f t="shared" si="17"/>
        <v>2.1179895346598432</v>
      </c>
      <c r="I47" s="9">
        <f t="shared" si="18"/>
        <v>3.6434705819527147</v>
      </c>
      <c r="J47" s="9">
        <f t="shared" si="19"/>
        <v>3.946477091346503</v>
      </c>
      <c r="K47" s="11">
        <f t="shared" si="20"/>
        <v>0.48309178743961356</v>
      </c>
      <c r="L47" s="11">
        <f t="shared" si="21"/>
        <v>0.28328611898016998</v>
      </c>
      <c r="M47" s="11">
        <f t="shared" si="22"/>
        <v>0.26178010471204188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-0.27349223064335126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0.22999935299247432</v>
      </c>
      <c r="Q47" s="11">
        <f>2*'OddsRatio_working_3-way'!K47*'OddsRatio_working_3-way'!L47*'OddsRatio_working_3-way'!M47</f>
        <v>7.1650888782702274E-2</v>
      </c>
      <c r="R47" s="11">
        <f t="shared" si="23"/>
        <v>0</v>
      </c>
      <c r="S47" s="11">
        <f t="shared" si="24"/>
        <v>-0.84097216382137729</v>
      </c>
      <c r="T47" s="11">
        <f t="shared" si="25"/>
        <v>-0.26198509776366896</v>
      </c>
      <c r="U47" s="11">
        <f>'OddsRatio_working_3-way'!S47-'OddsRatio_working_3-way'!R47^2/3</f>
        <v>-0.84097216382137729</v>
      </c>
      <c r="V47" s="11">
        <f>'OddsRatio_working_3-way'!S47*'OddsRatio_working_3-way'!R47/3-2*'OddsRatio_working_3-way'!R47^3/27-'OddsRatio_working_3-way'!T47</f>
        <v>0.26198509776366896</v>
      </c>
      <c r="W47" s="11">
        <f>'OddsRatio_working_3-way'!V47^2+4*'OddsRatio_working_3-way'!U47^3/27</f>
        <v>-1.9477032098527469E-2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0.14841935819559274</v>
      </c>
      <c r="Y47" s="11">
        <f>IF('OddsRatio_working_3-way'!W47&gt;=0,IF('OddsRatio_working_3-way'!V47+SQRT('OddsRatio_working_3-way'!W47)&gt;0,0,PI()),ACOS('OddsRatio_working_3-way'!V47/(2*'OddsRatio_working_3-way'!X47)))</f>
        <v>0.48946612798387124</v>
      </c>
      <c r="Z47" s="11">
        <f>'OddsRatio_working_3-way'!X47^(1/3)*COS('OddsRatio_working_3-way'!Y47/3)</f>
        <v>0.52242501619618853</v>
      </c>
      <c r="AA47" s="11">
        <f>'OddsRatio_working_3-way'!X47^(1/3)*COS(('OddsRatio_working_3-way'!Y47+2*PI())/3)</f>
        <v>-0.33569148361906503</v>
      </c>
      <c r="AB47" s="11">
        <f>'OddsRatio_working_3-way'!X47^(1/3)*COS(('OddsRatio_working_3-way'!Y47+4*PI())/3)</f>
        <v>-0.18673353257712369</v>
      </c>
      <c r="AC47" s="11">
        <f>'OddsRatio_working_3-way'!X47^(1/3)*SIN('OddsRatio_working_3-way'!Y47/3)</f>
        <v>8.6000913132000201E-2</v>
      </c>
      <c r="AD47" s="11">
        <f>'OddsRatio_working_3-way'!X47^(1/3)*SIN(('OddsRatio_working_3-way'!Y47+2*PI())/3)</f>
        <v>0.40943287903239611</v>
      </c>
      <c r="AE47" s="11">
        <f>'OddsRatio_working_3-way'!X47^(1/3)*SIN(('OddsRatio_working_3-way'!Y47+4*PI())/3)</f>
        <v>-0.49543379216439609</v>
      </c>
      <c r="AF47" s="11">
        <f>-'OddsRatio_working_3-way'!U47/(3*'OddsRatio_working_3-way'!X47^(1/3))*COS(('OddsRatio_working_3-way'!Y47)/3)</f>
        <v>0.52242501619618853</v>
      </c>
      <c r="AG47" s="11">
        <f>-'OddsRatio_working_3-way'!U47/(3*'OddsRatio_working_3-way'!X47^(1/3))*COS(('OddsRatio_working_3-way'!Y47+2*PI())/3)</f>
        <v>-0.33569148361906503</v>
      </c>
      <c r="AH47" s="11">
        <f>-'OddsRatio_working_3-way'!U47/(3*'OddsRatio_working_3-way'!X47^(1/3))*COS(('OddsRatio_working_3-way'!Y47+4*PI())/3)</f>
        <v>-0.18673353257712369</v>
      </c>
      <c r="AI47" s="11">
        <f>'OddsRatio_working_3-way'!U47/(3*'OddsRatio_working_3-way'!X47^(1/3))*SIN(('OddsRatio_working_3-way'!Y47)/3)</f>
        <v>-8.6000913132000201E-2</v>
      </c>
      <c r="AJ47" s="11">
        <f>'OddsRatio_working_3-way'!U47/(3*'OddsRatio_working_3-way'!X47^(1/3))*SIN(('OddsRatio_working_3-way'!Y47+2*PI())/3)</f>
        <v>-0.40943287903239611</v>
      </c>
      <c r="AK47" s="11">
        <f>'OddsRatio_working_3-way'!U47/(3*'OddsRatio_working_3-way'!X47^(1/3))*SIN(('OddsRatio_working_3-way'!Y47+4*PI())/3)</f>
        <v>0.49543379216439609</v>
      </c>
      <c r="AL47" s="11">
        <f>'OddsRatio_working_3-way'!Z47+'OddsRatio_working_3-way'!AF47</f>
        <v>1.0448500323923771</v>
      </c>
      <c r="AM47" s="11">
        <f>'OddsRatio_working_3-way'!AA47+'OddsRatio_working_3-way'!AG47</f>
        <v>-0.67138296723813007</v>
      </c>
      <c r="AN47" s="11">
        <f>'OddsRatio_working_3-way'!AB47+'OddsRatio_working_3-way'!AH47</f>
        <v>-0.37346706515424738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1.0448500323923771</v>
      </c>
      <c r="AS47" s="11">
        <f>IF(('OddsRatio_working_3-way'!X47=0),IF(Q47&gt;0,-Q47^(1/3),(-Q47)^(1/3)),'OddsRatio_working_3-way'!AM47-'OddsRatio_working_3-way'!R47/3)</f>
        <v>-0.67138296723813007</v>
      </c>
      <c r="AT47" s="11">
        <f>IF(('OddsRatio_working_3-way'!X47=0),IF(Q47&gt;0,-Q47^(1/3),(-Q47)^(1/3)),'OddsRatio_working_3-way'!AN47-'OddsRatio_working_3-way'!R47/3)</f>
        <v>-0.37346706515424738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1.75</v>
      </c>
      <c r="B48" s="4">
        <f>IF('True_Odds_Calculator_3-way'!B49="","",'True_Odds_Calculator_3-way'!B49)</f>
        <v>3.62</v>
      </c>
      <c r="C48" s="4">
        <f>IF('True_Odds_Calculator_3-way'!C49="","",'True_Odds_Calculator_3-way'!C49)</f>
        <v>5.52</v>
      </c>
      <c r="D48" s="9">
        <f t="shared" si="13"/>
        <v>0.55941100109163044</v>
      </c>
      <c r="E48" s="9">
        <f t="shared" si="14"/>
        <v>0.26657212666926006</v>
      </c>
      <c r="F48" s="9">
        <f t="shared" si="15"/>
        <v>0.17401687223910953</v>
      </c>
      <c r="G48" s="9">
        <f t="shared" si="16"/>
        <v>1.0501259313780804</v>
      </c>
      <c r="H48" s="9">
        <f t="shared" si="17"/>
        <v>1.7875944485335602</v>
      </c>
      <c r="I48" s="9">
        <f t="shared" si="18"/>
        <v>3.7513299402105709</v>
      </c>
      <c r="J48" s="9">
        <f t="shared" si="19"/>
        <v>5.7465692098289214</v>
      </c>
      <c r="K48" s="11">
        <f t="shared" si="20"/>
        <v>0.5714285714285714</v>
      </c>
      <c r="L48" s="11">
        <f t="shared" si="21"/>
        <v>0.27624309392265195</v>
      </c>
      <c r="M48" s="11">
        <f t="shared" si="22"/>
        <v>0.1811594202898551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-0.25398922480354125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0.22562712329707285</v>
      </c>
      <c r="Q48" s="11">
        <f>2*'OddsRatio_working_3-way'!K48*'OddsRatio_working_3-way'!L48*'OddsRatio_working_3-way'!M48</f>
        <v>5.7193187147546995E-2</v>
      </c>
      <c r="R48" s="11">
        <f t="shared" si="23"/>
        <v>0</v>
      </c>
      <c r="S48" s="11">
        <f t="shared" si="24"/>
        <v>-0.88833344592312424</v>
      </c>
      <c r="T48" s="11">
        <f t="shared" si="25"/>
        <v>-0.22517958071562089</v>
      </c>
      <c r="U48" s="11">
        <f>'OddsRatio_working_3-way'!S48-'OddsRatio_working_3-way'!R48^2/3</f>
        <v>-0.88833344592312424</v>
      </c>
      <c r="V48" s="11">
        <f>'OddsRatio_working_3-way'!S48*'OddsRatio_working_3-way'!R48/3-2*'OddsRatio_working_3-way'!R48^3/27-'OddsRatio_working_3-way'!T48</f>
        <v>0.22517958071562089</v>
      </c>
      <c r="W48" s="11">
        <f>'OddsRatio_working_3-way'!V48^2+4*'OddsRatio_working_3-way'!U48^3/27</f>
        <v>-5.3148405107712009E-2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0.16113212643586539</v>
      </c>
      <c r="Y48" s="11">
        <f>IF('OddsRatio_working_3-way'!W48&gt;=0,IF('OddsRatio_working_3-way'!V48+SQRT('OddsRatio_working_3-way'!W48)&gt;0,0,PI()),ACOS('OddsRatio_working_3-way'!V48/(2*'OddsRatio_working_3-way'!X48)))</f>
        <v>0.79715881261108357</v>
      </c>
      <c r="Z48" s="11">
        <f>'OddsRatio_working_3-way'!X48^(1/3)*COS('OddsRatio_working_3-way'!Y48/3)</f>
        <v>0.52506296568904032</v>
      </c>
      <c r="AA48" s="11">
        <f>'OddsRatio_working_3-way'!X48^(1/3)*COS(('OddsRatio_working_3-way'!Y48+2*PI())/3)</f>
        <v>-0.38628536370145872</v>
      </c>
      <c r="AB48" s="11">
        <f>'OddsRatio_working_3-way'!X48^(1/3)*COS(('OddsRatio_working_3-way'!Y48+4*PI())/3)</f>
        <v>-0.13877760198758179</v>
      </c>
      <c r="AC48" s="11">
        <f>'OddsRatio_working_3-way'!X48^(1/3)*SIN('OddsRatio_working_3-way'!Y48/3)</f>
        <v>0.14289867285202856</v>
      </c>
      <c r="AD48" s="11">
        <f>'OddsRatio_working_3-way'!X48^(1/3)*SIN(('OddsRatio_working_3-way'!Y48+2*PI())/3)</f>
        <v>0.38326853044709169</v>
      </c>
      <c r="AE48" s="11">
        <f>'OddsRatio_working_3-way'!X48^(1/3)*SIN(('OddsRatio_working_3-way'!Y48+4*PI())/3)</f>
        <v>-0.52616720329912037</v>
      </c>
      <c r="AF48" s="11">
        <f>-'OddsRatio_working_3-way'!U48/(3*'OddsRatio_working_3-way'!X48^(1/3))*COS(('OddsRatio_working_3-way'!Y48)/3)</f>
        <v>0.52506296568904021</v>
      </c>
      <c r="AG48" s="11">
        <f>-'OddsRatio_working_3-way'!U48/(3*'OddsRatio_working_3-way'!X48^(1/3))*COS(('OddsRatio_working_3-way'!Y48+2*PI())/3)</f>
        <v>-0.38628536370145861</v>
      </c>
      <c r="AH48" s="11">
        <f>-'OddsRatio_working_3-way'!U48/(3*'OddsRatio_working_3-way'!X48^(1/3))*COS(('OddsRatio_working_3-way'!Y48+4*PI())/3)</f>
        <v>-0.13877760198758177</v>
      </c>
      <c r="AI48" s="11">
        <f>'OddsRatio_working_3-way'!U48/(3*'OddsRatio_working_3-way'!X48^(1/3))*SIN(('OddsRatio_working_3-way'!Y48)/3)</f>
        <v>-0.14289867285202854</v>
      </c>
      <c r="AJ48" s="11">
        <f>'OddsRatio_working_3-way'!U48/(3*'OddsRatio_working_3-way'!X48^(1/3))*SIN(('OddsRatio_working_3-way'!Y48+2*PI())/3)</f>
        <v>-0.38326853044709164</v>
      </c>
      <c r="AK48" s="11">
        <f>'OddsRatio_working_3-way'!U48/(3*'OddsRatio_working_3-way'!X48^(1/3))*SIN(('OddsRatio_working_3-way'!Y48+4*PI())/3)</f>
        <v>0.52616720329912026</v>
      </c>
      <c r="AL48" s="11">
        <f>'OddsRatio_working_3-way'!Z48+'OddsRatio_working_3-way'!AF48</f>
        <v>1.0501259313780804</v>
      </c>
      <c r="AM48" s="11">
        <f>'OddsRatio_working_3-way'!AA48+'OddsRatio_working_3-way'!AG48</f>
        <v>-0.77257072740291732</v>
      </c>
      <c r="AN48" s="11">
        <f>'OddsRatio_working_3-way'!AB48+'OddsRatio_working_3-way'!AH48</f>
        <v>-0.27755520397516353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1.0501259313780804</v>
      </c>
      <c r="AS48" s="11">
        <f>IF(('OddsRatio_working_3-way'!X48=0),IF(Q48&gt;0,-Q48^(1/3),(-Q48)^(1/3)),'OddsRatio_working_3-way'!AM48-'OddsRatio_working_3-way'!R48/3)</f>
        <v>-0.77257072740291732</v>
      </c>
      <c r="AT48" s="11">
        <f>IF(('OddsRatio_working_3-way'!X48=0),IF(Q48&gt;0,-Q48^(1/3),(-Q48)^(1/3)),'OddsRatio_working_3-way'!AN48-'OddsRatio_working_3-way'!R48/3)</f>
        <v>-0.27755520397516353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2.0299999999999998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3.81</v>
      </c>
      <c r="D49" s="9">
        <f t="shared" si="13"/>
        <v>0.47515613938166629</v>
      </c>
      <c r="E49" s="9">
        <f t="shared" si="14"/>
        <v>0.27568118672090175</v>
      </c>
      <c r="F49" s="9">
        <f t="shared" si="15"/>
        <v>0.24916267389743207</v>
      </c>
      <c r="G49" s="9">
        <f t="shared" si="16"/>
        <v>1.0723993735922108</v>
      </c>
      <c r="H49" s="9">
        <f t="shared" si="17"/>
        <v>2.1045713547999769</v>
      </c>
      <c r="I49" s="9">
        <f t="shared" si="18"/>
        <v>3.6273784653009167</v>
      </c>
      <c r="J49" s="9">
        <f t="shared" si="19"/>
        <v>4.013442239794113</v>
      </c>
      <c r="K49" s="11">
        <f t="shared" si="20"/>
        <v>0.49261083743842371</v>
      </c>
      <c r="L49" s="11">
        <f t="shared" si="21"/>
        <v>0.28985507246376813</v>
      </c>
      <c r="M49" s="11">
        <f t="shared" si="22"/>
        <v>0.26246719160104987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-0.2657477035760335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0.23572765548234509</v>
      </c>
      <c r="Q49" s="11">
        <f>2*'OddsRatio_working_3-way'!K49*'OddsRatio_working_3-way'!L49*'OddsRatio_working_3-way'!M49</f>
        <v>7.4953149596930072E-2</v>
      </c>
      <c r="R49" s="11">
        <f t="shared" si="23"/>
        <v>0</v>
      </c>
      <c r="S49" s="11">
        <f t="shared" si="24"/>
        <v>-0.88703553148447312</v>
      </c>
      <c r="T49" s="11">
        <f t="shared" si="25"/>
        <v>-0.28204627392193099</v>
      </c>
      <c r="U49" s="11">
        <f>'OddsRatio_working_3-way'!S49-'OddsRatio_working_3-way'!R49^2/3</f>
        <v>-0.88703553148447312</v>
      </c>
      <c r="V49" s="11">
        <f>'OddsRatio_working_3-way'!S49*'OddsRatio_working_3-way'!R49/3-2*'OddsRatio_working_3-way'!R49^3/27-'OddsRatio_working_3-way'!T49</f>
        <v>0.28204627392193099</v>
      </c>
      <c r="W49" s="11">
        <f>'OddsRatio_working_3-way'!V49^2+4*'OddsRatio_working_3-way'!U49^3/27</f>
        <v>-2.384959885876152E-2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0.16077911827411423</v>
      </c>
      <c r="Y49" s="11">
        <f>IF('OddsRatio_working_3-way'!W49&gt;=0,IF('OddsRatio_working_3-way'!V49+SQRT('OddsRatio_working_3-way'!W49)&gt;0,0,PI()),ACOS('OddsRatio_working_3-way'!V49/(2*'OddsRatio_working_3-way'!X49)))</f>
        <v>0.50095676489648477</v>
      </c>
      <c r="Z49" s="11">
        <f>'OddsRatio_working_3-way'!X49^(1/3)*COS('OddsRatio_working_3-way'!Y49/3)</f>
        <v>0.53619968679610552</v>
      </c>
      <c r="AA49" s="11">
        <f>'OddsRatio_working_3-way'!X49^(1/3)*COS(('OddsRatio_working_3-way'!Y49+2*PI())/3)</f>
        <v>-0.34637055810628226</v>
      </c>
      <c r="AB49" s="11">
        <f>'OddsRatio_working_3-way'!X49^(1/3)*COS(('OddsRatio_working_3-way'!Y49+4*PI())/3)</f>
        <v>-0.18982912868982321</v>
      </c>
      <c r="AC49" s="11">
        <f>'OddsRatio_working_3-way'!X49^(1/3)*SIN('OddsRatio_working_3-way'!Y49/3)</f>
        <v>9.037923641292149E-2</v>
      </c>
      <c r="AD49" s="11">
        <f>'OddsRatio_working_3-way'!X49^(1/3)*SIN(('OddsRatio_working_3-way'!Y49+2*PI())/3)</f>
        <v>0.41917293206022621</v>
      </c>
      <c r="AE49" s="11">
        <f>'OddsRatio_working_3-way'!X49^(1/3)*SIN(('OddsRatio_working_3-way'!Y49+4*PI())/3)</f>
        <v>-0.50955216847314755</v>
      </c>
      <c r="AF49" s="11">
        <f>-'OddsRatio_working_3-way'!U49/(3*'OddsRatio_working_3-way'!X49^(1/3))*COS(('OddsRatio_working_3-way'!Y49)/3)</f>
        <v>0.5361996867961053</v>
      </c>
      <c r="AG49" s="11">
        <f>-'OddsRatio_working_3-way'!U49/(3*'OddsRatio_working_3-way'!X49^(1/3))*COS(('OddsRatio_working_3-way'!Y49+2*PI())/3)</f>
        <v>-0.34637055810628214</v>
      </c>
      <c r="AH49" s="11">
        <f>-'OddsRatio_working_3-way'!U49/(3*'OddsRatio_working_3-way'!X49^(1/3))*COS(('OddsRatio_working_3-way'!Y49+4*PI())/3)</f>
        <v>-0.18982912868982313</v>
      </c>
      <c r="AI49" s="11">
        <f>'OddsRatio_working_3-way'!U49/(3*'OddsRatio_working_3-way'!X49^(1/3))*SIN(('OddsRatio_working_3-way'!Y49)/3)</f>
        <v>-9.0379236412921463E-2</v>
      </c>
      <c r="AJ49" s="11">
        <f>'OddsRatio_working_3-way'!U49/(3*'OddsRatio_working_3-way'!X49^(1/3))*SIN(('OddsRatio_working_3-way'!Y49+2*PI())/3)</f>
        <v>-0.41917293206022604</v>
      </c>
      <c r="AK49" s="11">
        <f>'OddsRatio_working_3-way'!U49/(3*'OddsRatio_working_3-way'!X49^(1/3))*SIN(('OddsRatio_working_3-way'!Y49+4*PI())/3)</f>
        <v>0.50955216847314744</v>
      </c>
      <c r="AL49" s="11">
        <f>'OddsRatio_working_3-way'!Z49+'OddsRatio_working_3-way'!AF49</f>
        <v>1.0723993735922108</v>
      </c>
      <c r="AM49" s="11">
        <f>'OddsRatio_working_3-way'!AA49+'OddsRatio_working_3-way'!AG49</f>
        <v>-0.6927411162125644</v>
      </c>
      <c r="AN49" s="11">
        <f>'OddsRatio_working_3-way'!AB49+'OddsRatio_working_3-way'!AH49</f>
        <v>-0.37965825737964631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1.0723993735922108</v>
      </c>
      <c r="AS49" s="11">
        <f>IF(('OddsRatio_working_3-way'!X49=0),IF(Q49&gt;0,-Q49^(1/3),(-Q49)^(1/3)),'OddsRatio_working_3-way'!AM49-'OddsRatio_working_3-way'!R49/3)</f>
        <v>-0.6927411162125644</v>
      </c>
      <c r="AT49" s="11">
        <f>IF(('OddsRatio_working_3-way'!X49=0),IF(Q49&gt;0,-Q49^(1/3),(-Q49)^(1/3)),'OddsRatio_working_3-way'!AN49-'OddsRatio_working_3-way'!R49/3)</f>
        <v>-0.37965825737964631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2.73</v>
      </c>
      <c r="B50" s="4">
        <f>IF('True_Odds_Calculator_3-way'!B51="","",'True_Odds_Calculator_3-way'!B51)</f>
        <v>3.13</v>
      </c>
      <c r="C50" s="4">
        <f>IF('True_Odds_Calculator_3-way'!C51="","",'True_Odds_Calculator_3-way'!C51)</f>
        <v>2.93</v>
      </c>
      <c r="D50" s="9">
        <f t="shared" si="13"/>
        <v>0.35696807022388133</v>
      </c>
      <c r="E50" s="9">
        <f t="shared" si="14"/>
        <v>0.31076428765784148</v>
      </c>
      <c r="F50" s="9">
        <f t="shared" si="15"/>
        <v>0.33226764211827714</v>
      </c>
      <c r="G50" s="9">
        <f t="shared" si="16"/>
        <v>1.0412549135358373</v>
      </c>
      <c r="H50" s="9">
        <f t="shared" si="17"/>
        <v>2.8013710004169989</v>
      </c>
      <c r="I50" s="9">
        <f t="shared" si="18"/>
        <v>3.2178729658313334</v>
      </c>
      <c r="J50" s="9">
        <f t="shared" si="19"/>
        <v>3.0096219831241662</v>
      </c>
      <c r="K50" s="11">
        <f t="shared" si="20"/>
        <v>0.36630036630036628</v>
      </c>
      <c r="L50" s="11">
        <f t="shared" si="21"/>
        <v>0.31948881789137379</v>
      </c>
      <c r="M50" s="11">
        <f t="shared" si="22"/>
        <v>0.34129692832764502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-0.28405890634243358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0.2312618304505687</v>
      </c>
      <c r="Q50" s="11">
        <f>2*'OddsRatio_working_3-way'!K50*'OddsRatio_working_3-way'!L50*'OddsRatio_working_3-way'!M50</f>
        <v>7.9883188411249986E-2</v>
      </c>
      <c r="R50" s="11">
        <f t="shared" si="23"/>
        <v>0</v>
      </c>
      <c r="S50" s="11">
        <f t="shared" si="24"/>
        <v>-0.814133355043556</v>
      </c>
      <c r="T50" s="11">
        <f t="shared" si="25"/>
        <v>-0.28122050260571885</v>
      </c>
      <c r="U50" s="11">
        <f>'OddsRatio_working_3-way'!S50-'OddsRatio_working_3-way'!R50^2/3</f>
        <v>-0.814133355043556</v>
      </c>
      <c r="V50" s="11">
        <f>'OddsRatio_working_3-way'!S50*'OddsRatio_working_3-way'!R50/3-2*'OddsRatio_working_3-way'!R50^3/27-'OddsRatio_working_3-way'!T50</f>
        <v>0.28122050260571885</v>
      </c>
      <c r="W50" s="11">
        <f>'OddsRatio_working_3-way'!V50^2+4*'OddsRatio_working_3-way'!U50^3/27</f>
        <v>-8.5847617124816533E-4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0.14137136136525433</v>
      </c>
      <c r="Y50" s="11">
        <f>IF('OddsRatio_working_3-way'!W50&gt;=0,IF('OddsRatio_working_3-way'!V50+SQRT('OddsRatio_working_3-way'!W50)&gt;0,0,PI()),ACOS('OddsRatio_working_3-way'!V50/(2*'OddsRatio_working_3-way'!X50)))</f>
        <v>0.1038133120862843</v>
      </c>
      <c r="Z50" s="11">
        <f>'OddsRatio_working_3-way'!X50^(1/3)*COS('OddsRatio_working_3-way'!Y50/3)</f>
        <v>0.52062745676791866</v>
      </c>
      <c r="AA50" s="11">
        <f>'OddsRatio_working_3-way'!X50^(1/3)*COS(('OddsRatio_working_3-way'!Y50+2*PI())/3)</f>
        <v>-0.27592229031053489</v>
      </c>
      <c r="AB50" s="11">
        <f>'OddsRatio_working_3-way'!X50^(1/3)*COS(('OddsRatio_working_3-way'!Y50+4*PI())/3)</f>
        <v>-0.24470516645738385</v>
      </c>
      <c r="AC50" s="11">
        <f>'OddsRatio_working_3-way'!X50^(1/3)*SIN('OddsRatio_working_3-way'!Y50/3)</f>
        <v>1.8023214859942793E-2</v>
      </c>
      <c r="AD50" s="11">
        <f>'OddsRatio_working_3-way'!X50^(1/3)*SIN(('OddsRatio_working_3-way'!Y50+2*PI())/3)</f>
        <v>0.44186499603873075</v>
      </c>
      <c r="AE50" s="11">
        <f>'OddsRatio_working_3-way'!X50^(1/3)*SIN(('OddsRatio_working_3-way'!Y50+4*PI())/3)</f>
        <v>-0.45988821089867343</v>
      </c>
      <c r="AF50" s="11">
        <f>-'OddsRatio_working_3-way'!U50/(3*'OddsRatio_working_3-way'!X50^(1/3))*COS(('OddsRatio_working_3-way'!Y50)/3)</f>
        <v>0.52062745676791866</v>
      </c>
      <c r="AG50" s="11">
        <f>-'OddsRatio_working_3-way'!U50/(3*'OddsRatio_working_3-way'!X50^(1/3))*COS(('OddsRatio_working_3-way'!Y50+2*PI())/3)</f>
        <v>-0.27592229031053489</v>
      </c>
      <c r="AH50" s="11">
        <f>-'OddsRatio_working_3-way'!U50/(3*'OddsRatio_working_3-way'!X50^(1/3))*COS(('OddsRatio_working_3-way'!Y50+4*PI())/3)</f>
        <v>-0.24470516645738385</v>
      </c>
      <c r="AI50" s="11">
        <f>'OddsRatio_working_3-way'!U50/(3*'OddsRatio_working_3-way'!X50^(1/3))*SIN(('OddsRatio_working_3-way'!Y50)/3)</f>
        <v>-1.8023214859942793E-2</v>
      </c>
      <c r="AJ50" s="11">
        <f>'OddsRatio_working_3-way'!U50/(3*'OddsRatio_working_3-way'!X50^(1/3))*SIN(('OddsRatio_working_3-way'!Y50+2*PI())/3)</f>
        <v>-0.44186499603873075</v>
      </c>
      <c r="AK50" s="11">
        <f>'OddsRatio_working_3-way'!U50/(3*'OddsRatio_working_3-way'!X50^(1/3))*SIN(('OddsRatio_working_3-way'!Y50+4*PI())/3)</f>
        <v>0.45988821089867343</v>
      </c>
      <c r="AL50" s="11">
        <f>'OddsRatio_working_3-way'!Z50+'OddsRatio_working_3-way'!AF50</f>
        <v>1.0412549135358373</v>
      </c>
      <c r="AM50" s="11">
        <f>'OddsRatio_working_3-way'!AA50+'OddsRatio_working_3-way'!AG50</f>
        <v>-0.55184458062106978</v>
      </c>
      <c r="AN50" s="11">
        <f>'OddsRatio_working_3-way'!AB50+'OddsRatio_working_3-way'!AH50</f>
        <v>-0.48941033291476771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1.0412549135358373</v>
      </c>
      <c r="AS50" s="11">
        <f>IF(('OddsRatio_working_3-way'!X50=0),IF(Q50&gt;0,-Q50^(1/3),(-Q50)^(1/3)),'OddsRatio_working_3-way'!AM50-'OddsRatio_working_3-way'!R50/3)</f>
        <v>-0.55184458062106978</v>
      </c>
      <c r="AT50" s="11">
        <f>IF(('OddsRatio_working_3-way'!X50=0),IF(Q50&gt;0,-Q50^(1/3),(-Q50)^(1/3)),'OddsRatio_working_3-way'!AN50-'OddsRatio_working_3-way'!R50/3)</f>
        <v>-0.48941033291476771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5.48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1.74</v>
      </c>
      <c r="D51" s="9">
        <f t="shared" si="13"/>
        <v>0.17507382597203358</v>
      </c>
      <c r="E51" s="9">
        <f t="shared" si="14"/>
        <v>0.26259166369504849</v>
      </c>
      <c r="F51" s="9">
        <f t="shared" si="15"/>
        <v>0.5623345103329177</v>
      </c>
      <c r="G51" s="9">
        <f t="shared" si="16"/>
        <v>1.051758055096625</v>
      </c>
      <c r="H51" s="9">
        <f t="shared" si="17"/>
        <v>5.7118760868328815</v>
      </c>
      <c r="I51" s="9">
        <f t="shared" si="18"/>
        <v>3.8081940071079883</v>
      </c>
      <c r="J51" s="9">
        <f t="shared" si="19"/>
        <v>1.7783009607715026</v>
      </c>
      <c r="K51" s="11">
        <f t="shared" si="20"/>
        <v>0.18248175182481752</v>
      </c>
      <c r="L51" s="11">
        <f t="shared" si="21"/>
        <v>0.27247956403269757</v>
      </c>
      <c r="M51" s="11">
        <f t="shared" si="22"/>
        <v>0.57471264367816088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-0.2529444321376374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0.22546603744210753</v>
      </c>
      <c r="Q51" s="11">
        <f>2*'OddsRatio_working_3-way'!K51*'OddsRatio_working_3-way'!L51*'OddsRatio_working_3-way'!M51</f>
        <v>5.7152354231205967E-2</v>
      </c>
      <c r="R51" s="11">
        <f t="shared" si="23"/>
        <v>0</v>
      </c>
      <c r="S51" s="11">
        <f t="shared" si="24"/>
        <v>-0.8913658843434128</v>
      </c>
      <c r="T51" s="11">
        <f t="shared" si="25"/>
        <v>-0.22594825965612494</v>
      </c>
      <c r="U51" s="11">
        <f>'OddsRatio_working_3-way'!S51-'OddsRatio_working_3-way'!R51^2/3</f>
        <v>-0.8913658843434128</v>
      </c>
      <c r="V51" s="11">
        <f>'OddsRatio_working_3-way'!S51*'OddsRatio_working_3-way'!R51/3-2*'OddsRatio_working_3-way'!R51^3/27-'OddsRatio_working_3-way'!T51</f>
        <v>0.22594825965612494</v>
      </c>
      <c r="W51" s="11">
        <f>'OddsRatio_working_3-way'!V51^2+4*'OddsRatio_working_3-way'!U51^3/27</f>
        <v>-5.3868826146872932E-2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0.16195789745216546</v>
      </c>
      <c r="Y51" s="11">
        <f>IF('OddsRatio_working_3-way'!W51&gt;=0,IF('OddsRatio_working_3-way'!V51+SQRT('OddsRatio_working_3-way'!W51)&gt;0,0,PI()),ACOS('OddsRatio_working_3-way'!V51/(2*'OddsRatio_working_3-way'!X51)))</f>
        <v>0.79882034055614293</v>
      </c>
      <c r="Z51" s="11">
        <f>'OddsRatio_working_3-way'!X51^(1/3)*COS('OddsRatio_working_3-way'!Y51/3)</f>
        <v>0.52587902754831251</v>
      </c>
      <c r="AA51" s="11">
        <f>'OddsRatio_working_3-way'!X51^(1/3)*COS(('OddsRatio_working_3-way'!Y51+2*PI())/3)</f>
        <v>-0.38715669203257641</v>
      </c>
      <c r="AB51" s="11">
        <f>'OddsRatio_working_3-way'!X51^(1/3)*COS(('OddsRatio_working_3-way'!Y51+4*PI())/3)</f>
        <v>-0.13872233551573623</v>
      </c>
      <c r="AC51" s="11">
        <f>'OddsRatio_working_3-way'!X51^(1/3)*SIN('OddsRatio_working_3-way'!Y51/3)</f>
        <v>0.14343364261094924</v>
      </c>
      <c r="AD51" s="11">
        <f>'OddsRatio_working_3-way'!X51^(1/3)*SIN(('OddsRatio_working_3-way'!Y51+2*PI())/3)</f>
        <v>0.38370777586882066</v>
      </c>
      <c r="AE51" s="11">
        <f>'OddsRatio_working_3-way'!X51^(1/3)*SIN(('OddsRatio_working_3-way'!Y51+4*PI())/3)</f>
        <v>-0.52714141847976981</v>
      </c>
      <c r="AF51" s="11">
        <f>-'OddsRatio_working_3-way'!U51/(3*'OddsRatio_working_3-way'!X51^(1/3))*COS(('OddsRatio_working_3-way'!Y51)/3)</f>
        <v>0.52587902754831239</v>
      </c>
      <c r="AG51" s="11">
        <f>-'OddsRatio_working_3-way'!U51/(3*'OddsRatio_working_3-way'!X51^(1/3))*COS(('OddsRatio_working_3-way'!Y51+2*PI())/3)</f>
        <v>-0.3871566920325763</v>
      </c>
      <c r="AH51" s="11">
        <f>-'OddsRatio_working_3-way'!U51/(3*'OddsRatio_working_3-way'!X51^(1/3))*COS(('OddsRatio_working_3-way'!Y51+4*PI())/3)</f>
        <v>-0.13872233551573621</v>
      </c>
      <c r="AI51" s="11">
        <f>'OddsRatio_working_3-way'!U51/(3*'OddsRatio_working_3-way'!X51^(1/3))*SIN(('OddsRatio_working_3-way'!Y51)/3)</f>
        <v>-0.14343364261094921</v>
      </c>
      <c r="AJ51" s="11">
        <f>'OddsRatio_working_3-way'!U51/(3*'OddsRatio_working_3-way'!X51^(1/3))*SIN(('OddsRatio_working_3-way'!Y51+2*PI())/3)</f>
        <v>-0.3837077758688206</v>
      </c>
      <c r="AK51" s="11">
        <f>'OddsRatio_working_3-way'!U51/(3*'OddsRatio_working_3-way'!X51^(1/3))*SIN(('OddsRatio_working_3-way'!Y51+4*PI())/3)</f>
        <v>0.5271414184797697</v>
      </c>
      <c r="AL51" s="11">
        <f>'OddsRatio_working_3-way'!Z51+'OddsRatio_working_3-way'!AF51</f>
        <v>1.051758055096625</v>
      </c>
      <c r="AM51" s="11">
        <f>'OddsRatio_working_3-way'!AA51+'OddsRatio_working_3-way'!AG51</f>
        <v>-0.77431338406515271</v>
      </c>
      <c r="AN51" s="11">
        <f>'OddsRatio_working_3-way'!AB51+'OddsRatio_working_3-way'!AH51</f>
        <v>-0.27744467103147241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1.051758055096625</v>
      </c>
      <c r="AS51" s="11">
        <f>IF(('OddsRatio_working_3-way'!X51=0),IF(Q51&gt;0,-Q51^(1/3),(-Q51)^(1/3)),'OddsRatio_working_3-way'!AM51-'OddsRatio_working_3-way'!R51/3)</f>
        <v>-0.77431338406515271</v>
      </c>
      <c r="AT51" s="11">
        <f>IF(('OddsRatio_working_3-way'!X51=0),IF(Q51&gt;0,-Q51^(1/3),(-Q51)^(1/3)),'OddsRatio_working_3-way'!AN51-'OddsRatio_working_3-way'!R51/3)</f>
        <v>-0.27744467103147241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3.9</v>
      </c>
      <c r="C52" s="4">
        <f>IF('True_Odds_Calculator_3-way'!C53="","",'True_Odds_Calculator_3-way'!C53)</f>
        <v>4.3899999999999997</v>
      </c>
      <c r="D52" s="9">
        <f t="shared" si="13"/>
        <v>0.53397277238993757</v>
      </c>
      <c r="E52" s="9">
        <f t="shared" si="14"/>
        <v>0.24695115547126045</v>
      </c>
      <c r="F52" s="9">
        <f t="shared" si="15"/>
        <v>0.21907607213880198</v>
      </c>
      <c r="G52" s="9">
        <f t="shared" si="16"/>
        <v>1.0515116435037608</v>
      </c>
      <c r="H52" s="9">
        <f t="shared" si="17"/>
        <v>1.8727546641081216</v>
      </c>
      <c r="I52" s="9">
        <f t="shared" si="18"/>
        <v>4.049383766160906</v>
      </c>
      <c r="J52" s="9">
        <f t="shared" si="19"/>
        <v>4.5646244714777477</v>
      </c>
      <c r="K52" s="11">
        <f t="shared" si="20"/>
        <v>0.54644808743169393</v>
      </c>
      <c r="L52" s="11">
        <f t="shared" si="21"/>
        <v>0.25641025641025644</v>
      </c>
      <c r="M52" s="11">
        <f t="shared" si="22"/>
        <v>0.22779043280182235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-0.26043273479697548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0.22724784665111039</v>
      </c>
      <c r="Q52" s="11">
        <f>2*'OddsRatio_working_3-way'!K52*'OddsRatio_working_3-way'!L52*'OddsRatio_working_3-way'!M52</f>
        <v>6.3833664789637756E-2</v>
      </c>
      <c r="R52" s="11">
        <f t="shared" si="23"/>
        <v>0</v>
      </c>
      <c r="S52" s="11">
        <f t="shared" si="24"/>
        <v>-0.87257789167043498</v>
      </c>
      <c r="T52" s="11">
        <f t="shared" si="25"/>
        <v>-0.24510614934562783</v>
      </c>
      <c r="U52" s="11">
        <f>'OddsRatio_working_3-way'!S52-'OddsRatio_working_3-way'!R52^2/3</f>
        <v>-0.87257789167043498</v>
      </c>
      <c r="V52" s="11">
        <f>'OddsRatio_working_3-way'!S52*'OddsRatio_working_3-way'!R52/3-2*'OddsRatio_working_3-way'!R52^3/27-'OddsRatio_working_3-way'!T52</f>
        <v>0.24510614934562783</v>
      </c>
      <c r="W52" s="11">
        <f>'OddsRatio_working_3-way'!V52^2+4*'OddsRatio_working_3-way'!U52^3/27</f>
        <v>-3.8348750452064533E-2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0.15686441191288875</v>
      </c>
      <c r="Y52" s="11">
        <f>IF('OddsRatio_working_3-way'!W52&gt;=0,IF('OddsRatio_working_3-way'!V52+SQRT('OddsRatio_working_3-way'!W52)&gt;0,0,PI()),ACOS('OddsRatio_working_3-way'!V52/(2*'OddsRatio_working_3-way'!X52)))</f>
        <v>0.67410239207455491</v>
      </c>
      <c r="Z52" s="11">
        <f>'OddsRatio_working_3-way'!X52^(1/3)*COS('OddsRatio_working_3-way'!Y52/3)</f>
        <v>0.5257558217518804</v>
      </c>
      <c r="AA52" s="11">
        <f>'OddsRatio_working_3-way'!X52^(1/3)*COS(('OddsRatio_working_3-way'!Y52+2*PI())/3)</f>
        <v>-0.36694560441294777</v>
      </c>
      <c r="AB52" s="11">
        <f>'OddsRatio_working_3-way'!X52^(1/3)*COS(('OddsRatio_working_3-way'!Y52+4*PI())/3)</f>
        <v>-0.15881021733893272</v>
      </c>
      <c r="AC52" s="11">
        <f>'OddsRatio_working_3-way'!X52^(1/3)*SIN('OddsRatio_working_3-way'!Y52/3)</f>
        <v>0.12016702175506963</v>
      </c>
      <c r="AD52" s="11">
        <f>'OddsRatio_working_3-way'!X52^(1/3)*SIN(('OddsRatio_working_3-way'!Y52+2*PI())/3)</f>
        <v>0.39523438694715674</v>
      </c>
      <c r="AE52" s="11">
        <f>'OddsRatio_working_3-way'!X52^(1/3)*SIN(('OddsRatio_working_3-way'!Y52+4*PI())/3)</f>
        <v>-0.51540140870222628</v>
      </c>
      <c r="AF52" s="11">
        <f>-'OddsRatio_working_3-way'!U52/(3*'OddsRatio_working_3-way'!X52^(1/3))*COS(('OddsRatio_working_3-way'!Y52)/3)</f>
        <v>0.5257558217518804</v>
      </c>
      <c r="AG52" s="11">
        <f>-'OddsRatio_working_3-way'!U52/(3*'OddsRatio_working_3-way'!X52^(1/3))*COS(('OddsRatio_working_3-way'!Y52+2*PI())/3)</f>
        <v>-0.36694560441294777</v>
      </c>
      <c r="AH52" s="11">
        <f>-'OddsRatio_working_3-way'!U52/(3*'OddsRatio_working_3-way'!X52^(1/3))*COS(('OddsRatio_working_3-way'!Y52+4*PI())/3)</f>
        <v>-0.15881021733893272</v>
      </c>
      <c r="AI52" s="11">
        <f>'OddsRatio_working_3-way'!U52/(3*'OddsRatio_working_3-way'!X52^(1/3))*SIN(('OddsRatio_working_3-way'!Y52)/3)</f>
        <v>-0.12016702175506963</v>
      </c>
      <c r="AJ52" s="11">
        <f>'OddsRatio_working_3-way'!U52/(3*'OddsRatio_working_3-way'!X52^(1/3))*SIN(('OddsRatio_working_3-way'!Y52+2*PI())/3)</f>
        <v>-0.39523438694715674</v>
      </c>
      <c r="AK52" s="11">
        <f>'OddsRatio_working_3-way'!U52/(3*'OddsRatio_working_3-way'!X52^(1/3))*SIN(('OddsRatio_working_3-way'!Y52+4*PI())/3)</f>
        <v>0.51540140870222628</v>
      </c>
      <c r="AL52" s="11">
        <f>'OddsRatio_working_3-way'!Z52+'OddsRatio_working_3-way'!AF52</f>
        <v>1.0515116435037608</v>
      </c>
      <c r="AM52" s="11">
        <f>'OddsRatio_working_3-way'!AA52+'OddsRatio_working_3-way'!AG52</f>
        <v>-0.73389120882589554</v>
      </c>
      <c r="AN52" s="11">
        <f>'OddsRatio_working_3-way'!AB52+'OddsRatio_working_3-way'!AH52</f>
        <v>-0.31762043467786544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1.0515116435037608</v>
      </c>
      <c r="AS52" s="11">
        <f>IF(('OddsRatio_working_3-way'!X52=0),IF(Q52&gt;0,-Q52^(1/3),(-Q52)^(1/3)),'OddsRatio_working_3-way'!AM52-'OddsRatio_working_3-way'!R52/3)</f>
        <v>-0.73389120882589554</v>
      </c>
      <c r="AT52" s="11">
        <f>IF(('OddsRatio_working_3-way'!X52=0),IF(Q52&gt;0,-Q52^(1/3),(-Q52)^(1/3)),'OddsRatio_working_3-way'!AN52-'OddsRatio_working_3-way'!R52/3)</f>
        <v>-0.31762043467786544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2.2400000000000002</v>
      </c>
      <c r="B2" s="4">
        <f>IF('True_Odds_Calculator_2-way'!B3="","",'True_Odds_Calculator_2-way'!B3)</f>
        <v>1.72</v>
      </c>
      <c r="C2" s="4">
        <f t="shared" ref="C2:C65" si="0">IF(A2="","",((1/A2)+(1/B2))-1)</f>
        <v>2.7823920265780622E-2</v>
      </c>
      <c r="D2" s="4">
        <f>IF(A2="","",(2*A2)/(2-($C2*A2)))</f>
        <v>2.3120499279884781</v>
      </c>
      <c r="E2" s="4">
        <f>IF(B2="","",(2*B2)/(2-($C2*B2)))</f>
        <v>1.762166117819246</v>
      </c>
      <c r="G2" s="4">
        <f t="shared" ref="G2:G65" si="1">IF(A2="","",C2+1)</f>
        <v>1.0278239202657806</v>
      </c>
    </row>
    <row r="3" spans="1:7" x14ac:dyDescent="0.2">
      <c r="A3" s="4">
        <f>IF('True_Odds_Calculator_2-way'!A4="","",'True_Odds_Calculator_2-way'!A4)</f>
        <v>1.94</v>
      </c>
      <c r="B3" s="4">
        <f>IF('True_Odds_Calculator_2-way'!B4="","",'True_Odds_Calculator_2-way'!B4)</f>
        <v>1.96</v>
      </c>
      <c r="C3" s="4">
        <f t="shared" si="0"/>
        <v>2.5667999158426325E-2</v>
      </c>
      <c r="D3" s="4">
        <f t="shared" ref="D3:D66" si="2">IF(A3="","",(2*A3)/(2-($C3*A3)))</f>
        <v>1.9895353704478862</v>
      </c>
      <c r="E3" s="4">
        <f t="shared" ref="E3:E66" si="3">IF(B3="","",(2*B3)/(2-($C3*B3)))</f>
        <v>2.0105752961082914</v>
      </c>
      <c r="G3" s="4">
        <f t="shared" si="1"/>
        <v>1.0256679991584263</v>
      </c>
    </row>
    <row r="4" spans="1:7" x14ac:dyDescent="0.2">
      <c r="A4" s="4">
        <f>IF('True_Odds_Calculator_2-way'!A5="","",'True_Odds_Calculator_2-way'!A5)</f>
        <v>1.75</v>
      </c>
      <c r="B4" s="4">
        <f>IF('True_Odds_Calculator_2-way'!B5="","",'True_Odds_Calculator_2-way'!B5)</f>
        <v>2.1800000000000002</v>
      </c>
      <c r="C4" s="4">
        <f t="shared" si="0"/>
        <v>3.0144167758846541E-2</v>
      </c>
      <c r="D4" s="4">
        <f t="shared" si="2"/>
        <v>1.797408716136631</v>
      </c>
      <c r="E4" s="4">
        <f t="shared" si="3"/>
        <v>2.2540620384047267</v>
      </c>
      <c r="G4" s="4">
        <f t="shared" si="1"/>
        <v>1.0301441677588465</v>
      </c>
    </row>
    <row r="5" spans="1:7" x14ac:dyDescent="0.2">
      <c r="A5" s="4">
        <f>IF('True_Odds_Calculator_2-way'!A6="","",'True_Odds_Calculator_2-way'!A6)</f>
        <v>1.34</v>
      </c>
      <c r="B5" s="4">
        <f>IF('True_Odds_Calculator_2-way'!B6="","",'True_Odds_Calculator_2-way'!B6)</f>
        <v>3.47</v>
      </c>
      <c r="C5" s="4">
        <f t="shared" si="0"/>
        <v>3.4453094756763614E-2</v>
      </c>
      <c r="D5" s="4">
        <f t="shared" si="2"/>
        <v>1.3716628809109412</v>
      </c>
      <c r="E5" s="4">
        <f t="shared" si="3"/>
        <v>3.6906103659020553</v>
      </c>
      <c r="G5" s="4">
        <f t="shared" si="1"/>
        <v>1.0344530947567636</v>
      </c>
    </row>
    <row r="6" spans="1:7" x14ac:dyDescent="0.2">
      <c r="A6" s="4">
        <f>IF('True_Odds_Calculator_2-way'!A7="","",'True_Odds_Calculator_2-way'!A7)</f>
        <v>1.72</v>
      </c>
      <c r="B6" s="4">
        <f>IF('True_Odds_Calculator_2-way'!B7="","",'True_Odds_Calculator_2-way'!B7)</f>
        <v>2.15</v>
      </c>
      <c r="C6" s="4">
        <f t="shared" si="0"/>
        <v>4.6511627906976827E-2</v>
      </c>
      <c r="D6" s="4">
        <f t="shared" si="2"/>
        <v>1.7916666666666667</v>
      </c>
      <c r="E6" s="4">
        <f t="shared" si="3"/>
        <v>2.263157894736842</v>
      </c>
      <c r="G6" s="4">
        <f t="shared" si="1"/>
        <v>1.0465116279069768</v>
      </c>
    </row>
    <row r="7" spans="1:7" x14ac:dyDescent="0.2">
      <c r="A7" s="4">
        <f>IF('True_Odds_Calculator_2-way'!A8="","",'True_Odds_Calculator_2-way'!A8)</f>
        <v>1.88</v>
      </c>
      <c r="B7" s="4">
        <f>IF('True_Odds_Calculator_2-way'!B8="","",'True_Odds_Calculator_2-way'!B8)</f>
        <v>1.96</v>
      </c>
      <c r="C7" s="4">
        <f t="shared" si="0"/>
        <v>4.2118975249674229E-2</v>
      </c>
      <c r="D7" s="4">
        <f t="shared" si="2"/>
        <v>1.9575010624734379</v>
      </c>
      <c r="E7" s="4">
        <f t="shared" si="3"/>
        <v>2.044385264092321</v>
      </c>
      <c r="G7" s="4">
        <f t="shared" si="1"/>
        <v>1.0421189752496742</v>
      </c>
    </row>
    <row r="8" spans="1:7" x14ac:dyDescent="0.2">
      <c r="A8" s="4">
        <f>IF('True_Odds_Calculator_2-way'!A9="","",'True_Odds_Calculator_2-way'!A9)</f>
        <v>1.76</v>
      </c>
      <c r="B8" s="4">
        <f>IF('True_Odds_Calculator_2-way'!B9="","",'True_Odds_Calculator_2-way'!B9)</f>
        <v>2.08</v>
      </c>
      <c r="C8" s="4">
        <f t="shared" si="0"/>
        <v>4.8951048951048959E-2</v>
      </c>
      <c r="D8" s="4">
        <f t="shared" si="2"/>
        <v>1.8392282958199357</v>
      </c>
      <c r="E8" s="4">
        <f t="shared" si="3"/>
        <v>2.1915708812260539</v>
      </c>
      <c r="G8" s="4">
        <f t="shared" si="1"/>
        <v>1.048951048951049</v>
      </c>
    </row>
    <row r="9" spans="1:7" x14ac:dyDescent="0.2">
      <c r="A9" s="4">
        <f>IF('True_Odds_Calculator_2-way'!A10="","",'True_Odds_Calculator_2-way'!A10)</f>
        <v>1.93</v>
      </c>
      <c r="B9" s="4">
        <f>IF('True_Odds_Calculator_2-way'!B10="","",'True_Odds_Calculator_2-way'!B10)</f>
        <v>1.91</v>
      </c>
      <c r="C9" s="4">
        <f t="shared" si="0"/>
        <v>4.1694924449990456E-2</v>
      </c>
      <c r="D9" s="4">
        <f t="shared" si="2"/>
        <v>2.0109101819272834</v>
      </c>
      <c r="E9" s="4">
        <f t="shared" si="3"/>
        <v>1.9892075654965866</v>
      </c>
      <c r="G9" s="4">
        <f t="shared" si="1"/>
        <v>1.0416949244499905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2.12</v>
      </c>
      <c r="C10" s="4">
        <f t="shared" si="0"/>
        <v>4.6410756885707949E-2</v>
      </c>
      <c r="D10" s="4">
        <f t="shared" si="2"/>
        <v>1.8132127408572549</v>
      </c>
      <c r="E10" s="4">
        <f t="shared" si="3"/>
        <v>2.2296905222437133</v>
      </c>
      <c r="G10" s="4">
        <f t="shared" si="1"/>
        <v>1.0464107568857079</v>
      </c>
    </row>
    <row r="11" spans="1:7" x14ac:dyDescent="0.2">
      <c r="A11" s="4">
        <f>IF('True_Odds_Calculator_2-way'!A12="","",'True_Odds_Calculator_2-way'!A12)</f>
        <v>1.93</v>
      </c>
      <c r="B11" s="4">
        <f>IF('True_Odds_Calculator_2-way'!B12="","",'True_Odds_Calculator_2-way'!B12)</f>
        <v>1.9</v>
      </c>
      <c r="C11" s="4">
        <f t="shared" si="0"/>
        <v>4.445050449959087E-2</v>
      </c>
      <c r="D11" s="4">
        <f t="shared" si="2"/>
        <v>2.0164971130052241</v>
      </c>
      <c r="E11" s="4">
        <f t="shared" si="3"/>
        <v>1.9837706248309437</v>
      </c>
      <c r="G11" s="4">
        <f t="shared" si="1"/>
        <v>1.0444505044995909</v>
      </c>
    </row>
    <row r="12" spans="1:7" x14ac:dyDescent="0.2">
      <c r="A12" s="4">
        <f>IF('True_Odds_Calculator_2-way'!A13="","",'True_Odds_Calculator_2-way'!A13)</f>
        <v>1.68</v>
      </c>
      <c r="B12" s="4">
        <f>IF('True_Odds_Calculator_2-way'!B13="","",'True_Odds_Calculator_2-way'!B13)</f>
        <v>2.21</v>
      </c>
      <c r="C12" s="4">
        <f t="shared" si="0"/>
        <v>4.772678302090072E-2</v>
      </c>
      <c r="D12" s="4">
        <f t="shared" si="2"/>
        <v>1.7501649853870085</v>
      </c>
      <c r="E12" s="4">
        <f t="shared" si="3"/>
        <v>2.3330400904863642</v>
      </c>
      <c r="G12" s="4">
        <f t="shared" si="1"/>
        <v>1.0477267830209007</v>
      </c>
    </row>
    <row r="13" spans="1:7" x14ac:dyDescent="0.2">
      <c r="A13" s="4">
        <f>IF('True_Odds_Calculator_2-way'!A14="","",'True_Odds_Calculator_2-way'!A14)</f>
        <v>1.98</v>
      </c>
      <c r="B13" s="4">
        <f>IF('True_Odds_Calculator_2-way'!B14="","",'True_Odds_Calculator_2-way'!B14)</f>
        <v>1.9</v>
      </c>
      <c r="C13" s="4">
        <f t="shared" si="0"/>
        <v>3.1366294524189264E-2</v>
      </c>
      <c r="D13" s="4">
        <f t="shared" si="2"/>
        <v>2.0434546442151005</v>
      </c>
      <c r="E13" s="4">
        <f t="shared" si="3"/>
        <v>1.9583550234252993</v>
      </c>
      <c r="G13" s="4">
        <f t="shared" si="1"/>
        <v>1.0313662945241893</v>
      </c>
    </row>
    <row r="14" spans="1:7" x14ac:dyDescent="0.2">
      <c r="A14" s="4">
        <f>IF('True_Odds_Calculator_2-way'!A15="","",'True_Odds_Calculator_2-way'!A15)</f>
        <v>2.14</v>
      </c>
      <c r="B14" s="4">
        <f>IF('True_Odds_Calculator_2-way'!B15="","",'True_Odds_Calculator_2-way'!B15)</f>
        <v>1.72</v>
      </c>
      <c r="C14" s="4">
        <f t="shared" si="0"/>
        <v>4.8685068463377501E-2</v>
      </c>
      <c r="D14" s="4">
        <f t="shared" si="2"/>
        <v>2.2576054955839058</v>
      </c>
      <c r="E14" s="4">
        <f t="shared" si="3"/>
        <v>1.7951619196254389</v>
      </c>
      <c r="G14" s="4">
        <f t="shared" si="1"/>
        <v>1.0486850684633775</v>
      </c>
    </row>
    <row r="15" spans="1:7" x14ac:dyDescent="0.2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1.66</v>
      </c>
      <c r="C15" s="4">
        <f t="shared" si="0"/>
        <v>3.3444121312837582E-2</v>
      </c>
      <c r="D15" s="4">
        <f t="shared" si="2"/>
        <v>2.4136375031336175</v>
      </c>
      <c r="E15" s="4">
        <f t="shared" si="3"/>
        <v>1.707394928178755</v>
      </c>
      <c r="G15" s="4">
        <f t="shared" si="1"/>
        <v>1.0334441213128376</v>
      </c>
    </row>
    <row r="16" spans="1:7" x14ac:dyDescent="0.2">
      <c r="A16" s="4">
        <f>IF('True_Odds_Calculator_2-way'!A17="","",'True_Odds_Calculator_2-way'!A17)</f>
        <v>1.91</v>
      </c>
      <c r="B16" s="4">
        <f>IF('True_Odds_Calculator_2-way'!B17="","",'True_Odds_Calculator_2-way'!B17)</f>
        <v>1.96</v>
      </c>
      <c r="C16" s="4">
        <f t="shared" si="0"/>
        <v>3.3764291056736839E-2</v>
      </c>
      <c r="D16" s="4">
        <f t="shared" si="2"/>
        <v>1.9736398144242935</v>
      </c>
      <c r="E16" s="4">
        <f t="shared" si="3"/>
        <v>2.0270738574832143</v>
      </c>
      <c r="G16" s="4">
        <f t="shared" si="1"/>
        <v>1.0337642910567368</v>
      </c>
    </row>
    <row r="17" spans="1:7" x14ac:dyDescent="0.2">
      <c r="A17" s="4">
        <f>IF('True_Odds_Calculator_2-way'!A18="","",'True_Odds_Calculator_2-way'!A18)</f>
        <v>1.49</v>
      </c>
      <c r="B17" s="4">
        <f>IF('True_Odds_Calculator_2-way'!B18="","",'True_Odds_Calculator_2-way'!B18)</f>
        <v>2.65</v>
      </c>
      <c r="C17" s="4">
        <f t="shared" si="0"/>
        <v>4.849943016335323E-2</v>
      </c>
      <c r="D17" s="4">
        <f t="shared" si="2"/>
        <v>1.5458549476362926</v>
      </c>
      <c r="E17" s="4">
        <f t="shared" si="3"/>
        <v>2.8319885242962166</v>
      </c>
      <c r="G17" s="4">
        <f t="shared" si="1"/>
        <v>1.0484994301633532</v>
      </c>
    </row>
    <row r="18" spans="1:7" x14ac:dyDescent="0.2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2.861071447458885E-2</v>
      </c>
      <c r="D18" s="4">
        <f t="shared" si="2"/>
        <v>2.0377175494369308</v>
      </c>
      <c r="E18" s="4">
        <f t="shared" si="3"/>
        <v>1.9636533568721115</v>
      </c>
      <c r="G18" s="4">
        <f t="shared" si="1"/>
        <v>1.0286107144745888</v>
      </c>
    </row>
    <row r="19" spans="1:7" x14ac:dyDescent="0.2">
      <c r="A19" s="4">
        <f>IF('True_Odds_Calculator_2-way'!A20="","",'True_Odds_Calculator_2-way'!A20)</f>
        <v>2.14</v>
      </c>
      <c r="B19" s="4">
        <f>IF('True_Odds_Calculator_2-way'!B20="","",'True_Odds_Calculator_2-way'!B20)</f>
        <v>1.77</v>
      </c>
      <c r="C19" s="4">
        <f t="shared" si="0"/>
        <v>3.2261471038597556E-2</v>
      </c>
      <c r="D19" s="4">
        <f t="shared" si="2"/>
        <v>2.216513546725964</v>
      </c>
      <c r="E19" s="4">
        <f t="shared" si="3"/>
        <v>1.822021261243927</v>
      </c>
      <c r="G19" s="4">
        <f t="shared" si="1"/>
        <v>1.0322614710385976</v>
      </c>
    </row>
    <row r="20" spans="1:7" x14ac:dyDescent="0.2">
      <c r="A20" s="4">
        <f>IF('True_Odds_Calculator_2-way'!A21="","",'True_Odds_Calculator_2-way'!A21)</f>
        <v>2.23</v>
      </c>
      <c r="B20" s="4">
        <f>IF('True_Odds_Calculator_2-way'!B21="","",'True_Odds_Calculator_2-way'!B21)</f>
        <v>1.71</v>
      </c>
      <c r="C20" s="4">
        <f t="shared" si="0"/>
        <v>3.3225814910969431E-2</v>
      </c>
      <c r="D20" s="4">
        <f t="shared" si="2"/>
        <v>2.315792669966295</v>
      </c>
      <c r="E20" s="4">
        <f t="shared" si="3"/>
        <v>1.7599981538319522</v>
      </c>
      <c r="G20" s="4">
        <f t="shared" si="1"/>
        <v>1.0332258149109694</v>
      </c>
    </row>
    <row r="21" spans="1:7" x14ac:dyDescent="0.2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1.83</v>
      </c>
      <c r="C21" s="4">
        <f t="shared" si="0"/>
        <v>2.9539874871307603E-2</v>
      </c>
      <c r="D21" s="4">
        <f t="shared" si="2"/>
        <v>2.1352836729517204</v>
      </c>
      <c r="E21" s="4">
        <f t="shared" si="3"/>
        <v>1.8808371192373576</v>
      </c>
      <c r="G21" s="4">
        <f t="shared" si="1"/>
        <v>1.0295398748713076</v>
      </c>
    </row>
    <row r="22" spans="1:7" x14ac:dyDescent="0.2">
      <c r="A22" s="4">
        <f>IF('True_Odds_Calculator_2-way'!A23="","",'True_Odds_Calculator_2-way'!A23)</f>
        <v>1.93</v>
      </c>
      <c r="B22" s="4">
        <f>IF('True_Odds_Calculator_2-way'!B23="","",'True_Odds_Calculator_2-way'!B23)</f>
        <v>1.9</v>
      </c>
      <c r="C22" s="4">
        <f t="shared" si="0"/>
        <v>4.445050449959087E-2</v>
      </c>
      <c r="D22" s="4">
        <f t="shared" si="2"/>
        <v>2.0164971130052241</v>
      </c>
      <c r="E22" s="4">
        <f t="shared" si="3"/>
        <v>1.9837706248309437</v>
      </c>
      <c r="G22" s="4">
        <f t="shared" si="1"/>
        <v>1.0444505044995909</v>
      </c>
    </row>
    <row r="23" spans="1:7" x14ac:dyDescent="0.2">
      <c r="A23" s="4">
        <f>IF('True_Odds_Calculator_2-way'!A24="","",'True_Odds_Calculator_2-way'!A24)</f>
        <v>1.91</v>
      </c>
      <c r="B23" s="4">
        <f>IF('True_Odds_Calculator_2-way'!B24="","",'True_Odds_Calculator_2-way'!B24)</f>
        <v>1.93</v>
      </c>
      <c r="C23" s="4">
        <f t="shared" si="0"/>
        <v>4.1694924449990456E-2</v>
      </c>
      <c r="D23" s="4">
        <f t="shared" si="2"/>
        <v>1.9892075654965866</v>
      </c>
      <c r="E23" s="4">
        <f t="shared" si="3"/>
        <v>2.0109101819272834</v>
      </c>
      <c r="G23" s="4">
        <f t="shared" si="1"/>
        <v>1.0416949244499905</v>
      </c>
    </row>
    <row r="24" spans="1:7" x14ac:dyDescent="0.2">
      <c r="A24" s="4">
        <f>IF('True_Odds_Calculator_2-way'!A25="","",'True_Odds_Calculator_2-way'!A25)</f>
        <v>1.93</v>
      </c>
      <c r="B24" s="4">
        <f>IF('True_Odds_Calculator_2-way'!B25="","",'True_Odds_Calculator_2-way'!B25)</f>
        <v>1.91</v>
      </c>
      <c r="C24" s="4">
        <f t="shared" si="0"/>
        <v>4.1694924449990456E-2</v>
      </c>
      <c r="D24" s="4">
        <f t="shared" si="2"/>
        <v>2.0109101819272834</v>
      </c>
      <c r="E24" s="4">
        <f t="shared" si="3"/>
        <v>1.9892075654965866</v>
      </c>
      <c r="G24" s="4">
        <f t="shared" si="1"/>
        <v>1.0416949244499905</v>
      </c>
    </row>
    <row r="25" spans="1:7" x14ac:dyDescent="0.2">
      <c r="A25" s="4">
        <f>IF('True_Odds_Calculator_2-way'!A26="","",'True_Odds_Calculator_2-way'!A26)</f>
        <v>1.74</v>
      </c>
      <c r="B25" s="4">
        <f>IF('True_Odds_Calculator_2-way'!B26="","",'True_Odds_Calculator_2-way'!B26)</f>
        <v>2.12</v>
      </c>
      <c r="C25" s="4">
        <f t="shared" si="0"/>
        <v>4.6410756885707949E-2</v>
      </c>
      <c r="D25" s="4">
        <f t="shared" si="2"/>
        <v>1.8132127408572549</v>
      </c>
      <c r="E25" s="4">
        <f t="shared" si="3"/>
        <v>2.2296905222437133</v>
      </c>
      <c r="G25" s="4">
        <f t="shared" si="1"/>
        <v>1.0464107568857079</v>
      </c>
    </row>
    <row r="26" spans="1:7" x14ac:dyDescent="0.2">
      <c r="A26" s="4">
        <f>IF('True_Odds_Calculator_2-way'!A27="","",'True_Odds_Calculator_2-way'!A27)</f>
        <v>1.91</v>
      </c>
      <c r="B26" s="4">
        <f>IF('True_Odds_Calculator_2-way'!B27="","",'True_Odds_Calculator_2-way'!B27)</f>
        <v>1.93</v>
      </c>
      <c r="C26" s="4">
        <f t="shared" si="0"/>
        <v>4.1694924449990456E-2</v>
      </c>
      <c r="D26" s="4">
        <f t="shared" si="2"/>
        <v>1.9892075654965866</v>
      </c>
      <c r="E26" s="4">
        <f t="shared" si="3"/>
        <v>2.0109101819272834</v>
      </c>
      <c r="G26" s="4">
        <f t="shared" si="1"/>
        <v>1.0416949244499905</v>
      </c>
    </row>
    <row r="27" spans="1:7" x14ac:dyDescent="0.2">
      <c r="A27" s="4">
        <f>IF('True_Odds_Calculator_2-way'!A28="","",'True_Odds_Calculator_2-way'!A28)</f>
        <v>1.74</v>
      </c>
      <c r="B27" s="4">
        <f>IF('True_Odds_Calculator_2-way'!B28="","",'True_Odds_Calculator_2-way'!B28)</f>
        <v>2.12</v>
      </c>
      <c r="C27" s="4">
        <f t="shared" si="0"/>
        <v>4.6410756885707949E-2</v>
      </c>
      <c r="D27" s="4">
        <f t="shared" si="2"/>
        <v>1.8132127408572549</v>
      </c>
      <c r="E27" s="4">
        <f t="shared" si="3"/>
        <v>2.2296905222437133</v>
      </c>
      <c r="G27" s="4">
        <f t="shared" si="1"/>
        <v>1.0464107568857079</v>
      </c>
    </row>
    <row r="28" spans="1:7" x14ac:dyDescent="0.2">
      <c r="A28" s="4">
        <f>IF('True_Odds_Calculator_2-way'!A29="","",'True_Odds_Calculator_2-way'!A29)</f>
        <v>2.1</v>
      </c>
      <c r="B28" s="4">
        <f>IF('True_Odds_Calculator_2-way'!B29="","",'True_Odds_Calculator_2-way'!B29)</f>
        <v>1.75</v>
      </c>
      <c r="C28" s="4">
        <f t="shared" si="0"/>
        <v>4.761904761904745E-2</v>
      </c>
      <c r="D28" s="4">
        <f t="shared" si="2"/>
        <v>2.2105263157894735</v>
      </c>
      <c r="E28" s="4">
        <f t="shared" si="3"/>
        <v>1.8260869565217388</v>
      </c>
      <c r="G28" s="4">
        <f t="shared" si="1"/>
        <v>1.0476190476190474</v>
      </c>
    </row>
    <row r="29" spans="1:7" x14ac:dyDescent="0.2">
      <c r="A29" s="4">
        <f>IF('True_Odds_Calculator_2-way'!A30="","",'True_Odds_Calculator_2-way'!A30)</f>
        <v>1.74</v>
      </c>
      <c r="B29" s="4">
        <f>IF('True_Odds_Calculator_2-way'!B30="","",'True_Odds_Calculator_2-way'!B30)</f>
        <v>2.12</v>
      </c>
      <c r="C29" s="4">
        <f t="shared" si="0"/>
        <v>4.6410756885707949E-2</v>
      </c>
      <c r="D29" s="4">
        <f t="shared" si="2"/>
        <v>1.8132127408572549</v>
      </c>
      <c r="E29" s="4">
        <f t="shared" si="3"/>
        <v>2.2296905222437133</v>
      </c>
      <c r="G29" s="4">
        <f t="shared" si="1"/>
        <v>1.0464107568857079</v>
      </c>
    </row>
    <row r="30" spans="1:7" x14ac:dyDescent="0.2">
      <c r="A30" s="4">
        <f>IF('True_Odds_Calculator_2-way'!A31="","",'True_Odds_Calculator_2-way'!A31)</f>
        <v>1.95</v>
      </c>
      <c r="B30" s="4">
        <f>IF('True_Odds_Calculator_2-way'!B31="","",'True_Odds_Calculator_2-way'!B31)</f>
        <v>1.88</v>
      </c>
      <c r="C30" s="4">
        <f t="shared" si="0"/>
        <v>4.4735406437534042E-2</v>
      </c>
      <c r="D30" s="4">
        <f t="shared" si="2"/>
        <v>2.0389321468298109</v>
      </c>
      <c r="E30" s="4">
        <f t="shared" si="3"/>
        <v>1.9625267665952888</v>
      </c>
      <c r="G30" s="4">
        <f t="shared" si="1"/>
        <v>1.044735406437534</v>
      </c>
    </row>
    <row r="31" spans="1:7" x14ac:dyDescent="0.2">
      <c r="A31" s="4">
        <f>IF('True_Odds_Calculator_2-way'!A32="","",'True_Odds_Calculator_2-way'!A32)</f>
        <v>2.25</v>
      </c>
      <c r="B31" s="4">
        <f>IF('True_Odds_Calculator_2-way'!B32="","",'True_Odds_Calculator_2-way'!B32)</f>
        <v>1.66</v>
      </c>
      <c r="C31" s="4">
        <f t="shared" si="0"/>
        <v>4.685408299866145E-2</v>
      </c>
      <c r="D31" s="4">
        <f t="shared" si="2"/>
        <v>2.375198728139905</v>
      </c>
      <c r="E31" s="4">
        <f t="shared" si="3"/>
        <v>1.7271676300578036</v>
      </c>
      <c r="G31" s="4">
        <f t="shared" si="1"/>
        <v>1.0468540829986615</v>
      </c>
    </row>
    <row r="32" spans="1:7" x14ac:dyDescent="0.2">
      <c r="A32" s="4">
        <f>IF('True_Odds_Calculator_2-way'!A33="","",'True_Odds_Calculator_2-way'!A33)</f>
        <v>2.0099999999999998</v>
      </c>
      <c r="B32" s="4">
        <f>IF('True_Odds_Calculator_2-way'!B33="","",'True_Odds_Calculator_2-way'!B33)</f>
        <v>1.83</v>
      </c>
      <c r="C32" s="4">
        <f t="shared" si="0"/>
        <v>4.3960525242639381E-2</v>
      </c>
      <c r="D32" s="4">
        <f t="shared" si="2"/>
        <v>2.1029071263184975</v>
      </c>
      <c r="E32" s="4">
        <f t="shared" si="3"/>
        <v>1.9066946582691862</v>
      </c>
      <c r="G32" s="4">
        <f t="shared" si="1"/>
        <v>1.0439605252426394</v>
      </c>
    </row>
    <row r="33" spans="1:7" x14ac:dyDescent="0.2">
      <c r="A33" s="4">
        <f>IF('True_Odds_Calculator_2-way'!A34="","",'True_Odds_Calculator_2-way'!A34)</f>
        <v>2.19</v>
      </c>
      <c r="B33" s="4">
        <f>IF('True_Odds_Calculator_2-way'!B34="","",'True_Odds_Calculator_2-way'!B34)</f>
        <v>1.69</v>
      </c>
      <c r="C33" s="4">
        <f t="shared" si="0"/>
        <v>4.8336980897571102E-2</v>
      </c>
      <c r="D33" s="4">
        <f t="shared" si="2"/>
        <v>2.3123926150385805</v>
      </c>
      <c r="E33" s="4">
        <f t="shared" si="3"/>
        <v>1.7619671038537528</v>
      </c>
      <c r="G33" s="4">
        <f t="shared" si="1"/>
        <v>1.0483369808975711</v>
      </c>
    </row>
    <row r="34" spans="1:7" x14ac:dyDescent="0.2">
      <c r="A34" s="4">
        <f>IF('True_Odds_Calculator_2-way'!A35="","",'True_Odds_Calculator_2-way'!A35)</f>
        <v>2.06</v>
      </c>
      <c r="B34" s="4">
        <f>IF('True_Odds_Calculator_2-way'!B35="","",'True_Odds_Calculator_2-way'!B35)</f>
        <v>1.78</v>
      </c>
      <c r="C34" s="4">
        <f t="shared" si="0"/>
        <v>4.7234646012872306E-2</v>
      </c>
      <c r="D34" s="4">
        <f t="shared" si="2"/>
        <v>2.165347820951931</v>
      </c>
      <c r="E34" s="4">
        <f t="shared" si="3"/>
        <v>1.8581129015911626</v>
      </c>
      <c r="G34" s="4">
        <f t="shared" si="1"/>
        <v>1.0472346460128723</v>
      </c>
    </row>
    <row r="35" spans="1:7" x14ac:dyDescent="0.2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1.67</v>
      </c>
      <c r="C35" s="4">
        <f t="shared" si="0"/>
        <v>5.7517991539856039E-2</v>
      </c>
      <c r="D35" s="4">
        <f t="shared" si="2"/>
        <v>2.3258161374816329</v>
      </c>
      <c r="E35" s="4">
        <f t="shared" si="3"/>
        <v>1.754252397243772</v>
      </c>
      <c r="G35" s="4">
        <f t="shared" si="1"/>
        <v>1.057517991539856</v>
      </c>
    </row>
    <row r="36" spans="1:7" x14ac:dyDescent="0.2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2.8338796658559762E-2</v>
      </c>
      <c r="D36" s="4">
        <f t="shared" si="2"/>
        <v>1.9842635333613092</v>
      </c>
      <c r="E36" s="4">
        <f t="shared" si="3"/>
        <v>2.0159880622468553</v>
      </c>
      <c r="G36" s="4">
        <f t="shared" si="1"/>
        <v>1.0283387966585598</v>
      </c>
    </row>
    <row r="37" spans="1:7" x14ac:dyDescent="0.2">
      <c r="A37" s="4">
        <f>IF('True_Odds_Calculator_2-way'!A38="","",'True_Odds_Calculator_2-way'!A38)</f>
        <v>1.86</v>
      </c>
      <c r="B37" s="4">
        <f>IF('True_Odds_Calculator_2-way'!B38="","",'True_Odds_Calculator_2-way'!B38)</f>
        <v>2.0299999999999998</v>
      </c>
      <c r="C37" s="4">
        <f t="shared" si="0"/>
        <v>3.0245246040574214E-2</v>
      </c>
      <c r="D37" s="4">
        <f t="shared" si="2"/>
        <v>1.9138324294186226</v>
      </c>
      <c r="E37" s="4">
        <f t="shared" si="3"/>
        <v>2.0942925287037548</v>
      </c>
      <c r="G37" s="4">
        <f t="shared" si="1"/>
        <v>1.0302452460405742</v>
      </c>
    </row>
    <row r="38" spans="1:7" x14ac:dyDescent="0.2">
      <c r="A38" s="4">
        <f>IF('True_Odds_Calculator_2-way'!A39="","",'True_Odds_Calculator_2-way'!A39)</f>
        <v>2.09</v>
      </c>
      <c r="B38" s="4">
        <f>IF('True_Odds_Calculator_2-way'!B39="","",'True_Odds_Calculator_2-way'!B39)</f>
        <v>1.74</v>
      </c>
      <c r="C38" s="4">
        <f t="shared" si="0"/>
        <v>5.3181543199692038E-2</v>
      </c>
      <c r="D38" s="4">
        <f t="shared" si="2"/>
        <v>2.2129860646260573</v>
      </c>
      <c r="E38" s="4">
        <f t="shared" si="3"/>
        <v>1.8244117794611951</v>
      </c>
      <c r="G38" s="4">
        <f t="shared" si="1"/>
        <v>1.053181543199692</v>
      </c>
    </row>
    <row r="39" spans="1:7" x14ac:dyDescent="0.2">
      <c r="A39" s="4">
        <f>IF('True_Odds_Calculator_2-way'!A40="","",'True_Odds_Calculator_2-way'!A40)</f>
        <v>2.15</v>
      </c>
      <c r="B39" s="4">
        <f>IF('True_Odds_Calculator_2-way'!B40="","",'True_Odds_Calculator_2-way'!B40)</f>
        <v>1.69</v>
      </c>
      <c r="C39" s="4">
        <f t="shared" si="0"/>
        <v>5.6832255401128462E-2</v>
      </c>
      <c r="D39" s="4">
        <f t="shared" si="2"/>
        <v>2.2899007405073264</v>
      </c>
      <c r="E39" s="4">
        <f t="shared" si="3"/>
        <v>1.7752534505924025</v>
      </c>
      <c r="G39" s="4">
        <f t="shared" si="1"/>
        <v>1.0568322554011285</v>
      </c>
    </row>
    <row r="40" spans="1:7" x14ac:dyDescent="0.2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1.74</v>
      </c>
      <c r="C40" s="4">
        <f t="shared" si="0"/>
        <v>5.7804431117774335E-2</v>
      </c>
      <c r="D40" s="4">
        <f t="shared" si="2"/>
        <v>2.2017238217494954</v>
      </c>
      <c r="E40" s="4">
        <f t="shared" si="3"/>
        <v>1.8321379520830152</v>
      </c>
      <c r="G40" s="4">
        <f t="shared" si="1"/>
        <v>1.0578044311177743</v>
      </c>
    </row>
    <row r="41" spans="1:7" x14ac:dyDescent="0.2">
      <c r="A41" s="4">
        <f>IF('True_Odds_Calculator_2-way'!A42="","",'True_Odds_Calculator_2-way'!A42)</f>
        <v>2.02</v>
      </c>
      <c r="B41" s="4">
        <f>IF('True_Odds_Calculator_2-way'!B42="","",'True_Odds_Calculator_2-way'!B42)</f>
        <v>1.79</v>
      </c>
      <c r="C41" s="4">
        <f t="shared" si="0"/>
        <v>5.3708722827590094E-2</v>
      </c>
      <c r="D41" s="4">
        <f t="shared" si="2"/>
        <v>2.1358615393703118</v>
      </c>
      <c r="E41" s="4">
        <f t="shared" si="3"/>
        <v>1.8803889957876125</v>
      </c>
      <c r="G41" s="4">
        <f t="shared" si="1"/>
        <v>1.0537087228275901</v>
      </c>
    </row>
    <row r="42" spans="1:7" x14ac:dyDescent="0.2">
      <c r="A42" s="4">
        <f>IF('True_Odds_Calculator_2-way'!A43="","",'True_Odds_Calculator_2-way'!A43)</f>
        <v>1.81</v>
      </c>
      <c r="B42" s="4">
        <f>IF('True_Odds_Calculator_2-way'!B43="","",'True_Odds_Calculator_2-way'!B43)</f>
        <v>2.0099999999999998</v>
      </c>
      <c r="C42" s="4">
        <f t="shared" si="0"/>
        <v>4.999862565624924E-2</v>
      </c>
      <c r="D42" s="4">
        <f t="shared" si="2"/>
        <v>1.8957817670201405</v>
      </c>
      <c r="E42" s="4">
        <f t="shared" si="3"/>
        <v>2.1163433291643639</v>
      </c>
      <c r="G42" s="4">
        <f t="shared" si="1"/>
        <v>1.0499986256562492</v>
      </c>
    </row>
    <row r="43" spans="1:7" x14ac:dyDescent="0.2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1.85</v>
      </c>
      <c r="C43" s="4">
        <f t="shared" si="0"/>
        <v>3.315137797896428E-2</v>
      </c>
      <c r="D43" s="4">
        <f t="shared" si="2"/>
        <v>2.1006852188505105</v>
      </c>
      <c r="E43" s="4">
        <f t="shared" si="3"/>
        <v>1.9085249650616189</v>
      </c>
      <c r="G43" s="4">
        <f t="shared" si="1"/>
        <v>1.0331513779789643</v>
      </c>
    </row>
    <row r="44" spans="1:7" x14ac:dyDescent="0.2">
      <c r="A44" s="4">
        <f>IF('True_Odds_Calculator_2-way'!A45="","",'True_Odds_Calculator_2-way'!A45)</f>
        <v>1.7</v>
      </c>
      <c r="B44" s="4">
        <f>IF('True_Odds_Calculator_2-way'!B45="","",'True_Odds_Calculator_2-way'!B45)</f>
        <v>2.21</v>
      </c>
      <c r="C44" s="4">
        <f t="shared" si="0"/>
        <v>4.0723981900452566E-2</v>
      </c>
      <c r="D44" s="4">
        <f t="shared" si="2"/>
        <v>1.760956175298805</v>
      </c>
      <c r="E44" s="4">
        <f t="shared" si="3"/>
        <v>2.3141361256544504</v>
      </c>
      <c r="G44" s="4">
        <f t="shared" si="1"/>
        <v>1.0407239819004526</v>
      </c>
    </row>
    <row r="45" spans="1:7" x14ac:dyDescent="0.2">
      <c r="A45" s="4">
        <f>IF('True_Odds_Calculator_2-way'!A46="","",'True_Odds_Calculator_2-way'!A46)</f>
        <v>1.93</v>
      </c>
      <c r="B45" s="4">
        <f>IF('True_Odds_Calculator_2-way'!B46="","",'True_Odds_Calculator_2-way'!B46)</f>
        <v>1.96</v>
      </c>
      <c r="C45" s="4">
        <f t="shared" si="0"/>
        <v>2.8338796658559762E-2</v>
      </c>
      <c r="D45" s="4">
        <f t="shared" si="2"/>
        <v>1.9842635333613092</v>
      </c>
      <c r="E45" s="4">
        <f t="shared" si="3"/>
        <v>2.0159880622468553</v>
      </c>
      <c r="G45" s="4">
        <f t="shared" si="1"/>
        <v>1.0283387966585598</v>
      </c>
    </row>
    <row r="46" spans="1:7" x14ac:dyDescent="0.2">
      <c r="A46" s="4">
        <f>IF('True_Odds_Calculator_2-way'!A47="","",'True_Odds_Calculator_2-way'!A47)</f>
        <v>1.97</v>
      </c>
      <c r="B46" s="4">
        <f>IF('True_Odds_Calculator_2-way'!B47="","",'True_Odds_Calculator_2-way'!B47)</f>
        <v>1.92</v>
      </c>
      <c r="C46" s="4">
        <f t="shared" si="0"/>
        <v>2.844754653130277E-2</v>
      </c>
      <c r="D46" s="4">
        <f t="shared" si="2"/>
        <v>2.0267924123888115</v>
      </c>
      <c r="E46" s="4">
        <f t="shared" si="3"/>
        <v>1.9739066903246005</v>
      </c>
      <c r="G46" s="4">
        <f t="shared" si="1"/>
        <v>1.0284475465313028</v>
      </c>
    </row>
    <row r="47" spans="1:7" x14ac:dyDescent="0.2">
      <c r="A47" s="4">
        <f>IF('True_Odds_Calculator_2-way'!A48="","",'True_Odds_Calculator_2-way'!A48)</f>
        <v>2.2799999999999998</v>
      </c>
      <c r="B47" s="4">
        <f>IF('True_Odds_Calculator_2-way'!B48="","",'True_Odds_Calculator_2-way'!B48)</f>
        <v>1.68</v>
      </c>
      <c r="C47" s="4">
        <f t="shared" si="0"/>
        <v>3.383458646616555E-2</v>
      </c>
      <c r="D47" s="4">
        <f t="shared" si="2"/>
        <v>2.3714710252600297</v>
      </c>
      <c r="E47" s="4">
        <f t="shared" si="3"/>
        <v>1.7291440953412784</v>
      </c>
      <c r="G47" s="4">
        <f t="shared" si="1"/>
        <v>1.0338345864661656</v>
      </c>
    </row>
    <row r="48" spans="1:7" x14ac:dyDescent="0.2">
      <c r="A48" s="4">
        <f>IF('True_Odds_Calculator_2-way'!A49="","",'True_Odds_Calculator_2-way'!A49)</f>
        <v>2.3199999999999998</v>
      </c>
      <c r="B48" s="4">
        <f>IF('True_Odds_Calculator_2-way'!B49="","",'True_Odds_Calculator_2-way'!B49)</f>
        <v>1.66</v>
      </c>
      <c r="C48" s="4">
        <f t="shared" si="0"/>
        <v>3.3444121312837582E-2</v>
      </c>
      <c r="D48" s="4">
        <f t="shared" si="2"/>
        <v>2.4136375031336175</v>
      </c>
      <c r="E48" s="4">
        <f t="shared" si="3"/>
        <v>1.707394928178755</v>
      </c>
      <c r="G48" s="4">
        <f t="shared" si="1"/>
        <v>1.0334441213128376</v>
      </c>
    </row>
    <row r="49" spans="1:7" x14ac:dyDescent="0.2">
      <c r="A49" s="4">
        <f>IF('True_Odds_Calculator_2-way'!A50="","",'True_Odds_Calculator_2-way'!A50)</f>
        <v>1.99</v>
      </c>
      <c r="B49" s="4">
        <f>IF('True_Odds_Calculator_2-way'!B50="","",'True_Odds_Calculator_2-way'!B50)</f>
        <v>1.85</v>
      </c>
      <c r="C49" s="4">
        <f t="shared" si="0"/>
        <v>4.3053103354610656E-2</v>
      </c>
      <c r="D49" s="4">
        <f t="shared" si="2"/>
        <v>2.0790625441197226</v>
      </c>
      <c r="E49" s="4">
        <f t="shared" si="3"/>
        <v>1.9267303414889438</v>
      </c>
      <c r="G49" s="4">
        <f t="shared" si="1"/>
        <v>1.0430531033546107</v>
      </c>
    </row>
    <row r="50" spans="1:7" x14ac:dyDescent="0.2">
      <c r="A50" s="4">
        <f>IF('True_Odds_Calculator_2-way'!A51="","",'True_Odds_Calculator_2-way'!A51)</f>
        <v>2.4500000000000002</v>
      </c>
      <c r="B50" s="4">
        <f>IF('True_Odds_Calculator_2-way'!B51="","",'True_Odds_Calculator_2-way'!B51)</f>
        <v>1.6</v>
      </c>
      <c r="C50" s="4">
        <f t="shared" si="0"/>
        <v>3.3163265306122458E-2</v>
      </c>
      <c r="D50" s="4">
        <f t="shared" si="2"/>
        <v>2.5537459283387625</v>
      </c>
      <c r="E50" s="4">
        <f t="shared" si="3"/>
        <v>1.6436058700209644</v>
      </c>
      <c r="G50" s="4">
        <f t="shared" si="1"/>
        <v>1.0331632653061225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1.92</v>
      </c>
      <c r="C51" s="4">
        <f t="shared" si="0"/>
        <v>2.844754653130277E-2</v>
      </c>
      <c r="D51" s="4">
        <f t="shared" si="2"/>
        <v>2.0267924123888115</v>
      </c>
      <c r="E51" s="4">
        <f t="shared" si="3"/>
        <v>1.9739066903246005</v>
      </c>
      <c r="G51" s="4">
        <f t="shared" si="1"/>
        <v>1.0284475465313028</v>
      </c>
    </row>
    <row r="52" spans="1:7" x14ac:dyDescent="0.2">
      <c r="A52" s="4">
        <f>IF('True_Odds_Calculator_2-way'!A53="","",'True_Odds_Calculator_2-way'!A53)</f>
        <v>1.87</v>
      </c>
      <c r="B52" s="4">
        <f>IF('True_Odds_Calculator_2-way'!B53="","",'True_Odds_Calculator_2-way'!B53)</f>
        <v>2.02</v>
      </c>
      <c r="C52" s="4">
        <f t="shared" si="0"/>
        <v>2.9808863239265015E-2</v>
      </c>
      <c r="D52" s="4">
        <f t="shared" si="2"/>
        <v>1.9236135865967305</v>
      </c>
      <c r="E52" s="4">
        <f t="shared" si="3"/>
        <v>2.082703865027292</v>
      </c>
      <c r="G52" s="4">
        <f t="shared" si="1"/>
        <v>1.029808863239265</v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1.69</v>
      </c>
      <c r="B2" s="4">
        <f>IF('True_Odds_Calculator_3-way'!B3="","",'True_Odds_Calculator_3-way'!B3)</f>
        <v>3.77</v>
      </c>
      <c r="C2" s="4">
        <f>IF('True_Odds_Calculator_3-way'!C3="","",'True_Odds_Calculator_3-way'!C3)</f>
        <v>5.91</v>
      </c>
      <c r="D2" s="4">
        <f>IF(A2="","",((1/A2)+(1/B2)+(1/C2))-1)</f>
        <v>2.6172703453937851E-2</v>
      </c>
      <c r="E2" s="4">
        <f>IF(A2="","",(3*A2)/(3-($D2*A2)))</f>
        <v>1.7152901631716908</v>
      </c>
      <c r="F2" s="4">
        <f>IF(B2="","",(3*B2)/(3-($D2*B2)))</f>
        <v>3.8982136664676319</v>
      </c>
      <c r="G2" s="4">
        <f>IF(C2="","",(3*C2)/(3-($D2*C2)))</f>
        <v>6.2312865411106992</v>
      </c>
      <c r="I2" s="4">
        <f>IF(A2="","",D2+1)</f>
        <v>1.0261727034539379</v>
      </c>
    </row>
    <row r="3" spans="1:9" x14ac:dyDescent="0.2">
      <c r="A3" s="4">
        <f>IF('True_Odds_Calculator_3-way'!A4="","",'True_Odds_Calculator_3-way'!A4)</f>
        <v>3.87</v>
      </c>
      <c r="B3" s="4">
        <f>IF('True_Odds_Calculator_3-way'!B4="","",'True_Odds_Calculator_3-way'!B4)</f>
        <v>3.52</v>
      </c>
      <c r="C3" s="4">
        <f>IF('True_Odds_Calculator_3-way'!C4="","",'True_Odds_Calculator_3-way'!C4)</f>
        <v>2.08</v>
      </c>
      <c r="D3" s="4">
        <f t="shared" ref="D3:D66" si="0">IF(A3="","",((1/A3)+(1/B3)+(1/C3))-1)</f>
        <v>2.3258072676677344E-2</v>
      </c>
      <c r="E3" s="4">
        <f t="shared" ref="E3:E66" si="1">IF(A3="","",(3*A3)/(3-($D3*A3)))</f>
        <v>3.9897027061936958</v>
      </c>
      <c r="F3" s="4">
        <f t="shared" ref="F3:F66" si="2">IF(B3="","",(3*B3)/(3-($D3*B3)))</f>
        <v>3.6187538825375722</v>
      </c>
      <c r="G3" s="4">
        <f t="shared" ref="G3:G66" si="3">IF(C3="","",(3*C3)/(3-($D3*C3)))</f>
        <v>2.11409097927109</v>
      </c>
      <c r="I3" s="4">
        <f t="shared" ref="I3:I66" si="4">IF(A3="","",D3+1)</f>
        <v>1.0232580726766773</v>
      </c>
    </row>
    <row r="4" spans="1:9" x14ac:dyDescent="0.2">
      <c r="A4" s="4">
        <f>IF('True_Odds_Calculator_3-way'!A5="","",'True_Odds_Calculator_3-way'!A5)</f>
        <v>3.35</v>
      </c>
      <c r="B4" s="4">
        <f>IF('True_Odds_Calculator_3-way'!B5="","",'True_Odds_Calculator_3-way'!B5)</f>
        <v>3.6</v>
      </c>
      <c r="C4" s="4">
        <f>IF('True_Odds_Calculator_3-way'!C5="","",'True_Odds_Calculator_3-way'!C5)</f>
        <v>2.2400000000000002</v>
      </c>
      <c r="D4" s="4">
        <f t="shared" si="0"/>
        <v>2.2713811892916436E-2</v>
      </c>
      <c r="E4" s="4">
        <f t="shared" si="1"/>
        <v>3.4371797916737359</v>
      </c>
      <c r="F4" s="4">
        <f t="shared" si="2"/>
        <v>3.7008731231505507</v>
      </c>
      <c r="G4" s="4">
        <f t="shared" si="3"/>
        <v>2.2786450132709528</v>
      </c>
      <c r="I4" s="4">
        <f t="shared" si="4"/>
        <v>1.0227138118929164</v>
      </c>
    </row>
    <row r="5" spans="1:9" x14ac:dyDescent="0.2">
      <c r="A5" s="4">
        <f>IF('True_Odds_Calculator_3-way'!A6="","",'True_Odds_Calculator_3-way'!A6)</f>
        <v>7.76</v>
      </c>
      <c r="B5" s="4">
        <f>IF('True_Odds_Calculator_3-way'!B6="","",'True_Odds_Calculator_3-way'!B6)</f>
        <v>5.82</v>
      </c>
      <c r="C5" s="4">
        <f>IF('True_Odds_Calculator_3-way'!C6="","",'True_Odds_Calculator_3-way'!C6)</f>
        <v>1.38</v>
      </c>
      <c r="D5" s="4">
        <f t="shared" si="0"/>
        <v>2.5324966382788139E-2</v>
      </c>
      <c r="E5" s="4">
        <f t="shared" si="1"/>
        <v>8.3039702233250665</v>
      </c>
      <c r="F5" s="4">
        <f t="shared" si="2"/>
        <v>6.1207133058984926</v>
      </c>
      <c r="G5" s="4">
        <f t="shared" si="3"/>
        <v>1.396265776572442</v>
      </c>
      <c r="I5" s="4">
        <f t="shared" si="4"/>
        <v>1.0253249663827881</v>
      </c>
    </row>
    <row r="6" spans="1:9" x14ac:dyDescent="0.2">
      <c r="A6" s="4">
        <f>IF('True_Odds_Calculator_3-way'!A7="","",'True_Odds_Calculator_3-way'!A7)</f>
        <v>3.58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2</v>
      </c>
      <c r="D6" s="4">
        <f t="shared" si="0"/>
        <v>4.5996275605214132E-2</v>
      </c>
      <c r="E6" s="4">
        <f t="shared" si="1"/>
        <v>3.7879144133552787</v>
      </c>
      <c r="F6" s="4">
        <f t="shared" si="2"/>
        <v>3.9787601877006669</v>
      </c>
      <c r="G6" s="4">
        <f t="shared" si="3"/>
        <v>2.0632684426229506</v>
      </c>
      <c r="I6" s="4">
        <f t="shared" si="4"/>
        <v>1.0459962756052141</v>
      </c>
    </row>
    <row r="7" spans="1:9" x14ac:dyDescent="0.2">
      <c r="A7" s="4">
        <f>IF('True_Odds_Calculator_3-way'!A8="","",'True_Odds_Calculator_3-way'!A8)</f>
        <v>1.77</v>
      </c>
      <c r="B7" s="4">
        <f>IF('True_Odds_Calculator_3-way'!B8="","",'True_Odds_Calculator_3-way'!B8)</f>
        <v>3.87</v>
      </c>
      <c r="C7" s="4">
        <f>IF('True_Odds_Calculator_3-way'!C8="","",'True_Odds_Calculator_3-way'!C8)</f>
        <v>4.45</v>
      </c>
      <c r="D7" s="4">
        <f t="shared" si="0"/>
        <v>4.8088785352562446E-2</v>
      </c>
      <c r="E7" s="4">
        <f t="shared" si="1"/>
        <v>1.8216855610972049</v>
      </c>
      <c r="F7" s="4">
        <f t="shared" si="2"/>
        <v>4.1259514732565554</v>
      </c>
      <c r="G7" s="4">
        <f t="shared" si="3"/>
        <v>4.7918077872631093</v>
      </c>
      <c r="I7" s="4">
        <f t="shared" si="4"/>
        <v>1.0480887853525624</v>
      </c>
    </row>
    <row r="8" spans="1:9" x14ac:dyDescent="0.2">
      <c r="A8" s="4">
        <f>IF('True_Odds_Calculator_3-way'!A9="","",'True_Odds_Calculator_3-way'!A9)</f>
        <v>1.81</v>
      </c>
      <c r="B8" s="4">
        <f>IF('True_Odds_Calculator_3-way'!B9="","",'True_Odds_Calculator_3-way'!B9)</f>
        <v>3.89</v>
      </c>
      <c r="C8" s="4">
        <f>IF('True_Odds_Calculator_3-way'!C9="","",'True_Odds_Calculator_3-way'!C9)</f>
        <v>4.2300000000000004</v>
      </c>
      <c r="D8" s="4">
        <f t="shared" si="0"/>
        <v>4.596221597100647E-2</v>
      </c>
      <c r="E8" s="4">
        <f t="shared" si="1"/>
        <v>1.8616238283960311</v>
      </c>
      <c r="F8" s="4">
        <f t="shared" si="2"/>
        <v>4.1365274094587097</v>
      </c>
      <c r="G8" s="4">
        <f t="shared" si="3"/>
        <v>4.5231291871992063</v>
      </c>
      <c r="I8" s="4">
        <f t="shared" si="4"/>
        <v>1.0459622159710065</v>
      </c>
    </row>
    <row r="9" spans="1:9" x14ac:dyDescent="0.2">
      <c r="A9" s="4">
        <f>IF('True_Odds_Calculator_3-way'!A10="","",'True_Odds_Calculator_3-way'!A10)</f>
        <v>2.0499999999999998</v>
      </c>
      <c r="B9" s="4">
        <f>IF('True_Odds_Calculator_3-way'!B10="","",'True_Odds_Calculator_3-way'!B10)</f>
        <v>3.49</v>
      </c>
      <c r="C9" s="4">
        <f>IF('True_Odds_Calculator_3-way'!C10="","",'True_Odds_Calculator_3-way'!C10)</f>
        <v>3.69</v>
      </c>
      <c r="D9" s="4">
        <f t="shared" si="0"/>
        <v>4.5340539365279042E-2</v>
      </c>
      <c r="E9" s="4">
        <f t="shared" si="1"/>
        <v>2.1155453096850851</v>
      </c>
      <c r="F9" s="4">
        <f t="shared" si="2"/>
        <v>3.6843344999570866</v>
      </c>
      <c r="G9" s="4">
        <f t="shared" si="3"/>
        <v>3.9079414531513947</v>
      </c>
      <c r="I9" s="4">
        <f t="shared" si="4"/>
        <v>1.045340539365279</v>
      </c>
    </row>
    <row r="10" spans="1:9" x14ac:dyDescent="0.2">
      <c r="A10" s="4">
        <f>IF('True_Odds_Calculator_3-way'!A11="","",'True_Odds_Calculator_3-way'!A11)</f>
        <v>3.35</v>
      </c>
      <c r="B10" s="4">
        <f>IF('True_Odds_Calculator_3-way'!B11="","",'True_Odds_Calculator_3-way'!B11)</f>
        <v>3.64</v>
      </c>
      <c r="C10" s="4">
        <f>IF('True_Odds_Calculator_3-way'!C11="","",'True_Odds_Calculator_3-way'!C11)</f>
        <v>2.12</v>
      </c>
      <c r="D10" s="4">
        <f t="shared" si="0"/>
        <v>4.493085061938884E-2</v>
      </c>
      <c r="E10" s="4">
        <f t="shared" si="1"/>
        <v>3.526957262034264</v>
      </c>
      <c r="F10" s="4">
        <f t="shared" si="2"/>
        <v>3.8498804635314481</v>
      </c>
      <c r="G10" s="4">
        <f t="shared" si="3"/>
        <v>2.1895197354750695</v>
      </c>
      <c r="I10" s="4">
        <f t="shared" si="4"/>
        <v>1.0449308506193888</v>
      </c>
    </row>
    <row r="11" spans="1:9" x14ac:dyDescent="0.2">
      <c r="A11" s="4">
        <f>IF('True_Odds_Calculator_3-way'!A12="","",'True_Odds_Calculator_3-way'!A12)</f>
        <v>4.55</v>
      </c>
      <c r="B11" s="4">
        <f>IF('True_Odds_Calculator_3-way'!B12="","",'True_Odds_Calculator_3-way'!B12)</f>
        <v>3.8</v>
      </c>
      <c r="C11" s="4">
        <f>IF('True_Odds_Calculator_3-way'!C12="","",'True_Odds_Calculator_3-way'!C12)</f>
        <v>1.77</v>
      </c>
      <c r="D11" s="4">
        <f t="shared" si="0"/>
        <v>4.7909865929491202E-2</v>
      </c>
      <c r="E11" s="4">
        <f t="shared" si="1"/>
        <v>4.9065242253551222</v>
      </c>
      <c r="F11" s="4">
        <f t="shared" si="2"/>
        <v>4.04550481839052</v>
      </c>
      <c r="G11" s="4">
        <f t="shared" si="3"/>
        <v>1.8214876656125134</v>
      </c>
      <c r="I11" s="4">
        <f t="shared" si="4"/>
        <v>1.0479098659294912</v>
      </c>
    </row>
    <row r="12" spans="1:9" x14ac:dyDescent="0.2">
      <c r="A12" s="4">
        <f>IF('True_Odds_Calculator_3-way'!A13="","",'True_Odds_Calculator_3-way'!A13)</f>
        <v>1.39</v>
      </c>
      <c r="B12" s="4">
        <f>IF('True_Odds_Calculator_3-way'!B13="","",'True_Odds_Calculator_3-way'!B13)</f>
        <v>5.01</v>
      </c>
      <c r="C12" s="4">
        <f>IF('True_Odds_Calculator_3-way'!C13="","",'True_Odds_Calculator_3-way'!C13)</f>
        <v>7.62</v>
      </c>
      <c r="D12" s="4">
        <f t="shared" si="0"/>
        <v>5.0258854635373273E-2</v>
      </c>
      <c r="E12" s="4">
        <f t="shared" si="1"/>
        <v>1.4231400979735516</v>
      </c>
      <c r="F12" s="4">
        <f t="shared" si="2"/>
        <v>5.4690280316848554</v>
      </c>
      <c r="G12" s="4">
        <f t="shared" si="3"/>
        <v>8.7351010863377976</v>
      </c>
      <c r="I12" s="4">
        <f t="shared" si="4"/>
        <v>1.0502588546353733</v>
      </c>
    </row>
    <row r="13" spans="1:9" x14ac:dyDescent="0.2">
      <c r="A13" s="4">
        <f>IF('True_Odds_Calculator_3-way'!A14="","",'True_Odds_Calculator_3-way'!A14)</f>
        <v>3.53</v>
      </c>
      <c r="B13" s="4">
        <f>IF('True_Odds_Calculator_3-way'!B14="","",'True_Odds_Calculator_3-way'!B14)</f>
        <v>3.49</v>
      </c>
      <c r="C13" s="4">
        <f>IF('True_Odds_Calculator_3-way'!C14="","",'True_Odds_Calculator_3-way'!C14)</f>
        <v>2.1800000000000002</v>
      </c>
      <c r="D13" s="4">
        <f t="shared" si="0"/>
        <v>2.8534666599843383E-2</v>
      </c>
      <c r="E13" s="4">
        <f t="shared" si="1"/>
        <v>3.6526402869929</v>
      </c>
      <c r="F13" s="4">
        <f t="shared" si="2"/>
        <v>3.6098294764220147</v>
      </c>
      <c r="G13" s="4">
        <f t="shared" si="3"/>
        <v>2.2261598498218405</v>
      </c>
      <c r="I13" s="4">
        <f t="shared" si="4"/>
        <v>1.0285346665998434</v>
      </c>
    </row>
    <row r="14" spans="1:9" x14ac:dyDescent="0.2">
      <c r="A14" s="4">
        <f>IF('True_Odds_Calculator_3-way'!A15="","",'True_Odds_Calculator_3-way'!A15)</f>
        <v>3.24</v>
      </c>
      <c r="B14" s="4">
        <f>IF('True_Odds_Calculator_3-way'!B15="","",'True_Odds_Calculator_3-way'!B15)</f>
        <v>3.07</v>
      </c>
      <c r="C14" s="4">
        <f>IF('True_Odds_Calculator_3-way'!C15="","",'True_Odds_Calculator_3-way'!C15)</f>
        <v>2.44</v>
      </c>
      <c r="D14" s="4">
        <f t="shared" si="0"/>
        <v>4.4210939905213742E-2</v>
      </c>
      <c r="E14" s="4">
        <f t="shared" si="1"/>
        <v>3.4024600325093348</v>
      </c>
      <c r="F14" s="4">
        <f t="shared" si="2"/>
        <v>3.215476277118249</v>
      </c>
      <c r="G14" s="4">
        <f t="shared" si="3"/>
        <v>2.531010666521317</v>
      </c>
      <c r="I14" s="4">
        <f t="shared" si="4"/>
        <v>1.0442109399052137</v>
      </c>
    </row>
    <row r="15" spans="1:9" x14ac:dyDescent="0.2">
      <c r="A15" s="4">
        <f>IF('True_Odds_Calculator_3-way'!A16="","",'True_Odds_Calculator_3-way'!A16)</f>
        <v>3.01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2.65</v>
      </c>
      <c r="D15" s="4">
        <f t="shared" si="0"/>
        <v>2.8055741766918052E-2</v>
      </c>
      <c r="E15" s="4">
        <f t="shared" si="1"/>
        <v>3.0971834242843559</v>
      </c>
      <c r="F15" s="4">
        <f t="shared" si="2"/>
        <v>3.234995679561679</v>
      </c>
      <c r="G15" s="4">
        <f t="shared" si="3"/>
        <v>2.7173427418611134</v>
      </c>
      <c r="I15" s="4">
        <f t="shared" si="4"/>
        <v>1.0280557417669181</v>
      </c>
    </row>
    <row r="16" spans="1:9" x14ac:dyDescent="0.2">
      <c r="A16" s="4">
        <f>IF('True_Odds_Calculator_3-way'!A17="","",'True_Odds_Calculator_3-way'!A17)</f>
        <v>1.42</v>
      </c>
      <c r="B16" s="4">
        <f>IF('True_Odds_Calculator_3-way'!B17="","",'True_Odds_Calculator_3-way'!B17)</f>
        <v>4.5599999999999996</v>
      </c>
      <c r="C16" s="4">
        <f>IF('True_Odds_Calculator_3-way'!C17="","",'True_Odds_Calculator_3-way'!C17)</f>
        <v>8.59</v>
      </c>
      <c r="D16" s="4">
        <f t="shared" si="0"/>
        <v>3.9938033116699634E-2</v>
      </c>
      <c r="E16" s="4">
        <f t="shared" si="1"/>
        <v>1.4473609141099149</v>
      </c>
      <c r="F16" s="4">
        <f t="shared" si="2"/>
        <v>4.8547090466277645</v>
      </c>
      <c r="G16" s="4">
        <f t="shared" si="3"/>
        <v>9.6991556929692884</v>
      </c>
      <c r="I16" s="4">
        <f t="shared" si="4"/>
        <v>1.0399380331166996</v>
      </c>
    </row>
    <row r="17" spans="1:9" x14ac:dyDescent="0.2">
      <c r="A17" s="4">
        <f>IF('True_Odds_Calculator_3-way'!A18="","",'True_Odds_Calculator_3-way'!A18)</f>
        <v>16.97</v>
      </c>
      <c r="B17" s="4">
        <f>IF('True_Odds_Calculator_3-way'!B18="","",'True_Odds_Calculator_3-way'!B18)</f>
        <v>7.96</v>
      </c>
      <c r="C17" s="4">
        <f>IF('True_Odds_Calculator_3-way'!C18="","",'True_Odds_Calculator_3-way'!C18)</f>
        <v>1.17</v>
      </c>
      <c r="D17" s="4">
        <f t="shared" si="0"/>
        <v>3.9256514555816135E-2</v>
      </c>
      <c r="E17" s="4">
        <f t="shared" si="1"/>
        <v>21.814050173855417</v>
      </c>
      <c r="F17" s="4">
        <f t="shared" si="2"/>
        <v>8.8855214064721117</v>
      </c>
      <c r="G17" s="4">
        <f t="shared" si="3"/>
        <v>1.1881912564683101</v>
      </c>
      <c r="I17" s="4">
        <f t="shared" si="4"/>
        <v>1.0392565145558161</v>
      </c>
    </row>
    <row r="18" spans="1:9" x14ac:dyDescent="0.2">
      <c r="A18" s="4">
        <f>IF('True_Odds_Calculator_3-way'!A19="","",'True_Odds_Calculator_3-way'!A19)</f>
        <v>1.66</v>
      </c>
      <c r="B18" s="4">
        <f>IF('True_Odds_Calculator_3-way'!B19="","",'True_Odds_Calculator_3-way'!B19)</f>
        <v>3.98</v>
      </c>
      <c r="C18" s="4">
        <f>IF('True_Odds_Calculator_3-way'!C19="","",'True_Odds_Calculator_3-way'!C19)</f>
        <v>5.65</v>
      </c>
      <c r="D18" s="4">
        <f t="shared" si="0"/>
        <v>3.0657070403729891E-2</v>
      </c>
      <c r="E18" s="4">
        <f t="shared" si="1"/>
        <v>1.6886454707733896</v>
      </c>
      <c r="F18" s="4">
        <f t="shared" si="2"/>
        <v>4.1487362101196545</v>
      </c>
      <c r="G18" s="4">
        <f t="shared" si="3"/>
        <v>5.9962058297217506</v>
      </c>
      <c r="I18" s="4">
        <f t="shared" si="4"/>
        <v>1.0306570704037299</v>
      </c>
    </row>
    <row r="19" spans="1:9" x14ac:dyDescent="0.2">
      <c r="A19" s="4">
        <f>IF('True_Odds_Calculator_3-way'!A20="","",'True_Odds_Calculator_3-way'!A20)</f>
        <v>3.5</v>
      </c>
      <c r="B19" s="4">
        <f>IF('True_Odds_Calculator_3-way'!B20="","",'True_Odds_Calculator_3-way'!B20)</f>
        <v>3.33</v>
      </c>
      <c r="C19" s="4">
        <f>IF('True_Odds_Calculator_3-way'!C20="","",'True_Odds_Calculator_3-way'!C20)</f>
        <v>2.2599999999999998</v>
      </c>
      <c r="D19" s="4">
        <f t="shared" si="0"/>
        <v>2.8492462120780715E-2</v>
      </c>
      <c r="E19" s="4">
        <f t="shared" si="1"/>
        <v>3.620344620628674</v>
      </c>
      <c r="F19" s="4">
        <f t="shared" si="2"/>
        <v>3.438756282773777</v>
      </c>
      <c r="G19" s="4">
        <f t="shared" si="3"/>
        <v>2.3095734264712329</v>
      </c>
      <c r="I19" s="4">
        <f t="shared" si="4"/>
        <v>1.0284924621207807</v>
      </c>
    </row>
    <row r="20" spans="1:9" x14ac:dyDescent="0.2">
      <c r="A20" s="4">
        <f>IF('True_Odds_Calculator_3-way'!A21="","",'True_Odds_Calculator_3-way'!A21)</f>
        <v>2.0499999999999998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4.04</v>
      </c>
      <c r="D20" s="4">
        <f t="shared" si="0"/>
        <v>2.8584762488837345E-2</v>
      </c>
      <c r="E20" s="4">
        <f t="shared" si="1"/>
        <v>2.090840216850534</v>
      </c>
      <c r="F20" s="4">
        <f t="shared" si="2"/>
        <v>3.5245162804009529</v>
      </c>
      <c r="G20" s="4">
        <f t="shared" si="3"/>
        <v>4.2017424923949447</v>
      </c>
      <c r="I20" s="4">
        <f t="shared" si="4"/>
        <v>1.0285847624888373</v>
      </c>
    </row>
    <row r="21" spans="1:9" x14ac:dyDescent="0.2">
      <c r="A21" s="4">
        <f>IF('True_Odds_Calculator_3-way'!A22="","",'True_Odds_Calculator_3-way'!A22)</f>
        <v>1.56</v>
      </c>
      <c r="B21" s="4">
        <f>IF('True_Odds_Calculator_3-way'!B22="","",'True_Odds_Calculator_3-way'!B22)</f>
        <v>4.2</v>
      </c>
      <c r="C21" s="4">
        <f>IF('True_Odds_Calculator_3-way'!C22="","",'True_Odds_Calculator_3-way'!C22)</f>
        <v>6.66</v>
      </c>
      <c r="D21" s="4">
        <f t="shared" si="0"/>
        <v>2.9271029271029203E-2</v>
      </c>
      <c r="E21" s="4">
        <f t="shared" si="1"/>
        <v>1.5841116609744195</v>
      </c>
      <c r="F21" s="4">
        <f t="shared" si="2"/>
        <v>4.3794681568551885</v>
      </c>
      <c r="G21" s="4">
        <f t="shared" si="3"/>
        <v>7.1228551281046766</v>
      </c>
      <c r="I21" s="4">
        <f t="shared" si="4"/>
        <v>1.0292710292710292</v>
      </c>
    </row>
    <row r="22" spans="1:9" x14ac:dyDescent="0.2">
      <c r="A22" s="4">
        <f>IF('True_Odds_Calculator_3-way'!A23="","",'True_Odds_Calculator_3-way'!A23)</f>
        <v>2.2599999999999998</v>
      </c>
      <c r="B22" s="4">
        <f>IF('True_Odds_Calculator_3-way'!B23="","",'True_Odds_Calculator_3-way'!B23)</f>
        <v>3.52</v>
      </c>
      <c r="C22" s="4">
        <f>IF('True_Odds_Calculator_3-way'!C23="","",'True_Odds_Calculator_3-way'!C23)</f>
        <v>3.15</v>
      </c>
      <c r="D22" s="4">
        <f t="shared" si="0"/>
        <v>4.4029102657421326E-2</v>
      </c>
      <c r="E22" s="4">
        <f t="shared" si="1"/>
        <v>2.337532664110336</v>
      </c>
      <c r="F22" s="4">
        <f t="shared" si="2"/>
        <v>3.7117521359081418</v>
      </c>
      <c r="G22" s="4">
        <f t="shared" si="3"/>
        <v>3.3026849682896438</v>
      </c>
      <c r="I22" s="4">
        <f t="shared" si="4"/>
        <v>1.0440291026574213</v>
      </c>
    </row>
    <row r="23" spans="1:9" x14ac:dyDescent="0.2">
      <c r="A23" s="4">
        <f>IF('True_Odds_Calculator_3-way'!A24="","",'True_Odds_Calculator_3-way'!A24)</f>
        <v>1.9</v>
      </c>
      <c r="B23" s="4">
        <f>IF('True_Odds_Calculator_3-way'!B24="","",'True_Odds_Calculator_3-way'!B24)</f>
        <v>3.76</v>
      </c>
      <c r="C23" s="4">
        <f>IF('True_Odds_Calculator_3-way'!C24="","",'True_Odds_Calculator_3-way'!C24)</f>
        <v>3.92</v>
      </c>
      <c r="D23" s="4">
        <f t="shared" si="0"/>
        <v>4.7375277098521407E-2</v>
      </c>
      <c r="E23" s="4">
        <f t="shared" si="1"/>
        <v>1.9587716549532206</v>
      </c>
      <c r="F23" s="4">
        <f t="shared" si="2"/>
        <v>3.9973507513817199</v>
      </c>
      <c r="G23" s="4">
        <f t="shared" si="3"/>
        <v>4.178675452418469</v>
      </c>
      <c r="I23" s="4">
        <f t="shared" si="4"/>
        <v>1.0473752770985214</v>
      </c>
    </row>
    <row r="24" spans="1:9" x14ac:dyDescent="0.2">
      <c r="A24" s="4">
        <f>IF('True_Odds_Calculator_3-way'!A25="","",'True_Odds_Calculator_3-way'!A25)</f>
        <v>2.33</v>
      </c>
      <c r="B24" s="4">
        <f>IF('True_Odds_Calculator_3-way'!B25="","",'True_Odds_Calculator_3-way'!B25)</f>
        <v>3.44</v>
      </c>
      <c r="C24" s="4">
        <f>IF('True_Odds_Calculator_3-way'!C25="","",'True_Odds_Calculator_3-way'!C25)</f>
        <v>3.09</v>
      </c>
      <c r="D24" s="4">
        <f t="shared" si="0"/>
        <v>4.3506819244083506E-2</v>
      </c>
      <c r="E24" s="4">
        <f t="shared" si="1"/>
        <v>2.4114847853713779</v>
      </c>
      <c r="F24" s="4">
        <f t="shared" si="2"/>
        <v>3.6206250906363495</v>
      </c>
      <c r="G24" s="4">
        <f t="shared" si="3"/>
        <v>3.2349653440594133</v>
      </c>
      <c r="I24" s="4">
        <f t="shared" si="4"/>
        <v>1.0435068192440835</v>
      </c>
    </row>
    <row r="25" spans="1:9" x14ac:dyDescent="0.2">
      <c r="A25" s="4">
        <f>IF('True_Odds_Calculator_3-way'!A26="","",'True_Odds_Calculator_3-way'!A26)</f>
        <v>1.71</v>
      </c>
      <c r="B25" s="4">
        <f>IF('True_Odds_Calculator_3-way'!B26="","",'True_Odds_Calculator_3-way'!B26)</f>
        <v>4.1500000000000004</v>
      </c>
      <c r="C25" s="4">
        <f>IF('True_Odds_Calculator_3-way'!C26="","",'True_Odds_Calculator_3-way'!C26)</f>
        <v>4.5</v>
      </c>
      <c r="D25" s="4">
        <f t="shared" si="0"/>
        <v>4.7981399281335824E-2</v>
      </c>
      <c r="E25" s="4">
        <f t="shared" si="1"/>
        <v>1.7580824972129319</v>
      </c>
      <c r="F25" s="4">
        <f t="shared" si="2"/>
        <v>4.4450360162856244</v>
      </c>
      <c r="G25" s="4">
        <f t="shared" si="3"/>
        <v>4.8489921421250424</v>
      </c>
      <c r="I25" s="4">
        <f t="shared" si="4"/>
        <v>1.0479813992813358</v>
      </c>
    </row>
    <row r="26" spans="1:9" x14ac:dyDescent="0.2">
      <c r="A26" s="4">
        <f>IF('True_Odds_Calculator_3-way'!A27="","",'True_Odds_Calculator_3-way'!A27)</f>
        <v>2.36</v>
      </c>
      <c r="B26" s="4">
        <f>IF('True_Odds_Calculator_3-way'!B27="","",'True_Odds_Calculator_3-way'!B27)</f>
        <v>3.58</v>
      </c>
      <c r="C26" s="4">
        <f>IF('True_Odds_Calculator_3-way'!C27="","",'True_Odds_Calculator_3-way'!C27)</f>
        <v>2.93</v>
      </c>
      <c r="D26" s="4">
        <f t="shared" si="0"/>
        <v>4.4355350825514561E-2</v>
      </c>
      <c r="E26" s="4">
        <f t="shared" si="1"/>
        <v>2.4453244010638855</v>
      </c>
      <c r="F26" s="4">
        <f t="shared" si="2"/>
        <v>3.7800824823540045</v>
      </c>
      <c r="G26" s="4">
        <f t="shared" si="3"/>
        <v>3.0626763416481695</v>
      </c>
      <c r="I26" s="4">
        <f t="shared" si="4"/>
        <v>1.0443553508255146</v>
      </c>
    </row>
    <row r="27" spans="1:9" x14ac:dyDescent="0.2">
      <c r="A27" s="4">
        <f>IF('True_Odds_Calculator_3-way'!A28="","",'True_Odds_Calculator_3-way'!A28)</f>
        <v>1.41</v>
      </c>
      <c r="B27" s="4">
        <f>IF('True_Odds_Calculator_3-way'!B28="","",'True_Odds_Calculator_3-way'!B28)</f>
        <v>4.78</v>
      </c>
      <c r="C27" s="4">
        <f>IF('True_Odds_Calculator_3-way'!C28="","",'True_Odds_Calculator_3-way'!C28)</f>
        <v>7.48</v>
      </c>
      <c r="D27" s="4">
        <f t="shared" si="0"/>
        <v>5.2114718648722969E-2</v>
      </c>
      <c r="E27" s="4">
        <f t="shared" si="1"/>
        <v>1.4454035968380412</v>
      </c>
      <c r="F27" s="4">
        <f t="shared" si="2"/>
        <v>5.2128552670545005</v>
      </c>
      <c r="G27" s="4">
        <f t="shared" si="3"/>
        <v>8.597101972566783</v>
      </c>
      <c r="I27" s="4">
        <f t="shared" si="4"/>
        <v>1.052114718648723</v>
      </c>
    </row>
    <row r="28" spans="1:9" x14ac:dyDescent="0.2">
      <c r="A28" s="4">
        <f>IF('True_Odds_Calculator_3-way'!A29="","",'True_Odds_Calculator_3-way'!A29)</f>
        <v>2.2999999999999998</v>
      </c>
      <c r="B28" s="4">
        <f>IF('True_Odds_Calculator_3-way'!B29="","",'True_Odds_Calculator_3-way'!B29)</f>
        <v>3.34</v>
      </c>
      <c r="C28" s="4">
        <f>IF('True_Odds_Calculator_3-way'!C29="","",'True_Odds_Calculator_3-way'!C29)</f>
        <v>3.23</v>
      </c>
      <c r="D28" s="4">
        <f t="shared" si="0"/>
        <v>4.3781329520256929E-2</v>
      </c>
      <c r="E28" s="4">
        <f t="shared" si="1"/>
        <v>2.379882384761812</v>
      </c>
      <c r="F28" s="4">
        <f t="shared" si="2"/>
        <v>3.511144464370449</v>
      </c>
      <c r="G28" s="4">
        <f t="shared" si="3"/>
        <v>3.3897874557256356</v>
      </c>
      <c r="I28" s="4">
        <f t="shared" si="4"/>
        <v>1.0437813295202569</v>
      </c>
    </row>
    <row r="29" spans="1:9" x14ac:dyDescent="0.2">
      <c r="A29" s="4">
        <f>IF('True_Odds_Calculator_3-way'!A30="","",'True_Odds_Calculator_3-way'!A30)</f>
        <v>1.57</v>
      </c>
      <c r="B29" s="4">
        <f>IF('True_Odds_Calculator_3-way'!B30="","",'True_Odds_Calculator_3-way'!B30)</f>
        <v>4.17</v>
      </c>
      <c r="C29" s="4">
        <f>IF('True_Odds_Calculator_3-way'!C30="","",'True_Odds_Calculator_3-way'!C30)</f>
        <v>5.79</v>
      </c>
      <c r="D29" s="4">
        <f t="shared" si="0"/>
        <v>4.9462400311756083E-2</v>
      </c>
      <c r="E29" s="4">
        <f t="shared" si="1"/>
        <v>1.6117198896549589</v>
      </c>
      <c r="F29" s="4">
        <f t="shared" si="2"/>
        <v>4.4778655069857392</v>
      </c>
      <c r="G29" s="4">
        <f t="shared" si="3"/>
        <v>6.4010608389141552</v>
      </c>
      <c r="I29" s="4">
        <f t="shared" si="4"/>
        <v>1.0494624003117561</v>
      </c>
    </row>
    <row r="30" spans="1:9" x14ac:dyDescent="0.2">
      <c r="A30" s="4">
        <f>IF('True_Odds_Calculator_3-way'!A31="","",'True_Odds_Calculator_3-way'!A31)</f>
        <v>1.9</v>
      </c>
      <c r="B30" s="4">
        <f>IF('True_Odds_Calculator_3-way'!B31="","",'True_Odds_Calculator_3-way'!B31)</f>
        <v>3.61</v>
      </c>
      <c r="C30" s="4">
        <f>IF('True_Odds_Calculator_3-way'!C31="","",'True_Odds_Calculator_3-way'!C31)</f>
        <v>4.12</v>
      </c>
      <c r="D30" s="4">
        <f t="shared" si="0"/>
        <v>4.6042546324933431E-2</v>
      </c>
      <c r="E30" s="4">
        <f t="shared" si="1"/>
        <v>1.9570686690761077</v>
      </c>
      <c r="F30" s="4">
        <f t="shared" si="2"/>
        <v>3.8217418117034399</v>
      </c>
      <c r="G30" s="4">
        <f t="shared" si="3"/>
        <v>4.398099593896621</v>
      </c>
      <c r="I30" s="4">
        <f t="shared" si="4"/>
        <v>1.0460425463249334</v>
      </c>
    </row>
    <row r="31" spans="1:9" x14ac:dyDescent="0.2">
      <c r="A31" s="4">
        <f>IF('True_Odds_Calculator_3-way'!A32="","",'True_Odds_Calculator_3-way'!A32)</f>
        <v>2.5299999999999998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2.89</v>
      </c>
      <c r="D31" s="4">
        <f t="shared" si="0"/>
        <v>4.3392481867099875E-2</v>
      </c>
      <c r="E31" s="4">
        <f t="shared" si="1"/>
        <v>2.6261003741853655</v>
      </c>
      <c r="F31" s="4">
        <f t="shared" si="2"/>
        <v>3.4764392999793587</v>
      </c>
      <c r="G31" s="4">
        <f t="shared" si="3"/>
        <v>3.0160762841700488</v>
      </c>
      <c r="I31" s="4">
        <f t="shared" si="4"/>
        <v>1.0433924818670999</v>
      </c>
    </row>
    <row r="32" spans="1:9" x14ac:dyDescent="0.2">
      <c r="A32" s="4">
        <f>IF('True_Odds_Calculator_3-way'!A33="","",'True_Odds_Calculator_3-way'!A33)</f>
        <v>2.3199999999999998</v>
      </c>
      <c r="B32" s="4">
        <f>IF('True_Odds_Calculator_3-way'!B33="","",'True_Odds_Calculator_3-way'!B33)</f>
        <v>3.44</v>
      </c>
      <c r="C32" s="4">
        <f>IF('True_Odds_Calculator_3-way'!C33="","",'True_Odds_Calculator_3-way'!C33)</f>
        <v>3.1</v>
      </c>
      <c r="D32" s="4">
        <f t="shared" si="0"/>
        <v>4.4312802338515755E-2</v>
      </c>
      <c r="E32" s="4">
        <f t="shared" si="1"/>
        <v>2.4023242084330234</v>
      </c>
      <c r="F32" s="4">
        <f t="shared" si="2"/>
        <v>3.6241503773496464</v>
      </c>
      <c r="G32" s="4">
        <f t="shared" si="3"/>
        <v>3.2487604000336168</v>
      </c>
      <c r="I32" s="4">
        <f t="shared" si="4"/>
        <v>1.0443128023385158</v>
      </c>
    </row>
    <row r="33" spans="1:9" x14ac:dyDescent="0.2">
      <c r="A33" s="4">
        <f>IF('True_Odds_Calculator_3-way'!A34="","",'True_Odds_Calculator_3-way'!A34)</f>
        <v>1.83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4.32</v>
      </c>
      <c r="D33" s="4">
        <f t="shared" si="0"/>
        <v>4.6026083658483596E-2</v>
      </c>
      <c r="E33" s="4">
        <f t="shared" si="1"/>
        <v>1.8828630967903088</v>
      </c>
      <c r="F33" s="4">
        <f t="shared" si="2"/>
        <v>3.9564084991190347</v>
      </c>
      <c r="G33" s="4">
        <f t="shared" si="3"/>
        <v>4.6266425835993292</v>
      </c>
      <c r="I33" s="4">
        <f t="shared" si="4"/>
        <v>1.0460260836584836</v>
      </c>
    </row>
    <row r="34" spans="1:9" x14ac:dyDescent="0.2">
      <c r="A34" s="4">
        <f>IF('True_Odds_Calculator_3-way'!A35="","",'True_Odds_Calculator_3-way'!A35)</f>
        <v>1.86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4.43</v>
      </c>
      <c r="D34" s="4">
        <f t="shared" si="0"/>
        <v>4.6654161893832979E-2</v>
      </c>
      <c r="E34" s="4">
        <f t="shared" si="1"/>
        <v>1.9154041774848722</v>
      </c>
      <c r="F34" s="4">
        <f t="shared" si="2"/>
        <v>3.7350402531521385</v>
      </c>
      <c r="G34" s="4">
        <f t="shared" si="3"/>
        <v>4.7577757598882551</v>
      </c>
      <c r="I34" s="4">
        <f t="shared" si="4"/>
        <v>1.046654161893833</v>
      </c>
    </row>
    <row r="35" spans="1:9" x14ac:dyDescent="0.2">
      <c r="A35" s="4">
        <f>IF('True_Odds_Calculator_3-way'!A36="","",'True_Odds_Calculator_3-way'!A36)</f>
        <v>1.85</v>
      </c>
      <c r="B35" s="4">
        <f>IF('True_Odds_Calculator_3-way'!B36="","",'True_Odds_Calculator_3-way'!B36)</f>
        <v>3.17</v>
      </c>
      <c r="C35" s="4">
        <f>IF('True_Odds_Calculator_3-way'!C36="","",'True_Odds_Calculator_3-way'!C36)</f>
        <v>4.8899999999999997</v>
      </c>
      <c r="D35" s="4">
        <f t="shared" si="0"/>
        <v>6.049693129486422E-2</v>
      </c>
      <c r="E35" s="4">
        <f t="shared" si="1"/>
        <v>1.9216914693547467</v>
      </c>
      <c r="F35" s="4">
        <f t="shared" si="2"/>
        <v>3.3864811123810026</v>
      </c>
      <c r="G35" s="4">
        <f t="shared" si="3"/>
        <v>5.424954780070502</v>
      </c>
      <c r="I35" s="4">
        <f t="shared" si="4"/>
        <v>1.0604969312948642</v>
      </c>
    </row>
    <row r="36" spans="1:9" x14ac:dyDescent="0.2">
      <c r="A36" s="4">
        <f>IF('True_Odds_Calculator_3-way'!A37="","",'True_Odds_Calculator_3-way'!A37)</f>
        <v>1.68</v>
      </c>
      <c r="B36" s="4">
        <f>IF('True_Odds_Calculator_3-way'!B37="","",'True_Odds_Calculator_3-way'!B37)</f>
        <v>3.9</v>
      </c>
      <c r="C36" s="4">
        <f>IF('True_Odds_Calculator_3-way'!C37="","",'True_Odds_Calculator_3-way'!C37)</f>
        <v>5.55</v>
      </c>
      <c r="D36" s="4">
        <f t="shared" si="0"/>
        <v>3.1828531828531847E-2</v>
      </c>
      <c r="E36" s="4">
        <f t="shared" si="1"/>
        <v>1.7104876947392189</v>
      </c>
      <c r="F36" s="4">
        <f t="shared" si="2"/>
        <v>4.0683359065583673</v>
      </c>
      <c r="G36" s="4">
        <f t="shared" si="3"/>
        <v>5.8972462780967208</v>
      </c>
      <c r="I36" s="4">
        <f t="shared" si="4"/>
        <v>1.0318285318285318</v>
      </c>
    </row>
    <row r="37" spans="1:9" x14ac:dyDescent="0.2">
      <c r="A37" s="4">
        <f>IF('True_Odds_Calculator_3-way'!A38="","",'True_Odds_Calculator_3-way'!A38)</f>
        <v>1.28</v>
      </c>
      <c r="B37" s="4">
        <f>IF('True_Odds_Calculator_3-way'!B38="","",'True_Odds_Calculator_3-way'!B38)</f>
        <v>5.62</v>
      </c>
      <c r="C37" s="4">
        <f>IF('True_Odds_Calculator_3-way'!C38="","",'True_Odds_Calculator_3-way'!C38)</f>
        <v>13.76</v>
      </c>
      <c r="D37" s="4">
        <f t="shared" si="0"/>
        <v>3.1860361665149384E-2</v>
      </c>
      <c r="E37" s="4">
        <f t="shared" si="1"/>
        <v>1.2976397965781636</v>
      </c>
      <c r="F37" s="4">
        <f t="shared" si="2"/>
        <v>5.9767210597637064</v>
      </c>
      <c r="G37" s="4">
        <f t="shared" si="3"/>
        <v>16.114919214792792</v>
      </c>
      <c r="I37" s="4">
        <f t="shared" si="4"/>
        <v>1.0318603616651494</v>
      </c>
    </row>
    <row r="38" spans="1:9" x14ac:dyDescent="0.2">
      <c r="A38" s="4">
        <f>IF('True_Odds_Calculator_3-way'!A39="","",'True_Odds_Calculator_3-way'!A39)</f>
        <v>1.79</v>
      </c>
      <c r="B38" s="4">
        <f>IF('True_Odds_Calculator_3-way'!B39="","",'True_Odds_Calculator_3-way'!B39)</f>
        <v>3.57</v>
      </c>
      <c r="C38" s="4">
        <f>IF('True_Odds_Calculator_3-way'!C39="","",'True_Odds_Calculator_3-way'!C39)</f>
        <v>4.54</v>
      </c>
      <c r="D38" s="4">
        <f t="shared" si="0"/>
        <v>5.9035579875638788E-2</v>
      </c>
      <c r="E38" s="4">
        <f t="shared" si="1"/>
        <v>1.8553540344410404</v>
      </c>
      <c r="F38" s="4">
        <f t="shared" si="2"/>
        <v>3.8397515302159571</v>
      </c>
      <c r="G38" s="4">
        <f t="shared" si="3"/>
        <v>4.985398004669678</v>
      </c>
      <c r="I38" s="4">
        <f t="shared" si="4"/>
        <v>1.0590355798756388</v>
      </c>
    </row>
    <row r="39" spans="1:9" x14ac:dyDescent="0.2">
      <c r="A39" s="4">
        <f>IF('True_Odds_Calculator_3-way'!A40="","",'True_Odds_Calculator_3-way'!A40)</f>
        <v>3.31</v>
      </c>
      <c r="B39" s="4">
        <f>IF('True_Odds_Calculator_3-way'!B40="","",'True_Odds_Calculator_3-way'!B40)</f>
        <v>3.18</v>
      </c>
      <c r="C39" s="4">
        <f>IF('True_Odds_Calculator_3-way'!C40="","",'True_Odds_Calculator_3-way'!C40)</f>
        <v>2.2799999999999998</v>
      </c>
      <c r="D39" s="4">
        <f t="shared" si="0"/>
        <v>5.5176703658479376E-2</v>
      </c>
      <c r="E39" s="4">
        <f t="shared" si="1"/>
        <v>3.5245698051757319</v>
      </c>
      <c r="F39" s="4">
        <f t="shared" si="2"/>
        <v>3.3775434148186849</v>
      </c>
      <c r="G39" s="4">
        <f t="shared" si="3"/>
        <v>2.3797950261433294</v>
      </c>
      <c r="I39" s="4">
        <f t="shared" si="4"/>
        <v>1.0551767036584794</v>
      </c>
    </row>
    <row r="40" spans="1:9" x14ac:dyDescent="0.2">
      <c r="A40" s="4">
        <f>IF('True_Odds_Calculator_3-way'!A41="","",'True_Odds_Calculator_3-way'!A41)</f>
        <v>1.57</v>
      </c>
      <c r="B40" s="4">
        <f>IF('True_Odds_Calculator_3-way'!B41="","",'True_Odds_Calculator_3-way'!B41)</f>
        <v>3.98</v>
      </c>
      <c r="C40" s="4">
        <f>IF('True_Odds_Calculator_3-way'!C41="","",'True_Odds_Calculator_3-way'!C41)</f>
        <v>5.73</v>
      </c>
      <c r="D40" s="4">
        <f t="shared" si="0"/>
        <v>6.2719026374298714E-2</v>
      </c>
      <c r="E40" s="4">
        <f t="shared" si="1"/>
        <v>1.6232808787011048</v>
      </c>
      <c r="F40" s="4">
        <f t="shared" si="2"/>
        <v>4.3412210270852647</v>
      </c>
      <c r="G40" s="4">
        <f t="shared" si="3"/>
        <v>6.5098348635996528</v>
      </c>
      <c r="I40" s="4">
        <f t="shared" si="4"/>
        <v>1.0627190263742987</v>
      </c>
    </row>
    <row r="41" spans="1:9" x14ac:dyDescent="0.2">
      <c r="A41" s="4">
        <f>IF('True_Odds_Calculator_3-way'!A42="","",'True_Odds_Calculator_3-way'!A42)</f>
        <v>1.78</v>
      </c>
      <c r="B41" s="4">
        <f>IF('True_Odds_Calculator_3-way'!B42="","",'True_Odds_Calculator_3-way'!B42)</f>
        <v>3.59</v>
      </c>
      <c r="C41" s="4">
        <f>IF('True_Odds_Calculator_3-way'!C42="","",'True_Odds_Calculator_3-way'!C42)</f>
        <v>4.55</v>
      </c>
      <c r="D41" s="4">
        <f t="shared" si="0"/>
        <v>6.0129504622634666E-2</v>
      </c>
      <c r="E41" s="4">
        <f t="shared" si="1"/>
        <v>1.8458542454895448</v>
      </c>
      <c r="F41" s="4">
        <f t="shared" si="2"/>
        <v>3.8683467923442181</v>
      </c>
      <c r="G41" s="4">
        <f t="shared" si="3"/>
        <v>5.0065823647954826</v>
      </c>
      <c r="I41" s="4">
        <f t="shared" si="4"/>
        <v>1.0601295046226347</v>
      </c>
    </row>
    <row r="42" spans="1:9" x14ac:dyDescent="0.2">
      <c r="A42" s="4">
        <f>IF('True_Odds_Calculator_3-way'!A43="","",'True_Odds_Calculator_3-way'!A43)</f>
        <v>2.4700000000000002</v>
      </c>
      <c r="B42" s="4">
        <f>IF('True_Odds_Calculator_3-way'!B43="","",'True_Odds_Calculator_3-way'!B43)</f>
        <v>3.45</v>
      </c>
      <c r="C42" s="4">
        <f>IF('True_Odds_Calculator_3-way'!C43="","",'True_Odds_Calculator_3-way'!C43)</f>
        <v>2.52</v>
      </c>
      <c r="D42" s="4">
        <f t="shared" si="0"/>
        <v>9.1538768884306565E-2</v>
      </c>
      <c r="E42" s="4">
        <f t="shared" si="1"/>
        <v>2.6713299066025109</v>
      </c>
      <c r="F42" s="4">
        <f t="shared" si="2"/>
        <v>3.8559100474757417</v>
      </c>
      <c r="G42" s="4">
        <f t="shared" si="3"/>
        <v>2.7299097665218284</v>
      </c>
      <c r="I42" s="4">
        <f t="shared" si="4"/>
        <v>1.0915387688843066</v>
      </c>
    </row>
    <row r="43" spans="1:9" x14ac:dyDescent="0.2">
      <c r="A43" s="4">
        <f>IF('True_Odds_Calculator_3-way'!A44="","",'True_Odds_Calculator_3-way'!A44)</f>
        <v>1.73</v>
      </c>
      <c r="B43" s="4">
        <f>IF('True_Odds_Calculator_3-way'!B44="","",'True_Odds_Calculator_3-way'!B44)</f>
        <v>3.85</v>
      </c>
      <c r="C43" s="4">
        <f>IF('True_Odds_Calculator_3-way'!C44="","",'True_Odds_Calculator_3-way'!C44)</f>
        <v>5.04</v>
      </c>
      <c r="D43" s="4">
        <f t="shared" si="0"/>
        <v>3.6187640233882989E-2</v>
      </c>
      <c r="E43" s="4">
        <f t="shared" si="1"/>
        <v>1.7668714368876235</v>
      </c>
      <c r="F43" s="4">
        <f t="shared" si="2"/>
        <v>4.0375049813934432</v>
      </c>
      <c r="G43" s="4">
        <f t="shared" si="3"/>
        <v>5.366241943184531</v>
      </c>
      <c r="I43" s="4">
        <f t="shared" si="4"/>
        <v>1.036187640233883</v>
      </c>
    </row>
    <row r="44" spans="1:9" x14ac:dyDescent="0.2">
      <c r="A44" s="4">
        <f>IF('True_Odds_Calculator_3-way'!A45="","",'True_Odds_Calculator_3-way'!A45)</f>
        <v>1.38</v>
      </c>
      <c r="B44" s="4">
        <f>IF('True_Odds_Calculator_3-way'!B45="","",'True_Odds_Calculator_3-way'!B45)</f>
        <v>4.97</v>
      </c>
      <c r="C44" s="4">
        <f>IF('True_Odds_Calculator_3-way'!C45="","",'True_Odds_Calculator_3-way'!C45)</f>
        <v>8.67</v>
      </c>
      <c r="D44" s="4">
        <f t="shared" si="0"/>
        <v>4.1185178368743136E-2</v>
      </c>
      <c r="E44" s="4">
        <f t="shared" si="1"/>
        <v>1.40664922566009</v>
      </c>
      <c r="F44" s="4">
        <f t="shared" si="2"/>
        <v>5.3339349821057187</v>
      </c>
      <c r="G44" s="4">
        <f t="shared" si="3"/>
        <v>9.8413707864647861</v>
      </c>
      <c r="I44" s="4">
        <f t="shared" si="4"/>
        <v>1.0411851783687431</v>
      </c>
    </row>
    <row r="45" spans="1:9" x14ac:dyDescent="0.2">
      <c r="A45" s="4">
        <f>IF('True_Odds_Calculator_3-way'!A46="","",'True_Odds_Calculator_3-way'!A46)</f>
        <v>1.68</v>
      </c>
      <c r="B45" s="4">
        <f>IF('True_Odds_Calculator_3-way'!B46="","",'True_Odds_Calculator_3-way'!B46)</f>
        <v>3.96</v>
      </c>
      <c r="C45" s="4">
        <f>IF('True_Odds_Calculator_3-way'!C46="","",'True_Odds_Calculator_3-way'!C46)</f>
        <v>5.47</v>
      </c>
      <c r="D45" s="4">
        <f t="shared" si="0"/>
        <v>3.0578704253292788E-2</v>
      </c>
      <c r="E45" s="4">
        <f t="shared" si="1"/>
        <v>1.7092696608103457</v>
      </c>
      <c r="F45" s="4">
        <f t="shared" si="2"/>
        <v>4.1265641810921183</v>
      </c>
      <c r="G45" s="4">
        <f t="shared" si="3"/>
        <v>5.7929890962439208</v>
      </c>
      <c r="I45" s="4">
        <f t="shared" si="4"/>
        <v>1.0305787042532928</v>
      </c>
    </row>
    <row r="46" spans="1:9" x14ac:dyDescent="0.2">
      <c r="A46" s="4">
        <f>IF('True_Odds_Calculator_3-way'!A47="","",'True_Odds_Calculator_3-way'!A47)</f>
        <v>3</v>
      </c>
      <c r="B46" s="4">
        <f>IF('True_Odds_Calculator_3-way'!B47="","",'True_Odds_Calculator_3-way'!B47)</f>
        <v>3.42</v>
      </c>
      <c r="C46" s="4">
        <f>IF('True_Odds_Calculator_3-way'!C47="","",'True_Odds_Calculator_3-way'!C47)</f>
        <v>2.4900000000000002</v>
      </c>
      <c r="D46" s="4">
        <f t="shared" si="0"/>
        <v>2.7337419854857936E-2</v>
      </c>
      <c r="E46" s="4">
        <f t="shared" si="1"/>
        <v>3.0843172763491489</v>
      </c>
      <c r="F46" s="4">
        <f t="shared" si="2"/>
        <v>3.5300116066987224</v>
      </c>
      <c r="G46" s="4">
        <f t="shared" si="3"/>
        <v>2.547809956917185</v>
      </c>
      <c r="I46" s="4">
        <f t="shared" si="4"/>
        <v>1.0273374198548579</v>
      </c>
    </row>
    <row r="47" spans="1:9" x14ac:dyDescent="0.2">
      <c r="A47" s="4">
        <f>IF('True_Odds_Calculator_3-way'!A48="","",'True_Odds_Calculator_3-way'!A48)</f>
        <v>2.0699999999999998</v>
      </c>
      <c r="B47" s="4">
        <f>IF('True_Odds_Calculator_3-way'!B48="","",'True_Odds_Calculator_3-way'!B48)</f>
        <v>3.53</v>
      </c>
      <c r="C47" s="4">
        <f>IF('True_Odds_Calculator_3-way'!C48="","",'True_Odds_Calculator_3-way'!C48)</f>
        <v>3.82</v>
      </c>
      <c r="D47" s="4">
        <f t="shared" si="0"/>
        <v>2.8158011131825367E-2</v>
      </c>
      <c r="E47" s="4">
        <f t="shared" si="1"/>
        <v>2.1110149682531092</v>
      </c>
      <c r="F47" s="4">
        <f t="shared" si="2"/>
        <v>3.6509659698968728</v>
      </c>
      <c r="G47" s="4">
        <f t="shared" si="3"/>
        <v>3.9620577344409513</v>
      </c>
      <c r="I47" s="4">
        <f t="shared" si="4"/>
        <v>1.0281580111318254</v>
      </c>
    </row>
    <row r="48" spans="1:9" x14ac:dyDescent="0.2">
      <c r="A48" s="4">
        <f>IF('True_Odds_Calculator_3-way'!A49="","",'True_Odds_Calculator_3-way'!A49)</f>
        <v>1.75</v>
      </c>
      <c r="B48" s="4">
        <f>IF('True_Odds_Calculator_3-way'!B49="","",'True_Odds_Calculator_3-way'!B49)</f>
        <v>3.62</v>
      </c>
      <c r="C48" s="4">
        <f>IF('True_Odds_Calculator_3-way'!C49="","",'True_Odds_Calculator_3-way'!C49)</f>
        <v>5.52</v>
      </c>
      <c r="D48" s="4">
        <f t="shared" si="0"/>
        <v>2.8831085641078502E-2</v>
      </c>
      <c r="E48" s="4">
        <f t="shared" si="1"/>
        <v>1.7799351872274725</v>
      </c>
      <c r="F48" s="4">
        <f t="shared" si="2"/>
        <v>3.7504772663897215</v>
      </c>
      <c r="G48" s="4">
        <f t="shared" si="3"/>
        <v>5.829236308677098</v>
      </c>
      <c r="I48" s="4">
        <f t="shared" si="4"/>
        <v>1.0288310856410785</v>
      </c>
    </row>
    <row r="49" spans="1:9" x14ac:dyDescent="0.2">
      <c r="A49" s="4">
        <f>IF('True_Odds_Calculator_3-way'!A50="","",'True_Odds_Calculator_3-way'!A50)</f>
        <v>2.0299999999999998</v>
      </c>
      <c r="B49" s="4">
        <f>IF('True_Odds_Calculator_3-way'!B50="","",'True_Odds_Calculator_3-way'!B50)</f>
        <v>3.45</v>
      </c>
      <c r="C49" s="4">
        <f>IF('True_Odds_Calculator_3-way'!C50="","",'True_Odds_Calculator_3-way'!C50)</f>
        <v>3.81</v>
      </c>
      <c r="D49" s="4">
        <f t="shared" si="0"/>
        <v>4.4933101503241701E-2</v>
      </c>
      <c r="E49" s="4">
        <f t="shared" si="1"/>
        <v>2.093657082530231</v>
      </c>
      <c r="F49" s="4">
        <f t="shared" si="2"/>
        <v>3.6379858875242097</v>
      </c>
      <c r="G49" s="4">
        <f t="shared" si="3"/>
        <v>4.0405756040609679</v>
      </c>
      <c r="I49" s="4">
        <f t="shared" si="4"/>
        <v>1.0449331015032417</v>
      </c>
    </row>
    <row r="50" spans="1:9" x14ac:dyDescent="0.2">
      <c r="A50" s="4">
        <f>IF('True_Odds_Calculator_3-way'!A51="","",'True_Odds_Calculator_3-way'!A51)</f>
        <v>2.73</v>
      </c>
      <c r="B50" s="4">
        <f>IF('True_Odds_Calculator_3-way'!B51="","",'True_Odds_Calculator_3-way'!B51)</f>
        <v>3.13</v>
      </c>
      <c r="C50" s="4">
        <f>IF('True_Odds_Calculator_3-way'!C51="","",'True_Odds_Calculator_3-way'!C51)</f>
        <v>2.93</v>
      </c>
      <c r="D50" s="4">
        <f t="shared" si="0"/>
        <v>2.7086112519385086E-2</v>
      </c>
      <c r="E50" s="4">
        <f t="shared" si="1"/>
        <v>2.7989905329907252</v>
      </c>
      <c r="F50" s="4">
        <f t="shared" si="2"/>
        <v>3.221025683536078</v>
      </c>
      <c r="G50" s="4">
        <f t="shared" si="3"/>
        <v>3.0096167111513017</v>
      </c>
      <c r="I50" s="4">
        <f t="shared" si="4"/>
        <v>1.0270861125193851</v>
      </c>
    </row>
    <row r="51" spans="1:9" x14ac:dyDescent="0.2">
      <c r="A51" s="4">
        <f>IF('True_Odds_Calculator_3-way'!A52="","",'True_Odds_Calculator_3-way'!A52)</f>
        <v>5.48</v>
      </c>
      <c r="B51" s="4">
        <f>IF('True_Odds_Calculator_3-way'!B52="","",'True_Odds_Calculator_3-way'!B52)</f>
        <v>3.67</v>
      </c>
      <c r="C51" s="4">
        <f>IF('True_Odds_Calculator_3-way'!C52="","",'True_Odds_Calculator_3-way'!C52)</f>
        <v>1.74</v>
      </c>
      <c r="D51" s="4">
        <f t="shared" si="0"/>
        <v>2.9673959535676087E-2</v>
      </c>
      <c r="E51" s="4">
        <f t="shared" si="1"/>
        <v>5.7940639497225694</v>
      </c>
      <c r="F51" s="4">
        <f t="shared" si="2"/>
        <v>3.808243598620737</v>
      </c>
      <c r="G51" s="4">
        <f t="shared" si="3"/>
        <v>1.7704714000772797</v>
      </c>
      <c r="I51" s="4">
        <f t="shared" si="4"/>
        <v>1.0296739595356761</v>
      </c>
    </row>
    <row r="52" spans="1: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3.9</v>
      </c>
      <c r="C52" s="4">
        <f>IF('True_Odds_Calculator_3-way'!C53="","",'True_Odds_Calculator_3-way'!C53)</f>
        <v>4.3899999999999997</v>
      </c>
      <c r="D52" s="4">
        <f t="shared" si="0"/>
        <v>3.0648776643772635E-2</v>
      </c>
      <c r="E52" s="4">
        <f t="shared" si="1"/>
        <v>1.8648650579046016</v>
      </c>
      <c r="F52" s="4">
        <f t="shared" si="2"/>
        <v>4.0618374535399111</v>
      </c>
      <c r="G52" s="4">
        <f t="shared" si="3"/>
        <v>4.5961337321455016</v>
      </c>
      <c r="I52" s="4">
        <f t="shared" si="4"/>
        <v>1.0306487766437726</v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2.2400000000000002</v>
      </c>
      <c r="B2" s="4">
        <f>IF('True_Odds_Calculator_2-way'!B3="","",'True_Odds_Calculator_2-way'!B3)</f>
        <v>1.72</v>
      </c>
      <c r="C2" s="4">
        <f>1/A2</f>
        <v>0.4464285714285714</v>
      </c>
      <c r="D2">
        <f>1/B2</f>
        <v>0.58139534883720934</v>
      </c>
      <c r="E2">
        <f>C2+D2-1</f>
        <v>2.7823920265780622E-2</v>
      </c>
      <c r="F2">
        <f>C2+D2-(C2*D2)-1</f>
        <v>-0.23172757475083072</v>
      </c>
      <c r="G2">
        <v>0</v>
      </c>
      <c r="H2">
        <f>C2*D2</f>
        <v>0.25955149501661129</v>
      </c>
      <c r="I2">
        <f>((-4*F2*H2)^0.5)/(2*F2)</f>
        <v>-1.0583343916682537</v>
      </c>
      <c r="J2">
        <f>(-((-4*F2*H2)^0.5))/(2*F2)</f>
        <v>1.0583343916682537</v>
      </c>
      <c r="K2">
        <f>IF(A2="","",(C2/($J2+C2-($J2*C2))))</f>
        <v>0.43246335554118726</v>
      </c>
      <c r="L2">
        <f>IF(B2="","",(D2/($J2+D2-($J2*D2))))</f>
        <v>0.56753664445881302</v>
      </c>
      <c r="M2">
        <f>IF(A2="","",1/K2)</f>
        <v>2.3123346456686344</v>
      </c>
      <c r="N2">
        <f>IF(B2="","",1/L2)</f>
        <v>1.7620007620011424</v>
      </c>
    </row>
    <row r="3" spans="1:14" x14ac:dyDescent="0.25">
      <c r="A3" s="4">
        <f>IF('True_Odds_Calculator_2-way'!A4="","",'True_Odds_Calculator_2-way'!A4)</f>
        <v>1.94</v>
      </c>
      <c r="B3" s="4">
        <f>IF('True_Odds_Calculator_2-way'!B4="","",'True_Odds_Calculator_2-way'!B4)</f>
        <v>1.96</v>
      </c>
      <c r="C3" s="4">
        <f t="shared" ref="C3:C66" si="0">1/A3</f>
        <v>0.51546391752577325</v>
      </c>
      <c r="D3">
        <f t="shared" ref="D3:D66" si="1">1/B3</f>
        <v>0.51020408163265307</v>
      </c>
      <c r="E3">
        <f t="shared" ref="E3:E66" si="2">C3+D3-1</f>
        <v>2.5667999158426325E-2</v>
      </c>
      <c r="F3">
        <f t="shared" ref="F3:F66" si="3">C3+D3-(C3*D3)-1</f>
        <v>-0.23732379549758043</v>
      </c>
      <c r="G3">
        <v>0</v>
      </c>
      <c r="H3">
        <f t="shared" ref="H3:H66" si="4">C3*D3</f>
        <v>0.26299179465600675</v>
      </c>
      <c r="I3">
        <f t="shared" ref="I3:I66" si="5">((-4*F3*H3)^0.5)/(2*F3)</f>
        <v>-1.052689901333149</v>
      </c>
      <c r="J3">
        <f t="shared" ref="J3:J66" si="6">(-((-4*F3*H3)^0.5))/(2*F3)</f>
        <v>1.052689901333149</v>
      </c>
      <c r="K3">
        <f t="shared" ref="K3:K66" si="7">IF(A3="","",(C3/($J3+C3-($J3*C3))))</f>
        <v>0.50263165184833114</v>
      </c>
      <c r="L3">
        <f t="shared" ref="L3:L66" si="8">IF(B3="","",(D3/($J3+D3-($J3*D3))))</f>
        <v>0.49736834815166897</v>
      </c>
      <c r="M3">
        <f t="shared" ref="M3:M66" si="9">IF(A3="","",1/K3)</f>
        <v>1.9895285072531594</v>
      </c>
      <c r="N3">
        <f t="shared" ref="N3:N66" si="10">IF(B3="","",1/L3)</f>
        <v>2.0105823052798226</v>
      </c>
    </row>
    <row r="4" spans="1:14" x14ac:dyDescent="0.25">
      <c r="A4" s="4">
        <f>IF('True_Odds_Calculator_2-way'!A5="","",'True_Odds_Calculator_2-way'!A5)</f>
        <v>1.75</v>
      </c>
      <c r="B4" s="4">
        <f>IF('True_Odds_Calculator_2-way'!B5="","",'True_Odds_Calculator_2-way'!B5)</f>
        <v>2.1800000000000002</v>
      </c>
      <c r="C4" s="4">
        <f t="shared" si="0"/>
        <v>0.5714285714285714</v>
      </c>
      <c r="D4">
        <f t="shared" si="1"/>
        <v>0.4587155963302752</v>
      </c>
      <c r="E4">
        <f t="shared" si="2"/>
        <v>3.0144167758846541E-2</v>
      </c>
      <c r="F4">
        <f t="shared" si="3"/>
        <v>-0.23197903014416776</v>
      </c>
      <c r="G4">
        <v>0</v>
      </c>
      <c r="H4">
        <f t="shared" si="4"/>
        <v>0.26212319790301436</v>
      </c>
      <c r="I4">
        <f t="shared" si="5"/>
        <v>-1.0629880069054676</v>
      </c>
      <c r="J4">
        <f t="shared" si="6"/>
        <v>1.0629880069054676</v>
      </c>
      <c r="K4">
        <f t="shared" si="7"/>
        <v>0.55640840439223493</v>
      </c>
      <c r="L4">
        <f t="shared" si="8"/>
        <v>0.44359159560776512</v>
      </c>
      <c r="M4">
        <f t="shared" si="9"/>
        <v>1.797241005179101</v>
      </c>
      <c r="N4">
        <f t="shared" si="10"/>
        <v>2.2543258481484516</v>
      </c>
    </row>
    <row r="5" spans="1:14" x14ac:dyDescent="0.25">
      <c r="A5" s="4">
        <f>IF('True_Odds_Calculator_2-way'!A6="","",'True_Odds_Calculator_2-way'!A6)</f>
        <v>1.34</v>
      </c>
      <c r="B5" s="4">
        <f>IF('True_Odds_Calculator_2-way'!B6="","",'True_Odds_Calculator_2-way'!B6)</f>
        <v>3.47</v>
      </c>
      <c r="C5" s="4">
        <f t="shared" si="0"/>
        <v>0.74626865671641784</v>
      </c>
      <c r="D5">
        <f t="shared" si="1"/>
        <v>0.28818443804034583</v>
      </c>
      <c r="E5">
        <f t="shared" si="2"/>
        <v>3.4453094756763614E-2</v>
      </c>
      <c r="F5">
        <f t="shared" si="3"/>
        <v>-0.18060991870618104</v>
      </c>
      <c r="G5">
        <v>0</v>
      </c>
      <c r="H5">
        <f t="shared" si="4"/>
        <v>0.21506301346294462</v>
      </c>
      <c r="I5">
        <f t="shared" si="5"/>
        <v>-1.0912193659808245</v>
      </c>
      <c r="J5">
        <f t="shared" si="6"/>
        <v>1.0912193659808245</v>
      </c>
      <c r="K5">
        <f t="shared" si="7"/>
        <v>0.72938684340342874</v>
      </c>
      <c r="L5">
        <f t="shared" si="8"/>
        <v>0.27061315659657126</v>
      </c>
      <c r="M5">
        <f t="shared" si="9"/>
        <v>1.3710145844334805</v>
      </c>
      <c r="N5">
        <f t="shared" si="10"/>
        <v>3.6953118339726365</v>
      </c>
    </row>
    <row r="6" spans="1:14" x14ac:dyDescent="0.25">
      <c r="A6" s="4">
        <f>IF('True_Odds_Calculator_2-way'!A7="","",'True_Odds_Calculator_2-way'!A7)</f>
        <v>1.72</v>
      </c>
      <c r="B6" s="4">
        <f>IF('True_Odds_Calculator_2-way'!B7="","",'True_Odds_Calculator_2-way'!B7)</f>
        <v>2.15</v>
      </c>
      <c r="C6" s="4">
        <f t="shared" si="0"/>
        <v>0.58139534883720934</v>
      </c>
      <c r="D6">
        <f t="shared" si="1"/>
        <v>0.46511627906976744</v>
      </c>
      <c r="E6">
        <f t="shared" si="2"/>
        <v>4.6511627906976827E-2</v>
      </c>
      <c r="F6">
        <f t="shared" si="3"/>
        <v>-0.22390481341265545</v>
      </c>
      <c r="G6">
        <v>0</v>
      </c>
      <c r="H6">
        <f t="shared" si="4"/>
        <v>0.27041644131963227</v>
      </c>
      <c r="I6">
        <f t="shared" si="5"/>
        <v>-1.0989674556596452</v>
      </c>
      <c r="J6">
        <f t="shared" si="6"/>
        <v>1.0989674556596452</v>
      </c>
      <c r="K6">
        <f t="shared" si="7"/>
        <v>0.55826731793910211</v>
      </c>
      <c r="L6">
        <f t="shared" si="8"/>
        <v>0.44173268206089783</v>
      </c>
      <c r="M6">
        <f t="shared" si="9"/>
        <v>1.7912565680749446</v>
      </c>
      <c r="N6">
        <f t="shared" si="10"/>
        <v>2.2638125740085919</v>
      </c>
    </row>
    <row r="7" spans="1:14" x14ac:dyDescent="0.25">
      <c r="A7" s="4">
        <f>IF('True_Odds_Calculator_2-way'!A8="","",'True_Odds_Calculator_2-way'!A8)</f>
        <v>1.88</v>
      </c>
      <c r="B7" s="4">
        <f>IF('True_Odds_Calculator_2-way'!B8="","",'True_Odds_Calculator_2-way'!B8)</f>
        <v>1.96</v>
      </c>
      <c r="C7" s="4">
        <f t="shared" si="0"/>
        <v>0.53191489361702127</v>
      </c>
      <c r="D7">
        <f t="shared" si="1"/>
        <v>0.51020408163265307</v>
      </c>
      <c r="E7">
        <f t="shared" si="2"/>
        <v>4.2118975249674229E-2</v>
      </c>
      <c r="F7">
        <f t="shared" si="3"/>
        <v>-0.22926617455492848</v>
      </c>
      <c r="G7">
        <v>0</v>
      </c>
      <c r="H7">
        <f t="shared" si="4"/>
        <v>0.27138514980460271</v>
      </c>
      <c r="I7">
        <f t="shared" si="5"/>
        <v>-1.0879853497231111</v>
      </c>
      <c r="J7">
        <f t="shared" si="6"/>
        <v>1.0879853497231111</v>
      </c>
      <c r="K7">
        <f t="shared" si="7"/>
        <v>0.51087470692394266</v>
      </c>
      <c r="L7">
        <f t="shared" si="8"/>
        <v>0.48912529307605751</v>
      </c>
      <c r="M7">
        <f t="shared" si="9"/>
        <v>1.9574271077563381</v>
      </c>
      <c r="N7">
        <f t="shared" si="10"/>
        <v>2.0444659357341863</v>
      </c>
    </row>
    <row r="8" spans="1:14" x14ac:dyDescent="0.25">
      <c r="A8" s="4">
        <f>IF('True_Odds_Calculator_2-way'!A9="","",'True_Odds_Calculator_2-way'!A9)</f>
        <v>1.76</v>
      </c>
      <c r="B8" s="4">
        <f>IF('True_Odds_Calculator_2-way'!B9="","",'True_Odds_Calculator_2-way'!B9)</f>
        <v>2.08</v>
      </c>
      <c r="C8" s="4">
        <f t="shared" si="0"/>
        <v>0.56818181818181823</v>
      </c>
      <c r="D8">
        <f t="shared" si="1"/>
        <v>0.48076923076923073</v>
      </c>
      <c r="E8">
        <f t="shared" si="2"/>
        <v>4.8951048951048959E-2</v>
      </c>
      <c r="F8">
        <f t="shared" si="3"/>
        <v>-0.22421328671328666</v>
      </c>
      <c r="G8">
        <v>0</v>
      </c>
      <c r="H8">
        <f t="shared" si="4"/>
        <v>0.27316433566433568</v>
      </c>
      <c r="I8">
        <f t="shared" si="5"/>
        <v>-1.1037769642208699</v>
      </c>
      <c r="J8">
        <f t="shared" si="6"/>
        <v>1.1037769642208699</v>
      </c>
      <c r="K8">
        <f t="shared" si="7"/>
        <v>0.54381208677346893</v>
      </c>
      <c r="L8">
        <f t="shared" si="8"/>
        <v>0.45618791322653113</v>
      </c>
      <c r="M8">
        <f t="shared" si="9"/>
        <v>1.838870492807861</v>
      </c>
      <c r="N8">
        <f t="shared" si="10"/>
        <v>2.1920791213585393</v>
      </c>
    </row>
    <row r="9" spans="1:14" x14ac:dyDescent="0.25">
      <c r="A9" s="4">
        <f>IF('True_Odds_Calculator_2-way'!A10="","",'True_Odds_Calculator_2-way'!A10)</f>
        <v>1.93</v>
      </c>
      <c r="B9" s="4">
        <f>IF('True_Odds_Calculator_2-way'!B10="","",'True_Odds_Calculator_2-way'!B10)</f>
        <v>1.91</v>
      </c>
      <c r="C9" s="4">
        <f t="shared" si="0"/>
        <v>0.5181347150259068</v>
      </c>
      <c r="D9">
        <f t="shared" si="1"/>
        <v>0.52356020942408377</v>
      </c>
      <c r="E9">
        <f t="shared" si="2"/>
        <v>4.1694924449990456E-2</v>
      </c>
      <c r="F9">
        <f t="shared" si="3"/>
        <v>-0.2295797954588612</v>
      </c>
      <c r="G9">
        <v>0</v>
      </c>
      <c r="H9">
        <f t="shared" si="4"/>
        <v>0.27127471990885171</v>
      </c>
      <c r="I9">
        <f t="shared" si="5"/>
        <v>-1.0870207379990005</v>
      </c>
      <c r="J9">
        <f t="shared" si="6"/>
        <v>1.0870207379990005</v>
      </c>
      <c r="K9">
        <f t="shared" si="7"/>
        <v>0.49728252842769838</v>
      </c>
      <c r="L9">
        <f t="shared" si="8"/>
        <v>0.50271747157230162</v>
      </c>
      <c r="M9">
        <f t="shared" si="9"/>
        <v>2.0109292863390706</v>
      </c>
      <c r="N9">
        <f t="shared" si="10"/>
        <v>1.9891888715790902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2.12</v>
      </c>
      <c r="C10" s="4">
        <f t="shared" si="0"/>
        <v>0.57471264367816088</v>
      </c>
      <c r="D10">
        <f t="shared" si="1"/>
        <v>0.47169811320754712</v>
      </c>
      <c r="E10">
        <f t="shared" si="2"/>
        <v>4.6410756885707949E-2</v>
      </c>
      <c r="F10">
        <f t="shared" si="3"/>
        <v>-0.22468011277380184</v>
      </c>
      <c r="G10">
        <v>0</v>
      </c>
      <c r="H10">
        <f t="shared" si="4"/>
        <v>0.27109086965950985</v>
      </c>
      <c r="I10">
        <f t="shared" si="5"/>
        <v>-1.0984369379093668</v>
      </c>
      <c r="J10">
        <f t="shared" si="6"/>
        <v>1.0984369379093668</v>
      </c>
      <c r="K10">
        <f t="shared" si="7"/>
        <v>0.55161964700188582</v>
      </c>
      <c r="L10">
        <f t="shared" si="8"/>
        <v>0.44838035299811413</v>
      </c>
      <c r="M10">
        <f t="shared" si="9"/>
        <v>1.8128433340529317</v>
      </c>
      <c r="N10">
        <f t="shared" si="10"/>
        <v>2.2302493704584911</v>
      </c>
    </row>
    <row r="11" spans="1:14" x14ac:dyDescent="0.25">
      <c r="A11" s="4">
        <f>IF('True_Odds_Calculator_2-way'!A12="","",'True_Odds_Calculator_2-way'!A12)</f>
        <v>1.93</v>
      </c>
      <c r="B11" s="4">
        <f>IF('True_Odds_Calculator_2-way'!B12="","",'True_Odds_Calculator_2-way'!B12)</f>
        <v>1.9</v>
      </c>
      <c r="C11" s="4">
        <f t="shared" si="0"/>
        <v>0.5181347150259068</v>
      </c>
      <c r="D11">
        <f t="shared" si="1"/>
        <v>0.52631578947368418</v>
      </c>
      <c r="E11">
        <f t="shared" si="2"/>
        <v>4.445050449959087E-2</v>
      </c>
      <c r="F11">
        <f t="shared" si="3"/>
        <v>-0.22825197709299161</v>
      </c>
      <c r="G11">
        <v>0</v>
      </c>
      <c r="H11">
        <f t="shared" si="4"/>
        <v>0.27270248159258254</v>
      </c>
      <c r="I11">
        <f t="shared" si="5"/>
        <v>-1.0930430596399217</v>
      </c>
      <c r="J11">
        <f t="shared" si="6"/>
        <v>1.0930430596399217</v>
      </c>
      <c r="K11">
        <f t="shared" si="7"/>
        <v>0.49590136395381257</v>
      </c>
      <c r="L11">
        <f t="shared" si="8"/>
        <v>0.50409863604618754</v>
      </c>
      <c r="M11">
        <f t="shared" si="9"/>
        <v>2.0165300454651267</v>
      </c>
      <c r="N11">
        <f t="shared" si="10"/>
        <v>1.9837387536759294</v>
      </c>
    </row>
    <row r="12" spans="1:14" x14ac:dyDescent="0.25">
      <c r="A12" s="4">
        <f>IF('True_Odds_Calculator_2-way'!A13="","",'True_Odds_Calculator_2-way'!A13)</f>
        <v>1.68</v>
      </c>
      <c r="B12" s="4">
        <f>IF('True_Odds_Calculator_2-way'!B13="","",'True_Odds_Calculator_2-way'!B13)</f>
        <v>2.21</v>
      </c>
      <c r="C12" s="4">
        <f t="shared" si="0"/>
        <v>0.59523809523809523</v>
      </c>
      <c r="D12">
        <f t="shared" si="1"/>
        <v>0.45248868778280543</v>
      </c>
      <c r="E12">
        <f t="shared" si="2"/>
        <v>4.772678302090072E-2</v>
      </c>
      <c r="F12">
        <f t="shared" si="3"/>
        <v>-0.22161172161172149</v>
      </c>
      <c r="G12">
        <v>0</v>
      </c>
      <c r="H12">
        <f t="shared" si="4"/>
        <v>0.26933850463262227</v>
      </c>
      <c r="I12">
        <f t="shared" si="5"/>
        <v>-1.1024346592560592</v>
      </c>
      <c r="J12">
        <f t="shared" si="6"/>
        <v>1.1024346592560592</v>
      </c>
      <c r="K12">
        <f t="shared" si="7"/>
        <v>0.57154106106436731</v>
      </c>
      <c r="L12">
        <f t="shared" si="8"/>
        <v>0.42845893893563264</v>
      </c>
      <c r="M12">
        <f t="shared" si="9"/>
        <v>1.7496555682941202</v>
      </c>
      <c r="N12">
        <f t="shared" si="10"/>
        <v>2.3339459376998315</v>
      </c>
    </row>
    <row r="13" spans="1:14" x14ac:dyDescent="0.25">
      <c r="A13" s="4">
        <f>IF('True_Odds_Calculator_2-way'!A14="","",'True_Odds_Calculator_2-way'!A14)</f>
        <v>1.98</v>
      </c>
      <c r="B13" s="4">
        <f>IF('True_Odds_Calculator_2-way'!B14="","",'True_Odds_Calculator_2-way'!B14)</f>
        <v>1.9</v>
      </c>
      <c r="C13" s="4">
        <f t="shared" si="0"/>
        <v>0.50505050505050508</v>
      </c>
      <c r="D13">
        <f t="shared" si="1"/>
        <v>0.52631578947368418</v>
      </c>
      <c r="E13">
        <f t="shared" si="2"/>
        <v>3.1366294524189264E-2</v>
      </c>
      <c r="F13">
        <f t="shared" si="3"/>
        <v>-0.23444976076555024</v>
      </c>
      <c r="G13">
        <v>0</v>
      </c>
      <c r="H13">
        <f t="shared" si="4"/>
        <v>0.26581605528973951</v>
      </c>
      <c r="I13">
        <f t="shared" si="5"/>
        <v>-1.0647942749998998</v>
      </c>
      <c r="J13">
        <f t="shared" si="6"/>
        <v>1.0647942749998998</v>
      </c>
      <c r="K13">
        <f t="shared" si="7"/>
        <v>0.48935688187389592</v>
      </c>
      <c r="L13">
        <f t="shared" si="8"/>
        <v>0.51064311812610408</v>
      </c>
      <c r="M13">
        <f t="shared" si="9"/>
        <v>2.0434983894999017</v>
      </c>
      <c r="N13">
        <f t="shared" si="10"/>
        <v>1.9583148474999099</v>
      </c>
    </row>
    <row r="14" spans="1:14" x14ac:dyDescent="0.25">
      <c r="A14" s="4">
        <f>IF('True_Odds_Calculator_2-way'!A15="","",'True_Odds_Calculator_2-way'!A15)</f>
        <v>2.14</v>
      </c>
      <c r="B14" s="4">
        <f>IF('True_Odds_Calculator_2-way'!B15="","",'True_Odds_Calculator_2-way'!B15)</f>
        <v>1.72</v>
      </c>
      <c r="C14" s="4">
        <f t="shared" si="0"/>
        <v>0.46728971962616822</v>
      </c>
      <c r="D14">
        <f t="shared" si="1"/>
        <v>0.58139534883720934</v>
      </c>
      <c r="E14">
        <f t="shared" si="2"/>
        <v>4.8685068463377501E-2</v>
      </c>
      <c r="F14">
        <f t="shared" si="3"/>
        <v>-0.22299500108672032</v>
      </c>
      <c r="G14">
        <v>0</v>
      </c>
      <c r="H14">
        <f t="shared" si="4"/>
        <v>0.27168006955009782</v>
      </c>
      <c r="I14">
        <f t="shared" si="5"/>
        <v>-1.1037769642208697</v>
      </c>
      <c r="J14">
        <f t="shared" si="6"/>
        <v>1.1037769642208697</v>
      </c>
      <c r="K14">
        <f t="shared" si="7"/>
        <v>0.4428098386487857</v>
      </c>
      <c r="L14">
        <f t="shared" si="8"/>
        <v>0.55719016135121435</v>
      </c>
      <c r="M14">
        <f t="shared" si="9"/>
        <v>2.2583057392117913</v>
      </c>
      <c r="N14">
        <f t="shared" si="10"/>
        <v>1.7947194142390264</v>
      </c>
    </row>
    <row r="15" spans="1:14" x14ac:dyDescent="0.25">
      <c r="A15" s="4">
        <f>IF('True_Odds_Calculator_2-way'!A16="","",'True_Odds_Calculator_2-way'!A16)</f>
        <v>2.3199999999999998</v>
      </c>
      <c r="B15" s="4">
        <f>IF('True_Odds_Calculator_2-way'!B16="","",'True_Odds_Calculator_2-way'!B16)</f>
        <v>1.66</v>
      </c>
      <c r="C15" s="4">
        <f t="shared" si="0"/>
        <v>0.43103448275862072</v>
      </c>
      <c r="D15">
        <f t="shared" si="1"/>
        <v>0.60240963855421692</v>
      </c>
      <c r="E15">
        <f t="shared" si="2"/>
        <v>3.3444121312837582E-2</v>
      </c>
      <c r="F15">
        <f t="shared" si="3"/>
        <v>-0.22621520565018693</v>
      </c>
      <c r="G15">
        <v>0</v>
      </c>
      <c r="H15">
        <f t="shared" si="4"/>
        <v>0.25965932696302457</v>
      </c>
      <c r="I15">
        <f t="shared" si="5"/>
        <v>-1.0713739108887086</v>
      </c>
      <c r="J15">
        <f t="shared" si="6"/>
        <v>1.0713739108887086</v>
      </c>
      <c r="K15">
        <f t="shared" si="7"/>
        <v>0.41421356237309498</v>
      </c>
      <c r="L15">
        <f t="shared" si="8"/>
        <v>0.58578643762690485</v>
      </c>
      <c r="M15">
        <f t="shared" si="9"/>
        <v>2.4142135623730954</v>
      </c>
      <c r="N15">
        <f t="shared" si="10"/>
        <v>1.7071067811865479</v>
      </c>
    </row>
    <row r="16" spans="1:14" x14ac:dyDescent="0.25">
      <c r="A16" s="4">
        <f>IF('True_Odds_Calculator_2-way'!A17="","",'True_Odds_Calculator_2-way'!A17)</f>
        <v>1.91</v>
      </c>
      <c r="B16" s="4">
        <f>IF('True_Odds_Calculator_2-way'!B17="","",'True_Odds_Calculator_2-way'!B17)</f>
        <v>1.96</v>
      </c>
      <c r="C16" s="4">
        <f t="shared" si="0"/>
        <v>0.52356020942408377</v>
      </c>
      <c r="D16">
        <f t="shared" si="1"/>
        <v>0.51020408163265307</v>
      </c>
      <c r="E16">
        <f t="shared" si="2"/>
        <v>3.3764291056736839E-2</v>
      </c>
      <c r="F16">
        <f t="shared" si="3"/>
        <v>-0.23335826477187727</v>
      </c>
      <c r="G16">
        <v>0</v>
      </c>
      <c r="H16">
        <f t="shared" si="4"/>
        <v>0.26712255582861416</v>
      </c>
      <c r="I16">
        <f t="shared" si="5"/>
        <v>-1.0699012312772824</v>
      </c>
      <c r="J16">
        <f t="shared" si="6"/>
        <v>1.0699012312772824</v>
      </c>
      <c r="K16">
        <f t="shared" si="7"/>
        <v>0.50668568712332396</v>
      </c>
      <c r="L16">
        <f t="shared" si="8"/>
        <v>0.49331431287667615</v>
      </c>
      <c r="M16">
        <f t="shared" si="9"/>
        <v>1.9736101204623264</v>
      </c>
      <c r="N16">
        <f t="shared" si="10"/>
        <v>2.0271051820261912</v>
      </c>
    </row>
    <row r="17" spans="1:14" x14ac:dyDescent="0.25">
      <c r="A17" s="4">
        <f>IF('True_Odds_Calculator_2-way'!A18="","",'True_Odds_Calculator_2-way'!A18)</f>
        <v>1.49</v>
      </c>
      <c r="B17" s="4">
        <f>IF('True_Odds_Calculator_2-way'!B18="","",'True_Odds_Calculator_2-way'!B18)</f>
        <v>2.65</v>
      </c>
      <c r="C17" s="4">
        <f t="shared" si="0"/>
        <v>0.67114093959731547</v>
      </c>
      <c r="D17">
        <f t="shared" si="1"/>
        <v>0.37735849056603776</v>
      </c>
      <c r="E17">
        <f t="shared" si="2"/>
        <v>4.849943016335323E-2</v>
      </c>
      <c r="F17">
        <f t="shared" si="3"/>
        <v>-0.20476130176016205</v>
      </c>
      <c r="G17">
        <v>0</v>
      </c>
      <c r="H17">
        <f t="shared" si="4"/>
        <v>0.25326073192351528</v>
      </c>
      <c r="I17">
        <f t="shared" si="5"/>
        <v>-1.1121413488021759</v>
      </c>
      <c r="J17">
        <f t="shared" si="6"/>
        <v>1.1121413488021759</v>
      </c>
      <c r="K17">
        <f t="shared" si="7"/>
        <v>0.64727044783917331</v>
      </c>
      <c r="L17">
        <f t="shared" si="8"/>
        <v>0.35272955216082674</v>
      </c>
      <c r="M17">
        <f t="shared" si="9"/>
        <v>1.5449492609130659</v>
      </c>
      <c r="N17">
        <f t="shared" si="10"/>
        <v>2.8350332255235897</v>
      </c>
    </row>
    <row r="18" spans="1:14" x14ac:dyDescent="0.25">
      <c r="A18" s="4">
        <f>IF('True_Odds_Calculator_2-way'!A19="","",'True_Odds_Calculator_2-way'!A19)</f>
        <v>1.98</v>
      </c>
      <c r="B18" s="4">
        <f>IF('True_Odds_Calculator_2-way'!B19="","",'True_Odds_Calculator_2-way'!B19)</f>
        <v>1.91</v>
      </c>
      <c r="C18" s="4">
        <f t="shared" si="0"/>
        <v>0.50505050505050508</v>
      </c>
      <c r="D18">
        <f t="shared" si="1"/>
        <v>0.52356020942408377</v>
      </c>
      <c r="E18">
        <f t="shared" si="2"/>
        <v>2.861071447458885E-2</v>
      </c>
      <c r="F18">
        <f t="shared" si="3"/>
        <v>-0.23581363371939279</v>
      </c>
      <c r="G18">
        <v>0</v>
      </c>
      <c r="H18">
        <f t="shared" si="4"/>
        <v>0.2644243481939817</v>
      </c>
      <c r="I18">
        <f t="shared" si="5"/>
        <v>-1.0589275952301447</v>
      </c>
      <c r="J18">
        <f t="shared" si="6"/>
        <v>1.0589275952301447</v>
      </c>
      <c r="K18">
        <f t="shared" si="7"/>
        <v>0.4907375632320416</v>
      </c>
      <c r="L18">
        <f t="shared" si="8"/>
        <v>0.50926243676795835</v>
      </c>
      <c r="M18">
        <f t="shared" si="9"/>
        <v>2.0377490433255412</v>
      </c>
      <c r="N18">
        <f t="shared" si="10"/>
        <v>1.9636241116594322</v>
      </c>
    </row>
    <row r="19" spans="1:14" x14ac:dyDescent="0.25">
      <c r="A19" s="4">
        <f>IF('True_Odds_Calculator_2-way'!A20="","",'True_Odds_Calculator_2-way'!A20)</f>
        <v>2.14</v>
      </c>
      <c r="B19" s="4">
        <f>IF('True_Odds_Calculator_2-way'!B20="","",'True_Odds_Calculator_2-way'!B20)</f>
        <v>1.77</v>
      </c>
      <c r="C19" s="4">
        <f t="shared" si="0"/>
        <v>0.46728971962616822</v>
      </c>
      <c r="D19">
        <f t="shared" si="1"/>
        <v>0.56497175141242939</v>
      </c>
      <c r="E19">
        <f t="shared" si="2"/>
        <v>3.2261471038597556E-2</v>
      </c>
      <c r="F19">
        <f t="shared" si="3"/>
        <v>-0.2317440202756218</v>
      </c>
      <c r="G19">
        <v>0</v>
      </c>
      <c r="H19">
        <f t="shared" si="4"/>
        <v>0.26400549131421935</v>
      </c>
      <c r="I19">
        <f t="shared" si="5"/>
        <v>-1.0673385899176768</v>
      </c>
      <c r="J19">
        <f t="shared" si="6"/>
        <v>1.0673385899176768</v>
      </c>
      <c r="K19">
        <f t="shared" si="7"/>
        <v>0.45110760602631583</v>
      </c>
      <c r="L19">
        <f t="shared" si="8"/>
        <v>0.54889239397368417</v>
      </c>
      <c r="M19">
        <f t="shared" si="9"/>
        <v>2.2167659925061516</v>
      </c>
      <c r="N19">
        <f t="shared" si="10"/>
        <v>1.8218507142366114</v>
      </c>
    </row>
    <row r="20" spans="1:14" x14ac:dyDescent="0.25">
      <c r="A20" s="4">
        <f>IF('True_Odds_Calculator_2-way'!A21="","",'True_Odds_Calculator_2-way'!A21)</f>
        <v>2.23</v>
      </c>
      <c r="B20" s="4">
        <f>IF('True_Odds_Calculator_2-way'!B21="","",'True_Odds_Calculator_2-way'!B21)</f>
        <v>1.71</v>
      </c>
      <c r="C20" s="4">
        <f t="shared" si="0"/>
        <v>0.44843049327354262</v>
      </c>
      <c r="D20">
        <f t="shared" si="1"/>
        <v>0.58479532163742687</v>
      </c>
      <c r="E20">
        <f t="shared" si="2"/>
        <v>3.3225814910969431E-2</v>
      </c>
      <c r="F20">
        <f t="shared" si="3"/>
        <v>-0.22901423963496192</v>
      </c>
      <c r="G20">
        <v>0</v>
      </c>
      <c r="H20">
        <f t="shared" si="4"/>
        <v>0.26224005454593136</v>
      </c>
      <c r="I20">
        <f t="shared" si="5"/>
        <v>-1.070084984173661</v>
      </c>
      <c r="J20">
        <f t="shared" si="6"/>
        <v>1.070084984173661</v>
      </c>
      <c r="K20">
        <f t="shared" si="7"/>
        <v>0.43174080130549697</v>
      </c>
      <c r="L20">
        <f t="shared" si="8"/>
        <v>0.56825919869450314</v>
      </c>
      <c r="M20">
        <f t="shared" si="9"/>
        <v>2.3162045305336028</v>
      </c>
      <c r="N20">
        <f t="shared" si="10"/>
        <v>1.7597603387632996</v>
      </c>
    </row>
    <row r="21" spans="1:14" x14ac:dyDescent="0.25">
      <c r="A21" s="4">
        <f>IF('True_Odds_Calculator_2-way'!A22="","",'True_Odds_Calculator_2-way'!A22)</f>
        <v>2.0699999999999998</v>
      </c>
      <c r="B21" s="4">
        <f>IF('True_Odds_Calculator_2-way'!B22="","",'True_Odds_Calculator_2-way'!B22)</f>
        <v>1.83</v>
      </c>
      <c r="C21" s="4">
        <f t="shared" si="0"/>
        <v>0.48309178743961356</v>
      </c>
      <c r="D21">
        <f t="shared" si="1"/>
        <v>0.54644808743169393</v>
      </c>
      <c r="E21">
        <f t="shared" si="2"/>
        <v>2.9539874871307603E-2</v>
      </c>
      <c r="F21">
        <f t="shared" si="3"/>
        <v>-0.23444470842902765</v>
      </c>
      <c r="G21">
        <v>0</v>
      </c>
      <c r="H21">
        <f t="shared" si="4"/>
        <v>0.26398458330033525</v>
      </c>
      <c r="I21">
        <f t="shared" si="5"/>
        <v>-1.0611311532512866</v>
      </c>
      <c r="J21">
        <f t="shared" si="6"/>
        <v>1.0611311532512866</v>
      </c>
      <c r="K21">
        <f t="shared" si="7"/>
        <v>0.46829407167694814</v>
      </c>
      <c r="L21">
        <f t="shared" si="8"/>
        <v>0.53170592832305175</v>
      </c>
      <c r="M21">
        <f t="shared" si="9"/>
        <v>2.1354103339788768</v>
      </c>
      <c r="N21">
        <f t="shared" si="10"/>
        <v>1.8807388571985679</v>
      </c>
    </row>
    <row r="22" spans="1:14" x14ac:dyDescent="0.25">
      <c r="A22" s="4">
        <f>IF('True_Odds_Calculator_2-way'!A23="","",'True_Odds_Calculator_2-way'!A23)</f>
        <v>1.93</v>
      </c>
      <c r="B22" s="4">
        <f>IF('True_Odds_Calculator_2-way'!B23="","",'True_Odds_Calculator_2-way'!B23)</f>
        <v>1.9</v>
      </c>
      <c r="C22" s="4">
        <f t="shared" si="0"/>
        <v>0.5181347150259068</v>
      </c>
      <c r="D22">
        <f t="shared" si="1"/>
        <v>0.52631578947368418</v>
      </c>
      <c r="E22">
        <f t="shared" si="2"/>
        <v>4.445050449959087E-2</v>
      </c>
      <c r="F22">
        <f t="shared" si="3"/>
        <v>-0.22825197709299161</v>
      </c>
      <c r="G22">
        <v>0</v>
      </c>
      <c r="H22">
        <f t="shared" si="4"/>
        <v>0.27270248159258254</v>
      </c>
      <c r="I22">
        <f t="shared" si="5"/>
        <v>-1.0930430596399217</v>
      </c>
      <c r="J22">
        <f t="shared" si="6"/>
        <v>1.0930430596399217</v>
      </c>
      <c r="K22">
        <f t="shared" si="7"/>
        <v>0.49590136395381257</v>
      </c>
      <c r="L22">
        <f t="shared" si="8"/>
        <v>0.50409863604618754</v>
      </c>
      <c r="M22">
        <f t="shared" si="9"/>
        <v>2.0165300454651267</v>
      </c>
      <c r="N22">
        <f t="shared" si="10"/>
        <v>1.9837387536759294</v>
      </c>
    </row>
    <row r="23" spans="1:14" x14ac:dyDescent="0.25">
      <c r="A23" s="4">
        <f>IF('True_Odds_Calculator_2-way'!A24="","",'True_Odds_Calculator_2-way'!A24)</f>
        <v>1.91</v>
      </c>
      <c r="B23" s="4">
        <f>IF('True_Odds_Calculator_2-way'!B24="","",'True_Odds_Calculator_2-way'!B24)</f>
        <v>1.93</v>
      </c>
      <c r="C23" s="4">
        <f t="shared" si="0"/>
        <v>0.52356020942408377</v>
      </c>
      <c r="D23">
        <f t="shared" si="1"/>
        <v>0.5181347150259068</v>
      </c>
      <c r="E23">
        <f t="shared" si="2"/>
        <v>4.1694924449990456E-2</v>
      </c>
      <c r="F23">
        <f t="shared" si="3"/>
        <v>-0.2295797954588612</v>
      </c>
      <c r="G23">
        <v>0</v>
      </c>
      <c r="H23">
        <f t="shared" si="4"/>
        <v>0.27127471990885171</v>
      </c>
      <c r="I23">
        <f t="shared" si="5"/>
        <v>-1.0870207379990005</v>
      </c>
      <c r="J23">
        <f t="shared" si="6"/>
        <v>1.0870207379990005</v>
      </c>
      <c r="K23">
        <f t="shared" si="7"/>
        <v>0.50271747157230162</v>
      </c>
      <c r="L23">
        <f t="shared" si="8"/>
        <v>0.49728252842769838</v>
      </c>
      <c r="M23">
        <f t="shared" si="9"/>
        <v>1.9891888715790902</v>
      </c>
      <c r="N23">
        <f t="shared" si="10"/>
        <v>2.0109292863390706</v>
      </c>
    </row>
    <row r="24" spans="1:14" x14ac:dyDescent="0.25">
      <c r="A24" s="4">
        <f>IF('True_Odds_Calculator_2-way'!A25="","",'True_Odds_Calculator_2-way'!A25)</f>
        <v>1.93</v>
      </c>
      <c r="B24" s="4">
        <f>IF('True_Odds_Calculator_2-way'!B25="","",'True_Odds_Calculator_2-way'!B25)</f>
        <v>1.91</v>
      </c>
      <c r="C24" s="4">
        <f t="shared" si="0"/>
        <v>0.5181347150259068</v>
      </c>
      <c r="D24">
        <f t="shared" si="1"/>
        <v>0.52356020942408377</v>
      </c>
      <c r="E24">
        <f t="shared" si="2"/>
        <v>4.1694924449990456E-2</v>
      </c>
      <c r="F24">
        <f t="shared" si="3"/>
        <v>-0.2295797954588612</v>
      </c>
      <c r="G24">
        <v>0</v>
      </c>
      <c r="H24">
        <f t="shared" si="4"/>
        <v>0.27127471990885171</v>
      </c>
      <c r="I24">
        <f t="shared" si="5"/>
        <v>-1.0870207379990005</v>
      </c>
      <c r="J24">
        <f t="shared" si="6"/>
        <v>1.0870207379990005</v>
      </c>
      <c r="K24">
        <f t="shared" si="7"/>
        <v>0.49728252842769838</v>
      </c>
      <c r="L24">
        <f t="shared" si="8"/>
        <v>0.50271747157230162</v>
      </c>
      <c r="M24">
        <f t="shared" si="9"/>
        <v>2.0109292863390706</v>
      </c>
      <c r="N24">
        <f t="shared" si="10"/>
        <v>1.9891888715790902</v>
      </c>
    </row>
    <row r="25" spans="1:14" x14ac:dyDescent="0.25">
      <c r="A25" s="4">
        <f>IF('True_Odds_Calculator_2-way'!A26="","",'True_Odds_Calculator_2-way'!A26)</f>
        <v>1.74</v>
      </c>
      <c r="B25" s="4">
        <f>IF('True_Odds_Calculator_2-way'!B26="","",'True_Odds_Calculator_2-way'!B26)</f>
        <v>2.12</v>
      </c>
      <c r="C25" s="4">
        <f t="shared" si="0"/>
        <v>0.57471264367816088</v>
      </c>
      <c r="D25">
        <f t="shared" si="1"/>
        <v>0.47169811320754712</v>
      </c>
      <c r="E25">
        <f t="shared" si="2"/>
        <v>4.6410756885707949E-2</v>
      </c>
      <c r="F25">
        <f t="shared" si="3"/>
        <v>-0.22468011277380184</v>
      </c>
      <c r="G25">
        <v>0</v>
      </c>
      <c r="H25">
        <f t="shared" si="4"/>
        <v>0.27109086965950985</v>
      </c>
      <c r="I25">
        <f t="shared" si="5"/>
        <v>-1.0984369379093668</v>
      </c>
      <c r="J25">
        <f t="shared" si="6"/>
        <v>1.0984369379093668</v>
      </c>
      <c r="K25">
        <f t="shared" si="7"/>
        <v>0.55161964700188582</v>
      </c>
      <c r="L25">
        <f t="shared" si="8"/>
        <v>0.44838035299811413</v>
      </c>
      <c r="M25">
        <f t="shared" si="9"/>
        <v>1.8128433340529317</v>
      </c>
      <c r="N25">
        <f t="shared" si="10"/>
        <v>2.2302493704584911</v>
      </c>
    </row>
    <row r="26" spans="1:14" x14ac:dyDescent="0.25">
      <c r="A26" s="4">
        <f>IF('True_Odds_Calculator_2-way'!A27="","",'True_Odds_Calculator_2-way'!A27)</f>
        <v>1.91</v>
      </c>
      <c r="B26" s="4">
        <f>IF('True_Odds_Calculator_2-way'!B27="","",'True_Odds_Calculator_2-way'!B27)</f>
        <v>1.93</v>
      </c>
      <c r="C26" s="4">
        <f t="shared" si="0"/>
        <v>0.52356020942408377</v>
      </c>
      <c r="D26">
        <f t="shared" si="1"/>
        <v>0.5181347150259068</v>
      </c>
      <c r="E26">
        <f t="shared" si="2"/>
        <v>4.1694924449990456E-2</v>
      </c>
      <c r="F26">
        <f t="shared" si="3"/>
        <v>-0.2295797954588612</v>
      </c>
      <c r="G26">
        <v>0</v>
      </c>
      <c r="H26">
        <f t="shared" si="4"/>
        <v>0.27127471990885171</v>
      </c>
      <c r="I26">
        <f t="shared" si="5"/>
        <v>-1.0870207379990005</v>
      </c>
      <c r="J26">
        <f t="shared" si="6"/>
        <v>1.0870207379990005</v>
      </c>
      <c r="K26">
        <f t="shared" si="7"/>
        <v>0.50271747157230162</v>
      </c>
      <c r="L26">
        <f t="shared" si="8"/>
        <v>0.49728252842769838</v>
      </c>
      <c r="M26">
        <f t="shared" si="9"/>
        <v>1.9891888715790902</v>
      </c>
      <c r="N26">
        <f t="shared" si="10"/>
        <v>2.0109292863390706</v>
      </c>
    </row>
    <row r="27" spans="1:14" x14ac:dyDescent="0.25">
      <c r="A27" s="4">
        <f>IF('True_Odds_Calculator_2-way'!A28="","",'True_Odds_Calculator_2-way'!A28)</f>
        <v>1.74</v>
      </c>
      <c r="B27" s="4">
        <f>IF('True_Odds_Calculator_2-way'!B28="","",'True_Odds_Calculator_2-way'!B28)</f>
        <v>2.12</v>
      </c>
      <c r="C27" s="4">
        <f t="shared" si="0"/>
        <v>0.57471264367816088</v>
      </c>
      <c r="D27">
        <f t="shared" si="1"/>
        <v>0.47169811320754712</v>
      </c>
      <c r="E27">
        <f t="shared" si="2"/>
        <v>4.6410756885707949E-2</v>
      </c>
      <c r="F27">
        <f t="shared" si="3"/>
        <v>-0.22468011277380184</v>
      </c>
      <c r="G27">
        <v>0</v>
      </c>
      <c r="H27">
        <f t="shared" si="4"/>
        <v>0.27109086965950985</v>
      </c>
      <c r="I27">
        <f t="shared" si="5"/>
        <v>-1.0984369379093668</v>
      </c>
      <c r="J27">
        <f t="shared" si="6"/>
        <v>1.0984369379093668</v>
      </c>
      <c r="K27">
        <f t="shared" si="7"/>
        <v>0.55161964700188582</v>
      </c>
      <c r="L27">
        <f t="shared" si="8"/>
        <v>0.44838035299811413</v>
      </c>
      <c r="M27">
        <f t="shared" si="9"/>
        <v>1.8128433340529317</v>
      </c>
      <c r="N27">
        <f t="shared" si="10"/>
        <v>2.2302493704584911</v>
      </c>
    </row>
    <row r="28" spans="1:14" x14ac:dyDescent="0.25">
      <c r="A28" s="4">
        <f>IF('True_Odds_Calculator_2-way'!A29="","",'True_Odds_Calculator_2-way'!A29)</f>
        <v>2.1</v>
      </c>
      <c r="B28" s="4">
        <f>IF('True_Odds_Calculator_2-way'!B29="","",'True_Odds_Calculator_2-way'!B29)</f>
        <v>1.75</v>
      </c>
      <c r="C28" s="4">
        <f t="shared" si="0"/>
        <v>0.47619047619047616</v>
      </c>
      <c r="D28">
        <f t="shared" si="1"/>
        <v>0.5714285714285714</v>
      </c>
      <c r="E28">
        <f t="shared" si="2"/>
        <v>4.761904761904745E-2</v>
      </c>
      <c r="F28">
        <f t="shared" si="3"/>
        <v>-0.22448979591836749</v>
      </c>
      <c r="G28">
        <v>0</v>
      </c>
      <c r="H28">
        <f t="shared" si="4"/>
        <v>0.27210884353741494</v>
      </c>
      <c r="I28">
        <f t="shared" si="5"/>
        <v>-1.1009637651263602</v>
      </c>
      <c r="J28">
        <f t="shared" si="6"/>
        <v>1.1009637651263602</v>
      </c>
      <c r="K28">
        <f t="shared" si="7"/>
        <v>0.4522717320835643</v>
      </c>
      <c r="L28">
        <f t="shared" si="8"/>
        <v>0.54772826791643581</v>
      </c>
      <c r="M28">
        <f t="shared" si="9"/>
        <v>2.2110601416389968</v>
      </c>
      <c r="N28">
        <f t="shared" si="10"/>
        <v>1.8257228238447702</v>
      </c>
    </row>
    <row r="29" spans="1:14" x14ac:dyDescent="0.25">
      <c r="A29" s="4">
        <f>IF('True_Odds_Calculator_2-way'!A30="","",'True_Odds_Calculator_2-way'!A30)</f>
        <v>1.74</v>
      </c>
      <c r="B29" s="4">
        <f>IF('True_Odds_Calculator_2-way'!B30="","",'True_Odds_Calculator_2-way'!B30)</f>
        <v>2.12</v>
      </c>
      <c r="C29" s="4">
        <f t="shared" si="0"/>
        <v>0.57471264367816088</v>
      </c>
      <c r="D29">
        <f t="shared" si="1"/>
        <v>0.47169811320754712</v>
      </c>
      <c r="E29">
        <f t="shared" si="2"/>
        <v>4.6410756885707949E-2</v>
      </c>
      <c r="F29">
        <f t="shared" si="3"/>
        <v>-0.22468011277380184</v>
      </c>
      <c r="G29">
        <v>0</v>
      </c>
      <c r="H29">
        <f t="shared" si="4"/>
        <v>0.27109086965950985</v>
      </c>
      <c r="I29">
        <f t="shared" si="5"/>
        <v>-1.0984369379093668</v>
      </c>
      <c r="J29">
        <f t="shared" si="6"/>
        <v>1.0984369379093668</v>
      </c>
      <c r="K29">
        <f t="shared" si="7"/>
        <v>0.55161964700188582</v>
      </c>
      <c r="L29">
        <f t="shared" si="8"/>
        <v>0.44838035299811413</v>
      </c>
      <c r="M29">
        <f t="shared" si="9"/>
        <v>1.8128433340529317</v>
      </c>
      <c r="N29">
        <f t="shared" si="10"/>
        <v>2.2302493704584911</v>
      </c>
    </row>
    <row r="30" spans="1:14" x14ac:dyDescent="0.25">
      <c r="A30" s="4">
        <f>IF('True_Odds_Calculator_2-way'!A31="","",'True_Odds_Calculator_2-way'!A31)</f>
        <v>1.95</v>
      </c>
      <c r="B30" s="4">
        <f>IF('True_Odds_Calculator_2-way'!B31="","",'True_Odds_Calculator_2-way'!B31)</f>
        <v>1.88</v>
      </c>
      <c r="C30" s="4">
        <f t="shared" si="0"/>
        <v>0.51282051282051289</v>
      </c>
      <c r="D30">
        <f t="shared" si="1"/>
        <v>0.53191489361702127</v>
      </c>
      <c r="E30">
        <f t="shared" si="2"/>
        <v>4.4735406437534042E-2</v>
      </c>
      <c r="F30">
        <f t="shared" si="3"/>
        <v>-0.22804146208401543</v>
      </c>
      <c r="G30">
        <v>0</v>
      </c>
      <c r="H30">
        <f t="shared" si="4"/>
        <v>0.27277686852154942</v>
      </c>
      <c r="I30">
        <f t="shared" si="5"/>
        <v>-1.0936965981495175</v>
      </c>
      <c r="J30">
        <f t="shared" si="6"/>
        <v>1.0936965981495175</v>
      </c>
      <c r="K30">
        <f t="shared" si="7"/>
        <v>0.49043365789995519</v>
      </c>
      <c r="L30">
        <f t="shared" si="8"/>
        <v>0.50956634210004492</v>
      </c>
      <c r="M30">
        <f t="shared" si="9"/>
        <v>2.0390117682420414</v>
      </c>
      <c r="N30">
        <f t="shared" si="10"/>
        <v>1.9624530063715757</v>
      </c>
    </row>
    <row r="31" spans="1:14" x14ac:dyDescent="0.25">
      <c r="A31" s="4">
        <f>IF('True_Odds_Calculator_2-way'!A32="","",'True_Odds_Calculator_2-way'!A32)</f>
        <v>2.25</v>
      </c>
      <c r="B31" s="4">
        <f>IF('True_Odds_Calculator_2-way'!B32="","",'True_Odds_Calculator_2-way'!B32)</f>
        <v>1.66</v>
      </c>
      <c r="C31" s="4">
        <f t="shared" si="0"/>
        <v>0.44444444444444442</v>
      </c>
      <c r="D31">
        <f t="shared" si="1"/>
        <v>0.60240963855421692</v>
      </c>
      <c r="E31">
        <f t="shared" si="2"/>
        <v>4.685408299866145E-2</v>
      </c>
      <c r="F31">
        <f t="shared" si="3"/>
        <v>-0.22088353413654604</v>
      </c>
      <c r="G31">
        <v>0</v>
      </c>
      <c r="H31">
        <f t="shared" si="4"/>
        <v>0.2677376171352075</v>
      </c>
      <c r="I31">
        <f t="shared" si="5"/>
        <v>-1.1009637651263608</v>
      </c>
      <c r="J31">
        <f t="shared" si="6"/>
        <v>1.1009637651263608</v>
      </c>
      <c r="K31">
        <f t="shared" si="7"/>
        <v>0.42083916310041947</v>
      </c>
      <c r="L31">
        <f t="shared" si="8"/>
        <v>0.57916083689958042</v>
      </c>
      <c r="M31">
        <f t="shared" si="9"/>
        <v>2.3762047064079508</v>
      </c>
      <c r="N31">
        <f t="shared" si="10"/>
        <v>1.7266360849833982</v>
      </c>
    </row>
    <row r="32" spans="1:14" x14ac:dyDescent="0.25">
      <c r="A32" s="4">
        <f>IF('True_Odds_Calculator_2-way'!A33="","",'True_Odds_Calculator_2-way'!A33)</f>
        <v>2.0099999999999998</v>
      </c>
      <c r="B32" s="4">
        <f>IF('True_Odds_Calculator_2-way'!B33="","",'True_Odds_Calculator_2-way'!B33)</f>
        <v>1.83</v>
      </c>
      <c r="C32" s="4">
        <f t="shared" si="0"/>
        <v>0.49751243781094534</v>
      </c>
      <c r="D32">
        <f t="shared" si="1"/>
        <v>0.54644808743169393</v>
      </c>
      <c r="E32">
        <f t="shared" si="2"/>
        <v>4.3960525242639381E-2</v>
      </c>
      <c r="F32">
        <f t="shared" si="3"/>
        <v>-0.22790419487263125</v>
      </c>
      <c r="G32">
        <v>0</v>
      </c>
      <c r="H32">
        <f t="shared" si="4"/>
        <v>0.27186472011527063</v>
      </c>
      <c r="I32">
        <f t="shared" si="5"/>
        <v>-1.0921952084562025</v>
      </c>
      <c r="J32">
        <f t="shared" si="6"/>
        <v>1.0921952084562025</v>
      </c>
      <c r="K32">
        <f t="shared" si="7"/>
        <v>0.47548468471574579</v>
      </c>
      <c r="L32">
        <f t="shared" si="8"/>
        <v>0.52451531528425399</v>
      </c>
      <c r="M32">
        <f t="shared" si="9"/>
        <v>2.1031171605407648</v>
      </c>
      <c r="N32">
        <f t="shared" si="10"/>
        <v>1.9065220230186481</v>
      </c>
    </row>
    <row r="33" spans="1:14" x14ac:dyDescent="0.25">
      <c r="A33" s="4">
        <f>IF('True_Odds_Calculator_2-way'!A34="","",'True_Odds_Calculator_2-way'!A34)</f>
        <v>2.19</v>
      </c>
      <c r="B33" s="4">
        <f>IF('True_Odds_Calculator_2-way'!B34="","",'True_Odds_Calculator_2-way'!B34)</f>
        <v>1.69</v>
      </c>
      <c r="C33" s="4">
        <f t="shared" si="0"/>
        <v>0.45662100456621008</v>
      </c>
      <c r="D33">
        <f t="shared" si="1"/>
        <v>0.59171597633136097</v>
      </c>
      <c r="E33">
        <f t="shared" si="2"/>
        <v>4.8336980897571102E-2</v>
      </c>
      <c r="F33">
        <f t="shared" si="3"/>
        <v>-0.2218529626327308</v>
      </c>
      <c r="G33">
        <v>0</v>
      </c>
      <c r="H33">
        <f t="shared" si="4"/>
        <v>0.27018994353030185</v>
      </c>
      <c r="I33">
        <f t="shared" si="5"/>
        <v>-1.1035753058718369</v>
      </c>
      <c r="J33">
        <f t="shared" si="6"/>
        <v>1.1035753058718369</v>
      </c>
      <c r="K33">
        <f t="shared" si="7"/>
        <v>0.43229136730273038</v>
      </c>
      <c r="L33">
        <f t="shared" si="8"/>
        <v>0.56770863269726979</v>
      </c>
      <c r="M33">
        <f t="shared" si="9"/>
        <v>2.3132546139874859</v>
      </c>
      <c r="N33">
        <f t="shared" si="10"/>
        <v>1.761466961051567</v>
      </c>
    </row>
    <row r="34" spans="1:14" x14ac:dyDescent="0.25">
      <c r="A34" s="4">
        <f>IF('True_Odds_Calculator_2-way'!A35="","",'True_Odds_Calculator_2-way'!A35)</f>
        <v>2.06</v>
      </c>
      <c r="B34" s="4">
        <f>IF('True_Odds_Calculator_2-way'!B35="","",'True_Odds_Calculator_2-way'!B35)</f>
        <v>1.78</v>
      </c>
      <c r="C34" s="4">
        <f t="shared" si="0"/>
        <v>0.4854368932038835</v>
      </c>
      <c r="D34">
        <f t="shared" si="1"/>
        <v>0.5617977528089888</v>
      </c>
      <c r="E34">
        <f t="shared" si="2"/>
        <v>4.7234646012872306E-2</v>
      </c>
      <c r="F34">
        <f t="shared" si="3"/>
        <v>-0.22548270971964657</v>
      </c>
      <c r="G34">
        <v>0</v>
      </c>
      <c r="H34">
        <f t="shared" si="4"/>
        <v>0.27271735573251882</v>
      </c>
      <c r="I34">
        <f t="shared" si="5"/>
        <v>-1.0997646755364592</v>
      </c>
      <c r="J34">
        <f t="shared" si="6"/>
        <v>1.0997646755364592</v>
      </c>
      <c r="K34">
        <f t="shared" si="7"/>
        <v>0.46173369190551583</v>
      </c>
      <c r="L34">
        <f t="shared" si="8"/>
        <v>0.53826630809448417</v>
      </c>
      <c r="M34">
        <f t="shared" si="9"/>
        <v>2.1657505560686463</v>
      </c>
      <c r="N34">
        <f t="shared" si="10"/>
        <v>1.8578164469184384</v>
      </c>
    </row>
    <row r="35" spans="1:14" x14ac:dyDescent="0.25">
      <c r="A35" s="4">
        <f>IF('True_Odds_Calculator_2-way'!A36="","",'True_Odds_Calculator_2-way'!A36)</f>
        <v>2.1800000000000002</v>
      </c>
      <c r="B35" s="4">
        <f>IF('True_Odds_Calculator_2-way'!B36="","",'True_Odds_Calculator_2-way'!B36)</f>
        <v>1.67</v>
      </c>
      <c r="C35" s="4">
        <f t="shared" si="0"/>
        <v>0.4587155963302752</v>
      </c>
      <c r="D35">
        <f t="shared" si="1"/>
        <v>0.5988023952095809</v>
      </c>
      <c r="E35">
        <f t="shared" si="2"/>
        <v>5.7517991539856039E-2</v>
      </c>
      <c r="F35">
        <f t="shared" si="3"/>
        <v>-0.21716200626270399</v>
      </c>
      <c r="G35">
        <v>0</v>
      </c>
      <c r="H35">
        <f t="shared" si="4"/>
        <v>0.27467999780256003</v>
      </c>
      <c r="I35">
        <f t="shared" si="5"/>
        <v>-1.1246608955715616</v>
      </c>
      <c r="J35">
        <f t="shared" si="6"/>
        <v>1.1246608955715616</v>
      </c>
      <c r="K35">
        <f t="shared" si="7"/>
        <v>0.42971941968407174</v>
      </c>
      <c r="L35">
        <f t="shared" si="8"/>
        <v>0.57028058031592832</v>
      </c>
      <c r="M35">
        <f t="shared" si="9"/>
        <v>2.327099856774443</v>
      </c>
      <c r="N35">
        <f t="shared" si="10"/>
        <v>1.7535228000329461</v>
      </c>
    </row>
    <row r="36" spans="1:14" x14ac:dyDescent="0.25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0.5181347150259068</v>
      </c>
      <c r="D36">
        <f t="shared" si="1"/>
        <v>0.51020408163265307</v>
      </c>
      <c r="E36">
        <f t="shared" si="2"/>
        <v>2.8338796658559762E-2</v>
      </c>
      <c r="F36">
        <f t="shared" si="3"/>
        <v>-0.23601564978322942</v>
      </c>
      <c r="G36">
        <v>0</v>
      </c>
      <c r="H36">
        <f t="shared" si="4"/>
        <v>0.26435444644178918</v>
      </c>
      <c r="I36">
        <f t="shared" si="5"/>
        <v>-1.0583343916682539</v>
      </c>
      <c r="J36">
        <f t="shared" si="6"/>
        <v>1.0583343916682539</v>
      </c>
      <c r="K36">
        <f t="shared" si="7"/>
        <v>0.50396850395275605</v>
      </c>
      <c r="L36">
        <f t="shared" si="8"/>
        <v>0.49603149604724417</v>
      </c>
      <c r="M36">
        <f t="shared" si="9"/>
        <v>1.9842509842514759</v>
      </c>
      <c r="N36">
        <f t="shared" si="10"/>
        <v>2.0160010160015238</v>
      </c>
    </row>
    <row r="37" spans="1:14" x14ac:dyDescent="0.25">
      <c r="A37" s="4">
        <f>IF('True_Odds_Calculator_2-way'!A38="","",'True_Odds_Calculator_2-way'!A38)</f>
        <v>1.86</v>
      </c>
      <c r="B37" s="4">
        <f>IF('True_Odds_Calculator_2-way'!B38="","",'True_Odds_Calculator_2-way'!B38)</f>
        <v>2.0299999999999998</v>
      </c>
      <c r="C37" s="4">
        <f t="shared" si="0"/>
        <v>0.5376344086021505</v>
      </c>
      <c r="D37">
        <f t="shared" si="1"/>
        <v>0.49261083743842371</v>
      </c>
      <c r="E37">
        <f t="shared" si="2"/>
        <v>3.0245246040574214E-2</v>
      </c>
      <c r="F37">
        <f t="shared" si="3"/>
        <v>-0.23459929021664283</v>
      </c>
      <c r="G37">
        <v>0</v>
      </c>
      <c r="H37">
        <f t="shared" si="4"/>
        <v>0.26484453625721704</v>
      </c>
      <c r="I37">
        <f t="shared" si="5"/>
        <v>-1.0625078858299792</v>
      </c>
      <c r="J37">
        <f t="shared" si="6"/>
        <v>1.0625078858299792</v>
      </c>
      <c r="K37">
        <f t="shared" si="7"/>
        <v>0.5225324395988501</v>
      </c>
      <c r="L37">
        <f t="shared" si="8"/>
        <v>0.47746756040114985</v>
      </c>
      <c r="M37">
        <f t="shared" si="9"/>
        <v>1.9137567818137824</v>
      </c>
      <c r="N37">
        <f t="shared" si="10"/>
        <v>2.0943831224048783</v>
      </c>
    </row>
    <row r="38" spans="1:14" x14ac:dyDescent="0.25">
      <c r="A38" s="4">
        <f>IF('True_Odds_Calculator_2-way'!A39="","",'True_Odds_Calculator_2-way'!A39)</f>
        <v>2.09</v>
      </c>
      <c r="B38" s="4">
        <f>IF('True_Odds_Calculator_2-way'!B39="","",'True_Odds_Calculator_2-way'!B39)</f>
        <v>1.74</v>
      </c>
      <c r="C38" s="4">
        <f t="shared" si="0"/>
        <v>0.47846889952153115</v>
      </c>
      <c r="D38">
        <f t="shared" si="1"/>
        <v>0.57471264367816088</v>
      </c>
      <c r="E38">
        <f t="shared" si="2"/>
        <v>5.3181543199692038E-2</v>
      </c>
      <c r="F38">
        <f t="shared" si="3"/>
        <v>-0.22180058296210747</v>
      </c>
      <c r="G38">
        <v>0</v>
      </c>
      <c r="H38">
        <f t="shared" si="4"/>
        <v>0.27498212616179951</v>
      </c>
      <c r="I38">
        <f t="shared" si="5"/>
        <v>-1.1134504398372282</v>
      </c>
      <c r="J38">
        <f t="shared" si="6"/>
        <v>1.1134504398372282</v>
      </c>
      <c r="K38">
        <f t="shared" si="7"/>
        <v>0.45174035649345207</v>
      </c>
      <c r="L38">
        <f t="shared" si="8"/>
        <v>0.54825964350654788</v>
      </c>
      <c r="M38">
        <f t="shared" si="9"/>
        <v>2.213660979422579</v>
      </c>
      <c r="N38">
        <f t="shared" si="10"/>
        <v>1.823953325479549</v>
      </c>
    </row>
    <row r="39" spans="1:14" x14ac:dyDescent="0.25">
      <c r="A39" s="4">
        <f>IF('True_Odds_Calculator_2-way'!A40="","",'True_Odds_Calculator_2-way'!A40)</f>
        <v>2.15</v>
      </c>
      <c r="B39" s="4">
        <f>IF('True_Odds_Calculator_2-way'!B40="","",'True_Odds_Calculator_2-way'!B40)</f>
        <v>1.69</v>
      </c>
      <c r="C39" s="4">
        <f t="shared" si="0"/>
        <v>0.46511627906976744</v>
      </c>
      <c r="D39">
        <f t="shared" si="1"/>
        <v>0.59171597633136097</v>
      </c>
      <c r="E39">
        <f t="shared" si="2"/>
        <v>5.6832255401128462E-2</v>
      </c>
      <c r="F39">
        <f t="shared" si="3"/>
        <v>-0.2183844777762487</v>
      </c>
      <c r="G39">
        <v>0</v>
      </c>
      <c r="H39">
        <f t="shared" si="4"/>
        <v>0.27521673317737722</v>
      </c>
      <c r="I39">
        <f t="shared" si="5"/>
        <v>-1.1226038684659183</v>
      </c>
      <c r="J39">
        <f t="shared" si="6"/>
        <v>1.1226038684659183</v>
      </c>
      <c r="K39">
        <f t="shared" si="7"/>
        <v>0.4364916731037084</v>
      </c>
      <c r="L39">
        <f t="shared" si="8"/>
        <v>0.56350832689629138</v>
      </c>
      <c r="M39">
        <f t="shared" si="9"/>
        <v>2.2909944487358058</v>
      </c>
      <c r="N39">
        <f t="shared" si="10"/>
        <v>1.7745966692414838</v>
      </c>
    </row>
    <row r="40" spans="1:14" x14ac:dyDescent="0.25">
      <c r="A40" s="4">
        <f>IF('True_Odds_Calculator_2-way'!A41="","",'True_Odds_Calculator_2-way'!A41)</f>
        <v>2.0699999999999998</v>
      </c>
      <c r="B40" s="4">
        <f>IF('True_Odds_Calculator_2-way'!B41="","",'True_Odds_Calculator_2-way'!B41)</f>
        <v>1.74</v>
      </c>
      <c r="C40" s="4">
        <f t="shared" si="0"/>
        <v>0.48309178743961356</v>
      </c>
      <c r="D40">
        <f t="shared" si="1"/>
        <v>0.57471264367816088</v>
      </c>
      <c r="E40">
        <f t="shared" si="2"/>
        <v>5.7804431117774335E-2</v>
      </c>
      <c r="F40">
        <f t="shared" si="3"/>
        <v>-0.21983452718085417</v>
      </c>
      <c r="G40">
        <v>0</v>
      </c>
      <c r="H40">
        <f t="shared" si="4"/>
        <v>0.27763895829862845</v>
      </c>
      <c r="I40">
        <f t="shared" si="5"/>
        <v>-1.1238083413904847</v>
      </c>
      <c r="J40">
        <f t="shared" si="6"/>
        <v>1.1238083413904847</v>
      </c>
      <c r="K40">
        <f t="shared" si="7"/>
        <v>0.45403468094844279</v>
      </c>
      <c r="L40">
        <f t="shared" si="8"/>
        <v>0.54596531905155732</v>
      </c>
      <c r="M40">
        <f t="shared" si="9"/>
        <v>2.2024749252878184</v>
      </c>
      <c r="N40">
        <f t="shared" si="10"/>
        <v>1.8316181726289591</v>
      </c>
    </row>
    <row r="41" spans="1:14" x14ac:dyDescent="0.25">
      <c r="A41" s="4">
        <f>IF('True_Odds_Calculator_2-way'!A42="","",'True_Odds_Calculator_2-way'!A42)</f>
        <v>2.02</v>
      </c>
      <c r="B41" s="4">
        <f>IF('True_Odds_Calculator_2-way'!B42="","",'True_Odds_Calculator_2-way'!B42)</f>
        <v>1.79</v>
      </c>
      <c r="C41" s="4">
        <f t="shared" si="0"/>
        <v>0.49504950495049505</v>
      </c>
      <c r="D41">
        <f t="shared" si="1"/>
        <v>0.55865921787709494</v>
      </c>
      <c r="E41">
        <f t="shared" si="2"/>
        <v>5.3708722827590094E-2</v>
      </c>
      <c r="F41">
        <f t="shared" si="3"/>
        <v>-0.22285524641849652</v>
      </c>
      <c r="G41">
        <v>0</v>
      </c>
      <c r="H41">
        <f t="shared" si="4"/>
        <v>0.27656396924608662</v>
      </c>
      <c r="I41">
        <f t="shared" si="5"/>
        <v>-1.1140030207346867</v>
      </c>
      <c r="J41">
        <f t="shared" si="6"/>
        <v>1.1140030207346867</v>
      </c>
      <c r="K41">
        <f t="shared" si="7"/>
        <v>0.46810275699134951</v>
      </c>
      <c r="L41">
        <f t="shared" si="8"/>
        <v>0.53189724300865027</v>
      </c>
      <c r="M41">
        <f t="shared" si="9"/>
        <v>2.1362830811493807</v>
      </c>
      <c r="N41">
        <f t="shared" si="10"/>
        <v>1.8800623863804027</v>
      </c>
    </row>
    <row r="42" spans="1:14" x14ac:dyDescent="0.25">
      <c r="A42" s="4">
        <f>IF('True_Odds_Calculator_2-way'!A43="","",'True_Odds_Calculator_2-way'!A43)</f>
        <v>1.81</v>
      </c>
      <c r="B42" s="4">
        <f>IF('True_Odds_Calculator_2-way'!B43="","",'True_Odds_Calculator_2-way'!B43)</f>
        <v>2.0099999999999998</v>
      </c>
      <c r="C42" s="4">
        <f t="shared" si="0"/>
        <v>0.5524861878453039</v>
      </c>
      <c r="D42">
        <f t="shared" si="1"/>
        <v>0.49751243781094534</v>
      </c>
      <c r="E42">
        <f t="shared" si="2"/>
        <v>4.999862565624924E-2</v>
      </c>
      <c r="F42">
        <f t="shared" si="3"/>
        <v>-0.22487012451554378</v>
      </c>
      <c r="G42">
        <v>0</v>
      </c>
      <c r="H42">
        <f t="shared" si="4"/>
        <v>0.27486875017179302</v>
      </c>
      <c r="I42">
        <f t="shared" si="5"/>
        <v>-1.1055968780110992</v>
      </c>
      <c r="J42">
        <f t="shared" si="6"/>
        <v>1.1055968780110992</v>
      </c>
      <c r="K42">
        <f t="shared" si="7"/>
        <v>0.52755597049559944</v>
      </c>
      <c r="L42">
        <f t="shared" si="8"/>
        <v>0.47244402950440073</v>
      </c>
      <c r="M42">
        <f t="shared" si="9"/>
        <v>1.89553347118899</v>
      </c>
      <c r="N42">
        <f t="shared" si="10"/>
        <v>2.1166528467912094</v>
      </c>
    </row>
    <row r="43" spans="1:14" x14ac:dyDescent="0.25">
      <c r="A43" s="4">
        <f>IF('True_Odds_Calculator_2-way'!A44="","",'True_Odds_Calculator_2-way'!A44)</f>
        <v>2.0299999999999998</v>
      </c>
      <c r="B43" s="4">
        <f>IF('True_Odds_Calculator_2-way'!B44="","",'True_Odds_Calculator_2-way'!B44)</f>
        <v>1.85</v>
      </c>
      <c r="C43" s="4">
        <f t="shared" si="0"/>
        <v>0.49261083743842371</v>
      </c>
      <c r="D43">
        <f t="shared" si="1"/>
        <v>0.54054054054054046</v>
      </c>
      <c r="E43">
        <f t="shared" si="2"/>
        <v>3.315137797896428E-2</v>
      </c>
      <c r="F43">
        <f t="shared" si="3"/>
        <v>-0.23312475036612956</v>
      </c>
      <c r="G43">
        <v>0</v>
      </c>
      <c r="H43">
        <f t="shared" si="4"/>
        <v>0.26627612834509384</v>
      </c>
      <c r="I43">
        <f t="shared" si="5"/>
        <v>-1.0687396570715308</v>
      </c>
      <c r="J43">
        <f t="shared" si="6"/>
        <v>1.0687396570715308</v>
      </c>
      <c r="K43">
        <f t="shared" si="7"/>
        <v>0.47600872092291718</v>
      </c>
      <c r="L43">
        <f t="shared" si="8"/>
        <v>0.52399127907708287</v>
      </c>
      <c r="M43">
        <f t="shared" si="9"/>
        <v>2.1008018467836762</v>
      </c>
      <c r="N43">
        <f t="shared" si="10"/>
        <v>1.9084287085108012</v>
      </c>
    </row>
    <row r="44" spans="1:14" x14ac:dyDescent="0.25">
      <c r="A44" s="4">
        <f>IF('True_Odds_Calculator_2-way'!A45="","",'True_Odds_Calculator_2-way'!A45)</f>
        <v>1.7</v>
      </c>
      <c r="B44" s="4">
        <f>IF('True_Odds_Calculator_2-way'!B45="","",'True_Odds_Calculator_2-way'!B45)</f>
        <v>2.21</v>
      </c>
      <c r="C44" s="4">
        <f t="shared" si="0"/>
        <v>0.58823529411764708</v>
      </c>
      <c r="D44">
        <f t="shared" si="1"/>
        <v>0.45248868778280543</v>
      </c>
      <c r="E44">
        <f t="shared" si="2"/>
        <v>4.0723981900452566E-2</v>
      </c>
      <c r="F44">
        <f t="shared" si="3"/>
        <v>-0.2254458344423742</v>
      </c>
      <c r="G44">
        <v>0</v>
      </c>
      <c r="H44">
        <f t="shared" si="4"/>
        <v>0.26616981634282671</v>
      </c>
      <c r="I44">
        <f t="shared" si="5"/>
        <v>-1.0865714630312671</v>
      </c>
      <c r="J44">
        <f t="shared" si="6"/>
        <v>1.0865714630312671</v>
      </c>
      <c r="K44">
        <f t="shared" si="7"/>
        <v>0.56798817806375879</v>
      </c>
      <c r="L44">
        <f t="shared" si="8"/>
        <v>0.43201182193624138</v>
      </c>
      <c r="M44">
        <f t="shared" si="9"/>
        <v>1.7606000241218864</v>
      </c>
      <c r="N44">
        <f t="shared" si="10"/>
        <v>2.3147514702678329</v>
      </c>
    </row>
    <row r="45" spans="1:14" x14ac:dyDescent="0.25">
      <c r="A45" s="4">
        <f>IF('True_Odds_Calculator_2-way'!A46="","",'True_Odds_Calculator_2-way'!A46)</f>
        <v>1.93</v>
      </c>
      <c r="B45" s="4">
        <f>IF('True_Odds_Calculator_2-way'!B46="","",'True_Odds_Calculator_2-way'!B46)</f>
        <v>1.96</v>
      </c>
      <c r="C45" s="4">
        <f t="shared" si="0"/>
        <v>0.5181347150259068</v>
      </c>
      <c r="D45">
        <f t="shared" si="1"/>
        <v>0.51020408163265307</v>
      </c>
      <c r="E45">
        <f t="shared" si="2"/>
        <v>2.8338796658559762E-2</v>
      </c>
      <c r="F45">
        <f t="shared" si="3"/>
        <v>-0.23601564978322942</v>
      </c>
      <c r="G45">
        <v>0</v>
      </c>
      <c r="H45">
        <f t="shared" si="4"/>
        <v>0.26435444644178918</v>
      </c>
      <c r="I45">
        <f t="shared" si="5"/>
        <v>-1.0583343916682539</v>
      </c>
      <c r="J45">
        <f t="shared" si="6"/>
        <v>1.0583343916682539</v>
      </c>
      <c r="K45">
        <f t="shared" si="7"/>
        <v>0.50396850395275605</v>
      </c>
      <c r="L45">
        <f t="shared" si="8"/>
        <v>0.49603149604724417</v>
      </c>
      <c r="M45">
        <f t="shared" si="9"/>
        <v>1.9842509842514759</v>
      </c>
      <c r="N45">
        <f t="shared" si="10"/>
        <v>2.0160010160015238</v>
      </c>
    </row>
    <row r="46" spans="1:14" x14ac:dyDescent="0.25">
      <c r="A46" s="4">
        <f>IF('True_Odds_Calculator_2-way'!A47="","",'True_Odds_Calculator_2-way'!A47)</f>
        <v>1.97</v>
      </c>
      <c r="B46" s="4">
        <f>IF('True_Odds_Calculator_2-way'!B47="","",'True_Odds_Calculator_2-way'!B47)</f>
        <v>1.92</v>
      </c>
      <c r="C46" s="4">
        <f t="shared" si="0"/>
        <v>0.50761421319796951</v>
      </c>
      <c r="D46">
        <f t="shared" si="1"/>
        <v>0.52083333333333337</v>
      </c>
      <c r="E46">
        <f t="shared" si="2"/>
        <v>2.844754653130277E-2</v>
      </c>
      <c r="F46">
        <f t="shared" si="3"/>
        <v>-0.2359348561759731</v>
      </c>
      <c r="G46">
        <v>0</v>
      </c>
      <c r="H46">
        <f t="shared" si="4"/>
        <v>0.26438240270727581</v>
      </c>
      <c r="I46">
        <f t="shared" si="5"/>
        <v>-1.0585715534396718</v>
      </c>
      <c r="J46">
        <f t="shared" si="6"/>
        <v>1.0585715534396718</v>
      </c>
      <c r="K46">
        <f t="shared" si="7"/>
        <v>0.49338508579127022</v>
      </c>
      <c r="L46">
        <f t="shared" si="8"/>
        <v>0.50661491420873006</v>
      </c>
      <c r="M46">
        <f t="shared" si="9"/>
        <v>2.0268144068364817</v>
      </c>
      <c r="N46">
        <f t="shared" si="10"/>
        <v>1.9738858291644976</v>
      </c>
    </row>
    <row r="47" spans="1:14" x14ac:dyDescent="0.25">
      <c r="A47" s="4">
        <f>IF('True_Odds_Calculator_2-way'!A48="","",'True_Odds_Calculator_2-way'!A48)</f>
        <v>2.2799999999999998</v>
      </c>
      <c r="B47" s="4">
        <f>IF('True_Odds_Calculator_2-way'!B48="","",'True_Odds_Calculator_2-way'!B48)</f>
        <v>1.68</v>
      </c>
      <c r="C47" s="4">
        <f t="shared" si="0"/>
        <v>0.43859649122807021</v>
      </c>
      <c r="D47">
        <f t="shared" si="1"/>
        <v>0.59523809523809523</v>
      </c>
      <c r="E47">
        <f t="shared" si="2"/>
        <v>3.383458646616555E-2</v>
      </c>
      <c r="F47">
        <f t="shared" si="3"/>
        <v>-0.2272347535505429</v>
      </c>
      <c r="G47">
        <v>0</v>
      </c>
      <c r="H47">
        <f t="shared" si="4"/>
        <v>0.26106934001670845</v>
      </c>
      <c r="I47">
        <f t="shared" si="5"/>
        <v>-1.0718661571406805</v>
      </c>
      <c r="J47">
        <f t="shared" si="6"/>
        <v>1.0718661571406805</v>
      </c>
      <c r="K47">
        <f t="shared" si="7"/>
        <v>0.42158717195874679</v>
      </c>
      <c r="L47">
        <f t="shared" si="8"/>
        <v>0.57841282804125305</v>
      </c>
      <c r="M47">
        <f t="shared" si="9"/>
        <v>2.3719886811400706</v>
      </c>
      <c r="N47">
        <f t="shared" si="10"/>
        <v>1.728868986855663</v>
      </c>
    </row>
    <row r="48" spans="1:14" x14ac:dyDescent="0.25">
      <c r="A48" s="4">
        <f>IF('True_Odds_Calculator_2-way'!A49="","",'True_Odds_Calculator_2-way'!A49)</f>
        <v>2.3199999999999998</v>
      </c>
      <c r="B48" s="4">
        <f>IF('True_Odds_Calculator_2-way'!B49="","",'True_Odds_Calculator_2-way'!B49)</f>
        <v>1.66</v>
      </c>
      <c r="C48" s="4">
        <f t="shared" si="0"/>
        <v>0.43103448275862072</v>
      </c>
      <c r="D48">
        <f t="shared" si="1"/>
        <v>0.60240963855421692</v>
      </c>
      <c r="E48">
        <f t="shared" si="2"/>
        <v>3.3444121312837582E-2</v>
      </c>
      <c r="F48">
        <f t="shared" si="3"/>
        <v>-0.22621520565018693</v>
      </c>
      <c r="G48">
        <v>0</v>
      </c>
      <c r="H48">
        <f t="shared" si="4"/>
        <v>0.25965932696302457</v>
      </c>
      <c r="I48">
        <f t="shared" si="5"/>
        <v>-1.0713739108887086</v>
      </c>
      <c r="J48">
        <f t="shared" si="6"/>
        <v>1.0713739108887086</v>
      </c>
      <c r="K48">
        <f t="shared" si="7"/>
        <v>0.41421356237309498</v>
      </c>
      <c r="L48">
        <f t="shared" si="8"/>
        <v>0.58578643762690485</v>
      </c>
      <c r="M48">
        <f t="shared" si="9"/>
        <v>2.4142135623730954</v>
      </c>
      <c r="N48">
        <f t="shared" si="10"/>
        <v>1.7071067811865479</v>
      </c>
    </row>
    <row r="49" spans="1:14" x14ac:dyDescent="0.25">
      <c r="A49" s="4">
        <f>IF('True_Odds_Calculator_2-way'!A50="","",'True_Odds_Calculator_2-way'!A50)</f>
        <v>1.99</v>
      </c>
      <c r="B49" s="4">
        <f>IF('True_Odds_Calculator_2-way'!B50="","",'True_Odds_Calculator_2-way'!B50)</f>
        <v>1.85</v>
      </c>
      <c r="C49" s="4">
        <f t="shared" si="0"/>
        <v>0.50251256281407031</v>
      </c>
      <c r="D49">
        <f t="shared" si="1"/>
        <v>0.54054054054054046</v>
      </c>
      <c r="E49">
        <f t="shared" si="2"/>
        <v>4.3053103354610656E-2</v>
      </c>
      <c r="F49">
        <f t="shared" si="3"/>
        <v>-0.22857530897731926</v>
      </c>
      <c r="G49">
        <v>0</v>
      </c>
      <c r="H49">
        <f t="shared" si="4"/>
        <v>0.27162841233192986</v>
      </c>
      <c r="I49">
        <f t="shared" si="5"/>
        <v>-1.0901165669462136</v>
      </c>
      <c r="J49">
        <f t="shared" si="6"/>
        <v>1.0901165669462136</v>
      </c>
      <c r="K49">
        <f t="shared" si="7"/>
        <v>0.48095065060885256</v>
      </c>
      <c r="L49">
        <f t="shared" si="8"/>
        <v>0.51904934939114777</v>
      </c>
      <c r="M49">
        <f t="shared" si="9"/>
        <v>2.0792154012767514</v>
      </c>
      <c r="N49">
        <f t="shared" si="10"/>
        <v>1.9265990819042815</v>
      </c>
    </row>
    <row r="50" spans="1:14" x14ac:dyDescent="0.25">
      <c r="A50" s="4">
        <f>IF('True_Odds_Calculator_2-way'!A51="","",'True_Odds_Calculator_2-way'!A51)</f>
        <v>2.4500000000000002</v>
      </c>
      <c r="B50" s="4">
        <f>IF('True_Odds_Calculator_2-way'!B51="","",'True_Odds_Calculator_2-way'!B51)</f>
        <v>1.6</v>
      </c>
      <c r="C50" s="4">
        <f t="shared" si="0"/>
        <v>0.4081632653061224</v>
      </c>
      <c r="D50">
        <f t="shared" si="1"/>
        <v>0.625</v>
      </c>
      <c r="E50">
        <f t="shared" si="2"/>
        <v>3.3163265306122458E-2</v>
      </c>
      <c r="F50">
        <f t="shared" si="3"/>
        <v>-0.22193877551020402</v>
      </c>
      <c r="G50">
        <v>0</v>
      </c>
      <c r="H50">
        <f t="shared" si="4"/>
        <v>0.25510204081632648</v>
      </c>
      <c r="I50">
        <f t="shared" si="5"/>
        <v>-1.0721125348377949</v>
      </c>
      <c r="J50">
        <f t="shared" si="6"/>
        <v>1.0721125348377949</v>
      </c>
      <c r="K50">
        <f t="shared" si="7"/>
        <v>0.39145635918691934</v>
      </c>
      <c r="L50">
        <f t="shared" si="8"/>
        <v>0.60854364081308054</v>
      </c>
      <c r="M50">
        <f t="shared" si="9"/>
        <v>2.5545631755148031</v>
      </c>
      <c r="N50">
        <f t="shared" si="10"/>
        <v>1.643267520902677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1.92</v>
      </c>
      <c r="C51" s="4">
        <f t="shared" si="0"/>
        <v>0.50761421319796951</v>
      </c>
      <c r="D51">
        <f t="shared" si="1"/>
        <v>0.52083333333333337</v>
      </c>
      <c r="E51">
        <f t="shared" si="2"/>
        <v>2.844754653130277E-2</v>
      </c>
      <c r="F51">
        <f t="shared" si="3"/>
        <v>-0.2359348561759731</v>
      </c>
      <c r="G51">
        <v>0</v>
      </c>
      <c r="H51">
        <f t="shared" si="4"/>
        <v>0.26438240270727581</v>
      </c>
      <c r="I51">
        <f t="shared" si="5"/>
        <v>-1.0585715534396718</v>
      </c>
      <c r="J51">
        <f t="shared" si="6"/>
        <v>1.0585715534396718</v>
      </c>
      <c r="K51">
        <f t="shared" si="7"/>
        <v>0.49338508579127022</v>
      </c>
      <c r="L51">
        <f t="shared" si="8"/>
        <v>0.50661491420873006</v>
      </c>
      <c r="M51">
        <f t="shared" si="9"/>
        <v>2.0268144068364817</v>
      </c>
      <c r="N51">
        <f t="shared" si="10"/>
        <v>1.9738858291644976</v>
      </c>
    </row>
    <row r="52" spans="1:14" x14ac:dyDescent="0.25">
      <c r="A52" s="4">
        <f>IF('True_Odds_Calculator_2-way'!A53="","",'True_Odds_Calculator_2-way'!A53)</f>
        <v>1.87</v>
      </c>
      <c r="B52" s="4">
        <f>IF('True_Odds_Calculator_2-way'!B53="","",'True_Odds_Calculator_2-way'!B53)</f>
        <v>2.02</v>
      </c>
      <c r="C52" s="4">
        <f t="shared" si="0"/>
        <v>0.53475935828876997</v>
      </c>
      <c r="D52">
        <f t="shared" si="1"/>
        <v>0.49504950495049505</v>
      </c>
      <c r="E52">
        <f t="shared" si="2"/>
        <v>2.9808863239265015E-2</v>
      </c>
      <c r="F52">
        <f t="shared" si="3"/>
        <v>-0.23492349234923493</v>
      </c>
      <c r="G52">
        <v>0</v>
      </c>
      <c r="H52">
        <f t="shared" si="4"/>
        <v>0.2647323555885</v>
      </c>
      <c r="I52">
        <f t="shared" si="5"/>
        <v>-1.0615495921641367</v>
      </c>
      <c r="J52">
        <f t="shared" si="6"/>
        <v>1.0615495921641367</v>
      </c>
      <c r="K52">
        <f t="shared" si="7"/>
        <v>0.51987261275696728</v>
      </c>
      <c r="L52">
        <f t="shared" si="8"/>
        <v>0.48012738724303272</v>
      </c>
      <c r="M52">
        <f t="shared" si="9"/>
        <v>1.9235481451827992</v>
      </c>
      <c r="N52">
        <f t="shared" si="10"/>
        <v>2.0827805840074194</v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Y14" sqref="Y1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7" t="s">
        <v>9</v>
      </c>
      <c r="B1" s="58"/>
      <c r="C1" s="18"/>
      <c r="D1" s="59" t="s">
        <v>25</v>
      </c>
      <c r="E1" s="58"/>
      <c r="F1" s="59" t="s">
        <v>23</v>
      </c>
      <c r="G1" s="58"/>
      <c r="H1" s="59" t="s">
        <v>11</v>
      </c>
      <c r="I1" s="58"/>
      <c r="J1" s="59" t="s">
        <v>10</v>
      </c>
      <c r="K1" s="58"/>
      <c r="L1" s="55" t="s">
        <v>46</v>
      </c>
      <c r="M1" s="56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2.2400000000000002</v>
      </c>
      <c r="B3">
        <v>1.72</v>
      </c>
      <c r="C3" s="29">
        <f t="shared" ref="C3:C66" si="0">IF(OR($A3="",$B3=""),"",(1/A3)+(1/B3)-1)</f>
        <v>2.7823920265780622E-2</v>
      </c>
      <c r="D3" s="30">
        <f>IF(OR($A3="",$B3=""),"",A3*'MPTO_working_2-way'!$G2)</f>
        <v>2.3023255813953489</v>
      </c>
      <c r="E3" s="32">
        <f>IF(OR($A3="",$B3=""),"",B3*'MPTO_working_2-way'!$G2)</f>
        <v>1.7678571428571426</v>
      </c>
      <c r="F3" s="30">
        <f>IF(OR($A3="",$B3=""),"",'MPTO_working_2-way'!D2)</f>
        <v>2.3120499279884781</v>
      </c>
      <c r="G3" s="32">
        <f>IF(OR($A3="",$B3=""),"",'MPTO_working_2-way'!E2)</f>
        <v>1.762166117819246</v>
      </c>
      <c r="H3" s="30">
        <f>IF(OR($A3="",$B3=""),"",'OddsRatio_working_2-way'!M2)</f>
        <v>2.3123346456686344</v>
      </c>
      <c r="I3" s="30">
        <f>IF(OR($A3="",$B3=""),"",'OddsRatio_working_2-way'!N2)</f>
        <v>1.7620007620011424</v>
      </c>
      <c r="J3" s="30">
        <f>IF('Log_working_2-way'!$D2="","",A3^('Log_working_2-way'!$D2))</f>
        <v>2.3167816840015738</v>
      </c>
      <c r="K3" s="32">
        <f>IF('Log_working_2-way'!$D2="","",B3^('Log_working_2-way'!$D2))</f>
        <v>1.7594273311587105</v>
      </c>
      <c r="L3" s="37">
        <f>(1/D3)</f>
        <v>0.43434343434343431</v>
      </c>
      <c r="M3" s="37">
        <f>(1/E3)</f>
        <v>0.56565656565656575</v>
      </c>
      <c r="N3" s="38">
        <v>100</v>
      </c>
      <c r="O3" s="38">
        <f>(1/A3)*((N3*A3)-N3)</f>
        <v>55.357142857142868</v>
      </c>
      <c r="P3" s="38">
        <f>(1/B3)*((N3*B3)-N3)</f>
        <v>41.860465116279073</v>
      </c>
      <c r="Q3" s="38">
        <f>(1/B3)*N3</f>
        <v>58.139534883720934</v>
      </c>
      <c r="R3" s="38">
        <f>(1/A3)*N3</f>
        <v>44.642857142857139</v>
      </c>
      <c r="S3" s="39">
        <f>O3-Q3</f>
        <v>-2.7823920265780657</v>
      </c>
      <c r="T3" s="39">
        <f>P3-R3</f>
        <v>-2.7823920265780657</v>
      </c>
      <c r="U3" t="s">
        <v>73</v>
      </c>
      <c r="V3" t="s">
        <v>71</v>
      </c>
      <c r="W3" t="s">
        <v>122</v>
      </c>
      <c r="X3" t="s">
        <v>177</v>
      </c>
      <c r="Y3" s="41"/>
    </row>
    <row r="4" spans="1:25" s="12" customFormat="1" ht="15" x14ac:dyDescent="0.25">
      <c r="A4">
        <v>1.94</v>
      </c>
      <c r="B4">
        <v>1.96</v>
      </c>
      <c r="C4" s="29">
        <f t="shared" si="0"/>
        <v>2.5667999158426325E-2</v>
      </c>
      <c r="D4" s="30">
        <f>IF(OR($A4="",$B4=""),"",A4*'MPTO_working_2-way'!$G3)</f>
        <v>1.989795918367347</v>
      </c>
      <c r="E4" s="32">
        <f>IF(OR($A4="",$B4=""),"",B4*'MPTO_working_2-way'!$G3)</f>
        <v>2.0103092783505154</v>
      </c>
      <c r="F4" s="30">
        <f>IF(OR($A4="",$B4=""),"",'MPTO_working_2-way'!D3)</f>
        <v>1.9895353704478862</v>
      </c>
      <c r="G4" s="32">
        <f>IF(OR($A4="",$B4=""),"",'MPTO_working_2-way'!E3)</f>
        <v>2.0105752961082914</v>
      </c>
      <c r="H4" s="30">
        <f>IF(OR($A4="",$B4=""),"",'OddsRatio_working_2-way'!M3)</f>
        <v>1.9895285072531594</v>
      </c>
      <c r="I4" s="30">
        <f>IF(OR($A4="",$B4=""),"",'OddsRatio_working_2-way'!N3)</f>
        <v>2.0105823052798226</v>
      </c>
      <c r="J4" s="30">
        <f>IF('Log_working_2-way'!$D3="","",A4^('Log_working_2-way'!$D3))</f>
        <v>1.9894107081664238</v>
      </c>
      <c r="K4" s="32">
        <f>IF('Log_working_2-way'!$D3="","",B4^('Log_working_2-way'!$D3))</f>
        <v>2.0107026250536491</v>
      </c>
      <c r="L4" s="37">
        <f t="shared" ref="L4" si="1">(1/D4)</f>
        <v>0.50256410256410255</v>
      </c>
      <c r="M4" s="37">
        <f t="shared" ref="M4" si="2">(1/E4)</f>
        <v>0.49743589743589745</v>
      </c>
      <c r="N4" s="38">
        <v>100</v>
      </c>
      <c r="O4" s="38">
        <f t="shared" ref="O4" si="3">(1/A4)*((N4*A4)-N4)</f>
        <v>48.453608247422686</v>
      </c>
      <c r="P4" s="38">
        <f t="shared" ref="P4" si="4">(1/B4)*((N4*B4)-N4)</f>
        <v>48.979591836734699</v>
      </c>
      <c r="Q4" s="38">
        <f t="shared" ref="Q4" si="5">(1/B4)*N4</f>
        <v>51.020408163265309</v>
      </c>
      <c r="R4" s="38">
        <f t="shared" ref="R4" si="6">(1/A4)*N4</f>
        <v>51.546391752577328</v>
      </c>
      <c r="S4" s="39">
        <f t="shared" ref="S4" si="7">O4-Q4</f>
        <v>-2.5667999158426227</v>
      </c>
      <c r="T4" s="39">
        <f t="shared" ref="T4" si="8">P4-R4</f>
        <v>-2.5667999158426298</v>
      </c>
      <c r="U4" t="s">
        <v>75</v>
      </c>
      <c r="V4" t="s">
        <v>72</v>
      </c>
      <c r="W4" t="s">
        <v>122</v>
      </c>
      <c r="X4" t="s">
        <v>177</v>
      </c>
      <c r="Y4" s="41"/>
    </row>
    <row r="5" spans="1:25" s="12" customFormat="1" ht="15" x14ac:dyDescent="0.25">
      <c r="A5">
        <v>1.75</v>
      </c>
      <c r="B5">
        <v>2.1800000000000002</v>
      </c>
      <c r="C5" s="29">
        <f t="shared" si="0"/>
        <v>3.0144167758846541E-2</v>
      </c>
      <c r="D5" s="30">
        <f>IF(OR($A5="",$B5=""),"",A5*'MPTO_working_2-way'!$G4)</f>
        <v>1.8027522935779814</v>
      </c>
      <c r="E5" s="32">
        <f>IF(OR($A5="",$B5=""),"",B5*'MPTO_working_2-way'!$G4)</f>
        <v>2.2457142857142856</v>
      </c>
      <c r="F5" s="30">
        <f>IF(OR($A5="",$B5=""),"",'MPTO_working_2-way'!D4)</f>
        <v>1.797408716136631</v>
      </c>
      <c r="G5" s="32">
        <f>IF(OR($A5="",$B5=""),"",'MPTO_working_2-way'!E4)</f>
        <v>2.2540620384047267</v>
      </c>
      <c r="H5" s="30">
        <f>IF(OR($A5="",$B5=""),"",'OddsRatio_working_2-way'!M4)</f>
        <v>1.797241005179101</v>
      </c>
      <c r="I5" s="30">
        <f>IF(OR($A5="",$B5=""),"",'OddsRatio_working_2-way'!N4)</f>
        <v>2.2543258481484516</v>
      </c>
      <c r="J5" s="30">
        <f>IF('Log_working_2-way'!$D4="","",A5^('Log_working_2-way'!$D4))</f>
        <v>1.7948212842092994</v>
      </c>
      <c r="K5" s="32">
        <f>IF('Log_working_2-way'!$D4="","",B5^('Log_working_2-way'!$D4))</f>
        <v>2.2581444657647705</v>
      </c>
      <c r="L5" s="37">
        <f t="shared" ref="L5:L53" si="9">(1/D5)</f>
        <v>0.55470737913486012</v>
      </c>
      <c r="M5" s="37">
        <f t="shared" ref="M5:M53" si="10">(1/E5)</f>
        <v>0.44529262086513999</v>
      </c>
      <c r="N5" s="38">
        <v>101</v>
      </c>
      <c r="O5" s="38">
        <f t="shared" ref="O5:O53" si="11">(1/A5)*((N5*A5)-N5)</f>
        <v>43.285714285714285</v>
      </c>
      <c r="P5" s="38">
        <f t="shared" ref="P5:P53" si="12">(1/B5)*((N5*B5)-N5)</f>
        <v>54.669724770642205</v>
      </c>
      <c r="Q5" s="38">
        <f t="shared" ref="Q5:Q53" si="13">(1/B5)*N5</f>
        <v>46.330275229357795</v>
      </c>
      <c r="R5" s="38">
        <f t="shared" ref="R5:R53" si="14">(1/A5)*N5</f>
        <v>57.714285714285708</v>
      </c>
      <c r="S5" s="39">
        <f t="shared" ref="S5:S53" si="15">O5-Q5</f>
        <v>-3.0445609436435106</v>
      </c>
      <c r="T5" s="39">
        <f t="shared" ref="T5:T53" si="16">P5-R5</f>
        <v>-3.0445609436435035</v>
      </c>
      <c r="U5" t="s">
        <v>128</v>
      </c>
      <c r="V5" t="s">
        <v>74</v>
      </c>
      <c r="W5" t="s">
        <v>122</v>
      </c>
      <c r="X5" t="s">
        <v>177</v>
      </c>
      <c r="Y5" s="41"/>
    </row>
    <row r="6" spans="1:25" s="12" customFormat="1" ht="15" x14ac:dyDescent="0.25">
      <c r="A6">
        <v>1.34</v>
      </c>
      <c r="B6">
        <v>3.47</v>
      </c>
      <c r="C6" s="29">
        <f t="shared" si="0"/>
        <v>3.4453094756763614E-2</v>
      </c>
      <c r="D6" s="30">
        <f>IF(OR($A6="",$B6=""),"",A6*'MPTO_working_2-way'!$G5)</f>
        <v>1.3861671469740633</v>
      </c>
      <c r="E6" s="32">
        <f>IF(OR($A6="",$B6=""),"",B6*'MPTO_working_2-way'!$G5)</f>
        <v>3.58955223880597</v>
      </c>
      <c r="F6" s="30">
        <f>IF(OR($A6="",$B6=""),"",'MPTO_working_2-way'!D5)</f>
        <v>1.3716628809109412</v>
      </c>
      <c r="G6" s="32">
        <f>IF(OR($A6="",$B6=""),"",'MPTO_working_2-way'!E5)</f>
        <v>3.6906103659020553</v>
      </c>
      <c r="H6" s="30">
        <f>IF(OR($A6="",$B6=""),"",'OddsRatio_working_2-way'!M5)</f>
        <v>1.3710145844334805</v>
      </c>
      <c r="I6" s="30">
        <f>IF(OR($A6="",$B6=""),"",'OddsRatio_working_2-way'!N5)</f>
        <v>3.6953118339726365</v>
      </c>
      <c r="J6" s="30">
        <f>IF('Log_working_2-way'!$D5="","",A6^('Log_working_2-way'!$D5))</f>
        <v>1.3642736904549975</v>
      </c>
      <c r="K6" s="32">
        <f>IF('Log_working_2-way'!$D5="","",B6^('Log_working_2-way'!$D5))</f>
        <v>3.7451886485387882</v>
      </c>
      <c r="L6" s="37">
        <f t="shared" si="9"/>
        <v>0.72141372141372151</v>
      </c>
      <c r="M6" s="37">
        <f t="shared" si="10"/>
        <v>0.2785862785862786</v>
      </c>
      <c r="N6" s="38">
        <v>102</v>
      </c>
      <c r="O6" s="38">
        <f t="shared" si="11"/>
        <v>25.880597014925375</v>
      </c>
      <c r="P6" s="38">
        <f t="shared" si="12"/>
        <v>72.60518731988472</v>
      </c>
      <c r="Q6" s="38">
        <f t="shared" si="13"/>
        <v>29.394812680115272</v>
      </c>
      <c r="R6" s="38">
        <f t="shared" si="14"/>
        <v>76.119402985074615</v>
      </c>
      <c r="S6" s="39">
        <f t="shared" si="15"/>
        <v>-3.5142156651898979</v>
      </c>
      <c r="T6" s="39">
        <f t="shared" si="16"/>
        <v>-3.5142156651898944</v>
      </c>
      <c r="U6" t="s">
        <v>70</v>
      </c>
      <c r="V6" t="s">
        <v>129</v>
      </c>
      <c r="W6" t="s">
        <v>122</v>
      </c>
      <c r="X6" t="s">
        <v>177</v>
      </c>
      <c r="Y6" s="41"/>
    </row>
    <row r="7" spans="1:25" s="12" customFormat="1" ht="15" x14ac:dyDescent="0.25">
      <c r="A7">
        <v>1.72</v>
      </c>
      <c r="B7">
        <v>2.15</v>
      </c>
      <c r="C7" s="29">
        <f t="shared" si="0"/>
        <v>4.6511627906976827E-2</v>
      </c>
      <c r="D7" s="30">
        <f>IF(OR($A7="",$B7=""),"",A7*'MPTO_working_2-way'!$G6)</f>
        <v>1.8</v>
      </c>
      <c r="E7" s="32">
        <f>IF(OR($A7="",$B7=""),"",B7*'MPTO_working_2-way'!$G6)</f>
        <v>2.25</v>
      </c>
      <c r="F7" s="30">
        <f>IF(OR($A7="",$B7=""),"",'MPTO_working_2-way'!D6)</f>
        <v>1.7916666666666667</v>
      </c>
      <c r="G7" s="32">
        <f>IF(OR($A7="",$B7=""),"",'MPTO_working_2-way'!E6)</f>
        <v>2.263157894736842</v>
      </c>
      <c r="H7" s="30">
        <f>IF(OR($A7="",$B7=""),"",'OddsRatio_working_2-way'!M6)</f>
        <v>1.7912565680749446</v>
      </c>
      <c r="I7" s="30">
        <f>IF(OR($A7="",$B7=""),"",'OddsRatio_working_2-way'!N6)</f>
        <v>2.2638125740085919</v>
      </c>
      <c r="J7" s="30">
        <f>IF('Log_working_2-way'!$D6="","",A7^('Log_working_2-way'!$D6))</f>
        <v>1.7874398848511364</v>
      </c>
      <c r="K7" s="32">
        <f>IF('Log_working_2-way'!$D6="","",B7^('Log_working_2-way'!$D6))</f>
        <v>2.2699382127289391</v>
      </c>
      <c r="L7" s="37">
        <f t="shared" si="9"/>
        <v>0.55555555555555558</v>
      </c>
      <c r="M7" s="37">
        <f t="shared" si="10"/>
        <v>0.44444444444444442</v>
      </c>
      <c r="N7" s="38">
        <v>103</v>
      </c>
      <c r="O7" s="38">
        <f t="shared" si="11"/>
        <v>43.116279069767444</v>
      </c>
      <c r="P7" s="38">
        <f t="shared" si="12"/>
        <v>55.093023255813947</v>
      </c>
      <c r="Q7" s="38">
        <f t="shared" si="13"/>
        <v>47.906976744186046</v>
      </c>
      <c r="R7" s="38">
        <f t="shared" si="14"/>
        <v>59.883720930232563</v>
      </c>
      <c r="S7" s="39">
        <f t="shared" si="15"/>
        <v>-4.7906976744186025</v>
      </c>
      <c r="T7" s="39">
        <f t="shared" si="16"/>
        <v>-4.7906976744186167</v>
      </c>
      <c r="U7" t="s">
        <v>104</v>
      </c>
      <c r="V7" t="s">
        <v>130</v>
      </c>
      <c r="W7" t="s">
        <v>126</v>
      </c>
      <c r="X7" t="s">
        <v>177</v>
      </c>
      <c r="Y7" s="41"/>
    </row>
    <row r="8" spans="1:25" ht="15" x14ac:dyDescent="0.25">
      <c r="A8">
        <v>1.88</v>
      </c>
      <c r="B8">
        <v>1.96</v>
      </c>
      <c r="C8" s="29">
        <f t="shared" si="0"/>
        <v>4.2118975249674229E-2</v>
      </c>
      <c r="D8" s="30">
        <f>IF(OR($A8="",$B8=""),"",A8*'MPTO_working_2-way'!$G7)</f>
        <v>1.9591836734693875</v>
      </c>
      <c r="E8" s="32">
        <f>IF(OR($A8="",$B8=""),"",B8*'MPTO_working_2-way'!$G7)</f>
        <v>2.0425531914893615</v>
      </c>
      <c r="F8" s="30">
        <f>IF(OR($A8="",$B8=""),"",'MPTO_working_2-way'!D7)</f>
        <v>1.9575010624734379</v>
      </c>
      <c r="G8" s="32">
        <f>IF(OR($A8="",$B8=""),"",'MPTO_working_2-way'!E7)</f>
        <v>2.044385264092321</v>
      </c>
      <c r="H8" s="30">
        <f>IF(OR($A8="",$B8=""),"",'OddsRatio_working_2-way'!M7)</f>
        <v>1.9574271077563381</v>
      </c>
      <c r="I8" s="30">
        <f>IF(OR($A8="",$B8=""),"",'OddsRatio_working_2-way'!N7)</f>
        <v>2.0444659357341863</v>
      </c>
      <c r="J8" s="30">
        <f>IF('Log_working_2-way'!$D7="","",A8^('Log_working_2-way'!$D7))</f>
        <v>1.9566564264322122</v>
      </c>
      <c r="K8" s="32">
        <f>IF('Log_working_2-way'!$D7="","",B8^('Log_working_2-way'!$D7))</f>
        <v>2.0453073562984208</v>
      </c>
      <c r="L8" s="37">
        <f t="shared" si="9"/>
        <v>0.51041666666666674</v>
      </c>
      <c r="M8" s="37">
        <f t="shared" si="10"/>
        <v>0.48958333333333337</v>
      </c>
      <c r="N8" s="38">
        <v>104</v>
      </c>
      <c r="O8" s="38">
        <f t="shared" si="11"/>
        <v>48.680851063829778</v>
      </c>
      <c r="P8" s="38">
        <f t="shared" si="12"/>
        <v>50.938775510204081</v>
      </c>
      <c r="Q8" s="38">
        <f t="shared" si="13"/>
        <v>53.061224489795919</v>
      </c>
      <c r="R8" s="38">
        <f t="shared" si="14"/>
        <v>55.319148936170208</v>
      </c>
      <c r="S8" s="39">
        <f t="shared" si="15"/>
        <v>-4.3803734259661411</v>
      </c>
      <c r="T8" s="39">
        <f t="shared" si="16"/>
        <v>-4.3803734259661269</v>
      </c>
      <c r="U8" t="s">
        <v>131</v>
      </c>
      <c r="V8" t="s">
        <v>132</v>
      </c>
      <c r="W8" t="s">
        <v>126</v>
      </c>
      <c r="X8" t="s">
        <v>177</v>
      </c>
      <c r="Y8" s="41"/>
    </row>
    <row r="9" spans="1:25" ht="15" x14ac:dyDescent="0.25">
      <c r="A9">
        <v>1.76</v>
      </c>
      <c r="B9">
        <v>2.08</v>
      </c>
      <c r="C9" s="29">
        <f t="shared" si="0"/>
        <v>4.8951048951048959E-2</v>
      </c>
      <c r="D9" s="30">
        <f>IF(OR($A9="",$B9=""),"",A9*'MPTO_working_2-way'!$G8)</f>
        <v>1.8461538461538463</v>
      </c>
      <c r="E9" s="32">
        <f>IF(OR($A9="",$B9=""),"",B9*'MPTO_working_2-way'!$G8)</f>
        <v>2.1818181818181821</v>
      </c>
      <c r="F9" s="30">
        <f>IF(OR($A9="",$B9=""),"",'MPTO_working_2-way'!D8)</f>
        <v>1.8392282958199357</v>
      </c>
      <c r="G9" s="32">
        <f>IF(OR($A9="",$B9=""),"",'MPTO_working_2-way'!E8)</f>
        <v>2.1915708812260539</v>
      </c>
      <c r="H9" s="30">
        <f>IF(OR($A9="",$B9=""),"",'OddsRatio_working_2-way'!M8)</f>
        <v>1.838870492807861</v>
      </c>
      <c r="I9" s="30">
        <f>IF(OR($A9="",$B9=""),"",'OddsRatio_working_2-way'!N8)</f>
        <v>2.1920791213585393</v>
      </c>
      <c r="J9" s="30">
        <f>IF('Log_working_2-way'!$D8="","",A9^('Log_working_2-way'!$D8))</f>
        <v>1.835690492831995</v>
      </c>
      <c r="K9" s="32">
        <f>IF('Log_working_2-way'!$D8="","",B9^('Log_working_2-way'!$D8))</f>
        <v>2.196615264354977</v>
      </c>
      <c r="L9" s="37">
        <f t="shared" si="9"/>
        <v>0.54166666666666663</v>
      </c>
      <c r="M9" s="37">
        <f t="shared" si="10"/>
        <v>0.45833333333333326</v>
      </c>
      <c r="N9" s="38">
        <v>105</v>
      </c>
      <c r="O9" s="38">
        <f t="shared" si="11"/>
        <v>45.340909090909101</v>
      </c>
      <c r="P9" s="38">
        <f t="shared" si="12"/>
        <v>54.519230769230766</v>
      </c>
      <c r="Q9" s="38">
        <f t="shared" si="13"/>
        <v>50.480769230769226</v>
      </c>
      <c r="R9" s="38">
        <f t="shared" si="14"/>
        <v>59.659090909090914</v>
      </c>
      <c r="S9" s="39">
        <f t="shared" si="15"/>
        <v>-5.1398601398601258</v>
      </c>
      <c r="T9" s="39">
        <f t="shared" si="16"/>
        <v>-5.1398601398601471</v>
      </c>
      <c r="U9" t="s">
        <v>102</v>
      </c>
      <c r="V9" t="s">
        <v>99</v>
      </c>
      <c r="W9" t="s">
        <v>126</v>
      </c>
      <c r="X9" t="s">
        <v>177</v>
      </c>
      <c r="Y9" s="41"/>
    </row>
    <row r="10" spans="1:25" ht="14.25" customHeight="1" x14ac:dyDescent="0.25">
      <c r="A10">
        <v>1.93</v>
      </c>
      <c r="B10">
        <v>1.91</v>
      </c>
      <c r="C10" s="29">
        <f t="shared" si="0"/>
        <v>4.1694924449990456E-2</v>
      </c>
      <c r="D10" s="30">
        <f>IF(OR($A10="",$B10=""),"",A10*'MPTO_working_2-way'!$G9)</f>
        <v>2.0104712041884816</v>
      </c>
      <c r="E10" s="32">
        <f>IF(OR($A10="",$B10=""),"",B10*'MPTO_working_2-way'!$G9)</f>
        <v>1.9896373056994816</v>
      </c>
      <c r="F10" s="30">
        <f>IF(OR($A10="",$B10=""),"",'MPTO_working_2-way'!D9)</f>
        <v>2.0109101819272834</v>
      </c>
      <c r="G10" s="32">
        <f>IF(OR($A10="",$B10=""),"",'MPTO_working_2-way'!E9)</f>
        <v>1.9892075654965866</v>
      </c>
      <c r="H10" s="30">
        <f>IF(OR($A10="",$B10=""),"",'OddsRatio_working_2-way'!M9)</f>
        <v>2.0109292863390706</v>
      </c>
      <c r="I10" s="30">
        <f>IF(OR($A10="",$B10=""),"",'OddsRatio_working_2-way'!N9)</f>
        <v>1.9891888715790902</v>
      </c>
      <c r="J10" s="30">
        <f>IF('Log_working_2-way'!$D9="","",A10^('Log_working_2-way'!$D9))</f>
        <v>2.0111305974900358</v>
      </c>
      <c r="K10" s="32">
        <f>IF('Log_working_2-way'!$D9="","",B10^('Log_working_2-way'!$D9))</f>
        <v>1.9889919289180891</v>
      </c>
      <c r="L10" s="37">
        <f t="shared" si="9"/>
        <v>0.49739583333333337</v>
      </c>
      <c r="M10" s="37">
        <f t="shared" si="10"/>
        <v>0.50260416666666674</v>
      </c>
      <c r="N10" s="38">
        <v>106</v>
      </c>
      <c r="O10" s="38">
        <f t="shared" si="11"/>
        <v>51.077720207253883</v>
      </c>
      <c r="P10" s="38">
        <f t="shared" si="12"/>
        <v>50.502617801047109</v>
      </c>
      <c r="Q10" s="38">
        <f t="shared" si="13"/>
        <v>55.497382198952877</v>
      </c>
      <c r="R10" s="38">
        <f t="shared" si="14"/>
        <v>54.922279792746124</v>
      </c>
      <c r="S10" s="39">
        <f t="shared" si="15"/>
        <v>-4.4196619916989945</v>
      </c>
      <c r="T10" s="39">
        <f t="shared" si="16"/>
        <v>-4.4196619916990159</v>
      </c>
      <c r="U10" t="s">
        <v>106</v>
      </c>
      <c r="V10" t="s">
        <v>105</v>
      </c>
      <c r="W10" t="s">
        <v>126</v>
      </c>
      <c r="X10" t="s">
        <v>177</v>
      </c>
      <c r="Y10" s="41"/>
    </row>
    <row r="11" spans="1:25" ht="15" x14ac:dyDescent="0.25">
      <c r="A11">
        <v>1.74</v>
      </c>
      <c r="B11">
        <v>2.12</v>
      </c>
      <c r="C11" s="29">
        <f t="shared" si="0"/>
        <v>4.6410756885707949E-2</v>
      </c>
      <c r="D11" s="30">
        <f>IF(OR($A11="",$B11=""),"",A11*'MPTO_working_2-way'!$G10)</f>
        <v>1.8207547169811318</v>
      </c>
      <c r="E11" s="32">
        <f>IF(OR($A11="",$B11=""),"",B11*'MPTO_working_2-way'!$G10)</f>
        <v>2.2183908045977008</v>
      </c>
      <c r="F11" s="30">
        <f>IF(OR($A11="",$B11=""),"",'MPTO_working_2-way'!D10)</f>
        <v>1.8132127408572549</v>
      </c>
      <c r="G11" s="32">
        <f>IF(OR($A11="",$B11=""),"",'MPTO_working_2-way'!E10)</f>
        <v>2.2296905222437133</v>
      </c>
      <c r="H11" s="30">
        <f>IF(OR($A11="",$B11=""),"",'OddsRatio_working_2-way'!M10)</f>
        <v>1.8128433340529317</v>
      </c>
      <c r="I11" s="30">
        <f>IF(OR($A11="",$B11=""),"",'OddsRatio_working_2-way'!N10)</f>
        <v>2.2302493704584911</v>
      </c>
      <c r="J11" s="30">
        <f>IF('Log_working_2-way'!$D10="","",A11^('Log_working_2-way'!$D10))</f>
        <v>1.8093883298066613</v>
      </c>
      <c r="K11" s="32">
        <f>IF('Log_working_2-way'!$D10="","",B11^('Log_working_2-way'!$D10))</f>
        <v>2.235500887736106</v>
      </c>
      <c r="L11" s="37">
        <f t="shared" si="9"/>
        <v>0.5492227979274612</v>
      </c>
      <c r="M11" s="37">
        <f t="shared" si="10"/>
        <v>0.45077720207253896</v>
      </c>
      <c r="N11" s="38">
        <v>107</v>
      </c>
      <c r="O11" s="38">
        <f t="shared" si="11"/>
        <v>45.505747126436781</v>
      </c>
      <c r="P11" s="38">
        <f t="shared" si="12"/>
        <v>56.528301886792448</v>
      </c>
      <c r="Q11" s="38">
        <f t="shared" si="13"/>
        <v>50.471698113207545</v>
      </c>
      <c r="R11" s="38">
        <f t="shared" si="14"/>
        <v>61.494252873563212</v>
      </c>
      <c r="S11" s="39">
        <f t="shared" si="15"/>
        <v>-4.9659509867707641</v>
      </c>
      <c r="T11" s="39">
        <f t="shared" si="16"/>
        <v>-4.9659509867707641</v>
      </c>
      <c r="U11" t="s">
        <v>133</v>
      </c>
      <c r="V11" t="s">
        <v>107</v>
      </c>
      <c r="W11" t="s">
        <v>126</v>
      </c>
      <c r="X11" t="s">
        <v>177</v>
      </c>
      <c r="Y11" s="41"/>
    </row>
    <row r="12" spans="1:25" ht="15" x14ac:dyDescent="0.25">
      <c r="A12">
        <v>1.93</v>
      </c>
      <c r="B12">
        <v>1.9</v>
      </c>
      <c r="C12" s="29">
        <f t="shared" si="0"/>
        <v>4.445050449959087E-2</v>
      </c>
      <c r="D12" s="30">
        <f>IF(OR($A12="",$B12=""),"",A12*'MPTO_working_2-way'!$G11)</f>
        <v>2.0157894736842104</v>
      </c>
      <c r="E12" s="32">
        <f>IF(OR($A12="",$B12=""),"",B12*'MPTO_working_2-way'!$G11)</f>
        <v>1.9844559585492225</v>
      </c>
      <c r="F12" s="30">
        <f>IF(OR($A12="",$B12=""),"",'MPTO_working_2-way'!D11)</f>
        <v>2.0164971130052241</v>
      </c>
      <c r="G12" s="32">
        <f>IF(OR($A12="",$B12=""),"",'MPTO_working_2-way'!E11)</f>
        <v>1.9837706248309437</v>
      </c>
      <c r="H12" s="30">
        <f>IF(OR($A12="",$B12=""),"",'OddsRatio_working_2-way'!M11)</f>
        <v>2.0165300454651267</v>
      </c>
      <c r="I12" s="30">
        <f>IF(OR($A12="",$B12=""),"",'OddsRatio_working_2-way'!N11)</f>
        <v>1.9837387536759294</v>
      </c>
      <c r="J12" s="30">
        <f>IF('Log_working_2-way'!$D11="","",A12^('Log_working_2-way'!$D11))</f>
        <v>2.0168554059748378</v>
      </c>
      <c r="K12" s="32">
        <f>IF('Log_working_2-way'!$D11="","",B12^('Log_working_2-way'!$D11))</f>
        <v>1.9834239894126766</v>
      </c>
      <c r="L12" s="37">
        <f t="shared" si="9"/>
        <v>0.49608355091383816</v>
      </c>
      <c r="M12" s="37">
        <f t="shared" si="10"/>
        <v>0.50391644908616195</v>
      </c>
      <c r="N12" s="38">
        <v>108</v>
      </c>
      <c r="O12" s="38">
        <f t="shared" si="11"/>
        <v>52.04145077720208</v>
      </c>
      <c r="P12" s="38">
        <f t="shared" si="12"/>
        <v>51.157894736842096</v>
      </c>
      <c r="Q12" s="38">
        <f t="shared" si="13"/>
        <v>56.84210526315789</v>
      </c>
      <c r="R12" s="38">
        <f t="shared" si="14"/>
        <v>55.958549222797934</v>
      </c>
      <c r="S12" s="39">
        <f t="shared" si="15"/>
        <v>-4.8006544859558105</v>
      </c>
      <c r="T12" s="39">
        <f t="shared" si="16"/>
        <v>-4.8006544859558389</v>
      </c>
      <c r="U12" t="s">
        <v>134</v>
      </c>
      <c r="V12" t="s">
        <v>103</v>
      </c>
      <c r="W12" t="s">
        <v>126</v>
      </c>
      <c r="X12" t="s">
        <v>177</v>
      </c>
      <c r="Y12" s="41"/>
    </row>
    <row r="13" spans="1:25" ht="15" x14ac:dyDescent="0.25">
      <c r="A13">
        <v>1.68</v>
      </c>
      <c r="B13">
        <v>2.21</v>
      </c>
      <c r="C13" s="29">
        <f t="shared" si="0"/>
        <v>4.772678302090072E-2</v>
      </c>
      <c r="D13" s="30">
        <f>IF(OR($A13="",$B13=""),"",A13*'MPTO_working_2-way'!$G12)</f>
        <v>1.7601809954751131</v>
      </c>
      <c r="E13" s="32">
        <f>IF(OR($A13="",$B13=""),"",B13*'MPTO_working_2-way'!$G12)</f>
        <v>2.3154761904761907</v>
      </c>
      <c r="F13" s="30">
        <f>IF(OR($A13="",$B13=""),"",'MPTO_working_2-way'!D12)</f>
        <v>1.7501649853870085</v>
      </c>
      <c r="G13" s="32">
        <f>IF(OR($A13="",$B13=""),"",'MPTO_working_2-way'!E12)</f>
        <v>2.3330400904863642</v>
      </c>
      <c r="H13" s="30">
        <f>IF(OR($A13="",$B13=""),"",'OddsRatio_working_2-way'!M12)</f>
        <v>1.7496555682941202</v>
      </c>
      <c r="I13" s="30">
        <f>IF(OR($A13="",$B13=""),"",'OddsRatio_working_2-way'!N12)</f>
        <v>2.3339459376998315</v>
      </c>
      <c r="J13" s="30">
        <f>IF('Log_working_2-way'!$D12="","",A13^('Log_working_2-way'!$D12))</f>
        <v>1.7450661905782558</v>
      </c>
      <c r="K13" s="32">
        <f>IF('Log_working_2-way'!$D12="","",B13^('Log_working_2-way'!$D12))</f>
        <v>2.3421626328567902</v>
      </c>
      <c r="L13" s="37">
        <f t="shared" si="9"/>
        <v>0.56812339331619544</v>
      </c>
      <c r="M13" s="37">
        <f t="shared" si="10"/>
        <v>0.43187660668380456</v>
      </c>
      <c r="N13" s="38">
        <v>109</v>
      </c>
      <c r="O13" s="38">
        <f t="shared" si="11"/>
        <v>44.11904761904762</v>
      </c>
      <c r="P13" s="38">
        <f t="shared" si="12"/>
        <v>59.678733031674206</v>
      </c>
      <c r="Q13" s="38">
        <f t="shared" si="13"/>
        <v>49.321266968325794</v>
      </c>
      <c r="R13" s="38">
        <f t="shared" si="14"/>
        <v>64.88095238095238</v>
      </c>
      <c r="S13" s="39">
        <f t="shared" si="15"/>
        <v>-5.2022193492781739</v>
      </c>
      <c r="T13" s="39">
        <f t="shared" si="16"/>
        <v>-5.2022193492781739</v>
      </c>
      <c r="U13" t="s">
        <v>100</v>
      </c>
      <c r="V13" t="s">
        <v>101</v>
      </c>
      <c r="W13" t="s">
        <v>126</v>
      </c>
      <c r="X13" t="s">
        <v>177</v>
      </c>
      <c r="Y13" s="41"/>
    </row>
    <row r="14" spans="1:25" s="35" customFormat="1" ht="15" x14ac:dyDescent="0.25">
      <c r="A14">
        <v>1.98</v>
      </c>
      <c r="B14">
        <v>1.9</v>
      </c>
      <c r="C14" s="29">
        <f t="shared" si="0"/>
        <v>3.1366294524189264E-2</v>
      </c>
      <c r="D14" s="30">
        <f>IF(OR($A14="",$B14=""),"",A14*'MPTO_working_2-way'!$G13)</f>
        <v>2.0421052631578949</v>
      </c>
      <c r="E14" s="32">
        <f>IF(OR($A14="",$B14=""),"",B14*'MPTO_working_2-way'!$G13)</f>
        <v>1.9595959595959596</v>
      </c>
      <c r="F14" s="30">
        <f>IF(OR($A14="",$B14=""),"",'MPTO_working_2-way'!D13)</f>
        <v>2.0434546442151005</v>
      </c>
      <c r="G14" s="32">
        <f>IF(OR($A14="",$B14=""),"",'MPTO_working_2-way'!E13)</f>
        <v>1.9583550234252993</v>
      </c>
      <c r="H14" s="30">
        <f>IF(OR($A14="",$B14=""),"",'OddsRatio_working_2-way'!M13)</f>
        <v>2.0434983894999017</v>
      </c>
      <c r="I14" s="30">
        <f>IF(OR($A14="",$B14=""),"",'OddsRatio_working_2-way'!N13)</f>
        <v>1.9583148474999099</v>
      </c>
      <c r="J14" s="30">
        <f>IF('Log_working_2-way'!$D13="","",A14^('Log_working_2-way'!$D13))</f>
        <v>2.0441122029468173</v>
      </c>
      <c r="K14" s="32">
        <f>IF('Log_working_2-way'!$D13="","",B14^('Log_working_2-way'!$D13))</f>
        <v>1.9577514726651566</v>
      </c>
      <c r="L14" s="37">
        <f t="shared" si="9"/>
        <v>0.48969072164948452</v>
      </c>
      <c r="M14" s="37">
        <f t="shared" si="10"/>
        <v>0.51030927835051543</v>
      </c>
      <c r="N14" s="38">
        <v>110</v>
      </c>
      <c r="O14" s="38">
        <f t="shared" si="11"/>
        <v>54.444444444444457</v>
      </c>
      <c r="P14" s="38">
        <f t="shared" si="12"/>
        <v>52.105263157894733</v>
      </c>
      <c r="Q14" s="38">
        <f t="shared" si="13"/>
        <v>57.89473684210526</v>
      </c>
      <c r="R14" s="38">
        <f t="shared" si="14"/>
        <v>55.555555555555557</v>
      </c>
      <c r="S14" s="39">
        <f t="shared" si="15"/>
        <v>-3.4502923976608031</v>
      </c>
      <c r="T14" s="39">
        <f t="shared" si="16"/>
        <v>-3.4502923976608244</v>
      </c>
      <c r="U14" t="s">
        <v>135</v>
      </c>
      <c r="V14" t="s">
        <v>136</v>
      </c>
      <c r="W14" t="s">
        <v>180</v>
      </c>
      <c r="X14" t="s">
        <v>177</v>
      </c>
      <c r="Y14" s="41"/>
    </row>
    <row r="15" spans="1:25" ht="15" x14ac:dyDescent="0.25">
      <c r="A15">
        <v>2.14</v>
      </c>
      <c r="B15">
        <v>1.72</v>
      </c>
      <c r="C15" s="29">
        <f t="shared" si="0"/>
        <v>4.8685068463377501E-2</v>
      </c>
      <c r="D15" s="30">
        <f>IF(OR($A15="",$B15=""),"",A15*'MPTO_working_2-way'!$G14)</f>
        <v>2.2441860465116279</v>
      </c>
      <c r="E15" s="32">
        <f>IF(OR($A15="",$B15=""),"",B15*'MPTO_working_2-way'!$G14)</f>
        <v>1.8037383177570092</v>
      </c>
      <c r="F15" s="30">
        <f>IF(OR($A15="",$B15=""),"",'MPTO_working_2-way'!D14)</f>
        <v>2.2576054955839058</v>
      </c>
      <c r="G15" s="32">
        <f>IF(OR($A15="",$B15=""),"",'MPTO_working_2-way'!E14)</f>
        <v>1.7951619196254389</v>
      </c>
      <c r="H15" s="30">
        <f>IF(OR($A15="",$B15=""),"",'OddsRatio_working_2-way'!M14)</f>
        <v>2.2583057392117913</v>
      </c>
      <c r="I15" s="30">
        <f>IF(OR($A15="",$B15=""),"",'OddsRatio_working_2-way'!N14)</f>
        <v>1.7947194142390264</v>
      </c>
      <c r="J15" s="30">
        <f>IF('Log_working_2-way'!$D14="","",A15^('Log_working_2-way'!$D14))</f>
        <v>2.2645658948599179</v>
      </c>
      <c r="K15" s="32">
        <f>IF('Log_working_2-way'!$D14="","",B15^('Log_working_2-way'!$D14))</f>
        <v>1.7907852046807202</v>
      </c>
      <c r="L15" s="37">
        <f t="shared" si="9"/>
        <v>0.44559585492227982</v>
      </c>
      <c r="M15" s="37">
        <f t="shared" si="10"/>
        <v>0.55440414507772029</v>
      </c>
      <c r="N15" s="38">
        <v>111</v>
      </c>
      <c r="O15" s="38">
        <f t="shared" si="11"/>
        <v>59.130841121495337</v>
      </c>
      <c r="P15" s="38">
        <f t="shared" si="12"/>
        <v>46.465116279069761</v>
      </c>
      <c r="Q15" s="38">
        <f t="shared" si="13"/>
        <v>64.534883720930239</v>
      </c>
      <c r="R15" s="38">
        <f t="shared" si="14"/>
        <v>51.86915887850467</v>
      </c>
      <c r="S15" s="39">
        <f t="shared" si="15"/>
        <v>-5.4040425994349022</v>
      </c>
      <c r="T15" s="39">
        <f t="shared" si="16"/>
        <v>-5.4040425994349093</v>
      </c>
      <c r="U15" t="s">
        <v>137</v>
      </c>
      <c r="V15" t="s">
        <v>138</v>
      </c>
      <c r="W15" t="s">
        <v>180</v>
      </c>
      <c r="X15" t="s">
        <v>177</v>
      </c>
      <c r="Y15" s="41"/>
    </row>
    <row r="16" spans="1:25" ht="15" x14ac:dyDescent="0.25">
      <c r="A16">
        <v>2.3199999999999998</v>
      </c>
      <c r="B16">
        <v>1.66</v>
      </c>
      <c r="C16" s="29">
        <f t="shared" si="0"/>
        <v>3.3444121312837582E-2</v>
      </c>
      <c r="D16" s="30">
        <f>IF(OR($A16="",$B16=""),"",A16*'MPTO_working_2-way'!$G15)</f>
        <v>2.3975903614457832</v>
      </c>
      <c r="E16" s="32">
        <f>IF(OR($A16="",$B16=""),"",B16*'MPTO_working_2-way'!$G15)</f>
        <v>1.7155172413793103</v>
      </c>
      <c r="F16" s="30">
        <f>IF(OR($A16="",$B16=""),"",'MPTO_working_2-way'!D15)</f>
        <v>2.4136375031336175</v>
      </c>
      <c r="G16" s="32">
        <f>IF(OR($A16="",$B16=""),"",'MPTO_working_2-way'!E15)</f>
        <v>1.707394928178755</v>
      </c>
      <c r="H16" s="30">
        <f>IF(OR($A16="",$B16=""),"",'OddsRatio_working_2-way'!M15)</f>
        <v>2.4142135623730954</v>
      </c>
      <c r="I16" s="30">
        <f>IF(OR($A16="",$B16=""),"",'OddsRatio_working_2-way'!N15)</f>
        <v>1.7071067811865479</v>
      </c>
      <c r="J16" s="30">
        <f>IF('Log_working_2-way'!$D15="","",A16^('Log_working_2-way'!$D15))</f>
        <v>2.4216287324780335</v>
      </c>
      <c r="K16" s="32">
        <f>IF('Log_working_2-way'!$D15="","",B16^('Log_working_2-way'!$D15))</f>
        <v>1.7034185347793582</v>
      </c>
      <c r="L16" s="37">
        <f t="shared" si="9"/>
        <v>0.41708542713567837</v>
      </c>
      <c r="M16" s="37">
        <f t="shared" si="10"/>
        <v>0.58291457286432158</v>
      </c>
      <c r="N16" s="38">
        <v>112</v>
      </c>
      <c r="O16" s="38">
        <f t="shared" si="11"/>
        <v>63.724137931034477</v>
      </c>
      <c r="P16" s="38">
        <f t="shared" si="12"/>
        <v>44.53012048192771</v>
      </c>
      <c r="Q16" s="38">
        <f t="shared" si="13"/>
        <v>67.46987951807229</v>
      </c>
      <c r="R16" s="38">
        <f t="shared" si="14"/>
        <v>48.275862068965523</v>
      </c>
      <c r="S16" s="39">
        <f t="shared" si="15"/>
        <v>-3.7457415870378128</v>
      </c>
      <c r="T16" s="39">
        <f t="shared" si="16"/>
        <v>-3.7457415870378128</v>
      </c>
      <c r="U16" t="s">
        <v>139</v>
      </c>
      <c r="V16" t="s">
        <v>140</v>
      </c>
      <c r="W16" t="s">
        <v>180</v>
      </c>
      <c r="X16" t="s">
        <v>177</v>
      </c>
      <c r="Y16" s="41"/>
    </row>
    <row r="17" spans="1:25" ht="15" x14ac:dyDescent="0.25">
      <c r="A17">
        <v>1.91</v>
      </c>
      <c r="B17">
        <v>1.96</v>
      </c>
      <c r="C17" s="29">
        <f t="shared" si="0"/>
        <v>3.3764291056736839E-2</v>
      </c>
      <c r="D17" s="30">
        <f>IF(OR($A17="",$B17=""),"",A17*'MPTO_working_2-way'!$G16)</f>
        <v>1.9744897959183674</v>
      </c>
      <c r="E17" s="32">
        <f>IF(OR($A17="",$B17=""),"",B17*'MPTO_working_2-way'!$G16)</f>
        <v>2.0261780104712042</v>
      </c>
      <c r="F17" s="30">
        <f>IF(OR($A17="",$B17=""),"",'MPTO_working_2-way'!D16)</f>
        <v>1.9736398144242935</v>
      </c>
      <c r="G17" s="32">
        <f>IF(OR($A17="",$B17=""),"",'MPTO_working_2-way'!E16)</f>
        <v>2.0270738574832143</v>
      </c>
      <c r="H17" s="30">
        <f>IF(OR($A17="",$B17=""),"",'OddsRatio_working_2-way'!M16)</f>
        <v>1.9736101204623264</v>
      </c>
      <c r="I17" s="30">
        <f>IF(OR($A17="",$B17=""),"",'OddsRatio_working_2-way'!N16)</f>
        <v>2.0271051820261912</v>
      </c>
      <c r="J17" s="30">
        <f>IF('Log_working_2-way'!$D16="","",A17^('Log_working_2-way'!$D16))</f>
        <v>1.9732233459331785</v>
      </c>
      <c r="K17" s="32">
        <f>IF('Log_working_2-way'!$D16="","",B17^('Log_working_2-way'!$D16))</f>
        <v>2.0275133700590602</v>
      </c>
      <c r="L17" s="37">
        <f t="shared" si="9"/>
        <v>0.50645994832041341</v>
      </c>
      <c r="M17" s="37">
        <f t="shared" si="10"/>
        <v>0.49354005167958659</v>
      </c>
      <c r="N17" s="38">
        <v>113</v>
      </c>
      <c r="O17" s="38">
        <f t="shared" si="11"/>
        <v>53.837696335078526</v>
      </c>
      <c r="P17" s="38">
        <f t="shared" si="12"/>
        <v>55.346938775510203</v>
      </c>
      <c r="Q17" s="38">
        <f t="shared" si="13"/>
        <v>57.653061224489797</v>
      </c>
      <c r="R17" s="38">
        <f t="shared" si="14"/>
        <v>59.162303664921467</v>
      </c>
      <c r="S17" s="39">
        <f t="shared" si="15"/>
        <v>-3.8153648894112706</v>
      </c>
      <c r="T17" s="39">
        <f t="shared" si="16"/>
        <v>-3.8153648894112635</v>
      </c>
      <c r="U17" t="s">
        <v>76</v>
      </c>
      <c r="V17" t="s">
        <v>77</v>
      </c>
      <c r="W17" t="s">
        <v>122</v>
      </c>
      <c r="X17" t="s">
        <v>178</v>
      </c>
      <c r="Y17" s="41"/>
    </row>
    <row r="18" spans="1:25" ht="15" x14ac:dyDescent="0.25">
      <c r="A18">
        <v>1.49</v>
      </c>
      <c r="B18">
        <v>2.65</v>
      </c>
      <c r="C18" s="29">
        <f t="shared" si="0"/>
        <v>4.849943016335323E-2</v>
      </c>
      <c r="D18" s="30">
        <f>IF(OR($A18="",$B18=""),"",A18*'MPTO_working_2-way'!$G17)</f>
        <v>1.5622641509433963</v>
      </c>
      <c r="E18" s="32">
        <f>IF(OR($A18="",$B18=""),"",B18*'MPTO_working_2-way'!$G17)</f>
        <v>2.7785234899328861</v>
      </c>
      <c r="F18" s="30">
        <f>IF(OR($A18="",$B18=""),"",'MPTO_working_2-way'!D17)</f>
        <v>1.5458549476362926</v>
      </c>
      <c r="G18" s="32">
        <f>IF(OR($A18="",$B18=""),"",'MPTO_working_2-way'!E17)</f>
        <v>2.8319885242962166</v>
      </c>
      <c r="H18" s="30">
        <f>IF(OR($A18="",$B18=""),"",'OddsRatio_working_2-way'!M17)</f>
        <v>1.5449492609130659</v>
      </c>
      <c r="I18" s="30">
        <f>IF(OR($A18="",$B18=""),"",'OddsRatio_working_2-way'!N17)</f>
        <v>2.8350332255235897</v>
      </c>
      <c r="J18" s="30">
        <f>IF('Log_working_2-way'!$D17="","",A18^('Log_working_2-way'!$D17))</f>
        <v>1.5374042202509204</v>
      </c>
      <c r="K18" s="32">
        <f>IF('Log_working_2-way'!$D17="","",B18^('Log_working_2-way'!$D17))</f>
        <v>2.8607967007220196</v>
      </c>
      <c r="L18" s="37">
        <f t="shared" si="9"/>
        <v>0.64009661835748788</v>
      </c>
      <c r="M18" s="37">
        <f t="shared" si="10"/>
        <v>0.35990338164251207</v>
      </c>
      <c r="N18" s="38">
        <v>114</v>
      </c>
      <c r="O18" s="38">
        <f t="shared" si="11"/>
        <v>37.489932885906029</v>
      </c>
      <c r="P18" s="38">
        <f t="shared" si="12"/>
        <v>70.981132075471692</v>
      </c>
      <c r="Q18" s="38">
        <f t="shared" si="13"/>
        <v>43.018867924528308</v>
      </c>
      <c r="R18" s="38">
        <f t="shared" si="14"/>
        <v>76.510067114093957</v>
      </c>
      <c r="S18" s="39">
        <f t="shared" si="15"/>
        <v>-5.5289350386222793</v>
      </c>
      <c r="T18" s="39">
        <f t="shared" si="16"/>
        <v>-5.5289350386222651</v>
      </c>
      <c r="U18" t="s">
        <v>78</v>
      </c>
      <c r="V18" t="s">
        <v>69</v>
      </c>
      <c r="W18" t="s">
        <v>122</v>
      </c>
      <c r="X18" t="s">
        <v>178</v>
      </c>
      <c r="Y18" s="41"/>
    </row>
    <row r="19" spans="1:25" ht="15" x14ac:dyDescent="0.25">
      <c r="A19">
        <v>1.98</v>
      </c>
      <c r="B19">
        <v>1.91</v>
      </c>
      <c r="C19" s="29">
        <f t="shared" si="0"/>
        <v>2.861071447458885E-2</v>
      </c>
      <c r="D19" s="30">
        <f>IF(OR($A19="",$B19=""),"",A19*'MPTO_working_2-way'!$G18)</f>
        <v>2.0366492146596857</v>
      </c>
      <c r="E19" s="32">
        <f>IF(OR($A19="",$B19=""),"",B19*'MPTO_working_2-way'!$G18)</f>
        <v>1.9646464646464645</v>
      </c>
      <c r="F19" s="30">
        <f>IF(OR($A19="",$B19=""),"",'MPTO_working_2-way'!D18)</f>
        <v>2.0377175494369308</v>
      </c>
      <c r="G19" s="32">
        <f>IF(OR($A19="",$B19=""),"",'MPTO_working_2-way'!E18)</f>
        <v>1.9636533568721115</v>
      </c>
      <c r="H19" s="30">
        <f>IF(OR($A19="",$B19=""),"",'OddsRatio_working_2-way'!M18)</f>
        <v>2.0377490433255412</v>
      </c>
      <c r="I19" s="30">
        <f>IF(OR($A19="",$B19=""),"",'OddsRatio_working_2-way'!N18)</f>
        <v>1.9636241116594322</v>
      </c>
      <c r="J19" s="30">
        <f>IF('Log_working_2-way'!$D18="","",A19^('Log_working_2-way'!$D18))</f>
        <v>2.0382337672504618</v>
      </c>
      <c r="K19" s="32">
        <f>IF('Log_working_2-way'!$D18="","",B19^('Log_working_2-way'!$D18))</f>
        <v>1.9631742210121639</v>
      </c>
      <c r="L19" s="37">
        <f t="shared" si="9"/>
        <v>0.49100257069408743</v>
      </c>
      <c r="M19" s="37">
        <f t="shared" si="10"/>
        <v>0.50899742930591263</v>
      </c>
      <c r="N19" s="38">
        <v>115</v>
      </c>
      <c r="O19" s="38">
        <f t="shared" si="11"/>
        <v>56.919191919191917</v>
      </c>
      <c r="P19" s="38">
        <f t="shared" si="12"/>
        <v>54.790575916230353</v>
      </c>
      <c r="Q19" s="38">
        <f t="shared" si="13"/>
        <v>60.209424083769633</v>
      </c>
      <c r="R19" s="38">
        <f t="shared" si="14"/>
        <v>58.080808080808083</v>
      </c>
      <c r="S19" s="39">
        <f t="shared" si="15"/>
        <v>-3.2902321645777164</v>
      </c>
      <c r="T19" s="39">
        <f t="shared" si="16"/>
        <v>-3.2902321645777306</v>
      </c>
      <c r="U19" t="s">
        <v>82</v>
      </c>
      <c r="V19" t="s">
        <v>141</v>
      </c>
      <c r="W19" t="s">
        <v>123</v>
      </c>
      <c r="X19" t="s">
        <v>178</v>
      </c>
      <c r="Y19" s="41"/>
    </row>
    <row r="20" spans="1:25" ht="15" x14ac:dyDescent="0.25">
      <c r="A20">
        <v>2.14</v>
      </c>
      <c r="B20">
        <v>1.77</v>
      </c>
      <c r="C20" s="29">
        <f t="shared" si="0"/>
        <v>3.2261471038597556E-2</v>
      </c>
      <c r="D20" s="30">
        <f>IF(OR($A20="",$B20=""),"",A20*'MPTO_working_2-way'!$G19)</f>
        <v>2.2090395480225991</v>
      </c>
      <c r="E20" s="32">
        <f>IF(OR($A20="",$B20=""),"",B20*'MPTO_working_2-way'!$G19)</f>
        <v>1.8271028037383177</v>
      </c>
      <c r="F20" s="30">
        <f>IF(OR($A20="",$B20=""),"",'MPTO_working_2-way'!D19)</f>
        <v>2.216513546725964</v>
      </c>
      <c r="G20" s="32">
        <f>IF(OR($A20="",$B20=""),"",'MPTO_working_2-way'!E19)</f>
        <v>1.822021261243927</v>
      </c>
      <c r="H20" s="30">
        <f>IF(OR($A20="",$B20=""),"",'OddsRatio_working_2-way'!M19)</f>
        <v>2.2167659925061516</v>
      </c>
      <c r="I20" s="30">
        <f>IF(OR($A20="",$B20=""),"",'OddsRatio_working_2-way'!N19)</f>
        <v>1.8218507142366114</v>
      </c>
      <c r="J20" s="30">
        <f>IF('Log_working_2-way'!$D19="","",A20^('Log_working_2-way'!$D19))</f>
        <v>2.2201875884465903</v>
      </c>
      <c r="K20" s="32">
        <f>IF('Log_working_2-way'!$D19="","",B20^('Log_working_2-way'!$D19))</f>
        <v>1.8195461168991689</v>
      </c>
      <c r="L20" s="37">
        <f t="shared" si="9"/>
        <v>0.45268542199488487</v>
      </c>
      <c r="M20" s="37">
        <f t="shared" si="10"/>
        <v>0.54731457800511507</v>
      </c>
      <c r="N20" s="38">
        <v>116</v>
      </c>
      <c r="O20" s="38">
        <f t="shared" si="11"/>
        <v>61.794392523364493</v>
      </c>
      <c r="P20" s="38">
        <f t="shared" si="12"/>
        <v>50.463276836158187</v>
      </c>
      <c r="Q20" s="38">
        <f t="shared" si="13"/>
        <v>65.536723163841813</v>
      </c>
      <c r="R20" s="38">
        <f t="shared" si="14"/>
        <v>54.205607476635514</v>
      </c>
      <c r="S20" s="39">
        <f t="shared" si="15"/>
        <v>-3.74233064047732</v>
      </c>
      <c r="T20" s="39">
        <f t="shared" si="16"/>
        <v>-3.7423306404773271</v>
      </c>
      <c r="U20" t="s">
        <v>80</v>
      </c>
      <c r="V20" t="s">
        <v>84</v>
      </c>
      <c r="W20" t="s">
        <v>123</v>
      </c>
      <c r="X20" t="s">
        <v>178</v>
      </c>
      <c r="Y20" s="41"/>
    </row>
    <row r="21" spans="1:25" ht="15" x14ac:dyDescent="0.25">
      <c r="A21">
        <v>2.23</v>
      </c>
      <c r="B21">
        <v>1.71</v>
      </c>
      <c r="C21" s="29">
        <f t="shared" si="0"/>
        <v>3.3225814910969431E-2</v>
      </c>
      <c r="D21" s="30">
        <f>IF(OR($A21="",$B21=""),"",A21*'MPTO_working_2-way'!$G20)</f>
        <v>2.3040935672514617</v>
      </c>
      <c r="E21" s="32">
        <f>IF(OR($A21="",$B21=""),"",B21*'MPTO_working_2-way'!$G20)</f>
        <v>1.7668161434977576</v>
      </c>
      <c r="F21" s="30">
        <f>IF(OR($A21="",$B21=""),"",'MPTO_working_2-way'!D20)</f>
        <v>2.315792669966295</v>
      </c>
      <c r="G21" s="32">
        <f>IF(OR($A21="",$B21=""),"",'MPTO_working_2-way'!E20)</f>
        <v>1.7599981538319522</v>
      </c>
      <c r="H21" s="30">
        <f>IF(OR($A21="",$B21=""),"",'OddsRatio_working_2-way'!M20)</f>
        <v>2.3162045305336028</v>
      </c>
      <c r="I21" s="30">
        <f>IF(OR($A21="",$B21=""),"",'OddsRatio_working_2-way'!N20)</f>
        <v>1.7597603387632996</v>
      </c>
      <c r="J21" s="30">
        <f>IF('Log_working_2-way'!$D20="","",A21^('Log_working_2-way'!$D20))</f>
        <v>2.3215866387713424</v>
      </c>
      <c r="K21" s="32">
        <f>IF('Log_working_2-way'!$D20="","",B21^('Log_working_2-way'!$D20))</f>
        <v>1.7566662454529891</v>
      </c>
      <c r="L21" s="37">
        <f t="shared" si="9"/>
        <v>0.43401015228426398</v>
      </c>
      <c r="M21" s="37">
        <f t="shared" si="10"/>
        <v>0.56598984771573613</v>
      </c>
      <c r="N21" s="38">
        <v>117</v>
      </c>
      <c r="O21" s="38">
        <f t="shared" si="11"/>
        <v>64.533632286995527</v>
      </c>
      <c r="P21" s="38">
        <f t="shared" si="12"/>
        <v>48.578947368421048</v>
      </c>
      <c r="Q21" s="38">
        <f t="shared" si="13"/>
        <v>68.421052631578945</v>
      </c>
      <c r="R21" s="38">
        <f t="shared" si="14"/>
        <v>52.466367713004487</v>
      </c>
      <c r="S21" s="39">
        <f t="shared" si="15"/>
        <v>-3.8874203445834183</v>
      </c>
      <c r="T21" s="39">
        <f t="shared" si="16"/>
        <v>-3.8874203445834397</v>
      </c>
      <c r="U21" t="s">
        <v>142</v>
      </c>
      <c r="V21" t="s">
        <v>143</v>
      </c>
      <c r="W21" t="s">
        <v>123</v>
      </c>
      <c r="X21" t="s">
        <v>178</v>
      </c>
      <c r="Y21" s="41"/>
    </row>
    <row r="22" spans="1:25" ht="15" x14ac:dyDescent="0.25">
      <c r="A22">
        <v>2.0699999999999998</v>
      </c>
      <c r="B22">
        <v>1.83</v>
      </c>
      <c r="C22" s="29">
        <f t="shared" si="0"/>
        <v>2.9539874871307603E-2</v>
      </c>
      <c r="D22" s="30">
        <f>IF(OR($A22="",$B22=""),"",A22*'MPTO_working_2-way'!$G21)</f>
        <v>2.1311475409836067</v>
      </c>
      <c r="E22" s="32">
        <f>IF(OR($A22="",$B22=""),"",B22*'MPTO_working_2-way'!$G21)</f>
        <v>1.8840579710144929</v>
      </c>
      <c r="F22" s="30">
        <f>IF(OR($A22="",$B22=""),"",'MPTO_working_2-way'!D21)</f>
        <v>2.1352836729517204</v>
      </c>
      <c r="G22" s="32">
        <f>IF(OR($A22="",$B22=""),"",'MPTO_working_2-way'!E21)</f>
        <v>1.8808371192373576</v>
      </c>
      <c r="H22" s="30">
        <f>IF(OR($A22="",$B22=""),"",'OddsRatio_working_2-way'!M21)</f>
        <v>2.1354103339788768</v>
      </c>
      <c r="I22" s="30">
        <f>IF(OR($A22="",$B22=""),"",'OddsRatio_working_2-way'!N21)</f>
        <v>1.8807388571985679</v>
      </c>
      <c r="J22" s="30">
        <f>IF('Log_working_2-way'!$D21="","",A22^('Log_working_2-way'!$D21))</f>
        <v>2.137293622577233</v>
      </c>
      <c r="K22" s="32">
        <f>IF('Log_working_2-way'!$D21="","",B22^('Log_working_2-way'!$D21))</f>
        <v>1.8792804075818812</v>
      </c>
      <c r="L22" s="37">
        <f t="shared" si="9"/>
        <v>0.46923076923076917</v>
      </c>
      <c r="M22" s="37">
        <f t="shared" si="10"/>
        <v>0.53076923076923077</v>
      </c>
      <c r="N22" s="38">
        <v>118</v>
      </c>
      <c r="O22" s="38">
        <f t="shared" si="11"/>
        <v>60.995169082125607</v>
      </c>
      <c r="P22" s="38">
        <f t="shared" si="12"/>
        <v>53.519125683060103</v>
      </c>
      <c r="Q22" s="38">
        <f t="shared" si="13"/>
        <v>64.480874316939889</v>
      </c>
      <c r="R22" s="38">
        <f t="shared" si="14"/>
        <v>57.004830917874401</v>
      </c>
      <c r="S22" s="39">
        <f t="shared" si="15"/>
        <v>-3.485705234814283</v>
      </c>
      <c r="T22" s="39">
        <f t="shared" si="16"/>
        <v>-3.4857052348142972</v>
      </c>
      <c r="U22" t="s">
        <v>144</v>
      </c>
      <c r="V22" t="s">
        <v>81</v>
      </c>
      <c r="W22" t="s">
        <v>123</v>
      </c>
      <c r="X22" t="s">
        <v>178</v>
      </c>
      <c r="Y22" s="41"/>
    </row>
    <row r="23" spans="1:25" ht="15" x14ac:dyDescent="0.25">
      <c r="A23">
        <v>1.93</v>
      </c>
      <c r="B23">
        <v>1.9</v>
      </c>
      <c r="C23" s="29">
        <f t="shared" si="0"/>
        <v>4.445050449959087E-2</v>
      </c>
      <c r="D23" s="30">
        <f>IF(OR($A23="",$B23=""),"",A23*'MPTO_working_2-way'!$G22)</f>
        <v>2.0157894736842104</v>
      </c>
      <c r="E23" s="32">
        <f>IF(OR($A23="",$B23=""),"",B23*'MPTO_working_2-way'!$G22)</f>
        <v>1.9844559585492225</v>
      </c>
      <c r="F23" s="30">
        <f>IF(OR($A23="",$B23=""),"",'MPTO_working_2-way'!D22)</f>
        <v>2.0164971130052241</v>
      </c>
      <c r="G23" s="32">
        <f>IF(OR($A23="",$B23=""),"",'MPTO_working_2-way'!E22)</f>
        <v>1.9837706248309437</v>
      </c>
      <c r="H23" s="30">
        <f>IF(OR($A23="",$B23=""),"",'OddsRatio_working_2-way'!M22)</f>
        <v>2.0165300454651267</v>
      </c>
      <c r="I23" s="30">
        <f>IF(OR($A23="",$B23=""),"",'OddsRatio_working_2-way'!N22)</f>
        <v>1.9837387536759294</v>
      </c>
      <c r="J23" s="30">
        <f>IF('Log_working_2-way'!$D22="","",A23^('Log_working_2-way'!$D22))</f>
        <v>2.0168554059748378</v>
      </c>
      <c r="K23" s="32">
        <f>IF('Log_working_2-way'!$D22="","",B23^('Log_working_2-way'!$D22))</f>
        <v>1.9834239894126766</v>
      </c>
      <c r="L23" s="37">
        <f t="shared" si="9"/>
        <v>0.49608355091383816</v>
      </c>
      <c r="M23" s="37">
        <f t="shared" si="10"/>
        <v>0.50391644908616195</v>
      </c>
      <c r="N23" s="38">
        <v>119</v>
      </c>
      <c r="O23" s="38">
        <f t="shared" si="11"/>
        <v>57.3419689119171</v>
      </c>
      <c r="P23" s="38">
        <f t="shared" si="12"/>
        <v>56.368421052631575</v>
      </c>
      <c r="Q23" s="38">
        <f t="shared" si="13"/>
        <v>62.631578947368418</v>
      </c>
      <c r="R23" s="38">
        <f t="shared" si="14"/>
        <v>61.658031088082907</v>
      </c>
      <c r="S23" s="39">
        <f t="shared" si="15"/>
        <v>-5.289610035451318</v>
      </c>
      <c r="T23" s="39">
        <f t="shared" si="16"/>
        <v>-5.2896100354513322</v>
      </c>
      <c r="U23" t="s">
        <v>145</v>
      </c>
      <c r="V23" t="s">
        <v>146</v>
      </c>
      <c r="W23" t="s">
        <v>124</v>
      </c>
      <c r="X23" t="s">
        <v>178</v>
      </c>
      <c r="Y23" s="41"/>
    </row>
    <row r="24" spans="1:25" ht="15" x14ac:dyDescent="0.25">
      <c r="A24">
        <v>1.91</v>
      </c>
      <c r="B24">
        <v>1.93</v>
      </c>
      <c r="C24" s="29">
        <f t="shared" si="0"/>
        <v>4.1694924449990456E-2</v>
      </c>
      <c r="D24" s="30">
        <f>IF(OR($A24="",$B24=""),"",A24*'MPTO_working_2-way'!$G23)</f>
        <v>1.9896373056994816</v>
      </c>
      <c r="E24" s="32">
        <f>IF(OR($A24="",$B24=""),"",B24*'MPTO_working_2-way'!$G23)</f>
        <v>2.0104712041884816</v>
      </c>
      <c r="F24" s="30">
        <f>IF(OR($A24="",$B24=""),"",'MPTO_working_2-way'!D23)</f>
        <v>1.9892075654965866</v>
      </c>
      <c r="G24" s="32">
        <f>IF(OR($A24="",$B24=""),"",'MPTO_working_2-way'!E23)</f>
        <v>2.0109101819272834</v>
      </c>
      <c r="H24" s="30">
        <f>IF(OR($A24="",$B24=""),"",'OddsRatio_working_2-way'!M23)</f>
        <v>1.9891888715790902</v>
      </c>
      <c r="I24" s="30">
        <f>IF(OR($A24="",$B24=""),"",'OddsRatio_working_2-way'!N23)</f>
        <v>2.0109292863390706</v>
      </c>
      <c r="J24" s="30">
        <f>IF('Log_working_2-way'!$D23="","",A24^('Log_working_2-way'!$D23))</f>
        <v>1.9889919289180891</v>
      </c>
      <c r="K24" s="32">
        <f>IF('Log_working_2-way'!$D23="","",B24^('Log_working_2-way'!$D23))</f>
        <v>2.0111305974900358</v>
      </c>
      <c r="L24" s="37">
        <f t="shared" si="9"/>
        <v>0.50260416666666674</v>
      </c>
      <c r="M24" s="37">
        <f t="shared" si="10"/>
        <v>0.49739583333333337</v>
      </c>
      <c r="N24" s="38">
        <v>120</v>
      </c>
      <c r="O24" s="38">
        <f t="shared" si="11"/>
        <v>57.172774869109944</v>
      </c>
      <c r="P24" s="38">
        <f t="shared" si="12"/>
        <v>57.823834196891198</v>
      </c>
      <c r="Q24" s="38">
        <f t="shared" si="13"/>
        <v>62.176165803108816</v>
      </c>
      <c r="R24" s="38">
        <f t="shared" si="14"/>
        <v>62.827225130890049</v>
      </c>
      <c r="S24" s="39">
        <f t="shared" si="15"/>
        <v>-5.0033909339988725</v>
      </c>
      <c r="T24" s="39">
        <f t="shared" si="16"/>
        <v>-5.0033909339988512</v>
      </c>
      <c r="U24" t="s">
        <v>93</v>
      </c>
      <c r="V24" t="s">
        <v>88</v>
      </c>
      <c r="W24" t="s">
        <v>124</v>
      </c>
      <c r="X24" t="s">
        <v>178</v>
      </c>
      <c r="Y24" s="41"/>
    </row>
    <row r="25" spans="1:25" ht="15" x14ac:dyDescent="0.25">
      <c r="A25">
        <v>1.93</v>
      </c>
      <c r="B25">
        <v>1.91</v>
      </c>
      <c r="C25" s="29">
        <f t="shared" si="0"/>
        <v>4.1694924449990456E-2</v>
      </c>
      <c r="D25" s="30">
        <f>IF(OR($A25="",$B25=""),"",A25*'MPTO_working_2-way'!$G24)</f>
        <v>2.0104712041884816</v>
      </c>
      <c r="E25" s="32">
        <f>IF(OR($A25="",$B25=""),"",B25*'MPTO_working_2-way'!$G24)</f>
        <v>1.9896373056994816</v>
      </c>
      <c r="F25" s="30">
        <f>IF(OR($A25="",$B25=""),"",'MPTO_working_2-way'!D24)</f>
        <v>2.0109101819272834</v>
      </c>
      <c r="G25" s="32">
        <f>IF(OR($A25="",$B25=""),"",'MPTO_working_2-way'!E24)</f>
        <v>1.9892075654965866</v>
      </c>
      <c r="H25" s="30">
        <f>IF(OR($A25="",$B25=""),"",'OddsRatio_working_2-way'!M24)</f>
        <v>2.0109292863390706</v>
      </c>
      <c r="I25" s="30">
        <f>IF(OR($A25="",$B25=""),"",'OddsRatio_working_2-way'!N24)</f>
        <v>1.9891888715790902</v>
      </c>
      <c r="J25" s="30">
        <f>IF('Log_working_2-way'!$D24="","",A25^('Log_working_2-way'!$D24))</f>
        <v>2.0111305974900358</v>
      </c>
      <c r="K25" s="32">
        <f>IF('Log_working_2-way'!$D24="","",B25^('Log_working_2-way'!$D24))</f>
        <v>1.9889919289180891</v>
      </c>
      <c r="L25" s="37">
        <f t="shared" si="9"/>
        <v>0.49739583333333337</v>
      </c>
      <c r="M25" s="37">
        <f t="shared" si="10"/>
        <v>0.50260416666666674</v>
      </c>
      <c r="N25" s="38">
        <v>121</v>
      </c>
      <c r="O25" s="38">
        <f t="shared" si="11"/>
        <v>58.30569948186529</v>
      </c>
      <c r="P25" s="38">
        <f t="shared" si="12"/>
        <v>57.649214659685853</v>
      </c>
      <c r="Q25" s="38">
        <f t="shared" si="13"/>
        <v>63.350785340314133</v>
      </c>
      <c r="R25" s="38">
        <f t="shared" si="14"/>
        <v>62.694300518134725</v>
      </c>
      <c r="S25" s="39">
        <f t="shared" si="15"/>
        <v>-5.0450858584488429</v>
      </c>
      <c r="T25" s="39">
        <f t="shared" si="16"/>
        <v>-5.0450858584488714</v>
      </c>
      <c r="U25" t="s">
        <v>147</v>
      </c>
      <c r="V25" t="s">
        <v>148</v>
      </c>
      <c r="W25" t="s">
        <v>124</v>
      </c>
      <c r="X25" t="s">
        <v>178</v>
      </c>
      <c r="Y25" s="41"/>
    </row>
    <row r="26" spans="1:25" ht="15" x14ac:dyDescent="0.25">
      <c r="A26">
        <v>1.74</v>
      </c>
      <c r="B26">
        <v>2.12</v>
      </c>
      <c r="C26" s="29">
        <f t="shared" si="0"/>
        <v>4.6410756885707949E-2</v>
      </c>
      <c r="D26" s="30">
        <f>IF(OR($A26="",$B26=""),"",A26*'MPTO_working_2-way'!$G25)</f>
        <v>1.8207547169811318</v>
      </c>
      <c r="E26" s="32">
        <f>IF(OR($A26="",$B26=""),"",B26*'MPTO_working_2-way'!$G25)</f>
        <v>2.2183908045977008</v>
      </c>
      <c r="F26" s="30">
        <f>IF(OR($A26="",$B26=""),"",'MPTO_working_2-way'!D25)</f>
        <v>1.8132127408572549</v>
      </c>
      <c r="G26" s="32">
        <f>IF(OR($A26="",$B26=""),"",'MPTO_working_2-way'!E25)</f>
        <v>2.2296905222437133</v>
      </c>
      <c r="H26" s="30">
        <f>IF(OR($A26="",$B26=""),"",'OddsRatio_working_2-way'!M25)</f>
        <v>1.8128433340529317</v>
      </c>
      <c r="I26" s="30">
        <f>IF(OR($A26="",$B26=""),"",'OddsRatio_working_2-way'!N25)</f>
        <v>2.2302493704584911</v>
      </c>
      <c r="J26" s="30">
        <f>IF('Log_working_2-way'!$D25="","",A26^('Log_working_2-way'!$D25))</f>
        <v>1.8093883298066613</v>
      </c>
      <c r="K26" s="32">
        <f>IF('Log_working_2-way'!$D25="","",B26^('Log_working_2-way'!$D25))</f>
        <v>2.235500887736106</v>
      </c>
      <c r="L26" s="37">
        <f t="shared" si="9"/>
        <v>0.5492227979274612</v>
      </c>
      <c r="M26" s="37">
        <f t="shared" si="10"/>
        <v>0.45077720207253896</v>
      </c>
      <c r="N26" s="38">
        <v>122</v>
      </c>
      <c r="O26" s="38">
        <f t="shared" si="11"/>
        <v>51.885057471264368</v>
      </c>
      <c r="P26" s="38">
        <f t="shared" si="12"/>
        <v>64.452830188679229</v>
      </c>
      <c r="Q26" s="38">
        <f t="shared" si="13"/>
        <v>57.547169811320749</v>
      </c>
      <c r="R26" s="38">
        <f t="shared" si="14"/>
        <v>70.114942528735625</v>
      </c>
      <c r="S26" s="39">
        <f t="shared" si="15"/>
        <v>-5.6621123400563818</v>
      </c>
      <c r="T26" s="39">
        <f t="shared" si="16"/>
        <v>-5.662112340056396</v>
      </c>
      <c r="U26" t="s">
        <v>149</v>
      </c>
      <c r="V26" t="s">
        <v>150</v>
      </c>
      <c r="W26" t="s">
        <v>124</v>
      </c>
      <c r="X26" t="s">
        <v>178</v>
      </c>
      <c r="Y26" s="41"/>
    </row>
    <row r="27" spans="1:25" ht="15" x14ac:dyDescent="0.25">
      <c r="A27">
        <v>1.91</v>
      </c>
      <c r="B27">
        <v>1.93</v>
      </c>
      <c r="C27" s="29">
        <f t="shared" si="0"/>
        <v>4.1694924449990456E-2</v>
      </c>
      <c r="D27" s="30">
        <f>IF(OR($A27="",$B27=""),"",A27*'MPTO_working_2-way'!$G26)</f>
        <v>1.9896373056994816</v>
      </c>
      <c r="E27" s="32">
        <f>IF(OR($A27="",$B27=""),"",B27*'MPTO_working_2-way'!$G26)</f>
        <v>2.0104712041884816</v>
      </c>
      <c r="F27" s="30">
        <f>IF(OR($A27="",$B27=""),"",'MPTO_working_2-way'!D26)</f>
        <v>1.9892075654965866</v>
      </c>
      <c r="G27" s="32">
        <f>IF(OR($A27="",$B27=""),"",'MPTO_working_2-way'!E26)</f>
        <v>2.0109101819272834</v>
      </c>
      <c r="H27" s="30">
        <f>IF(OR($A27="",$B27=""),"",'OddsRatio_working_2-way'!M26)</f>
        <v>1.9891888715790902</v>
      </c>
      <c r="I27" s="30">
        <f>IF(OR($A27="",$B27=""),"",'OddsRatio_working_2-way'!N26)</f>
        <v>2.0109292863390706</v>
      </c>
      <c r="J27" s="30">
        <f>IF('Log_working_2-way'!$D26="","",A27^('Log_working_2-way'!$D26))</f>
        <v>1.9889919289180891</v>
      </c>
      <c r="K27" s="32">
        <f>IF('Log_working_2-way'!$D26="","",B27^('Log_working_2-way'!$D26))</f>
        <v>2.0111305974900358</v>
      </c>
      <c r="L27" s="37">
        <f t="shared" si="9"/>
        <v>0.50260416666666674</v>
      </c>
      <c r="M27" s="37">
        <f t="shared" si="10"/>
        <v>0.49739583333333337</v>
      </c>
      <c r="N27" s="38">
        <v>123</v>
      </c>
      <c r="O27" s="38">
        <f t="shared" si="11"/>
        <v>58.602094240837687</v>
      </c>
      <c r="P27" s="38">
        <f t="shared" si="12"/>
        <v>59.269430051813472</v>
      </c>
      <c r="Q27" s="38">
        <f t="shared" si="13"/>
        <v>63.730569948186535</v>
      </c>
      <c r="R27" s="38">
        <f t="shared" si="14"/>
        <v>64.397905759162299</v>
      </c>
      <c r="S27" s="39">
        <f t="shared" si="15"/>
        <v>-5.1284757073488478</v>
      </c>
      <c r="T27" s="39">
        <f t="shared" si="16"/>
        <v>-5.1284757073488265</v>
      </c>
      <c r="U27" t="s">
        <v>89</v>
      </c>
      <c r="V27" t="s">
        <v>151</v>
      </c>
      <c r="W27" t="s">
        <v>124</v>
      </c>
      <c r="X27" t="s">
        <v>178</v>
      </c>
      <c r="Y27" s="41"/>
    </row>
    <row r="28" spans="1:25" ht="15" x14ac:dyDescent="0.25">
      <c r="A28">
        <v>1.74</v>
      </c>
      <c r="B28">
        <v>2.12</v>
      </c>
      <c r="C28" s="29">
        <f t="shared" si="0"/>
        <v>4.6410756885707949E-2</v>
      </c>
      <c r="D28" s="30">
        <f>IF(OR($A28="",$B28=""),"",A28*'MPTO_working_2-way'!$G27)</f>
        <v>1.8207547169811318</v>
      </c>
      <c r="E28" s="32">
        <f>IF(OR($A28="",$B28=""),"",B28*'MPTO_working_2-way'!$G27)</f>
        <v>2.2183908045977008</v>
      </c>
      <c r="F28" s="30">
        <f>IF(OR($A28="",$B28=""),"",'MPTO_working_2-way'!D27)</f>
        <v>1.8132127408572549</v>
      </c>
      <c r="G28" s="32">
        <f>IF(OR($A28="",$B28=""),"",'MPTO_working_2-way'!E27)</f>
        <v>2.2296905222437133</v>
      </c>
      <c r="H28" s="30">
        <f>IF(OR($A28="",$B28=""),"",'OddsRatio_working_2-way'!M27)</f>
        <v>1.8128433340529317</v>
      </c>
      <c r="I28" s="30">
        <f>IF(OR($A28="",$B28=""),"",'OddsRatio_working_2-way'!N27)</f>
        <v>2.2302493704584911</v>
      </c>
      <c r="J28" s="30">
        <f>IF('Log_working_2-way'!$D27="","",A28^('Log_working_2-way'!$D27))</f>
        <v>1.8093883298066613</v>
      </c>
      <c r="K28" s="32">
        <f>IF('Log_working_2-way'!$D27="","",B28^('Log_working_2-way'!$D27))</f>
        <v>2.235500887736106</v>
      </c>
      <c r="L28" s="37">
        <f t="shared" si="9"/>
        <v>0.5492227979274612</v>
      </c>
      <c r="M28" s="37">
        <f t="shared" si="10"/>
        <v>0.45077720207253896</v>
      </c>
      <c r="N28" s="38">
        <v>124</v>
      </c>
      <c r="O28" s="38">
        <f t="shared" si="11"/>
        <v>52.735632183908038</v>
      </c>
      <c r="P28" s="38">
        <f t="shared" si="12"/>
        <v>65.50943396226414</v>
      </c>
      <c r="Q28" s="38">
        <f t="shared" si="13"/>
        <v>58.490566037735846</v>
      </c>
      <c r="R28" s="38">
        <f t="shared" si="14"/>
        <v>71.264367816091948</v>
      </c>
      <c r="S28" s="39">
        <f t="shared" si="15"/>
        <v>-5.7549338538278079</v>
      </c>
      <c r="T28" s="39">
        <f t="shared" si="16"/>
        <v>-5.7549338538278079</v>
      </c>
      <c r="U28" t="s">
        <v>87</v>
      </c>
      <c r="V28" t="s">
        <v>92</v>
      </c>
      <c r="W28" t="s">
        <v>124</v>
      </c>
      <c r="X28" t="s">
        <v>178</v>
      </c>
      <c r="Y28" s="41"/>
    </row>
    <row r="29" spans="1:25" ht="15" x14ac:dyDescent="0.25">
      <c r="A29">
        <v>2.1</v>
      </c>
      <c r="B29">
        <v>1.75</v>
      </c>
      <c r="C29" s="29">
        <f t="shared" si="0"/>
        <v>4.761904761904745E-2</v>
      </c>
      <c r="D29" s="30">
        <f>IF(OR($A29="",$B29=""),"",A29*'MPTO_working_2-way'!$G28)</f>
        <v>2.1999999999999997</v>
      </c>
      <c r="E29" s="32">
        <f>IF(OR($A29="",$B29=""),"",B29*'MPTO_working_2-way'!$G28)</f>
        <v>1.833333333333333</v>
      </c>
      <c r="F29" s="30">
        <f>IF(OR($A29="",$B29=""),"",'MPTO_working_2-way'!D28)</f>
        <v>2.2105263157894735</v>
      </c>
      <c r="G29" s="32">
        <f>IF(OR($A29="",$B29=""),"",'MPTO_working_2-way'!E28)</f>
        <v>1.8260869565217388</v>
      </c>
      <c r="H29" s="30">
        <f>IF(OR($A29="",$B29=""),"",'OddsRatio_working_2-way'!M28)</f>
        <v>2.2110601416389968</v>
      </c>
      <c r="I29" s="30">
        <f>IF(OR($A29="",$B29=""),"",'OddsRatio_working_2-way'!N28)</f>
        <v>1.8257228238447702</v>
      </c>
      <c r="J29" s="30">
        <f>IF('Log_working_2-way'!$D28="","",A29^('Log_working_2-way'!$D28))</f>
        <v>2.2159538718240408</v>
      </c>
      <c r="K29" s="32">
        <f>IF('Log_working_2-way'!$D28="","",B29^('Log_working_2-way'!$D28))</f>
        <v>1.8223996182512778</v>
      </c>
      <c r="L29" s="37">
        <f t="shared" si="9"/>
        <v>0.45454545454545459</v>
      </c>
      <c r="M29" s="37">
        <f t="shared" si="10"/>
        <v>0.54545454545454553</v>
      </c>
      <c r="N29" s="38">
        <v>125</v>
      </c>
      <c r="O29" s="38">
        <f t="shared" si="11"/>
        <v>65.476190476190467</v>
      </c>
      <c r="P29" s="38">
        <f t="shared" si="12"/>
        <v>53.571428571428569</v>
      </c>
      <c r="Q29" s="38">
        <f t="shared" si="13"/>
        <v>71.428571428571431</v>
      </c>
      <c r="R29" s="38">
        <f t="shared" si="14"/>
        <v>59.523809523809518</v>
      </c>
      <c r="S29" s="39">
        <f t="shared" si="15"/>
        <v>-5.9523809523809632</v>
      </c>
      <c r="T29" s="39">
        <f t="shared" si="16"/>
        <v>-5.952380952380949</v>
      </c>
      <c r="U29" t="s">
        <v>91</v>
      </c>
      <c r="V29" t="s">
        <v>86</v>
      </c>
      <c r="W29" t="s">
        <v>124</v>
      </c>
      <c r="X29" t="s">
        <v>178</v>
      </c>
      <c r="Y29" s="41"/>
    </row>
    <row r="30" spans="1:25" s="50" customFormat="1" ht="15" x14ac:dyDescent="0.25">
      <c r="A30">
        <v>1.74</v>
      </c>
      <c r="B30">
        <v>2.12</v>
      </c>
      <c r="C30" s="29">
        <f t="shared" si="0"/>
        <v>4.6410756885707949E-2</v>
      </c>
      <c r="D30" s="30">
        <f>IF(OR($A30="",$B30=""),"",A30*'MPTO_working_2-way'!$G29)</f>
        <v>1.8207547169811318</v>
      </c>
      <c r="E30" s="32">
        <f>IF(OR($A30="",$B30=""),"",B30*'MPTO_working_2-way'!$G29)</f>
        <v>2.2183908045977008</v>
      </c>
      <c r="F30" s="30">
        <f>IF(OR($A30="",$B30=""),"",'MPTO_working_2-way'!D29)</f>
        <v>1.8132127408572549</v>
      </c>
      <c r="G30" s="32">
        <f>IF(OR($A30="",$B30=""),"",'MPTO_working_2-way'!E29)</f>
        <v>2.2296905222437133</v>
      </c>
      <c r="H30" s="30">
        <f>IF(OR($A30="",$B30=""),"",'OddsRatio_working_2-way'!M29)</f>
        <v>1.8128433340529317</v>
      </c>
      <c r="I30" s="30">
        <f>IF(OR($A30="",$B30=""),"",'OddsRatio_working_2-way'!N29)</f>
        <v>2.2302493704584911</v>
      </c>
      <c r="J30" s="30">
        <f>IF('Log_working_2-way'!$D29="","",A30^('Log_working_2-way'!$D29))</f>
        <v>1.8093883298066613</v>
      </c>
      <c r="K30" s="32">
        <f>IF('Log_working_2-way'!$D29="","",B30^('Log_working_2-way'!$D29))</f>
        <v>2.235500887736106</v>
      </c>
      <c r="L30" s="37">
        <f t="shared" si="9"/>
        <v>0.5492227979274612</v>
      </c>
      <c r="M30" s="37">
        <f t="shared" si="10"/>
        <v>0.45077720207253896</v>
      </c>
      <c r="N30" s="38">
        <v>126</v>
      </c>
      <c r="O30" s="38">
        <f t="shared" si="11"/>
        <v>53.58620689655173</v>
      </c>
      <c r="P30" s="38">
        <f t="shared" si="12"/>
        <v>66.566037735849051</v>
      </c>
      <c r="Q30" s="38">
        <f t="shared" si="13"/>
        <v>59.433962264150935</v>
      </c>
      <c r="R30" s="38">
        <f t="shared" si="14"/>
        <v>72.41379310344827</v>
      </c>
      <c r="S30" s="39">
        <f t="shared" si="15"/>
        <v>-5.8477553675992056</v>
      </c>
      <c r="T30" s="39">
        <f t="shared" si="16"/>
        <v>-5.8477553675992198</v>
      </c>
      <c r="U30" t="s">
        <v>152</v>
      </c>
      <c r="V30" t="s">
        <v>90</v>
      </c>
      <c r="W30" t="s">
        <v>124</v>
      </c>
      <c r="X30" t="s">
        <v>178</v>
      </c>
      <c r="Y30" s="53"/>
    </row>
    <row r="31" spans="1:25" ht="15" x14ac:dyDescent="0.25">
      <c r="A31">
        <v>1.95</v>
      </c>
      <c r="B31">
        <v>1.88</v>
      </c>
      <c r="C31" s="29">
        <f t="shared" si="0"/>
        <v>4.4735406437534042E-2</v>
      </c>
      <c r="D31" s="30">
        <f>IF(OR($A31="",$B31=""),"",A31*'MPTO_working_2-way'!$G30)</f>
        <v>2.0372340425531914</v>
      </c>
      <c r="E31" s="32">
        <f>IF(OR($A31="",$B31=""),"",B31*'MPTO_working_2-way'!$G30)</f>
        <v>1.9641025641025638</v>
      </c>
      <c r="F31" s="30">
        <f>IF(OR($A31="",$B31=""),"",'MPTO_working_2-way'!D30)</f>
        <v>2.0389321468298109</v>
      </c>
      <c r="G31" s="32">
        <f>IF(OR($A31="",$B31=""),"",'MPTO_working_2-way'!E30)</f>
        <v>1.9625267665952888</v>
      </c>
      <c r="H31" s="30">
        <f>IF(OR($A31="",$B31=""),"",'OddsRatio_working_2-way'!M30)</f>
        <v>2.0390117682420414</v>
      </c>
      <c r="I31" s="30">
        <f>IF(OR($A31="",$B31=""),"",'OddsRatio_working_2-way'!N30)</f>
        <v>1.9624530063715757</v>
      </c>
      <c r="J31" s="30">
        <f>IF('Log_working_2-way'!$D30="","",A31^('Log_working_2-way'!$D30))</f>
        <v>2.0397933425150612</v>
      </c>
      <c r="K31" s="32">
        <f>IF('Log_working_2-way'!$D30="","",B31^('Log_working_2-way'!$D30))</f>
        <v>1.9617295659739398</v>
      </c>
      <c r="L31" s="37">
        <f t="shared" si="9"/>
        <v>0.49086161879895562</v>
      </c>
      <c r="M31" s="37">
        <f t="shared" si="10"/>
        <v>0.50913838120104449</v>
      </c>
      <c r="N31" s="38">
        <v>127</v>
      </c>
      <c r="O31" s="38">
        <f t="shared" si="11"/>
        <v>61.871794871794883</v>
      </c>
      <c r="P31" s="38">
        <f t="shared" si="12"/>
        <v>59.446808510638292</v>
      </c>
      <c r="Q31" s="38">
        <f t="shared" si="13"/>
        <v>67.553191489361694</v>
      </c>
      <c r="R31" s="38">
        <f t="shared" si="14"/>
        <v>65.128205128205138</v>
      </c>
      <c r="S31" s="39">
        <f t="shared" si="15"/>
        <v>-5.6813966175668114</v>
      </c>
      <c r="T31" s="39">
        <f t="shared" si="16"/>
        <v>-5.6813966175668469</v>
      </c>
      <c r="U31" t="s">
        <v>98</v>
      </c>
      <c r="V31" t="s">
        <v>96</v>
      </c>
      <c r="W31" t="s">
        <v>125</v>
      </c>
      <c r="X31" t="s">
        <v>178</v>
      </c>
      <c r="Y31" s="41"/>
    </row>
    <row r="32" spans="1:25" ht="15" x14ac:dyDescent="0.25">
      <c r="A32">
        <v>2.25</v>
      </c>
      <c r="B32">
        <v>1.66</v>
      </c>
      <c r="C32" s="29">
        <f t="shared" si="0"/>
        <v>4.685408299866145E-2</v>
      </c>
      <c r="D32" s="30">
        <f>IF(OR($A32="",$B32=""),"",A32*'MPTO_working_2-way'!$G31)</f>
        <v>2.3554216867469884</v>
      </c>
      <c r="E32" s="32">
        <f>IF(OR($A32="",$B32=""),"",B32*'MPTO_working_2-way'!$G31)</f>
        <v>1.7377777777777779</v>
      </c>
      <c r="F32" s="30">
        <f>IF(OR($A32="",$B32=""),"",'MPTO_working_2-way'!D31)</f>
        <v>2.375198728139905</v>
      </c>
      <c r="G32" s="32">
        <f>IF(OR($A32="",$B32=""),"",'MPTO_working_2-way'!E31)</f>
        <v>1.7271676300578036</v>
      </c>
      <c r="H32" s="30">
        <f>IF(OR($A32="",$B32=""),"",'OddsRatio_working_2-way'!M31)</f>
        <v>2.3762047064079508</v>
      </c>
      <c r="I32" s="30">
        <f>IF(OR($A32="",$B32=""),"",'OddsRatio_working_2-way'!N31)</f>
        <v>1.7266360849833982</v>
      </c>
      <c r="J32" s="30">
        <f>IF('Log_working_2-way'!$D31="","",A32^('Log_working_2-way'!$D31))</f>
        <v>2.3854680656592984</v>
      </c>
      <c r="K32" s="32">
        <f>IF('Log_working_2-way'!$D31="","",B32^('Log_working_2-way'!$D31))</f>
        <v>1.7217777333058093</v>
      </c>
      <c r="L32" s="37">
        <f t="shared" si="9"/>
        <v>0.4245524296675191</v>
      </c>
      <c r="M32" s="37">
        <f t="shared" si="10"/>
        <v>0.57544757033248084</v>
      </c>
      <c r="N32" s="38">
        <v>128</v>
      </c>
      <c r="O32" s="38">
        <f t="shared" si="11"/>
        <v>71.111111111111114</v>
      </c>
      <c r="P32" s="38">
        <f t="shared" si="12"/>
        <v>50.891566265060241</v>
      </c>
      <c r="Q32" s="38">
        <f t="shared" si="13"/>
        <v>77.108433734939766</v>
      </c>
      <c r="R32" s="38">
        <f t="shared" si="14"/>
        <v>56.888888888888886</v>
      </c>
      <c r="S32" s="39">
        <f t="shared" si="15"/>
        <v>-5.9973226238286514</v>
      </c>
      <c r="T32" s="39">
        <f t="shared" si="16"/>
        <v>-5.9973226238286443</v>
      </c>
      <c r="U32" t="s">
        <v>95</v>
      </c>
      <c r="V32" t="s">
        <v>97</v>
      </c>
      <c r="W32" t="s">
        <v>125</v>
      </c>
      <c r="X32" t="s">
        <v>178</v>
      </c>
      <c r="Y32" s="41"/>
    </row>
    <row r="33" spans="1:25" ht="15" x14ac:dyDescent="0.25">
      <c r="A33">
        <v>2.0099999999999998</v>
      </c>
      <c r="B33">
        <v>1.83</v>
      </c>
      <c r="C33" s="29">
        <f t="shared" si="0"/>
        <v>4.3960525242639381E-2</v>
      </c>
      <c r="D33" s="30">
        <f>IF(OR($A33="",$B33=""),"",A33*'MPTO_working_2-way'!$G32)</f>
        <v>2.098360655737705</v>
      </c>
      <c r="E33" s="32">
        <f>IF(OR($A33="",$B33=""),"",B33*'MPTO_working_2-way'!$G32)</f>
        <v>1.91044776119403</v>
      </c>
      <c r="F33" s="30">
        <f>IF(OR($A33="",$B33=""),"",'MPTO_working_2-way'!D32)</f>
        <v>2.1029071263184975</v>
      </c>
      <c r="G33" s="32">
        <f>IF(OR($A33="",$B33=""),"",'MPTO_working_2-way'!E32)</f>
        <v>1.9066946582691862</v>
      </c>
      <c r="H33" s="30">
        <f>IF(OR($A33="",$B33=""),"",'OddsRatio_working_2-way'!M32)</f>
        <v>2.1031171605407648</v>
      </c>
      <c r="I33" s="30">
        <f>IF(OR($A33="",$B33=""),"",'OddsRatio_working_2-way'!N32)</f>
        <v>1.9065220230186481</v>
      </c>
      <c r="J33" s="30">
        <f>IF('Log_working_2-way'!$D32="","",A33^('Log_working_2-way'!$D32))</f>
        <v>2.105213321317545</v>
      </c>
      <c r="K33" s="32">
        <f>IF('Log_working_2-way'!$D32="","",B33^('Log_working_2-way'!$D32))</f>
        <v>1.9048027025294283</v>
      </c>
      <c r="L33" s="37">
        <f t="shared" si="9"/>
        <v>0.4765625</v>
      </c>
      <c r="M33" s="37">
        <f t="shared" si="10"/>
        <v>0.5234375</v>
      </c>
      <c r="N33" s="38">
        <v>129</v>
      </c>
      <c r="O33" s="38">
        <f t="shared" si="11"/>
        <v>64.820895522388057</v>
      </c>
      <c r="P33" s="38">
        <f t="shared" si="12"/>
        <v>58.508196721311478</v>
      </c>
      <c r="Q33" s="38">
        <f t="shared" si="13"/>
        <v>70.491803278688522</v>
      </c>
      <c r="R33" s="38">
        <f t="shared" si="14"/>
        <v>64.179104477611943</v>
      </c>
      <c r="S33" s="39">
        <f t="shared" si="15"/>
        <v>-5.6709077563004655</v>
      </c>
      <c r="T33" s="39">
        <f t="shared" si="16"/>
        <v>-5.6709077563004655</v>
      </c>
      <c r="U33" t="s">
        <v>94</v>
      </c>
      <c r="V33" t="s">
        <v>153</v>
      </c>
      <c r="W33" t="s">
        <v>125</v>
      </c>
      <c r="X33" t="s">
        <v>178</v>
      </c>
      <c r="Y33" s="41"/>
    </row>
    <row r="34" spans="1:25" ht="15" x14ac:dyDescent="0.25">
      <c r="A34">
        <v>2.19</v>
      </c>
      <c r="B34">
        <v>1.69</v>
      </c>
      <c r="C34" s="29">
        <f t="shared" si="0"/>
        <v>4.8336980897571102E-2</v>
      </c>
      <c r="D34" s="30">
        <f>IF(OR($A34="",$B34=""),"",A34*'MPTO_working_2-way'!$G33)</f>
        <v>2.2958579881656807</v>
      </c>
      <c r="E34" s="32">
        <f>IF(OR($A34="",$B34=""),"",B34*'MPTO_working_2-way'!$G33)</f>
        <v>1.7716894977168951</v>
      </c>
      <c r="F34" s="30">
        <f>IF(OR($A34="",$B34=""),"",'MPTO_working_2-way'!D33)</f>
        <v>2.3123926150385805</v>
      </c>
      <c r="G34" s="32">
        <f>IF(OR($A34="",$B34=""),"",'MPTO_working_2-way'!E33)</f>
        <v>1.7619671038537528</v>
      </c>
      <c r="H34" s="30">
        <f>IF(OR($A34="",$B34=""),"",'OddsRatio_working_2-way'!M33)</f>
        <v>2.3132546139874859</v>
      </c>
      <c r="I34" s="30">
        <f>IF(OR($A34="",$B34=""),"",'OddsRatio_working_2-way'!N33)</f>
        <v>1.761466961051567</v>
      </c>
      <c r="J34" s="30">
        <f>IF('Log_working_2-way'!$D33="","",A34^('Log_working_2-way'!$D33))</f>
        <v>2.3209867282319023</v>
      </c>
      <c r="K34" s="32">
        <f>IF('Log_working_2-way'!$D33="","",B34^('Log_working_2-way'!$D33))</f>
        <v>1.7570098765015589</v>
      </c>
      <c r="L34" s="37">
        <f t="shared" si="9"/>
        <v>0.4355670103092783</v>
      </c>
      <c r="M34" s="37">
        <f t="shared" si="10"/>
        <v>0.56443298969072164</v>
      </c>
      <c r="N34" s="38">
        <v>130</v>
      </c>
      <c r="O34" s="38">
        <f t="shared" si="11"/>
        <v>70.6392694063927</v>
      </c>
      <c r="P34" s="38">
        <f t="shared" si="12"/>
        <v>53.076923076923073</v>
      </c>
      <c r="Q34" s="38">
        <f t="shared" si="13"/>
        <v>76.92307692307692</v>
      </c>
      <c r="R34" s="38">
        <f t="shared" si="14"/>
        <v>59.360730593607308</v>
      </c>
      <c r="S34" s="39">
        <f t="shared" si="15"/>
        <v>-6.2838075166842202</v>
      </c>
      <c r="T34" s="39">
        <f t="shared" si="16"/>
        <v>-6.2838075166842344</v>
      </c>
      <c r="U34" t="s">
        <v>154</v>
      </c>
      <c r="V34" t="s">
        <v>155</v>
      </c>
      <c r="W34" t="s">
        <v>125</v>
      </c>
      <c r="X34" t="s">
        <v>178</v>
      </c>
      <c r="Y34" s="41"/>
    </row>
    <row r="35" spans="1:25" ht="15" x14ac:dyDescent="0.25">
      <c r="A35">
        <v>2.06</v>
      </c>
      <c r="B35">
        <v>1.78</v>
      </c>
      <c r="C35" s="29">
        <f t="shared" si="0"/>
        <v>4.7234646012872306E-2</v>
      </c>
      <c r="D35" s="30">
        <f>IF(OR($A35="",$B35=""),"",A35*'MPTO_working_2-way'!$G34)</f>
        <v>2.1573033707865168</v>
      </c>
      <c r="E35" s="32">
        <f>IF(OR($A35="",$B35=""),"",B35*'MPTO_working_2-way'!$G34)</f>
        <v>1.8640776699029127</v>
      </c>
      <c r="F35" s="30">
        <f>IF(OR($A35="",$B35=""),"",'MPTO_working_2-way'!D34)</f>
        <v>2.165347820951931</v>
      </c>
      <c r="G35" s="32">
        <f>IF(OR($A35="",$B35=""),"",'MPTO_working_2-way'!E34)</f>
        <v>1.8581129015911626</v>
      </c>
      <c r="H35" s="30">
        <f>IF(OR($A35="",$B35=""),"",'OddsRatio_working_2-way'!M34)</f>
        <v>2.1657505560686463</v>
      </c>
      <c r="I35" s="30">
        <f>IF(OR($A35="",$B35=""),"",'OddsRatio_working_2-way'!N34)</f>
        <v>1.8578164469184384</v>
      </c>
      <c r="J35" s="30">
        <f>IF('Log_working_2-way'!$D34="","",A35^('Log_working_2-way'!$D34))</f>
        <v>2.169481150379414</v>
      </c>
      <c r="K35" s="32">
        <f>IF('Log_working_2-way'!$D34="","",B35^('Log_working_2-way'!$D34))</f>
        <v>1.855080049537273</v>
      </c>
      <c r="L35" s="37">
        <f t="shared" si="9"/>
        <v>0.46354166666666669</v>
      </c>
      <c r="M35" s="37">
        <f t="shared" si="10"/>
        <v>0.53645833333333337</v>
      </c>
      <c r="N35" s="38">
        <v>131</v>
      </c>
      <c r="O35" s="38">
        <f t="shared" si="11"/>
        <v>67.407766990291265</v>
      </c>
      <c r="P35" s="38">
        <f t="shared" si="12"/>
        <v>57.404494382022477</v>
      </c>
      <c r="Q35" s="38">
        <f t="shared" si="13"/>
        <v>73.595505617977537</v>
      </c>
      <c r="R35" s="38">
        <f t="shared" si="14"/>
        <v>63.592233009708735</v>
      </c>
      <c r="S35" s="39">
        <f t="shared" si="15"/>
        <v>-6.1877386276862723</v>
      </c>
      <c r="T35" s="39">
        <f t="shared" si="16"/>
        <v>-6.187738627686258</v>
      </c>
      <c r="U35" t="s">
        <v>156</v>
      </c>
      <c r="V35" t="s">
        <v>157</v>
      </c>
      <c r="W35" t="s">
        <v>125</v>
      </c>
      <c r="X35" t="s">
        <v>178</v>
      </c>
      <c r="Y35" s="41"/>
    </row>
    <row r="36" spans="1:25" ht="15" x14ac:dyDescent="0.25">
      <c r="A36">
        <v>2.1800000000000002</v>
      </c>
      <c r="B36">
        <v>1.67</v>
      </c>
      <c r="C36" s="29">
        <f t="shared" si="0"/>
        <v>5.7517991539856039E-2</v>
      </c>
      <c r="D36" s="30">
        <f>IF(OR($A36="",$B36=""),"",A36*'MPTO_working_2-way'!$G35)</f>
        <v>2.3053892215568865</v>
      </c>
      <c r="E36" s="32">
        <f>IF(OR($A36="",$B36=""),"",B36*'MPTO_working_2-way'!$G35)</f>
        <v>1.7660550458715596</v>
      </c>
      <c r="F36" s="30">
        <f>IF(OR($A36="",$B36=""),"",'MPTO_working_2-way'!D35)</f>
        <v>2.3258161374816329</v>
      </c>
      <c r="G36" s="32">
        <f>IF(OR($A36="",$B36=""),"",'MPTO_working_2-way'!E35)</f>
        <v>1.754252397243772</v>
      </c>
      <c r="H36" s="30">
        <f>IF(OR($A36="",$B36=""),"",'OddsRatio_working_2-way'!M35)</f>
        <v>2.327099856774443</v>
      </c>
      <c r="I36" s="30">
        <f>IF(OR($A36="",$B36=""),"",'OddsRatio_working_2-way'!N35)</f>
        <v>1.7535228000329461</v>
      </c>
      <c r="J36" s="30">
        <f>IF('Log_working_2-way'!$D35="","",A36^('Log_working_2-way'!$D35))</f>
        <v>2.3367577330696232</v>
      </c>
      <c r="K36" s="32">
        <f>IF('Log_working_2-way'!$D35="","",B36^('Log_working_2-way'!$D35))</f>
        <v>1.748078709595247</v>
      </c>
      <c r="L36" s="37">
        <f t="shared" si="9"/>
        <v>0.43376623376623369</v>
      </c>
      <c r="M36" s="37">
        <f t="shared" si="10"/>
        <v>0.5662337662337662</v>
      </c>
      <c r="N36" s="38">
        <v>132</v>
      </c>
      <c r="O36" s="38">
        <f t="shared" si="11"/>
        <v>71.449541284403693</v>
      </c>
      <c r="P36" s="38">
        <f t="shared" si="12"/>
        <v>52.958083832335333</v>
      </c>
      <c r="Q36" s="38">
        <f t="shared" si="13"/>
        <v>79.041916167664681</v>
      </c>
      <c r="R36" s="38">
        <f t="shared" si="14"/>
        <v>60.550458715596328</v>
      </c>
      <c r="S36" s="39">
        <f t="shared" si="15"/>
        <v>-7.5923748832609874</v>
      </c>
      <c r="T36" s="39">
        <f t="shared" si="16"/>
        <v>-7.5923748832609945</v>
      </c>
      <c r="U36" t="s">
        <v>158</v>
      </c>
      <c r="V36" t="s">
        <v>159</v>
      </c>
      <c r="W36" t="s">
        <v>180</v>
      </c>
      <c r="X36" t="s">
        <v>178</v>
      </c>
      <c r="Y36" s="41"/>
    </row>
    <row r="37" spans="1:25" ht="15" x14ac:dyDescent="0.25">
      <c r="A37">
        <v>1.93</v>
      </c>
      <c r="B37">
        <v>1.96</v>
      </c>
      <c r="C37" s="29">
        <f t="shared" si="0"/>
        <v>2.8338796658559762E-2</v>
      </c>
      <c r="D37" s="30">
        <f>IF(OR($A37="",$B37=""),"",A37*'MPTO_working_2-way'!$G36)</f>
        <v>1.9846938775510203</v>
      </c>
      <c r="E37" s="32">
        <f>IF(OR($A37="",$B37=""),"",B37*'MPTO_working_2-way'!$G36)</f>
        <v>2.0155440414507773</v>
      </c>
      <c r="F37" s="30">
        <f>IF(OR($A37="",$B37=""),"",'MPTO_working_2-way'!D36)</f>
        <v>1.9842635333613092</v>
      </c>
      <c r="G37" s="32">
        <f>IF(OR($A37="",$B37=""),"",'MPTO_working_2-way'!E36)</f>
        <v>2.0159880622468553</v>
      </c>
      <c r="H37" s="30">
        <f>IF(OR($A37="",$B37=""),"",'OddsRatio_working_2-way'!M36)</f>
        <v>1.9842509842514759</v>
      </c>
      <c r="I37" s="30">
        <f>IF(OR($A37="",$B37=""),"",'OddsRatio_working_2-way'!N36)</f>
        <v>2.0160010160015238</v>
      </c>
      <c r="J37" s="30">
        <f>IF('Log_working_2-way'!$D36="","",A37^('Log_working_2-way'!$D36))</f>
        <v>1.9840560014719333</v>
      </c>
      <c r="K37" s="32">
        <f>IF('Log_working_2-way'!$D36="","",B37^('Log_working_2-way'!$D36))</f>
        <v>2.0162023284286739</v>
      </c>
      <c r="L37" s="37">
        <f t="shared" si="9"/>
        <v>0.50385604113110538</v>
      </c>
      <c r="M37" s="37">
        <f t="shared" si="10"/>
        <v>0.49614395886889456</v>
      </c>
      <c r="N37" s="38">
        <v>133</v>
      </c>
      <c r="O37" s="38">
        <f t="shared" si="11"/>
        <v>64.088082901554415</v>
      </c>
      <c r="P37" s="38">
        <f t="shared" si="12"/>
        <v>65.142857142857153</v>
      </c>
      <c r="Q37" s="38">
        <f t="shared" si="13"/>
        <v>67.857142857142861</v>
      </c>
      <c r="R37" s="38">
        <f t="shared" si="14"/>
        <v>68.911917098445599</v>
      </c>
      <c r="S37" s="39">
        <f t="shared" si="15"/>
        <v>-3.7690599555884461</v>
      </c>
      <c r="T37" s="39">
        <f t="shared" si="16"/>
        <v>-3.7690599555884461</v>
      </c>
      <c r="U37" t="s">
        <v>160</v>
      </c>
      <c r="V37" t="s">
        <v>161</v>
      </c>
      <c r="W37" t="s">
        <v>180</v>
      </c>
      <c r="X37" t="s">
        <v>178</v>
      </c>
      <c r="Y37" s="41"/>
    </row>
    <row r="38" spans="1:25" ht="15" x14ac:dyDescent="0.25">
      <c r="A38">
        <v>1.86</v>
      </c>
      <c r="B38">
        <v>2.0299999999999998</v>
      </c>
      <c r="C38" s="29">
        <f t="shared" si="0"/>
        <v>3.0245246040574214E-2</v>
      </c>
      <c r="D38" s="30">
        <f>IF(OR($A38="",$B38=""),"",A38*'MPTO_working_2-way'!$G37)</f>
        <v>1.9162561576354682</v>
      </c>
      <c r="E38" s="32">
        <f>IF(OR($A38="",$B38=""),"",B38*'MPTO_working_2-way'!$G37)</f>
        <v>2.0913978494623655</v>
      </c>
      <c r="F38" s="30">
        <f>IF(OR($A38="",$B38=""),"",'MPTO_working_2-way'!D37)</f>
        <v>1.9138324294186226</v>
      </c>
      <c r="G38" s="32">
        <f>IF(OR($A38="",$B38=""),"",'MPTO_working_2-way'!E37)</f>
        <v>2.0942925287037548</v>
      </c>
      <c r="H38" s="30">
        <f>IF(OR($A38="",$B38=""),"",'OddsRatio_working_2-way'!M37)</f>
        <v>1.9137567818137824</v>
      </c>
      <c r="I38" s="30">
        <f>IF(OR($A38="",$B38=""),"",'OddsRatio_working_2-way'!N37)</f>
        <v>2.0943831224048783</v>
      </c>
      <c r="J38" s="30">
        <f>IF('Log_working_2-way'!$D37="","",A38^('Log_working_2-way'!$D37))</f>
        <v>1.9126582447390832</v>
      </c>
      <c r="K38" s="32">
        <f>IF('Log_working_2-way'!$D37="","",B38^('Log_working_2-way'!$D37))</f>
        <v>2.0957003958101184</v>
      </c>
      <c r="L38" s="37">
        <f t="shared" si="9"/>
        <v>0.52185089974293053</v>
      </c>
      <c r="M38" s="37">
        <f t="shared" si="10"/>
        <v>0.47814910025706941</v>
      </c>
      <c r="N38" s="38">
        <v>134</v>
      </c>
      <c r="O38" s="38">
        <f t="shared" si="11"/>
        <v>61.956989247311832</v>
      </c>
      <c r="P38" s="38">
        <f t="shared" si="12"/>
        <v>67.990147783251231</v>
      </c>
      <c r="Q38" s="38">
        <f t="shared" si="13"/>
        <v>66.009852216748783</v>
      </c>
      <c r="R38" s="38">
        <f t="shared" si="14"/>
        <v>72.043010752688161</v>
      </c>
      <c r="S38" s="39">
        <f t="shared" si="15"/>
        <v>-4.0528629694369513</v>
      </c>
      <c r="T38" s="39">
        <f t="shared" si="16"/>
        <v>-4.05286296943693</v>
      </c>
      <c r="U38" t="s">
        <v>162</v>
      </c>
      <c r="V38" t="s">
        <v>163</v>
      </c>
      <c r="W38" t="s">
        <v>180</v>
      </c>
      <c r="X38" t="s">
        <v>178</v>
      </c>
      <c r="Y38" s="41"/>
    </row>
    <row r="39" spans="1:25" ht="15" x14ac:dyDescent="0.25">
      <c r="A39">
        <v>2.09</v>
      </c>
      <c r="B39">
        <v>1.74</v>
      </c>
      <c r="C39" s="29">
        <f t="shared" si="0"/>
        <v>5.3181543199692038E-2</v>
      </c>
      <c r="D39" s="30">
        <f>IF(OR($A39="",$B39=""),"",A39*'MPTO_working_2-way'!$G38)</f>
        <v>2.201149425287356</v>
      </c>
      <c r="E39" s="32">
        <f>IF(OR($A39="",$B39=""),"",B39*'MPTO_working_2-way'!$G38)</f>
        <v>1.8325358851674642</v>
      </c>
      <c r="F39" s="30">
        <f>IF(OR($A39="",$B39=""),"",'MPTO_working_2-way'!D38)</f>
        <v>2.2129860646260573</v>
      </c>
      <c r="G39" s="32">
        <f>IF(OR($A39="",$B39=""),"",'MPTO_working_2-way'!E38)</f>
        <v>1.8244117794611951</v>
      </c>
      <c r="H39" s="30">
        <f>IF(OR($A39="",$B39=""),"",'OddsRatio_working_2-way'!M38)</f>
        <v>2.213660979422579</v>
      </c>
      <c r="I39" s="30">
        <f>IF(OR($A39="",$B39=""),"",'OddsRatio_working_2-way'!N38)</f>
        <v>1.823953325479549</v>
      </c>
      <c r="J39" s="30">
        <f>IF('Log_working_2-way'!$D38="","",A39^('Log_working_2-way'!$D38))</f>
        <v>2.2191962887551955</v>
      </c>
      <c r="K39" s="32">
        <f>IF('Log_working_2-way'!$D38="","",B39^('Log_working_2-way'!$D38))</f>
        <v>1.8202124704786022</v>
      </c>
      <c r="L39" s="37">
        <f t="shared" si="9"/>
        <v>0.45430809399477812</v>
      </c>
      <c r="M39" s="37">
        <f t="shared" si="10"/>
        <v>0.54569190600522188</v>
      </c>
      <c r="N39" s="38">
        <v>135</v>
      </c>
      <c r="O39" s="38">
        <f t="shared" si="11"/>
        <v>70.406698564593299</v>
      </c>
      <c r="P39" s="38">
        <f t="shared" si="12"/>
        <v>57.413793103448278</v>
      </c>
      <c r="Q39" s="38">
        <f t="shared" si="13"/>
        <v>77.586206896551715</v>
      </c>
      <c r="R39" s="38">
        <f t="shared" si="14"/>
        <v>64.593301435406701</v>
      </c>
      <c r="S39" s="39">
        <f t="shared" si="15"/>
        <v>-7.1795083319584165</v>
      </c>
      <c r="T39" s="39">
        <f t="shared" si="16"/>
        <v>-7.1795083319584236</v>
      </c>
      <c r="U39" t="s">
        <v>110</v>
      </c>
      <c r="V39" t="s">
        <v>111</v>
      </c>
      <c r="W39" t="s">
        <v>127</v>
      </c>
      <c r="X39" t="s">
        <v>178</v>
      </c>
      <c r="Y39" s="41"/>
    </row>
    <row r="40" spans="1:25" ht="15" x14ac:dyDescent="0.25">
      <c r="A40">
        <v>2.15</v>
      </c>
      <c r="B40">
        <v>1.69</v>
      </c>
      <c r="C40" s="29">
        <f t="shared" si="0"/>
        <v>5.6832255401128462E-2</v>
      </c>
      <c r="D40" s="30">
        <f>IF(OR($A40="",$B40=""),"",A40*'MPTO_working_2-way'!$G39)</f>
        <v>2.2721893491124261</v>
      </c>
      <c r="E40" s="32">
        <f>IF(OR($A40="",$B40=""),"",B40*'MPTO_working_2-way'!$G39)</f>
        <v>1.786046511627907</v>
      </c>
      <c r="F40" s="30">
        <f>IF(OR($A40="",$B40=""),"",'MPTO_working_2-way'!D39)</f>
        <v>2.2899007405073264</v>
      </c>
      <c r="G40" s="32">
        <f>IF(OR($A40="",$B40=""),"",'MPTO_working_2-way'!E39)</f>
        <v>1.7752534505924025</v>
      </c>
      <c r="H40" s="30">
        <f>IF(OR($A40="",$B40=""),"",'OddsRatio_working_2-way'!M39)</f>
        <v>2.2909944487358058</v>
      </c>
      <c r="I40" s="30">
        <f>IF(OR($A40="",$B40=""),"",'OddsRatio_working_2-way'!N39)</f>
        <v>1.7745966692414838</v>
      </c>
      <c r="J40" s="30">
        <f>IF('Log_working_2-way'!$D39="","",A40^('Log_working_2-way'!$D39))</f>
        <v>2.2993445250561972</v>
      </c>
      <c r="K40" s="32">
        <f>IF('Log_working_2-way'!$D39="","",B40^('Log_working_2-way'!$D39))</f>
        <v>1.7696188198841825</v>
      </c>
      <c r="L40" s="37">
        <f t="shared" si="9"/>
        <v>0.44010416666666663</v>
      </c>
      <c r="M40" s="37">
        <f t="shared" si="10"/>
        <v>0.55989583333333337</v>
      </c>
      <c r="N40" s="38">
        <v>136</v>
      </c>
      <c r="O40" s="38">
        <f t="shared" si="11"/>
        <v>72.744186046511615</v>
      </c>
      <c r="P40" s="38">
        <f t="shared" si="12"/>
        <v>55.526627218934912</v>
      </c>
      <c r="Q40" s="38">
        <f t="shared" si="13"/>
        <v>80.473372781065095</v>
      </c>
      <c r="R40" s="38">
        <f t="shared" si="14"/>
        <v>63.255813953488371</v>
      </c>
      <c r="S40" s="39">
        <f t="shared" si="15"/>
        <v>-7.7291867345534797</v>
      </c>
      <c r="T40" s="39">
        <f t="shared" si="16"/>
        <v>-7.7291867345534584</v>
      </c>
      <c r="U40" t="s">
        <v>109</v>
      </c>
      <c r="V40" t="s">
        <v>164</v>
      </c>
      <c r="W40" t="s">
        <v>127</v>
      </c>
      <c r="X40" t="s">
        <v>178</v>
      </c>
      <c r="Y40" s="41"/>
    </row>
    <row r="41" spans="1:25" s="50" customFormat="1" ht="15" x14ac:dyDescent="0.25">
      <c r="A41">
        <v>2.0699999999999998</v>
      </c>
      <c r="B41">
        <v>1.74</v>
      </c>
      <c r="C41" s="29">
        <f t="shared" si="0"/>
        <v>5.7804431117774335E-2</v>
      </c>
      <c r="D41" s="30">
        <f>IF(OR($A41="",$B41=""),"",A41*'MPTO_working_2-way'!$G40)</f>
        <v>2.1896551724137927</v>
      </c>
      <c r="E41" s="32">
        <f>IF(OR($A41="",$B41=""),"",B41*'MPTO_working_2-way'!$G40)</f>
        <v>1.8405797101449273</v>
      </c>
      <c r="F41" s="30">
        <f>IF(OR($A41="",$B41=""),"",'MPTO_working_2-way'!D40)</f>
        <v>2.2017238217494954</v>
      </c>
      <c r="G41" s="32">
        <f>IF(OR($A41="",$B41=""),"",'MPTO_working_2-way'!E40)</f>
        <v>1.8321379520830152</v>
      </c>
      <c r="H41" s="30">
        <f>IF(OR($A41="",$B41=""),"",'OddsRatio_working_2-way'!M40)</f>
        <v>2.2024749252878184</v>
      </c>
      <c r="I41" s="30">
        <f>IF(OR($A41="",$B41=""),"",'OddsRatio_working_2-way'!N40)</f>
        <v>1.8316181726289591</v>
      </c>
      <c r="J41" s="30">
        <f>IF('Log_working_2-way'!$D40="","",A41^('Log_working_2-way'!$D40))</f>
        <v>2.2081424697372372</v>
      </c>
      <c r="K41" s="32">
        <f>IF('Log_working_2-way'!$D40="","",B41^('Log_working_2-way'!$D40))</f>
        <v>1.8277169498181729</v>
      </c>
      <c r="L41" s="37">
        <f t="shared" si="9"/>
        <v>0.45669291338582685</v>
      </c>
      <c r="M41" s="37">
        <f t="shared" si="10"/>
        <v>0.54330708661417326</v>
      </c>
      <c r="N41" s="38">
        <v>137</v>
      </c>
      <c r="O41" s="38">
        <f t="shared" si="11"/>
        <v>70.816425120772934</v>
      </c>
      <c r="P41" s="38">
        <f t="shared" si="12"/>
        <v>58.264367816091948</v>
      </c>
      <c r="Q41" s="38">
        <f t="shared" si="13"/>
        <v>78.735632183908038</v>
      </c>
      <c r="R41" s="38">
        <f t="shared" si="14"/>
        <v>66.183574879227052</v>
      </c>
      <c r="S41" s="39">
        <f t="shared" si="15"/>
        <v>-7.9192070631351044</v>
      </c>
      <c r="T41" s="39">
        <f t="shared" si="16"/>
        <v>-7.9192070631351044</v>
      </c>
      <c r="U41" t="s">
        <v>112</v>
      </c>
      <c r="V41" t="s">
        <v>113</v>
      </c>
      <c r="W41" t="s">
        <v>127</v>
      </c>
      <c r="X41" t="s">
        <v>178</v>
      </c>
      <c r="Y41" s="53"/>
    </row>
    <row r="42" spans="1:25" ht="15" x14ac:dyDescent="0.25">
      <c r="A42">
        <v>2.02</v>
      </c>
      <c r="B42">
        <v>1.79</v>
      </c>
      <c r="C42" s="29">
        <f t="shared" si="0"/>
        <v>5.3708722827590094E-2</v>
      </c>
      <c r="D42" s="30">
        <f>IF(OR($A42="",$B42=""),"",A42*'MPTO_working_2-way'!$G41)</f>
        <v>2.1284916201117321</v>
      </c>
      <c r="E42" s="32">
        <f>IF(OR($A42="",$B42=""),"",B42*'MPTO_working_2-way'!$G41)</f>
        <v>1.8861386138613863</v>
      </c>
      <c r="F42" s="30">
        <f>IF(OR($A42="",$B42=""),"",'MPTO_working_2-way'!D41)</f>
        <v>2.1358615393703118</v>
      </c>
      <c r="G42" s="32">
        <f>IF(OR($A42="",$B42=""),"",'MPTO_working_2-way'!E41)</f>
        <v>1.8803889957876125</v>
      </c>
      <c r="H42" s="30">
        <f>IF(OR($A42="",$B42=""),"",'OddsRatio_working_2-way'!M41)</f>
        <v>2.1362830811493807</v>
      </c>
      <c r="I42" s="30">
        <f>IF(OR($A42="",$B42=""),"",'OddsRatio_working_2-way'!N41)</f>
        <v>1.8800623863804027</v>
      </c>
      <c r="J42" s="30">
        <f>IF('Log_working_2-way'!$D41="","",A42^('Log_working_2-way'!$D41))</f>
        <v>2.1397180317469915</v>
      </c>
      <c r="K42" s="32">
        <f>IF('Log_working_2-way'!$D41="","",B42^('Log_working_2-way'!$D41))</f>
        <v>1.8774100015469861</v>
      </c>
      <c r="L42" s="37">
        <f t="shared" si="9"/>
        <v>0.46981627296587919</v>
      </c>
      <c r="M42" s="37">
        <f t="shared" si="10"/>
        <v>0.53018372703412076</v>
      </c>
      <c r="N42" s="38">
        <v>138</v>
      </c>
      <c r="O42" s="38">
        <f t="shared" si="11"/>
        <v>69.683168316831683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68.316831683168317</v>
      </c>
      <c r="S42" s="39">
        <f t="shared" si="15"/>
        <v>-7.4118037502074117</v>
      </c>
      <c r="T42" s="39">
        <f t="shared" si="16"/>
        <v>-7.4118037502074188</v>
      </c>
      <c r="U42" t="s">
        <v>165</v>
      </c>
      <c r="V42" t="s">
        <v>108</v>
      </c>
      <c r="W42" t="s">
        <v>127</v>
      </c>
      <c r="X42" t="s">
        <v>178</v>
      </c>
      <c r="Y42" s="41"/>
    </row>
    <row r="43" spans="1:25" ht="15" x14ac:dyDescent="0.25">
      <c r="A43">
        <v>1.81</v>
      </c>
      <c r="B43">
        <v>2.0099999999999998</v>
      </c>
      <c r="C43" s="29">
        <f t="shared" si="0"/>
        <v>4.999862565624924E-2</v>
      </c>
      <c r="D43" s="30">
        <f>IF(OR($A43="",$B43=""),"",A43*'MPTO_working_2-way'!$G42)</f>
        <v>1.9004975124378112</v>
      </c>
      <c r="E43" s="32">
        <f>IF(OR($A43="",$B43=""),"",B43*'MPTO_working_2-way'!$G42)</f>
        <v>2.1104972375690609</v>
      </c>
      <c r="F43" s="30">
        <f>IF(OR($A43="",$B43=""),"",'MPTO_working_2-way'!D42)</f>
        <v>1.8957817670201405</v>
      </c>
      <c r="G43" s="32">
        <f>IF(OR($A43="",$B43=""),"",'MPTO_working_2-way'!E42)</f>
        <v>2.1163433291643639</v>
      </c>
      <c r="H43" s="30">
        <f>IF(OR($A43="",$B43=""),"",'OddsRatio_working_2-way'!M42)</f>
        <v>1.89553347118899</v>
      </c>
      <c r="I43" s="30">
        <f>IF(OR($A43="",$B43=""),"",'OddsRatio_working_2-way'!N42)</f>
        <v>2.1166528467912094</v>
      </c>
      <c r="J43" s="30">
        <f>IF('Log_working_2-way'!$D42="","",A43^('Log_working_2-way'!$D42))</f>
        <v>1.893363416452811</v>
      </c>
      <c r="K43" s="32">
        <f>IF('Log_working_2-way'!$D42="","",B43^('Log_working_2-way'!$D42))</f>
        <v>2.1193652902976643</v>
      </c>
      <c r="L43" s="37">
        <f t="shared" si="9"/>
        <v>0.52617801047120416</v>
      </c>
      <c r="M43" s="37">
        <f t="shared" si="10"/>
        <v>0.47382198952879578</v>
      </c>
      <c r="N43" s="38">
        <v>139</v>
      </c>
      <c r="O43" s="38">
        <f t="shared" si="11"/>
        <v>62.204419889502766</v>
      </c>
      <c r="P43" s="38">
        <f t="shared" si="12"/>
        <v>69.845771144278615</v>
      </c>
      <c r="Q43" s="38">
        <f t="shared" si="13"/>
        <v>69.154228855721399</v>
      </c>
      <c r="R43" s="38">
        <f t="shared" si="14"/>
        <v>76.795580110497241</v>
      </c>
      <c r="S43" s="39">
        <f t="shared" si="15"/>
        <v>-6.9498089662186331</v>
      </c>
      <c r="T43" s="39">
        <f t="shared" si="16"/>
        <v>-6.949808966218626</v>
      </c>
      <c r="U43" t="s">
        <v>114</v>
      </c>
      <c r="V43" t="s">
        <v>115</v>
      </c>
      <c r="W43" t="s">
        <v>68</v>
      </c>
      <c r="X43" t="s">
        <v>178</v>
      </c>
      <c r="Y43" s="41"/>
    </row>
    <row r="44" spans="1:25" ht="15" x14ac:dyDescent="0.25">
      <c r="A44">
        <v>2.0299999999999998</v>
      </c>
      <c r="B44">
        <v>1.85</v>
      </c>
      <c r="C44" s="29">
        <f t="shared" si="0"/>
        <v>3.315137797896428E-2</v>
      </c>
      <c r="D44" s="30">
        <f>IF(OR($A44="",$B44=""),"",A44*'MPTO_working_2-way'!$G43)</f>
        <v>2.0972972972972972</v>
      </c>
      <c r="E44" s="32">
        <f>IF(OR($A44="",$B44=""),"",B44*'MPTO_working_2-way'!$G43)</f>
        <v>1.9113300492610841</v>
      </c>
      <c r="F44" s="30">
        <f>IF(OR($A44="",$B44=""),"",'MPTO_working_2-way'!D43)</f>
        <v>2.1006852188505105</v>
      </c>
      <c r="G44" s="32">
        <f>IF(OR($A44="",$B44=""),"",'MPTO_working_2-way'!E43)</f>
        <v>1.9085249650616189</v>
      </c>
      <c r="H44" s="30">
        <f>IF(OR($A44="",$B44=""),"",'OddsRatio_working_2-way'!M43)</f>
        <v>2.1008018467836762</v>
      </c>
      <c r="I44" s="30">
        <f>IF(OR($A44="",$B44=""),"",'OddsRatio_working_2-way'!N43)</f>
        <v>1.9084287085108012</v>
      </c>
      <c r="J44" s="30">
        <f>IF('Log_working_2-way'!$D43="","",A44^('Log_working_2-way'!$D43))</f>
        <v>2.1023480190539692</v>
      </c>
      <c r="K44" s="32">
        <f>IF('Log_working_2-way'!$D43="","",B44^('Log_working_2-way'!$D43))</f>
        <v>1.9071545307970494</v>
      </c>
      <c r="L44" s="37">
        <f t="shared" si="9"/>
        <v>0.47680412371134023</v>
      </c>
      <c r="M44" s="37">
        <f t="shared" si="10"/>
        <v>0.52319587628865971</v>
      </c>
      <c r="N44" s="38">
        <v>140</v>
      </c>
      <c r="O44" s="38">
        <f t="shared" si="11"/>
        <v>71.034482758620697</v>
      </c>
      <c r="P44" s="38">
        <f t="shared" si="12"/>
        <v>64.324324324324309</v>
      </c>
      <c r="Q44" s="38">
        <f t="shared" si="13"/>
        <v>75.675675675675663</v>
      </c>
      <c r="R44" s="38">
        <f t="shared" si="14"/>
        <v>68.965517241379317</v>
      </c>
      <c r="S44" s="39">
        <f t="shared" si="15"/>
        <v>-4.6411929170549655</v>
      </c>
      <c r="T44" s="39">
        <f t="shared" si="16"/>
        <v>-4.6411929170550081</v>
      </c>
      <c r="U44" t="s">
        <v>166</v>
      </c>
      <c r="V44" t="s">
        <v>116</v>
      </c>
      <c r="W44" t="s">
        <v>122</v>
      </c>
      <c r="X44" t="s">
        <v>179</v>
      </c>
      <c r="Y44" s="41"/>
    </row>
    <row r="45" spans="1:25" ht="15" x14ac:dyDescent="0.25">
      <c r="A45">
        <v>1.7</v>
      </c>
      <c r="B45">
        <v>2.21</v>
      </c>
      <c r="C45" s="29">
        <f t="shared" si="0"/>
        <v>4.0723981900452566E-2</v>
      </c>
      <c r="D45" s="30">
        <f>IF(OR($A45="",$B45=""),"",A45*'MPTO_working_2-way'!$G44)</f>
        <v>1.7692307692307694</v>
      </c>
      <c r="E45" s="32">
        <f>IF(OR($A45="",$B45=""),"",B45*'MPTO_working_2-way'!$G44)</f>
        <v>2.3000000000000003</v>
      </c>
      <c r="F45" s="30">
        <f>IF(OR($A45="",$B45=""),"",'MPTO_working_2-way'!D44)</f>
        <v>1.760956175298805</v>
      </c>
      <c r="G45" s="32">
        <f>IF(OR($A45="",$B45=""),"",'MPTO_working_2-way'!E44)</f>
        <v>2.3141361256544504</v>
      </c>
      <c r="H45" s="30">
        <f>IF(OR($A45="",$B45=""),"",'OddsRatio_working_2-way'!M44)</f>
        <v>1.7606000241218864</v>
      </c>
      <c r="I45" s="30">
        <f>IF(OR($A45="",$B45=""),"",'OddsRatio_working_2-way'!N44)</f>
        <v>2.3147514702678329</v>
      </c>
      <c r="J45" s="30">
        <f>IF('Log_working_2-way'!$D44="","",A45^('Log_working_2-way'!$D44))</f>
        <v>1.7568261065137158</v>
      </c>
      <c r="K45" s="32">
        <f>IF('Log_working_2-way'!$D44="","",B45^('Log_working_2-way'!$D44))</f>
        <v>2.3213074858188989</v>
      </c>
      <c r="L45" s="37">
        <f t="shared" si="9"/>
        <v>0.56521739130434778</v>
      </c>
      <c r="M45" s="37">
        <f t="shared" si="10"/>
        <v>0.43478260869565211</v>
      </c>
      <c r="N45" s="38">
        <v>141</v>
      </c>
      <c r="O45" s="38">
        <f t="shared" si="11"/>
        <v>58.058823529411761</v>
      </c>
      <c r="P45" s="38">
        <f t="shared" si="12"/>
        <v>77.199095022624448</v>
      </c>
      <c r="Q45" s="38">
        <f t="shared" si="13"/>
        <v>63.800904977375566</v>
      </c>
      <c r="R45" s="38">
        <f t="shared" si="14"/>
        <v>82.941176470588232</v>
      </c>
      <c r="S45" s="39">
        <f t="shared" si="15"/>
        <v>-5.7420814479638054</v>
      </c>
      <c r="T45" s="39">
        <f t="shared" si="16"/>
        <v>-5.7420814479637841</v>
      </c>
      <c r="U45" t="s">
        <v>117</v>
      </c>
      <c r="V45" t="s">
        <v>167</v>
      </c>
      <c r="W45" t="s">
        <v>122</v>
      </c>
      <c r="X45" t="s">
        <v>179</v>
      </c>
      <c r="Y45" s="41"/>
    </row>
    <row r="46" spans="1:25" ht="15" x14ac:dyDescent="0.25">
      <c r="A46">
        <v>1.93</v>
      </c>
      <c r="B46">
        <v>1.96</v>
      </c>
      <c r="C46" s="29">
        <f t="shared" si="0"/>
        <v>2.8338796658559762E-2</v>
      </c>
      <c r="D46" s="30">
        <f>IF(OR($A46="",$B46=""),"",A46*'MPTO_working_2-way'!$G45)</f>
        <v>1.9846938775510203</v>
      </c>
      <c r="E46" s="32">
        <f>IF(OR($A46="",$B46=""),"",B46*'MPTO_working_2-way'!$G45)</f>
        <v>2.0155440414507773</v>
      </c>
      <c r="F46" s="30">
        <f>IF(OR($A46="",$B46=""),"",'MPTO_working_2-way'!D45)</f>
        <v>1.9842635333613092</v>
      </c>
      <c r="G46" s="32">
        <f>IF(OR($A46="",$B46=""),"",'MPTO_working_2-way'!E45)</f>
        <v>2.0159880622468553</v>
      </c>
      <c r="H46" s="30">
        <f>IF(OR($A46="",$B46=""),"",'OddsRatio_working_2-way'!M45)</f>
        <v>1.9842509842514759</v>
      </c>
      <c r="I46" s="30">
        <f>IF(OR($A46="",$B46=""),"",'OddsRatio_working_2-way'!N45)</f>
        <v>2.0160010160015238</v>
      </c>
      <c r="J46" s="30">
        <f>IF('Log_working_2-way'!$D45="","",A46^('Log_working_2-way'!$D45))</f>
        <v>1.9840560014719333</v>
      </c>
      <c r="K46" s="32">
        <f>IF('Log_working_2-way'!$D45="","",B46^('Log_working_2-way'!$D45))</f>
        <v>2.0162023284286739</v>
      </c>
      <c r="L46" s="37">
        <f t="shared" si="9"/>
        <v>0.50385604113110538</v>
      </c>
      <c r="M46" s="37">
        <f t="shared" si="10"/>
        <v>0.49614395886889456</v>
      </c>
      <c r="N46" s="38">
        <v>142</v>
      </c>
      <c r="O46" s="38">
        <f t="shared" si="11"/>
        <v>68.424870466321252</v>
      </c>
      <c r="P46" s="38">
        <f t="shared" si="12"/>
        <v>69.551020408163268</v>
      </c>
      <c r="Q46" s="38">
        <f t="shared" si="13"/>
        <v>72.448979591836732</v>
      </c>
      <c r="R46" s="38">
        <f t="shared" si="14"/>
        <v>73.575129533678762</v>
      </c>
      <c r="S46" s="39">
        <f t="shared" si="15"/>
        <v>-4.0241091255154799</v>
      </c>
      <c r="T46" s="39">
        <f t="shared" si="16"/>
        <v>-4.0241091255154942</v>
      </c>
      <c r="U46" t="s">
        <v>120</v>
      </c>
      <c r="V46" t="s">
        <v>168</v>
      </c>
      <c r="W46" t="s">
        <v>123</v>
      </c>
      <c r="X46" t="s">
        <v>179</v>
      </c>
      <c r="Y46" s="41"/>
    </row>
    <row r="47" spans="1:25" ht="15" x14ac:dyDescent="0.25">
      <c r="A47">
        <v>1.97</v>
      </c>
      <c r="B47">
        <v>1.92</v>
      </c>
      <c r="C47" s="29">
        <f t="shared" si="0"/>
        <v>2.844754653130277E-2</v>
      </c>
      <c r="D47" s="30">
        <f>IF(OR($A47="",$B47=""),"",A47*'MPTO_working_2-way'!$G46)</f>
        <v>2.0260416666666665</v>
      </c>
      <c r="E47" s="32">
        <f>IF(OR($A47="",$B47=""),"",B47*'MPTO_working_2-way'!$G46)</f>
        <v>1.9746192893401013</v>
      </c>
      <c r="F47" s="30">
        <f>IF(OR($A47="",$B47=""),"",'MPTO_working_2-way'!D46)</f>
        <v>2.0267924123888115</v>
      </c>
      <c r="G47" s="32">
        <f>IF(OR($A47="",$B47=""),"",'MPTO_working_2-way'!E46)</f>
        <v>1.9739066903246005</v>
      </c>
      <c r="H47" s="30">
        <f>IF(OR($A47="",$B47=""),"",'OddsRatio_working_2-way'!M46)</f>
        <v>2.0268144068364817</v>
      </c>
      <c r="I47" s="30">
        <f>IF(OR($A47="",$B47=""),"",'OddsRatio_working_2-way'!N46)</f>
        <v>1.9738858291644976</v>
      </c>
      <c r="J47" s="30">
        <f>IF('Log_working_2-way'!$D46="","",A47^('Log_working_2-way'!$D46))</f>
        <v>2.0271548987306875</v>
      </c>
      <c r="K47" s="32">
        <f>IF('Log_working_2-way'!$D46="","",B47^('Log_working_2-way'!$D46))</f>
        <v>1.9735629954505829</v>
      </c>
      <c r="L47" s="37">
        <f t="shared" si="9"/>
        <v>0.49357326478149105</v>
      </c>
      <c r="M47" s="37">
        <f t="shared" si="10"/>
        <v>0.50642673521850901</v>
      </c>
      <c r="N47" s="38">
        <v>143</v>
      </c>
      <c r="O47" s="38">
        <f t="shared" si="11"/>
        <v>70.411167512690341</v>
      </c>
      <c r="P47" s="38">
        <f t="shared" si="12"/>
        <v>68.520833333333343</v>
      </c>
      <c r="Q47" s="38">
        <f t="shared" si="13"/>
        <v>74.479166666666671</v>
      </c>
      <c r="R47" s="38">
        <f t="shared" si="14"/>
        <v>72.588832487309645</v>
      </c>
      <c r="S47" s="39">
        <f t="shared" si="15"/>
        <v>-4.0679991539763307</v>
      </c>
      <c r="T47" s="39">
        <f t="shared" si="16"/>
        <v>-4.0679991539763023</v>
      </c>
      <c r="U47" t="s">
        <v>83</v>
      </c>
      <c r="V47" t="s">
        <v>119</v>
      </c>
      <c r="W47" t="s">
        <v>123</v>
      </c>
      <c r="X47" t="s">
        <v>179</v>
      </c>
      <c r="Y47" s="41"/>
    </row>
    <row r="48" spans="1:25" ht="15" x14ac:dyDescent="0.25">
      <c r="A48">
        <v>2.2799999999999998</v>
      </c>
      <c r="B48">
        <v>1.68</v>
      </c>
      <c r="C48" s="29">
        <f t="shared" si="0"/>
        <v>3.383458646616555E-2</v>
      </c>
      <c r="D48" s="30">
        <f>IF(OR($A48="",$B48=""),"",A48*'MPTO_working_2-way'!$G47)</f>
        <v>2.3571428571428572</v>
      </c>
      <c r="E48" s="32">
        <f>IF(OR($A48="",$B48=""),"",B48*'MPTO_working_2-way'!$G47)</f>
        <v>1.736842105263158</v>
      </c>
      <c r="F48" s="30">
        <f>IF(OR($A48="",$B48=""),"",'MPTO_working_2-way'!D47)</f>
        <v>2.3714710252600297</v>
      </c>
      <c r="G48" s="32">
        <f>IF(OR($A48="",$B48=""),"",'MPTO_working_2-way'!E47)</f>
        <v>1.7291440953412784</v>
      </c>
      <c r="H48" s="30">
        <f>IF(OR($A48="",$B48=""),"",'OddsRatio_working_2-way'!M47)</f>
        <v>2.3719886811400706</v>
      </c>
      <c r="I48" s="30">
        <f>IF(OR($A48="",$B48=""),"",'OddsRatio_working_2-way'!N47)</f>
        <v>1.728868986855663</v>
      </c>
      <c r="J48" s="30">
        <f>IF('Log_working_2-way'!$D47="","",A48^('Log_working_2-way'!$D47))</f>
        <v>2.3786002597874161</v>
      </c>
      <c r="K48" s="32">
        <f>IF('Log_working_2-way'!$D47="","",B48^('Log_working_2-way'!$D47))</f>
        <v>1.7253734306956654</v>
      </c>
      <c r="L48" s="37">
        <f t="shared" si="9"/>
        <v>0.42424242424242425</v>
      </c>
      <c r="M48" s="37">
        <f t="shared" si="10"/>
        <v>0.57575757575757569</v>
      </c>
      <c r="N48" s="38">
        <v>144</v>
      </c>
      <c r="O48" s="38">
        <f t="shared" si="11"/>
        <v>80.842105263157904</v>
      </c>
      <c r="P48" s="38">
        <f t="shared" si="12"/>
        <v>58.285714285714278</v>
      </c>
      <c r="Q48" s="38">
        <f t="shared" si="13"/>
        <v>85.714285714285708</v>
      </c>
      <c r="R48" s="38">
        <f t="shared" si="14"/>
        <v>63.15789473684211</v>
      </c>
      <c r="S48" s="39">
        <f t="shared" si="15"/>
        <v>-4.8721804511278037</v>
      </c>
      <c r="T48" s="39">
        <f t="shared" si="16"/>
        <v>-4.8721804511278322</v>
      </c>
      <c r="U48" t="s">
        <v>85</v>
      </c>
      <c r="V48" t="s">
        <v>79</v>
      </c>
      <c r="W48" t="s">
        <v>123</v>
      </c>
      <c r="X48" t="s">
        <v>179</v>
      </c>
      <c r="Y48" s="41"/>
    </row>
    <row r="49" spans="1:25" ht="15" x14ac:dyDescent="0.25">
      <c r="A49">
        <v>2.3199999999999998</v>
      </c>
      <c r="B49">
        <v>1.66</v>
      </c>
      <c r="C49" s="29">
        <f t="shared" si="0"/>
        <v>3.3444121312837582E-2</v>
      </c>
      <c r="D49" s="30">
        <f>IF(OR($A49="",$B49=""),"",A49*'MPTO_working_2-way'!$G48)</f>
        <v>2.3975903614457832</v>
      </c>
      <c r="E49" s="32">
        <f>IF(OR($A49="",$B49=""),"",B49*'MPTO_working_2-way'!$G48)</f>
        <v>1.7155172413793103</v>
      </c>
      <c r="F49" s="30">
        <f>IF(OR($A49="",$B49=""),"",'MPTO_working_2-way'!D48)</f>
        <v>2.4136375031336175</v>
      </c>
      <c r="G49" s="32">
        <f>IF(OR($A49="",$B49=""),"",'MPTO_working_2-way'!E48)</f>
        <v>1.707394928178755</v>
      </c>
      <c r="H49" s="30">
        <f>IF(OR($A49="",$B49=""),"",'OddsRatio_working_2-way'!M48)</f>
        <v>2.4142135623730954</v>
      </c>
      <c r="I49" s="30">
        <f>IF(OR($A49="",$B49=""),"",'OddsRatio_working_2-way'!N48)</f>
        <v>1.7071067811865479</v>
      </c>
      <c r="J49" s="30">
        <f>IF('Log_working_2-way'!$D48="","",A49^('Log_working_2-way'!$D48))</f>
        <v>2.4216287324780335</v>
      </c>
      <c r="K49" s="32">
        <f>IF('Log_working_2-way'!$D48="","",B49^('Log_working_2-way'!$D48))</f>
        <v>1.7034185347793582</v>
      </c>
      <c r="L49" s="37">
        <f t="shared" si="9"/>
        <v>0.41708542713567837</v>
      </c>
      <c r="M49" s="37">
        <f t="shared" si="10"/>
        <v>0.58291457286432158</v>
      </c>
      <c r="N49" s="38">
        <v>145</v>
      </c>
      <c r="O49" s="38">
        <f t="shared" si="11"/>
        <v>82.5</v>
      </c>
      <c r="P49" s="38">
        <f t="shared" si="12"/>
        <v>57.650602409638552</v>
      </c>
      <c r="Q49" s="38">
        <f t="shared" si="13"/>
        <v>87.349397590361448</v>
      </c>
      <c r="R49" s="38">
        <f t="shared" si="14"/>
        <v>62.500000000000007</v>
      </c>
      <c r="S49" s="39">
        <f t="shared" si="15"/>
        <v>-4.8493975903614484</v>
      </c>
      <c r="T49" s="39">
        <f t="shared" si="16"/>
        <v>-4.8493975903614555</v>
      </c>
      <c r="U49" t="s">
        <v>169</v>
      </c>
      <c r="V49" t="s">
        <v>118</v>
      </c>
      <c r="W49" t="s">
        <v>123</v>
      </c>
      <c r="X49" t="s">
        <v>179</v>
      </c>
      <c r="Y49" s="41"/>
    </row>
    <row r="50" spans="1:25" ht="15" x14ac:dyDescent="0.25">
      <c r="A50">
        <v>1.99</v>
      </c>
      <c r="B50">
        <v>1.85</v>
      </c>
      <c r="C50" s="29">
        <f t="shared" si="0"/>
        <v>4.3053103354610656E-2</v>
      </c>
      <c r="D50" s="30">
        <f>IF(OR($A50="",$B50=""),"",A50*'MPTO_working_2-way'!$G49)</f>
        <v>2.0756756756756753</v>
      </c>
      <c r="E50" s="32">
        <f>IF(OR($A50="",$B50=""),"",B50*'MPTO_working_2-way'!$G49)</f>
        <v>1.9296482412060298</v>
      </c>
      <c r="F50" s="30">
        <f>IF(OR($A50="",$B50=""),"",'MPTO_working_2-way'!D49)</f>
        <v>2.0790625441197226</v>
      </c>
      <c r="G50" s="32">
        <f>IF(OR($A50="",$B50=""),"",'MPTO_working_2-way'!E49)</f>
        <v>1.9267303414889438</v>
      </c>
      <c r="H50" s="30">
        <f>IF(OR($A50="",$B50=""),"",'OddsRatio_working_2-way'!M49)</f>
        <v>2.0792154012767514</v>
      </c>
      <c r="I50" s="30">
        <f>IF(OR($A50="",$B50=""),"",'OddsRatio_working_2-way'!N49)</f>
        <v>1.9265990819042815</v>
      </c>
      <c r="J50" s="30">
        <f>IF('Log_working_2-way'!$D49="","",A50^('Log_working_2-way'!$D49))</f>
        <v>2.0807741676242877</v>
      </c>
      <c r="K50" s="32">
        <f>IF('Log_working_2-way'!$D49="","",B50^('Log_working_2-way'!$D49))</f>
        <v>1.9252626773989769</v>
      </c>
      <c r="L50" s="37">
        <f t="shared" si="9"/>
        <v>0.48177083333333343</v>
      </c>
      <c r="M50" s="37">
        <f t="shared" si="10"/>
        <v>0.51822916666666674</v>
      </c>
      <c r="N50" s="38">
        <v>146</v>
      </c>
      <c r="O50" s="38">
        <f t="shared" si="11"/>
        <v>72.633165829145739</v>
      </c>
      <c r="P50" s="38">
        <f t="shared" si="12"/>
        <v>67.081081081081081</v>
      </c>
      <c r="Q50" s="38">
        <f t="shared" si="13"/>
        <v>78.918918918918905</v>
      </c>
      <c r="R50" s="38">
        <f t="shared" si="14"/>
        <v>73.366834170854261</v>
      </c>
      <c r="S50" s="39">
        <f t="shared" si="15"/>
        <v>-6.2857530897731664</v>
      </c>
      <c r="T50" s="39">
        <f t="shared" si="16"/>
        <v>-6.2857530897731806</v>
      </c>
      <c r="U50" t="s">
        <v>121</v>
      </c>
      <c r="V50" t="s">
        <v>170</v>
      </c>
      <c r="W50" t="s">
        <v>124</v>
      </c>
      <c r="X50" t="s">
        <v>179</v>
      </c>
      <c r="Y50" s="41"/>
    </row>
    <row r="51" spans="1:25" ht="15" x14ac:dyDescent="0.25">
      <c r="A51">
        <v>2.4500000000000002</v>
      </c>
      <c r="B51">
        <v>1.6</v>
      </c>
      <c r="C51" s="29">
        <f t="shared" si="0"/>
        <v>3.3163265306122458E-2</v>
      </c>
      <c r="D51" s="30">
        <f>IF(OR($A51="",$B51=""),"",A51*'MPTO_working_2-way'!$G50)</f>
        <v>2.53125</v>
      </c>
      <c r="E51" s="32">
        <f>IF(OR($A51="",$B51=""),"",B51*'MPTO_working_2-way'!$G50)</f>
        <v>1.653061224489796</v>
      </c>
      <c r="F51" s="30">
        <f>IF(OR($A51="",$B51=""),"",'MPTO_working_2-way'!D50)</f>
        <v>2.5537459283387625</v>
      </c>
      <c r="G51" s="32">
        <f>IF(OR($A51="",$B51=""),"",'MPTO_working_2-way'!E50)</f>
        <v>1.6436058700209644</v>
      </c>
      <c r="H51" s="30">
        <f>IF(OR($A51="",$B51=""),"",'OddsRatio_working_2-way'!M50)</f>
        <v>2.5545631755148031</v>
      </c>
      <c r="I51" s="30">
        <f>IF(OR($A51="",$B51=""),"",'OddsRatio_working_2-way'!N50)</f>
        <v>1.643267520902677</v>
      </c>
      <c r="J51" s="30">
        <f>IF('Log_working_2-way'!$D50="","",A51^('Log_working_2-way'!$D50))</f>
        <v>2.5650213685886376</v>
      </c>
      <c r="K51" s="32">
        <f>IF('Log_working_2-way'!$D50="","",B51^('Log_working_2-way'!$D50))</f>
        <v>1.6389689112690746</v>
      </c>
      <c r="L51" s="37">
        <f t="shared" si="9"/>
        <v>0.39506172839506171</v>
      </c>
      <c r="M51" s="37">
        <f t="shared" si="10"/>
        <v>0.60493827160493829</v>
      </c>
      <c r="N51" s="38">
        <v>147</v>
      </c>
      <c r="O51" s="38">
        <f t="shared" si="11"/>
        <v>87</v>
      </c>
      <c r="P51" s="38">
        <f t="shared" si="12"/>
        <v>55.125000000000014</v>
      </c>
      <c r="Q51" s="38">
        <f t="shared" si="13"/>
        <v>91.875</v>
      </c>
      <c r="R51" s="38">
        <f t="shared" si="14"/>
        <v>59.999999999999993</v>
      </c>
      <c r="S51" s="39">
        <f t="shared" si="15"/>
        <v>-4.875</v>
      </c>
      <c r="T51" s="39">
        <f t="shared" si="16"/>
        <v>-4.8749999999999787</v>
      </c>
      <c r="U51" t="s">
        <v>171</v>
      </c>
      <c r="V51" t="s">
        <v>172</v>
      </c>
      <c r="W51" t="s">
        <v>180</v>
      </c>
      <c r="X51" t="s">
        <v>179</v>
      </c>
      <c r="Y51" s="41"/>
    </row>
    <row r="52" spans="1:25" ht="15" x14ac:dyDescent="0.25">
      <c r="A52">
        <v>1.97</v>
      </c>
      <c r="B52">
        <v>1.92</v>
      </c>
      <c r="C52" s="29">
        <f t="shared" si="0"/>
        <v>2.844754653130277E-2</v>
      </c>
      <c r="D52" s="30">
        <f>IF(OR($A52="",$B52=""),"",A52*'MPTO_working_2-way'!$G51)</f>
        <v>2.0260416666666665</v>
      </c>
      <c r="E52" s="32">
        <f>IF(OR($A52="",$B52=""),"",B52*'MPTO_working_2-way'!$G51)</f>
        <v>1.9746192893401013</v>
      </c>
      <c r="F52" s="30">
        <f>IF(OR($A52="",$B52=""),"",'MPTO_working_2-way'!D51)</f>
        <v>2.0267924123888115</v>
      </c>
      <c r="G52" s="32">
        <f>IF(OR($A52="",$B52=""),"",'MPTO_working_2-way'!E51)</f>
        <v>1.9739066903246005</v>
      </c>
      <c r="H52" s="30">
        <f>IF(OR($A52="",$B52=""),"",'OddsRatio_working_2-way'!M51)</f>
        <v>2.0268144068364817</v>
      </c>
      <c r="I52" s="30">
        <f>IF(OR($A52="",$B52=""),"",'OddsRatio_working_2-way'!N51)</f>
        <v>1.9738858291644976</v>
      </c>
      <c r="J52" s="30">
        <f>IF('Log_working_2-way'!$D51="","",A52^('Log_working_2-way'!$D51))</f>
        <v>2.0271548987306875</v>
      </c>
      <c r="K52" s="32">
        <f>IF('Log_working_2-way'!$D51="","",B52^('Log_working_2-way'!$D51))</f>
        <v>1.9735629954505829</v>
      </c>
      <c r="L52" s="37">
        <f t="shared" si="9"/>
        <v>0.49357326478149105</v>
      </c>
      <c r="M52" s="37">
        <f t="shared" si="10"/>
        <v>0.50642673521850901</v>
      </c>
      <c r="N52" s="38">
        <v>148</v>
      </c>
      <c r="O52" s="38">
        <f t="shared" si="11"/>
        <v>72.873096446700501</v>
      </c>
      <c r="P52" s="38">
        <f t="shared" si="12"/>
        <v>70.916666666666657</v>
      </c>
      <c r="Q52" s="38">
        <f t="shared" si="13"/>
        <v>77.083333333333343</v>
      </c>
      <c r="R52" s="38">
        <f t="shared" si="14"/>
        <v>75.126903553299485</v>
      </c>
      <c r="S52" s="39">
        <f t="shared" si="15"/>
        <v>-4.2102368866328419</v>
      </c>
      <c r="T52" s="39">
        <f t="shared" si="16"/>
        <v>-4.2102368866328277</v>
      </c>
      <c r="U52" t="s">
        <v>173</v>
      </c>
      <c r="V52" t="s">
        <v>174</v>
      </c>
      <c r="W52" t="s">
        <v>180</v>
      </c>
      <c r="X52" t="s">
        <v>179</v>
      </c>
      <c r="Y52" s="41"/>
    </row>
    <row r="53" spans="1:25" ht="15" x14ac:dyDescent="0.25">
      <c r="A53">
        <v>1.87</v>
      </c>
      <c r="B53">
        <v>2.02</v>
      </c>
      <c r="C53" s="29">
        <f t="shared" si="0"/>
        <v>2.9808863239265015E-2</v>
      </c>
      <c r="D53" s="30">
        <f>IF(OR($A53="",$B53=""),"",A53*'MPTO_working_2-way'!$G52)</f>
        <v>1.9257425742574257</v>
      </c>
      <c r="E53" s="32">
        <f>IF(OR($A53="",$B53=""),"",B53*'MPTO_working_2-way'!$G52)</f>
        <v>2.0802139037433154</v>
      </c>
      <c r="F53" s="30">
        <f>IF(OR($A53="",$B53=""),"",'MPTO_working_2-way'!D52)</f>
        <v>1.9236135865967305</v>
      </c>
      <c r="G53" s="32">
        <f>IF(OR($A53="",$B53=""),"",'MPTO_working_2-way'!E52)</f>
        <v>2.082703865027292</v>
      </c>
      <c r="H53" s="30">
        <f>IF(OR($A53="",$B53=""),"",'OddsRatio_working_2-way'!M52)</f>
        <v>1.9235481451827992</v>
      </c>
      <c r="I53" s="30">
        <f>IF(OR($A53="",$B53=""),"",'OddsRatio_working_2-way'!N52)</f>
        <v>2.0827805840074194</v>
      </c>
      <c r="J53" s="30">
        <f>IF('Log_working_2-way'!$D52="","",A53^('Log_working_2-way'!$D52))</f>
        <v>1.9225833907877643</v>
      </c>
      <c r="K53" s="32">
        <f>IF('Log_working_2-way'!$D52="","",B53^('Log_working_2-way'!$D52))</f>
        <v>2.0839128581602959</v>
      </c>
      <c r="L53" s="37">
        <f t="shared" si="9"/>
        <v>0.51928020565552702</v>
      </c>
      <c r="M53" s="37">
        <f t="shared" si="10"/>
        <v>0.48071979434447304</v>
      </c>
      <c r="N53" s="38">
        <v>149</v>
      </c>
      <c r="O53" s="38">
        <f t="shared" si="11"/>
        <v>69.320855614973254</v>
      </c>
      <c r="P53" s="38">
        <f t="shared" si="12"/>
        <v>75.237623762376245</v>
      </c>
      <c r="Q53" s="38">
        <f t="shared" si="13"/>
        <v>73.762376237623755</v>
      </c>
      <c r="R53" s="38">
        <f t="shared" si="14"/>
        <v>79.679144385026731</v>
      </c>
      <c r="S53" s="39">
        <f t="shared" si="15"/>
        <v>-4.4415206226505006</v>
      </c>
      <c r="T53" s="39">
        <f t="shared" si="16"/>
        <v>-4.4415206226504864</v>
      </c>
      <c r="U53" t="s">
        <v>175</v>
      </c>
      <c r="V53" t="s">
        <v>176</v>
      </c>
      <c r="W53" t="s">
        <v>180</v>
      </c>
      <c r="X53" t="s">
        <v>179</v>
      </c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/>
      <c r="Y59" s="41"/>
    </row>
    <row r="60" spans="1:25" s="35" customFormat="1" ht="15" x14ac:dyDescent="0.25">
      <c r="A60" s="28"/>
      <c r="B60" s="28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 s="28"/>
      <c r="V60" s="28"/>
      <c r="W60" s="28"/>
      <c r="X60" s="2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54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/>
      <c r="Y112" s="41"/>
    </row>
    <row r="113" spans="1:25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28" activePane="bottomLeft" state="frozen"/>
      <selection pane="bottomLeft" activeCell="S3" sqref="S3:S5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7" t="s">
        <v>9</v>
      </c>
      <c r="B1" s="57"/>
      <c r="C1" s="58"/>
      <c r="D1" s="18"/>
      <c r="E1" s="59" t="s">
        <v>25</v>
      </c>
      <c r="F1" s="57"/>
      <c r="G1" s="58"/>
      <c r="H1" s="59" t="s">
        <v>23</v>
      </c>
      <c r="I1" s="57"/>
      <c r="J1" s="58"/>
      <c r="K1" s="59" t="s">
        <v>11</v>
      </c>
      <c r="L1" s="57"/>
      <c r="M1" s="58"/>
      <c r="N1" s="59" t="s">
        <v>35</v>
      </c>
      <c r="O1" s="57"/>
      <c r="P1" s="57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1.69</v>
      </c>
      <c r="B3">
        <v>3.77</v>
      </c>
      <c r="C3">
        <v>5.91</v>
      </c>
      <c r="D3" s="20">
        <f>IF(OR($A3="",$B3="",$C3=""),"",(1/A3)+(1/B3)+(1/C3)-1)</f>
        <v>2.6172703453937851E-2</v>
      </c>
      <c r="E3" s="17">
        <f>IF(OR($A3="",$B3="",$C3=""),"",A3*'MPTO_working_3-way'!$I2)</f>
        <v>1.734231868837155</v>
      </c>
      <c r="F3" s="21">
        <f>IF(OR($A3="",$B3="",$C3=""),"",B3*'MPTO_working_3-way'!$I2)</f>
        <v>3.8686710920213456</v>
      </c>
      <c r="G3" s="22">
        <f>IF(OR($A3="",$B3="",$C3=""),"",C3*'MPTO_working_3-way'!$I2)</f>
        <v>6.0646806774127731</v>
      </c>
      <c r="H3" s="17">
        <f>IF(OR($A3="",$B3="",$C3=""),"",'MPTO_working_3-way'!E2)</f>
        <v>1.7152901631716908</v>
      </c>
      <c r="I3" s="21">
        <f>IF(OR($A3="",$B3="",$C3=""),"",'MPTO_working_3-way'!F2)</f>
        <v>3.8982136664676319</v>
      </c>
      <c r="J3" s="22">
        <f>IF(OR($A3="",$B3="",$C3=""),"",'MPTO_working_3-way'!G2)</f>
        <v>6.2312865411106992</v>
      </c>
      <c r="K3" s="17">
        <f>IF(OR($A3="",$B3="",$C3=""),"",'OddsRatio_working_3-way'!H2)</f>
        <v>1.7222007271650943</v>
      </c>
      <c r="L3" s="21">
        <f>IF(OR($A3="",$B3="",$C3=""),"",'OddsRatio_working_3-way'!I2)</f>
        <v>3.8992695858656683</v>
      </c>
      <c r="M3" s="22">
        <f>IF(OR($A3="",$B3="",$C3=""),"",'OddsRatio_working_3-way'!J2)</f>
        <v>6.1391385077979912</v>
      </c>
      <c r="N3" s="23">
        <f>(1/E3)* 100</f>
        <v>57.662416310601216</v>
      </c>
      <c r="O3" s="24">
        <f>(1/F3)* 100</f>
        <v>25.848669380614343</v>
      </c>
      <c r="P3" s="24">
        <f>(1/G3)* 100</f>
        <v>16.488914308784441</v>
      </c>
      <c r="Q3" t="s">
        <v>73</v>
      </c>
      <c r="R3" t="s">
        <v>71</v>
      </c>
      <c r="S3" t="s">
        <v>177</v>
      </c>
      <c r="T3" s="35">
        <v>100</v>
      </c>
      <c r="U3" s="35">
        <f>(1/A4)*((T3*A4)-T3)</f>
        <v>74.160206718346245</v>
      </c>
      <c r="V3" s="35">
        <f>(1/B4)*((T3*B4)-T3)</f>
        <v>71.590909090909093</v>
      </c>
      <c r="W3" s="35">
        <f>(1/C4)*((T3*C4)-T3)</f>
        <v>51.92307692307692</v>
      </c>
      <c r="X3" s="35">
        <f>((1/B4)+(1/C4))*T3</f>
        <v>76.486013986013972</v>
      </c>
      <c r="Y3" s="35">
        <f>((1/A4)+(1/C4))*T3</f>
        <v>73.916716358576821</v>
      </c>
      <c r="Z3" s="35">
        <f>((1/A4)+(1/B4))*T3</f>
        <v>54.248884190744647</v>
      </c>
      <c r="AA3" s="35">
        <f t="shared" ref="AA3" si="0">U3-X3</f>
        <v>-2.3258072676677273</v>
      </c>
      <c r="AB3" s="35">
        <f t="shared" ref="AB3" si="1">V3-Y3</f>
        <v>-2.3258072676677273</v>
      </c>
      <c r="AC3" s="35">
        <f t="shared" ref="AC3" si="2">W3-Z3</f>
        <v>-2.3258072676677273</v>
      </c>
      <c r="AD3" s="27"/>
      <c r="AE3" s="27"/>
      <c r="AF3">
        <v>2.2400000000000002</v>
      </c>
      <c r="AG3">
        <v>1.72</v>
      </c>
      <c r="AH3" s="41"/>
      <c r="AI3" s="27"/>
      <c r="AJ3" t="s">
        <v>122</v>
      </c>
    </row>
    <row r="4" spans="1:36" ht="15" x14ac:dyDescent="0.25">
      <c r="A4">
        <v>3.87</v>
      </c>
      <c r="B4">
        <v>3.52</v>
      </c>
      <c r="C4">
        <v>2.08</v>
      </c>
      <c r="D4" s="20">
        <f t="shared" ref="D4:D67" si="3">IF(OR($A4="",$B4="",$C4=""),"",(1/A4)+(1/B4)+(1/C4)-1)</f>
        <v>2.3258072676677344E-2</v>
      </c>
      <c r="E4" s="17">
        <f>IF(OR($A4="",$B4="",$C4=""),"",A4*'MPTO_working_3-way'!$I3)</f>
        <v>3.9600087412587412</v>
      </c>
      <c r="F4" s="21">
        <f>IF(OR($A4="",$B4="",$C4=""),"",B4*'MPTO_working_3-way'!$I3)</f>
        <v>3.6018684158219041</v>
      </c>
      <c r="G4" s="22">
        <f>IF(OR($A4="",$B4="",$C4=""),"",C4*'MPTO_working_3-way'!$I3)</f>
        <v>2.1283767911674891</v>
      </c>
      <c r="H4" s="17">
        <f>IF(OR($A4="",$B4="",$C4=""),"",'MPTO_working_3-way'!E3)</f>
        <v>3.9897027061936958</v>
      </c>
      <c r="I4" s="21">
        <f>IF(OR($A4="",$B4="",$C4=""),"",'MPTO_working_3-way'!F3)</f>
        <v>3.6187538825375722</v>
      </c>
      <c r="J4" s="22">
        <f>IF(OR($A4="",$B4="",$C4=""),"",'MPTO_working_3-way'!G3)</f>
        <v>2.11409097927109</v>
      </c>
      <c r="K4" s="17">
        <f>IF(OR($A4="",$B4="",$C4=""),"",'OddsRatio_working_3-way'!H3)</f>
        <v>3.9760218080776371</v>
      </c>
      <c r="L4" s="21">
        <f>IF(OR($A4="",$B4="",$C4=""),"",'OddsRatio_working_3-way'!I3)</f>
        <v>3.6130923192876812</v>
      </c>
      <c r="M4" s="22">
        <f>IF(OR($A4="",$B4="",$C4=""),"",'OddsRatio_working_3-way'!J3)</f>
        <v>2.11989670826615</v>
      </c>
      <c r="N4" s="23">
        <f t="shared" ref="N4" si="4">(1/E4)* 100</f>
        <v>25.252469510512665</v>
      </c>
      <c r="O4" s="24">
        <f t="shared" ref="O4" si="5">(1/F4)* 100</f>
        <v>27.763368467523868</v>
      </c>
      <c r="P4" s="24">
        <f t="shared" ref="P4" si="6">(1/G4)* 100</f>
        <v>46.984162021963463</v>
      </c>
      <c r="Q4" t="s">
        <v>75</v>
      </c>
      <c r="R4" t="s">
        <v>72</v>
      </c>
      <c r="S4" t="s">
        <v>177</v>
      </c>
      <c r="T4" s="35">
        <v>100</v>
      </c>
      <c r="U4" s="35">
        <f t="shared" ref="U4:U5" si="7">(1/A5)*((T4*A5)-T4)</f>
        <v>70.149253731343279</v>
      </c>
      <c r="V4" s="35">
        <f t="shared" ref="V4:V5" si="8">(1/B5)*((T4*B5)-T4)</f>
        <v>72.222222222222229</v>
      </c>
      <c r="W4" s="35">
        <f t="shared" ref="W4:W5" si="9">(1/C5)*((T4*C5)-T4)</f>
        <v>55.357142857142868</v>
      </c>
      <c r="X4" s="35">
        <f t="shared" ref="X4:X5" si="10">((1/B5)+(1/C5))*T4</f>
        <v>72.420634920634924</v>
      </c>
      <c r="Y4" s="35">
        <f t="shared" ref="Y4:Y5" si="11">((1/A5)+(1/C5))*T4</f>
        <v>74.49360341151386</v>
      </c>
      <c r="Z4" s="35">
        <f t="shared" ref="Z4:Z5" si="12">((1/A5)+(1/B5))*T4</f>
        <v>57.628524046434492</v>
      </c>
      <c r="AA4" s="35">
        <f t="shared" ref="AA4:AA5" si="13">U4-X4</f>
        <v>-2.2713811892916453</v>
      </c>
      <c r="AB4" s="35">
        <f t="shared" ref="AB4:AB5" si="14">V4-Y4</f>
        <v>-2.2713811892916311</v>
      </c>
      <c r="AC4" s="35">
        <f t="shared" ref="AC4:AC5" si="15">W4-Z4</f>
        <v>-2.271381189291624</v>
      </c>
      <c r="AD4" s="4"/>
      <c r="AE4" s="4"/>
      <c r="AF4">
        <v>1.94</v>
      </c>
      <c r="AG4">
        <v>1.96</v>
      </c>
      <c r="AH4" s="4"/>
      <c r="AI4" s="4"/>
      <c r="AJ4" t="s">
        <v>122</v>
      </c>
    </row>
    <row r="5" spans="1:36" s="12" customFormat="1" ht="15" x14ac:dyDescent="0.25">
      <c r="A5">
        <v>3.35</v>
      </c>
      <c r="B5">
        <v>3.6</v>
      </c>
      <c r="C5">
        <v>2.2400000000000002</v>
      </c>
      <c r="D5" s="20">
        <f t="shared" si="3"/>
        <v>2.2713811892916436E-2</v>
      </c>
      <c r="E5" s="17">
        <f>IF(OR($A5="",$B5="",$C5=""),"",A5*'MPTO_working_3-way'!$I4)</f>
        <v>3.4260912698412702</v>
      </c>
      <c r="F5" s="21">
        <f>IF(OR($A5="",$B5="",$C5=""),"",B5*'MPTO_working_3-way'!$I4)</f>
        <v>3.6817697228144994</v>
      </c>
      <c r="G5" s="22">
        <f>IF(OR($A5="",$B5="",$C5=""),"",C5*'MPTO_working_3-way'!$I4)</f>
        <v>2.2908789386401329</v>
      </c>
      <c r="H5" s="17">
        <f>IF(OR($A5="",$B5="",$C5=""),"",'MPTO_working_3-way'!E4)</f>
        <v>3.4371797916737359</v>
      </c>
      <c r="I5" s="21">
        <f>IF(OR($A5="",$B5="",$C5=""),"",'MPTO_working_3-way'!F4)</f>
        <v>3.7008731231505507</v>
      </c>
      <c r="J5" s="22">
        <f>IF(OR($A5="",$B5="",$C5=""),"",'MPTO_working_3-way'!G4)</f>
        <v>2.2786450132709528</v>
      </c>
      <c r="K5" s="17">
        <f>IF(OR($A5="",$B5="",$C5=""),"",'OddsRatio_working_3-way'!H4)</f>
        <v>3.4330985770761142</v>
      </c>
      <c r="L5" s="21">
        <f>IF(OR($A5="",$B5="",$C5=""),"",'OddsRatio_working_3-way'!I4)</f>
        <v>3.6919388512331466</v>
      </c>
      <c r="M5" s="22">
        <f>IF(OR($A5="",$B5="",$C5=""),"",'OddsRatio_working_3-way'!J4)</f>
        <v>2.2838477598188858</v>
      </c>
      <c r="N5" s="23">
        <f t="shared" ref="N5:N53" si="16">(1/E5)* 100</f>
        <v>29.187780512523524</v>
      </c>
      <c r="O5" s="24">
        <f t="shared" ref="O5:O53" si="17">(1/F5)* 100</f>
        <v>27.160851310264945</v>
      </c>
      <c r="P5" s="24">
        <f t="shared" ref="P5:P53" si="18">(1/G5)* 100</f>
        <v>43.651368177211516</v>
      </c>
      <c r="Q5" t="s">
        <v>128</v>
      </c>
      <c r="R5" t="s">
        <v>74</v>
      </c>
      <c r="S5" t="s">
        <v>177</v>
      </c>
      <c r="T5" s="35">
        <v>100</v>
      </c>
      <c r="U5" s="35">
        <f t="shared" si="7"/>
        <v>87.11340206185568</v>
      </c>
      <c r="V5" s="35">
        <f t="shared" si="8"/>
        <v>82.817869415807564</v>
      </c>
      <c r="W5" s="35">
        <f t="shared" si="9"/>
        <v>27.536231884057976</v>
      </c>
      <c r="X5" s="35">
        <f t="shared" si="10"/>
        <v>89.645898700134481</v>
      </c>
      <c r="Y5" s="35">
        <f t="shared" si="11"/>
        <v>85.350366054086365</v>
      </c>
      <c r="Z5" s="35">
        <f t="shared" si="12"/>
        <v>30.068728522336773</v>
      </c>
      <c r="AA5" s="35">
        <f t="shared" si="13"/>
        <v>-2.5324966382788006</v>
      </c>
      <c r="AB5" s="35">
        <f t="shared" si="14"/>
        <v>-2.5324966382788006</v>
      </c>
      <c r="AC5" s="35">
        <f t="shared" si="15"/>
        <v>-2.532496638278797</v>
      </c>
      <c r="AD5" s="27"/>
      <c r="AE5" s="27"/>
      <c r="AF5">
        <v>1.75</v>
      </c>
      <c r="AG5">
        <v>2.1800000000000002</v>
      </c>
      <c r="AH5" s="36"/>
      <c r="AI5" s="27"/>
      <c r="AJ5" t="s">
        <v>122</v>
      </c>
    </row>
    <row r="6" spans="1:36" s="12" customFormat="1" ht="15" x14ac:dyDescent="0.25">
      <c r="A6">
        <v>7.76</v>
      </c>
      <c r="B6">
        <v>5.82</v>
      </c>
      <c r="C6">
        <v>1.38</v>
      </c>
      <c r="D6" s="20">
        <f t="shared" si="3"/>
        <v>2.5324966382788139E-2</v>
      </c>
      <c r="E6" s="17">
        <f>IF(OR($A6="",$B6="",$C6=""),"",A6*'MPTO_working_3-way'!$I5)</f>
        <v>7.9565217391304355</v>
      </c>
      <c r="F6" s="21">
        <f>IF(OR($A6="",$B6="",$C6=""),"",B6*'MPTO_working_3-way'!$I5)</f>
        <v>5.9673913043478271</v>
      </c>
      <c r="G6" s="22">
        <f>IF(OR($A6="",$B6="",$C6=""),"",C6*'MPTO_working_3-way'!$I5)</f>
        <v>1.4149484536082475</v>
      </c>
      <c r="H6" s="17">
        <f>IF(OR($A6="",$B6="",$C6=""),"",'MPTO_working_3-way'!E5)</f>
        <v>8.3039702233250665</v>
      </c>
      <c r="I6" s="21">
        <f>IF(OR($A6="",$B6="",$C6=""),"",'MPTO_working_3-way'!F5)</f>
        <v>6.1207133058984926</v>
      </c>
      <c r="J6" s="22">
        <f>IF(OR($A6="",$B6="",$C6=""),"",'MPTO_working_3-way'!G5)</f>
        <v>1.396265776572442</v>
      </c>
      <c r="K6" s="17">
        <f>IF(OR($A6="",$B6="",$C6=""),"",'OddsRatio_working_3-way'!H5)</f>
        <v>8.1498632729425591</v>
      </c>
      <c r="L6" s="21">
        <f>IF(OR($A6="",$B6="",$C6=""),"",'OddsRatio_working_3-way'!I5)</f>
        <v>6.0979794342578604</v>
      </c>
      <c r="M6" s="22">
        <f>IF(OR($A6="",$B6="",$C6=""),"",'OddsRatio_working_3-way'!J5)</f>
        <v>1.4019153910825699</v>
      </c>
      <c r="N6" s="23">
        <f t="shared" si="16"/>
        <v>12.568306010928962</v>
      </c>
      <c r="O6" s="24">
        <f t="shared" si="17"/>
        <v>16.757741347905281</v>
      </c>
      <c r="P6" s="24">
        <f t="shared" si="18"/>
        <v>70.673952641165755</v>
      </c>
      <c r="Q6" t="s">
        <v>70</v>
      </c>
      <c r="R6" t="s">
        <v>129</v>
      </c>
      <c r="S6" t="s">
        <v>177</v>
      </c>
      <c r="T6" s="35">
        <v>100</v>
      </c>
      <c r="U6" s="35">
        <f t="shared" ref="U6:U53" si="19">(1/A7)*((T6*A7)-T6)</f>
        <v>72.067039106145245</v>
      </c>
      <c r="V6" s="35">
        <f t="shared" ref="V6:V53" si="20">(1/B7)*((T6*B7)-T6)</f>
        <v>73.333333333333329</v>
      </c>
      <c r="W6" s="35">
        <f t="shared" ref="W6:W53" si="21">(1/C7)*((T6*C7)-T6)</f>
        <v>50</v>
      </c>
      <c r="X6" s="35">
        <f t="shared" ref="X6:X53" si="22">((1/B7)+(1/C7))*T6</f>
        <v>76.666666666666657</v>
      </c>
      <c r="Y6" s="35">
        <f t="shared" ref="Y6:Y53" si="23">((1/A7)+(1/C7))*T6</f>
        <v>77.932960893854755</v>
      </c>
      <c r="Z6" s="35">
        <f t="shared" ref="Z6:Z53" si="24">((1/A7)+(1/B7))*T6</f>
        <v>54.599627560521412</v>
      </c>
      <c r="AA6" s="35">
        <f t="shared" ref="AA6:AA53" si="25">U6-X6</f>
        <v>-4.5996275605214123</v>
      </c>
      <c r="AB6" s="35">
        <f t="shared" ref="AB6:AB53" si="26">V6-Y6</f>
        <v>-4.5996275605214265</v>
      </c>
      <c r="AC6" s="35">
        <f t="shared" ref="AC6:AC53" si="27">W6-Z6</f>
        <v>-4.5996275605214123</v>
      </c>
      <c r="AD6" s="27"/>
      <c r="AE6" s="27"/>
      <c r="AF6">
        <v>1.34</v>
      </c>
      <c r="AG6">
        <v>3.47</v>
      </c>
      <c r="AH6" s="36"/>
      <c r="AI6" s="27"/>
      <c r="AJ6" t="s">
        <v>122</v>
      </c>
    </row>
    <row r="7" spans="1:36" s="12" customFormat="1" ht="15" x14ac:dyDescent="0.25">
      <c r="A7">
        <v>3.58</v>
      </c>
      <c r="B7">
        <v>3.75</v>
      </c>
      <c r="C7">
        <v>2</v>
      </c>
      <c r="D7" s="20">
        <f t="shared" si="3"/>
        <v>4.5996275605214132E-2</v>
      </c>
      <c r="E7" s="17">
        <f>IF(OR($A7="",$B7="",$C7=""),"",A7*'MPTO_working_3-way'!$I6)</f>
        <v>3.7446666666666668</v>
      </c>
      <c r="F7" s="21">
        <f>IF(OR($A7="",$B7="",$C7=""),"",B7*'MPTO_working_3-way'!$I6)</f>
        <v>3.9224860335195531</v>
      </c>
      <c r="G7" s="22">
        <f>IF(OR($A7="",$B7="",$C7=""),"",C7*'MPTO_working_3-way'!$I6)</f>
        <v>2.0919925512104283</v>
      </c>
      <c r="H7" s="17">
        <f>IF(OR($A7="",$B7="",$C7=""),"",'MPTO_working_3-way'!E6)</f>
        <v>3.7879144133552787</v>
      </c>
      <c r="I7" s="21">
        <f>IF(OR($A7="",$B7="",$C7=""),"",'MPTO_working_3-way'!F6)</f>
        <v>3.9787601877006669</v>
      </c>
      <c r="J7" s="22">
        <f>IF(OR($A7="",$B7="",$C7=""),"",'MPTO_working_3-way'!G6)</f>
        <v>2.0632684426229506</v>
      </c>
      <c r="K7" s="17">
        <f>IF(OR($A7="",$B7="",$C7=""),"",'OddsRatio_working_3-way'!H6)</f>
        <v>3.7721791281604076</v>
      </c>
      <c r="L7" s="21">
        <f>IF(OR($A7="",$B7="",$C7=""),"",'OddsRatio_working_3-way'!I6)</f>
        <v>3.9548420939694267</v>
      </c>
      <c r="M7" s="22">
        <f>IF(OR($A7="",$B7="",$C7=""),"",'OddsRatio_working_3-way'!J6)</f>
        <v>2.0744880341707006</v>
      </c>
      <c r="N7" s="23">
        <f t="shared" si="16"/>
        <v>26.704646608509879</v>
      </c>
      <c r="O7" s="24">
        <f t="shared" si="17"/>
        <v>25.494035962257435</v>
      </c>
      <c r="P7" s="24">
        <f t="shared" si="18"/>
        <v>47.801317429232689</v>
      </c>
      <c r="Q7" t="s">
        <v>104</v>
      </c>
      <c r="R7" t="s">
        <v>130</v>
      </c>
      <c r="S7" t="s">
        <v>177</v>
      </c>
      <c r="T7" s="35">
        <v>100</v>
      </c>
      <c r="U7" s="35">
        <f t="shared" si="19"/>
        <v>43.502824858757066</v>
      </c>
      <c r="V7" s="35">
        <f t="shared" si="20"/>
        <v>74.160206718346245</v>
      </c>
      <c r="W7" s="35">
        <f t="shared" si="21"/>
        <v>77.528089887640448</v>
      </c>
      <c r="X7" s="35">
        <f t="shared" si="22"/>
        <v>48.311703394013293</v>
      </c>
      <c r="Y7" s="35">
        <f t="shared" si="23"/>
        <v>78.969085253602486</v>
      </c>
      <c r="Z7" s="35">
        <f t="shared" si="24"/>
        <v>82.336968422896689</v>
      </c>
      <c r="AA7" s="35">
        <f t="shared" si="25"/>
        <v>-4.8088785352562269</v>
      </c>
      <c r="AB7" s="35">
        <f t="shared" si="26"/>
        <v>-4.8088785352562411</v>
      </c>
      <c r="AC7" s="35">
        <f t="shared" si="27"/>
        <v>-4.8088785352562411</v>
      </c>
      <c r="AD7" s="27"/>
      <c r="AE7" s="27"/>
      <c r="AF7">
        <v>1.72</v>
      </c>
      <c r="AG7">
        <v>2.15</v>
      </c>
      <c r="AH7" s="36"/>
      <c r="AI7" s="27"/>
      <c r="AJ7" t="s">
        <v>126</v>
      </c>
    </row>
    <row r="8" spans="1:36" ht="15" x14ac:dyDescent="0.25">
      <c r="A8">
        <v>1.77</v>
      </c>
      <c r="B8">
        <v>3.87</v>
      </c>
      <c r="C8">
        <v>4.45</v>
      </c>
      <c r="D8" s="20">
        <f t="shared" si="3"/>
        <v>4.8088785352562446E-2</v>
      </c>
      <c r="E8" s="17">
        <f>IF(OR($A8="",$B8="",$C8=""),"",A8*'MPTO_working_3-way'!$I7)</f>
        <v>1.8551171500740355</v>
      </c>
      <c r="F8" s="21">
        <f>IF(OR($A8="",$B8="",$C8=""),"",B8*'MPTO_working_3-way'!$I7)</f>
        <v>4.056103599314417</v>
      </c>
      <c r="G8" s="22">
        <f>IF(OR($A8="",$B8="",$C8=""),"",C8*'MPTO_working_3-way'!$I7)</f>
        <v>4.6639950948189028</v>
      </c>
      <c r="H8" s="17">
        <f>IF(OR($A8="",$B8="",$C8=""),"",'MPTO_working_3-way'!E7)</f>
        <v>1.8216855610972049</v>
      </c>
      <c r="I8" s="21">
        <f>IF(OR($A8="",$B8="",$C8=""),"",'MPTO_working_3-way'!F7)</f>
        <v>4.1259514732565554</v>
      </c>
      <c r="J8" s="22">
        <f>IF(OR($A8="",$B8="",$C8=""),"",'MPTO_working_3-way'!G7)</f>
        <v>4.7918077872631093</v>
      </c>
      <c r="K8" s="17">
        <f>IF(OR($A8="",$B8="",$C8=""),"",'OddsRatio_working_3-way'!H7)</f>
        <v>1.8336747611257302</v>
      </c>
      <c r="L8" s="21">
        <f>IF(OR($A8="",$B8="",$C8=""),"",'OddsRatio_working_3-way'!I7)</f>
        <v>4.1073332005595402</v>
      </c>
      <c r="M8" s="22">
        <f>IF(OR($A8="",$B8="",$C8=""),"",'OddsRatio_working_3-way'!J7)</f>
        <v>4.73529600764126</v>
      </c>
      <c r="N8" s="23">
        <f t="shared" si="16"/>
        <v>53.904951499159559</v>
      </c>
      <c r="O8" s="24">
        <f t="shared" si="17"/>
        <v>24.654202623646622</v>
      </c>
      <c r="P8" s="24">
        <f t="shared" si="18"/>
        <v>21.440845877193805</v>
      </c>
      <c r="Q8" t="s">
        <v>131</v>
      </c>
      <c r="R8" t="s">
        <v>132</v>
      </c>
      <c r="S8" t="s">
        <v>177</v>
      </c>
      <c r="T8" s="35">
        <v>100</v>
      </c>
      <c r="U8" s="35">
        <f t="shared" si="19"/>
        <v>44.751381215469614</v>
      </c>
      <c r="V8" s="35">
        <f t="shared" si="20"/>
        <v>74.293059125964007</v>
      </c>
      <c r="W8" s="35">
        <f t="shared" si="21"/>
        <v>76.359338061465735</v>
      </c>
      <c r="X8" s="35">
        <f t="shared" si="22"/>
        <v>49.347602812570265</v>
      </c>
      <c r="Y8" s="35">
        <f t="shared" si="23"/>
        <v>78.889280723064672</v>
      </c>
      <c r="Z8" s="35">
        <f t="shared" si="24"/>
        <v>80.955559658566372</v>
      </c>
      <c r="AA8" s="35">
        <f t="shared" si="25"/>
        <v>-4.5962215971006515</v>
      </c>
      <c r="AB8" s="35">
        <f t="shared" si="26"/>
        <v>-4.5962215971006657</v>
      </c>
      <c r="AC8" s="35">
        <f t="shared" si="27"/>
        <v>-4.5962215971006373</v>
      </c>
      <c r="AF8">
        <v>1.88</v>
      </c>
      <c r="AG8">
        <v>1.96</v>
      </c>
      <c r="AJ8" t="s">
        <v>126</v>
      </c>
    </row>
    <row r="9" spans="1:36" ht="15" x14ac:dyDescent="0.25">
      <c r="A9">
        <v>1.81</v>
      </c>
      <c r="B9">
        <v>3.89</v>
      </c>
      <c r="C9">
        <v>4.2300000000000004</v>
      </c>
      <c r="D9" s="20">
        <f t="shared" si="3"/>
        <v>4.596221597100647E-2</v>
      </c>
      <c r="E9" s="17">
        <f>IF(OR($A9="",$B9="",$C9=""),"",A9*'MPTO_working_3-way'!$I8)</f>
        <v>1.8931916109075217</v>
      </c>
      <c r="F9" s="21">
        <f>IF(OR($A9="",$B9="",$C9=""),"",B9*'MPTO_working_3-way'!$I8)</f>
        <v>4.0687930201272149</v>
      </c>
      <c r="G9" s="22">
        <f>IF(OR($A9="",$B9="",$C9=""),"",C9*'MPTO_working_3-way'!$I8)</f>
        <v>4.4244201735573574</v>
      </c>
      <c r="H9" s="17">
        <f>IF(OR($A9="",$B9="",$C9=""),"",'MPTO_working_3-way'!E8)</f>
        <v>1.8616238283960311</v>
      </c>
      <c r="I9" s="21">
        <f>IF(OR($A9="",$B9="",$C9=""),"",'MPTO_working_3-way'!F8)</f>
        <v>4.1365274094587097</v>
      </c>
      <c r="J9" s="22">
        <f>IF(OR($A9="",$B9="",$C9=""),"",'MPTO_working_3-way'!G8)</f>
        <v>4.5231291871992063</v>
      </c>
      <c r="K9" s="17">
        <f>IF(OR($A9="",$B9="",$C9=""),"",'OddsRatio_working_3-way'!H8)</f>
        <v>1.8731191501533215</v>
      </c>
      <c r="L9" s="21">
        <f>IF(OR($A9="",$B9="",$C9=""),"",'OddsRatio_working_3-way'!I8)</f>
        <v>4.1152028937569129</v>
      </c>
      <c r="M9" s="22">
        <f>IF(OR($A9="",$B9="",$C9=""),"",'OddsRatio_working_3-way'!J8)</f>
        <v>4.4816973518459626</v>
      </c>
      <c r="N9" s="23">
        <f t="shared" si="16"/>
        <v>52.82085522873404</v>
      </c>
      <c r="O9" s="24">
        <f t="shared" si="17"/>
        <v>24.577313101287565</v>
      </c>
      <c r="P9" s="24">
        <f t="shared" si="18"/>
        <v>22.601831669978399</v>
      </c>
      <c r="Q9" t="s">
        <v>102</v>
      </c>
      <c r="R9" t="s">
        <v>99</v>
      </c>
      <c r="S9" t="s">
        <v>177</v>
      </c>
      <c r="T9" s="35">
        <v>100</v>
      </c>
      <c r="U9" s="35">
        <f t="shared" si="19"/>
        <v>51.219512195121943</v>
      </c>
      <c r="V9" s="35">
        <f t="shared" si="20"/>
        <v>71.346704871060169</v>
      </c>
      <c r="W9" s="35">
        <f t="shared" si="21"/>
        <v>72.899728997289984</v>
      </c>
      <c r="X9" s="35">
        <f t="shared" si="22"/>
        <v>55.753566131649855</v>
      </c>
      <c r="Y9" s="35">
        <f t="shared" si="23"/>
        <v>75.880758807588094</v>
      </c>
      <c r="Z9" s="35">
        <f t="shared" si="24"/>
        <v>77.433782933817881</v>
      </c>
      <c r="AA9" s="35">
        <f t="shared" si="25"/>
        <v>-4.5340539365279113</v>
      </c>
      <c r="AB9" s="35">
        <f t="shared" si="26"/>
        <v>-4.5340539365279255</v>
      </c>
      <c r="AC9" s="35">
        <f t="shared" si="27"/>
        <v>-4.5340539365278971</v>
      </c>
      <c r="AF9">
        <v>1.76</v>
      </c>
      <c r="AG9">
        <v>2.08</v>
      </c>
      <c r="AJ9" t="s">
        <v>126</v>
      </c>
    </row>
    <row r="10" spans="1:36" ht="15" x14ac:dyDescent="0.25">
      <c r="A10">
        <v>2.0499999999999998</v>
      </c>
      <c r="B10">
        <v>3.49</v>
      </c>
      <c r="C10">
        <v>3.69</v>
      </c>
      <c r="D10" s="20">
        <f t="shared" si="3"/>
        <v>4.5340539365279042E-2</v>
      </c>
      <c r="E10" s="17">
        <f>IF(OR($A10="",$B10="",$C10=""),"",A10*'MPTO_working_3-way'!$I9)</f>
        <v>2.1429481056988218</v>
      </c>
      <c r="F10" s="21">
        <f>IF(OR($A10="",$B10="",$C10=""),"",B10*'MPTO_working_3-way'!$I9)</f>
        <v>3.6482384823848242</v>
      </c>
      <c r="G10" s="22">
        <f>IF(OR($A10="",$B10="",$C10=""),"",C10*'MPTO_working_3-way'!$I9)</f>
        <v>3.8573065902578798</v>
      </c>
      <c r="H10" s="17">
        <f>IF(OR($A10="",$B10="",$C10=""),"",'MPTO_working_3-way'!E9)</f>
        <v>2.1155453096850851</v>
      </c>
      <c r="I10" s="21">
        <f>IF(OR($A10="",$B10="",$C10=""),"",'MPTO_working_3-way'!F9)</f>
        <v>3.6843344999570866</v>
      </c>
      <c r="J10" s="22">
        <f>IF(OR($A10="",$B10="",$C10=""),"",'MPTO_working_3-way'!G9)</f>
        <v>3.9079414531513947</v>
      </c>
      <c r="K10" s="17">
        <f>IF(OR($A10="",$B10="",$C10=""),"",'OddsRatio_working_3-way'!H9)</f>
        <v>2.1264397540661859</v>
      </c>
      <c r="L10" s="21">
        <f>IF(OR($A10="",$B10="",$C10=""),"",'OddsRatio_working_3-way'!I9)</f>
        <v>3.6712714167855274</v>
      </c>
      <c r="M10" s="22">
        <f>IF(OR($A10="",$B10="",$C10=""),"",'OddsRatio_working_3-way'!J9)</f>
        <v>3.8858313699409921</v>
      </c>
      <c r="N10" s="23">
        <f t="shared" si="16"/>
        <v>46.664685782201758</v>
      </c>
      <c r="O10" s="24">
        <f t="shared" si="17"/>
        <v>27.410488783241714</v>
      </c>
      <c r="P10" s="24">
        <f t="shared" si="18"/>
        <v>25.924825434556531</v>
      </c>
      <c r="Q10" t="s">
        <v>106</v>
      </c>
      <c r="R10" t="s">
        <v>105</v>
      </c>
      <c r="S10" t="s">
        <v>177</v>
      </c>
      <c r="T10" s="35">
        <v>100</v>
      </c>
      <c r="U10" s="35">
        <f t="shared" si="19"/>
        <v>70.149253731343279</v>
      </c>
      <c r="V10" s="35">
        <f t="shared" si="20"/>
        <v>72.527472527472526</v>
      </c>
      <c r="W10" s="35">
        <f t="shared" si="21"/>
        <v>52.830188679245275</v>
      </c>
      <c r="X10" s="35">
        <f t="shared" si="22"/>
        <v>74.642338793282178</v>
      </c>
      <c r="Y10" s="35">
        <f t="shared" si="23"/>
        <v>77.020557589411425</v>
      </c>
      <c r="Z10" s="35">
        <f t="shared" si="24"/>
        <v>57.323273741184181</v>
      </c>
      <c r="AA10" s="35">
        <f t="shared" si="25"/>
        <v>-4.4930850619388991</v>
      </c>
      <c r="AB10" s="35">
        <f t="shared" si="26"/>
        <v>-4.4930850619388991</v>
      </c>
      <c r="AC10" s="35">
        <f t="shared" si="27"/>
        <v>-4.4930850619389062</v>
      </c>
      <c r="AF10">
        <v>1.93</v>
      </c>
      <c r="AG10">
        <v>1.91</v>
      </c>
      <c r="AJ10" t="s">
        <v>126</v>
      </c>
    </row>
    <row r="11" spans="1:36" ht="15" x14ac:dyDescent="0.25">
      <c r="A11">
        <v>3.35</v>
      </c>
      <c r="B11">
        <v>3.64</v>
      </c>
      <c r="C11">
        <v>2.12</v>
      </c>
      <c r="D11" s="20">
        <f t="shared" si="3"/>
        <v>4.493085061938884E-2</v>
      </c>
      <c r="E11" s="17">
        <f>IF(OR($A11="",$B11="",$C11=""),"",A11*'MPTO_working_3-way'!$I10)</f>
        <v>3.5005183495749526</v>
      </c>
      <c r="F11" s="21">
        <f>IF(OR($A11="",$B11="",$C11=""),"",B11*'MPTO_working_3-way'!$I10)</f>
        <v>3.8035482962545757</v>
      </c>
      <c r="G11" s="22">
        <f>IF(OR($A11="",$B11="",$C11=""),"",C11*'MPTO_working_3-way'!$I10)</f>
        <v>2.2152534033131044</v>
      </c>
      <c r="H11" s="17">
        <f>IF(OR($A11="",$B11="",$C11=""),"",'MPTO_working_3-way'!E10)</f>
        <v>3.526957262034264</v>
      </c>
      <c r="I11" s="21">
        <f>IF(OR($A11="",$B11="",$C11=""),"",'MPTO_working_3-way'!F10)</f>
        <v>3.8498804635314481</v>
      </c>
      <c r="J11" s="22">
        <f>IF(OR($A11="",$B11="",$C11=""),"",'MPTO_working_3-way'!G10)</f>
        <v>2.1895197354750695</v>
      </c>
      <c r="K11" s="17">
        <f>IF(OR($A11="",$B11="",$C11=""),"",'OddsRatio_working_3-way'!H10)</f>
        <v>3.5178705995373956</v>
      </c>
      <c r="L11" s="21">
        <f>IF(OR($A11="",$B11="",$C11=""),"",'OddsRatio_working_3-way'!I10)</f>
        <v>3.8285865458632866</v>
      </c>
      <c r="M11" s="22">
        <f>IF(OR($A11="",$B11="",$C11=""),"",'OddsRatio_working_3-way'!J10)</f>
        <v>2.2000064133965456</v>
      </c>
      <c r="N11" s="23">
        <f t="shared" si="16"/>
        <v>28.567197772907665</v>
      </c>
      <c r="O11" s="24">
        <f t="shared" si="17"/>
        <v>26.291239708582602</v>
      </c>
      <c r="P11" s="24">
        <f t="shared" si="18"/>
        <v>45.141562518509751</v>
      </c>
      <c r="Q11" t="s">
        <v>133</v>
      </c>
      <c r="R11" t="s">
        <v>107</v>
      </c>
      <c r="S11" t="s">
        <v>177</v>
      </c>
      <c r="T11" s="35">
        <v>100</v>
      </c>
      <c r="U11" s="35">
        <f t="shared" si="19"/>
        <v>78.021978021978015</v>
      </c>
      <c r="V11" s="35">
        <f t="shared" si="20"/>
        <v>73.68421052631578</v>
      </c>
      <c r="W11" s="35">
        <f t="shared" si="21"/>
        <v>43.502824858757066</v>
      </c>
      <c r="X11" s="35">
        <f t="shared" si="22"/>
        <v>82.812964614927154</v>
      </c>
      <c r="Y11" s="35">
        <f t="shared" si="23"/>
        <v>78.475197119264919</v>
      </c>
      <c r="Z11" s="35">
        <f t="shared" si="24"/>
        <v>48.293811451706183</v>
      </c>
      <c r="AA11" s="35">
        <f t="shared" si="25"/>
        <v>-4.7909865929491389</v>
      </c>
      <c r="AB11" s="35">
        <f t="shared" si="26"/>
        <v>-4.7909865929491389</v>
      </c>
      <c r="AC11" s="35">
        <f t="shared" si="27"/>
        <v>-4.7909865929491176</v>
      </c>
      <c r="AF11">
        <v>1.74</v>
      </c>
      <c r="AG11">
        <v>2.12</v>
      </c>
      <c r="AJ11" t="s">
        <v>126</v>
      </c>
    </row>
    <row r="12" spans="1:36" ht="15" x14ac:dyDescent="0.25">
      <c r="A12">
        <v>4.55</v>
      </c>
      <c r="B12">
        <v>3.8</v>
      </c>
      <c r="C12">
        <v>1.77</v>
      </c>
      <c r="D12" s="20">
        <f t="shared" si="3"/>
        <v>4.7909865929491202E-2</v>
      </c>
      <c r="E12" s="17">
        <f>IF(OR($A12="",$B12="",$C12=""),"",A12*'MPTO_working_3-way'!$I11)</f>
        <v>4.7679898899791846</v>
      </c>
      <c r="F12" s="21">
        <f>IF(OR($A12="",$B12="",$C12=""),"",B12*'MPTO_working_3-way'!$I11)</f>
        <v>3.9820574905320663</v>
      </c>
      <c r="G12" s="22">
        <f>IF(OR($A12="",$B12="",$C12=""),"",C12*'MPTO_working_3-way'!$I11)</f>
        <v>1.8548004626951995</v>
      </c>
      <c r="H12" s="17">
        <f>IF(OR($A12="",$B12="",$C12=""),"",'MPTO_working_3-way'!E11)</f>
        <v>4.9065242253551222</v>
      </c>
      <c r="I12" s="21">
        <f>IF(OR($A12="",$B12="",$C12=""),"",'MPTO_working_3-way'!F11)</f>
        <v>4.04550481839052</v>
      </c>
      <c r="J12" s="22">
        <f>IF(OR($A12="",$B12="",$C12=""),"",'MPTO_working_3-way'!G11)</f>
        <v>1.8214876656125134</v>
      </c>
      <c r="K12" s="17">
        <f>IF(OR($A12="",$B12="",$C12=""),"",'OddsRatio_working_3-way'!H11)</f>
        <v>4.8426427692495375</v>
      </c>
      <c r="L12" s="21">
        <f>IF(OR($A12="",$B12="",$C12=""),"",'OddsRatio_working_3-way'!I11)</f>
        <v>4.0308168320841427</v>
      </c>
      <c r="M12" s="22">
        <f>IF(OR($A12="",$B12="",$C12=""),"",'OddsRatio_working_3-way'!J11)</f>
        <v>1.8334746288231394</v>
      </c>
      <c r="N12" s="23">
        <f t="shared" si="16"/>
        <v>20.973198833782881</v>
      </c>
      <c r="O12" s="24">
        <f t="shared" si="17"/>
        <v>25.112645972029501</v>
      </c>
      <c r="P12" s="24">
        <f t="shared" si="18"/>
        <v>53.914155194187629</v>
      </c>
      <c r="Q12" t="s">
        <v>134</v>
      </c>
      <c r="R12" t="s">
        <v>103</v>
      </c>
      <c r="S12" t="s">
        <v>177</v>
      </c>
      <c r="T12" s="35">
        <v>100</v>
      </c>
      <c r="U12" s="35">
        <f t="shared" si="19"/>
        <v>28.057553956834536</v>
      </c>
      <c r="V12" s="35">
        <f t="shared" si="20"/>
        <v>80.039920159680634</v>
      </c>
      <c r="W12" s="35">
        <f t="shared" si="21"/>
        <v>86.876640419947506</v>
      </c>
      <c r="X12" s="35">
        <f t="shared" si="22"/>
        <v>33.083439420371853</v>
      </c>
      <c r="Y12" s="35">
        <f t="shared" si="23"/>
        <v>85.065805623217969</v>
      </c>
      <c r="Z12" s="35">
        <f t="shared" si="24"/>
        <v>91.902525883484842</v>
      </c>
      <c r="AA12" s="35">
        <f t="shared" si="25"/>
        <v>-5.0258854635373176</v>
      </c>
      <c r="AB12" s="35">
        <f t="shared" si="26"/>
        <v>-5.0258854635373353</v>
      </c>
      <c r="AC12" s="35">
        <f t="shared" si="27"/>
        <v>-5.0258854635373353</v>
      </c>
      <c r="AF12">
        <v>1.93</v>
      </c>
      <c r="AG12">
        <v>1.9</v>
      </c>
      <c r="AJ12" t="s">
        <v>126</v>
      </c>
    </row>
    <row r="13" spans="1:36" ht="15" x14ac:dyDescent="0.25">
      <c r="A13">
        <v>1.39</v>
      </c>
      <c r="B13">
        <v>5.01</v>
      </c>
      <c r="C13">
        <v>7.62</v>
      </c>
      <c r="D13" s="20">
        <f t="shared" si="3"/>
        <v>5.0258854635373273E-2</v>
      </c>
      <c r="E13" s="17">
        <f>IF(OR($A13="",$B13="",$C13=""),"",A13*'MPTO_working_3-way'!$I12)</f>
        <v>1.4598598079431688</v>
      </c>
      <c r="F13" s="21">
        <f>IF(OR($A13="",$B13="",$C13=""),"",B13*'MPTO_working_3-way'!$I12)</f>
        <v>5.2617968617232203</v>
      </c>
      <c r="G13" s="22">
        <f>IF(OR($A13="",$B13="",$C13=""),"",C13*'MPTO_working_3-way'!$I12)</f>
        <v>8.0029724723215452</v>
      </c>
      <c r="H13" s="17">
        <f>IF(OR($A13="",$B13="",$C13=""),"",'MPTO_working_3-way'!E12)</f>
        <v>1.4231400979735516</v>
      </c>
      <c r="I13" s="21">
        <f>IF(OR($A13="",$B13="",$C13=""),"",'MPTO_working_3-way'!F12)</f>
        <v>5.4690280316848554</v>
      </c>
      <c r="J13" s="22">
        <f>IF(OR($A13="",$B13="",$C13=""),"",'MPTO_working_3-way'!G12)</f>
        <v>8.7351010863377976</v>
      </c>
      <c r="K13" s="17">
        <f>IF(OR($A13="",$B13="",$C13=""),"",'OddsRatio_working_3-way'!H12)</f>
        <v>1.433942634710037</v>
      </c>
      <c r="L13" s="21">
        <f>IF(OR($A13="",$B13="",$C13=""),"",'OddsRatio_working_3-way'!I12)</f>
        <v>5.461820423557052</v>
      </c>
      <c r="M13" s="22">
        <f>IF(OR($A13="",$B13="",$C13=""),"",'OddsRatio_working_3-way'!J12)</f>
        <v>8.3658980558473033</v>
      </c>
      <c r="N13" s="23">
        <f t="shared" si="16"/>
        <v>68.499728162865424</v>
      </c>
      <c r="O13" s="24">
        <f t="shared" si="17"/>
        <v>19.004914600076436</v>
      </c>
      <c r="P13" s="24">
        <f t="shared" si="18"/>
        <v>12.495357237058128</v>
      </c>
      <c r="Q13" t="s">
        <v>100</v>
      </c>
      <c r="R13" t="s">
        <v>101</v>
      </c>
      <c r="S13" t="s">
        <v>177</v>
      </c>
      <c r="T13" s="35">
        <v>100</v>
      </c>
      <c r="U13" s="35">
        <f t="shared" si="19"/>
        <v>71.671388101982998</v>
      </c>
      <c r="V13" s="35">
        <f t="shared" si="20"/>
        <v>71.346704871060169</v>
      </c>
      <c r="W13" s="35">
        <f t="shared" si="21"/>
        <v>54.128440366972484</v>
      </c>
      <c r="X13" s="35">
        <f t="shared" si="22"/>
        <v>74.524854761967347</v>
      </c>
      <c r="Y13" s="35">
        <f t="shared" si="23"/>
        <v>74.200171531044518</v>
      </c>
      <c r="Z13" s="35">
        <f t="shared" si="24"/>
        <v>56.981907026956826</v>
      </c>
      <c r="AA13" s="35">
        <f t="shared" si="25"/>
        <v>-2.853466659984349</v>
      </c>
      <c r="AB13" s="35">
        <f t="shared" si="26"/>
        <v>-2.853466659984349</v>
      </c>
      <c r="AC13" s="35">
        <f t="shared" si="27"/>
        <v>-2.8534666599843419</v>
      </c>
      <c r="AF13">
        <v>1.68</v>
      </c>
      <c r="AG13">
        <v>2.21</v>
      </c>
      <c r="AJ13" t="s">
        <v>126</v>
      </c>
    </row>
    <row r="14" spans="1:36" ht="15" x14ac:dyDescent="0.25">
      <c r="A14">
        <v>3.53</v>
      </c>
      <c r="B14">
        <v>3.49</v>
      </c>
      <c r="C14">
        <v>2.1800000000000002</v>
      </c>
      <c r="D14" s="20">
        <f t="shared" si="3"/>
        <v>2.8534666599843383E-2</v>
      </c>
      <c r="E14" s="17">
        <f>IF(OR($A14="",$B14="",$C14=""),"",A14*'MPTO_working_3-way'!$I13)</f>
        <v>3.630727373097447</v>
      </c>
      <c r="F14" s="21">
        <f>IF(OR($A14="",$B14="",$C14=""),"",B14*'MPTO_working_3-way'!$I13)</f>
        <v>3.5895859864334536</v>
      </c>
      <c r="G14" s="22">
        <f>IF(OR($A14="",$B14="",$C14=""),"",C14*'MPTO_working_3-way'!$I13)</f>
        <v>2.2422055731876589</v>
      </c>
      <c r="H14" s="17">
        <f>IF(OR($A14="",$B14="",$C14=""),"",'MPTO_working_3-way'!E13)</f>
        <v>3.6526402869929</v>
      </c>
      <c r="I14" s="21">
        <f>IF(OR($A14="",$B14="",$C14=""),"",'MPTO_working_3-way'!F13)</f>
        <v>3.6098294764220147</v>
      </c>
      <c r="J14" s="22">
        <f>IF(OR($A14="",$B14="",$C14=""),"",'MPTO_working_3-way'!G13)</f>
        <v>2.2261598498218405</v>
      </c>
      <c r="K14" s="17">
        <f>IF(OR($A14="",$B14="",$C14=""),"",'OddsRatio_working_3-way'!H13)</f>
        <v>3.6432888779194954</v>
      </c>
      <c r="L14" s="21">
        <f>IF(OR($A14="",$B14="",$C14=""),"",'OddsRatio_working_3-way'!I13)</f>
        <v>3.6014977494148392</v>
      </c>
      <c r="M14" s="22">
        <f>IF(OR($A14="",$B14="",$C14=""),"",'OddsRatio_working_3-way'!J13)</f>
        <v>2.2328382908873534</v>
      </c>
      <c r="N14" s="23">
        <f t="shared" si="16"/>
        <v>27.542690409907582</v>
      </c>
      <c r="O14" s="24">
        <f t="shared" si="17"/>
        <v>27.85836594469162</v>
      </c>
      <c r="P14" s="24">
        <f t="shared" si="18"/>
        <v>44.598943645400801</v>
      </c>
      <c r="Q14" t="s">
        <v>135</v>
      </c>
      <c r="R14" t="s">
        <v>136</v>
      </c>
      <c r="S14" t="s">
        <v>177</v>
      </c>
      <c r="T14" s="35">
        <v>100</v>
      </c>
      <c r="U14" s="35">
        <f t="shared" si="19"/>
        <v>69.135802469135797</v>
      </c>
      <c r="V14" s="35">
        <f t="shared" si="20"/>
        <v>67.426710097719877</v>
      </c>
      <c r="W14" s="35">
        <f t="shared" si="21"/>
        <v>59.016393442622956</v>
      </c>
      <c r="X14" s="35">
        <f t="shared" si="22"/>
        <v>73.556896459657182</v>
      </c>
      <c r="Y14" s="35">
        <f t="shared" si="23"/>
        <v>71.847804088241247</v>
      </c>
      <c r="Z14" s="35">
        <f t="shared" si="24"/>
        <v>63.437487433144327</v>
      </c>
      <c r="AA14" s="35">
        <f t="shared" si="25"/>
        <v>-4.4210939905213849</v>
      </c>
      <c r="AB14" s="35">
        <f t="shared" si="26"/>
        <v>-4.4210939905213706</v>
      </c>
      <c r="AC14" s="35">
        <f t="shared" si="27"/>
        <v>-4.4210939905213706</v>
      </c>
      <c r="AF14">
        <v>1.98</v>
      </c>
      <c r="AG14">
        <v>1.9</v>
      </c>
      <c r="AJ14" t="s">
        <v>180</v>
      </c>
    </row>
    <row r="15" spans="1:36" ht="15" x14ac:dyDescent="0.25">
      <c r="A15">
        <v>3.24</v>
      </c>
      <c r="B15">
        <v>3.07</v>
      </c>
      <c r="C15">
        <v>2.44</v>
      </c>
      <c r="D15" s="20">
        <f t="shared" si="3"/>
        <v>4.4210939905213742E-2</v>
      </c>
      <c r="E15" s="17">
        <f>IF(OR($A15="",$B15="",$C15=""),"",A15*'MPTO_working_3-way'!$I14)</f>
        <v>3.3832434452928926</v>
      </c>
      <c r="F15" s="21">
        <f>IF(OR($A15="",$B15="",$C15=""),"",B15*'MPTO_working_3-way'!$I14)</f>
        <v>3.2057275855090062</v>
      </c>
      <c r="G15" s="22">
        <f>IF(OR($A15="",$B15="",$C15=""),"",C15*'MPTO_working_3-way'!$I14)</f>
        <v>2.5478746933687213</v>
      </c>
      <c r="H15" s="17">
        <f>IF(OR($A15="",$B15="",$C15=""),"",'MPTO_working_3-way'!E14)</f>
        <v>3.4024600325093348</v>
      </c>
      <c r="I15" s="21">
        <f>IF(OR($A15="",$B15="",$C15=""),"",'MPTO_working_3-way'!F14)</f>
        <v>3.215476277118249</v>
      </c>
      <c r="J15" s="22">
        <f>IF(OR($A15="",$B15="",$C15=""),"",'MPTO_working_3-way'!G14)</f>
        <v>2.531010666521317</v>
      </c>
      <c r="K15" s="17">
        <f>IF(OR($A15="",$B15="",$C15=""),"",'OddsRatio_working_3-way'!H14)</f>
        <v>3.3932600257223817</v>
      </c>
      <c r="L15" s="21">
        <f>IF(OR($A15="",$B15="",$C15=""),"",'OddsRatio_working_3-way'!I14)</f>
        <v>3.2116286844845225</v>
      </c>
      <c r="M15" s="22">
        <f>IF(OR($A15="",$B15="",$C15=""),"",'OddsRatio_working_3-way'!J14)</f>
        <v>2.5385243022501025</v>
      </c>
      <c r="N15" s="23">
        <f t="shared" si="16"/>
        <v>29.557435525111273</v>
      </c>
      <c r="O15" s="24">
        <f t="shared" si="17"/>
        <v>31.194166482527859</v>
      </c>
      <c r="P15" s="24">
        <f t="shared" si="18"/>
        <v>39.248397992360871</v>
      </c>
      <c r="Q15" t="s">
        <v>137</v>
      </c>
      <c r="R15" t="s">
        <v>138</v>
      </c>
      <c r="S15" t="s">
        <v>177</v>
      </c>
      <c r="T15" s="35">
        <v>100</v>
      </c>
      <c r="U15" s="35">
        <f t="shared" si="19"/>
        <v>66.777408637873762</v>
      </c>
      <c r="V15" s="35">
        <f t="shared" si="20"/>
        <v>68.152866242038215</v>
      </c>
      <c r="W15" s="35">
        <f t="shared" si="21"/>
        <v>62.264150943396231</v>
      </c>
      <c r="X15" s="35">
        <f t="shared" si="22"/>
        <v>69.582982814565568</v>
      </c>
      <c r="Y15" s="35">
        <f t="shared" si="23"/>
        <v>70.958440418730035</v>
      </c>
      <c r="Z15" s="35">
        <f t="shared" si="24"/>
        <v>65.069725120088023</v>
      </c>
      <c r="AA15" s="35">
        <f t="shared" si="25"/>
        <v>-2.8055741766918061</v>
      </c>
      <c r="AB15" s="35">
        <f t="shared" si="26"/>
        <v>-2.8055741766918203</v>
      </c>
      <c r="AC15" s="35">
        <f t="shared" si="27"/>
        <v>-2.8055741766917919</v>
      </c>
      <c r="AF15">
        <v>2.14</v>
      </c>
      <c r="AG15">
        <v>1.72</v>
      </c>
      <c r="AJ15" t="s">
        <v>180</v>
      </c>
    </row>
    <row r="16" spans="1:36" ht="15" x14ac:dyDescent="0.25">
      <c r="A16">
        <v>3.01</v>
      </c>
      <c r="B16">
        <v>3.14</v>
      </c>
      <c r="C16">
        <v>2.65</v>
      </c>
      <c r="D16" s="20">
        <f t="shared" si="3"/>
        <v>2.8055741766918052E-2</v>
      </c>
      <c r="E16" s="17">
        <f>IF(OR($A16="",$B16="",$C16=""),"",A16*'MPTO_working_3-way'!$I15)</f>
        <v>3.0944477827184231</v>
      </c>
      <c r="F16" s="21">
        <f>IF(OR($A16="",$B16="",$C16=""),"",B16*'MPTO_working_3-way'!$I15)</f>
        <v>3.2280950291481227</v>
      </c>
      <c r="G16" s="22">
        <f>IF(OR($A16="",$B16="",$C16=""),"",C16*'MPTO_working_3-way'!$I15)</f>
        <v>2.7243477156823328</v>
      </c>
      <c r="H16" s="17">
        <f>IF(OR($A16="",$B16="",$C16=""),"",'MPTO_working_3-way'!E15)</f>
        <v>3.0971834242843559</v>
      </c>
      <c r="I16" s="21">
        <f>IF(OR($A16="",$B16="",$C16=""),"",'MPTO_working_3-way'!F15)</f>
        <v>3.234995679561679</v>
      </c>
      <c r="J16" s="22">
        <f>IF(OR($A16="",$B16="",$C16=""),"",'MPTO_working_3-way'!G15)</f>
        <v>2.7173427418611134</v>
      </c>
      <c r="K16" s="17">
        <f>IF(OR($A16="",$B16="",$C16=""),"",'OddsRatio_working_3-way'!H15)</f>
        <v>3.0960367492993144</v>
      </c>
      <c r="L16" s="21">
        <f>IF(OR($A16="",$B16="",$C16=""),"",'OddsRatio_working_3-way'!I15)</f>
        <v>3.2316013151743945</v>
      </c>
      <c r="M16" s="22">
        <f>IF(OR($A16="",$B16="",$C16=""),"",'OddsRatio_working_3-way'!J15)</f>
        <v>2.7206271822606309</v>
      </c>
      <c r="N16" s="23">
        <f t="shared" si="16"/>
        <v>32.315943593706919</v>
      </c>
      <c r="O16" s="24">
        <f t="shared" si="17"/>
        <v>30.978022362120321</v>
      </c>
      <c r="P16" s="24">
        <f t="shared" si="18"/>
        <v>36.70603404417276</v>
      </c>
      <c r="Q16" t="s">
        <v>139</v>
      </c>
      <c r="R16" t="s">
        <v>140</v>
      </c>
      <c r="S16" t="s">
        <v>177</v>
      </c>
      <c r="T16" s="35">
        <v>100</v>
      </c>
      <c r="U16" s="35">
        <f t="shared" si="19"/>
        <v>29.577464788732396</v>
      </c>
      <c r="V16" s="35">
        <f t="shared" si="20"/>
        <v>78.070175438596479</v>
      </c>
      <c r="W16" s="35">
        <f t="shared" si="21"/>
        <v>88.358556461001157</v>
      </c>
      <c r="X16" s="35">
        <f t="shared" si="22"/>
        <v>33.571268100402349</v>
      </c>
      <c r="Y16" s="35">
        <f t="shared" si="23"/>
        <v>82.063978750266457</v>
      </c>
      <c r="Z16" s="35">
        <f t="shared" si="24"/>
        <v>92.352359772671122</v>
      </c>
      <c r="AA16" s="35">
        <f t="shared" si="25"/>
        <v>-3.9938033116699536</v>
      </c>
      <c r="AB16" s="35">
        <f t="shared" si="26"/>
        <v>-3.9938033116699785</v>
      </c>
      <c r="AC16" s="35">
        <f t="shared" si="27"/>
        <v>-3.9938033116699643</v>
      </c>
      <c r="AF16">
        <v>2.3199999999999998</v>
      </c>
      <c r="AG16">
        <v>1.66</v>
      </c>
      <c r="AJ16" t="s">
        <v>180</v>
      </c>
    </row>
    <row r="17" spans="1:36" ht="15" x14ac:dyDescent="0.25">
      <c r="A17">
        <v>1.42</v>
      </c>
      <c r="B17">
        <v>4.5599999999999996</v>
      </c>
      <c r="C17">
        <v>8.59</v>
      </c>
      <c r="D17" s="20">
        <f t="shared" si="3"/>
        <v>3.9938033116699634E-2</v>
      </c>
      <c r="E17" s="17">
        <f>IF(OR($A17="",$B17="",$C17=""),"",A17*'MPTO_working_3-way'!$I16)</f>
        <v>1.4767120070257134</v>
      </c>
      <c r="F17" s="21">
        <f>IF(OR($A17="",$B17="",$C17=""),"",B17*'MPTO_working_3-way'!$I16)</f>
        <v>4.7421174310121499</v>
      </c>
      <c r="G17" s="22">
        <f>IF(OR($A17="",$B17="",$C17=""),"",C17*'MPTO_working_3-way'!$I16)</f>
        <v>8.9330677044724496</v>
      </c>
      <c r="H17" s="17">
        <f>IF(OR($A17="",$B17="",$C17=""),"",'MPTO_working_3-way'!E16)</f>
        <v>1.4473609141099149</v>
      </c>
      <c r="I17" s="21">
        <f>IF(OR($A17="",$B17="",$C17=""),"",'MPTO_working_3-way'!F16)</f>
        <v>4.8547090466277645</v>
      </c>
      <c r="J17" s="22">
        <f>IF(OR($A17="",$B17="",$C17=""),"",'MPTO_working_3-way'!G16)</f>
        <v>9.6991556929692884</v>
      </c>
      <c r="K17" s="17">
        <f>IF(OR($A17="",$B17="",$C17=""),"",'OddsRatio_working_3-way'!H16)</f>
        <v>1.4565529077296644</v>
      </c>
      <c r="L17" s="21">
        <f>IF(OR($A17="",$B17="",$C17=""),"",'OddsRatio_working_3-way'!I16)</f>
        <v>4.8698294083752538</v>
      </c>
      <c r="M17" s="22">
        <f>IF(OR($A17="",$B17="",$C17=""),"",'OddsRatio_working_3-way'!J16)</f>
        <v>9.2505632611146567</v>
      </c>
      <c r="N17" s="23">
        <f t="shared" si="16"/>
        <v>67.718011043610844</v>
      </c>
      <c r="O17" s="24">
        <f t="shared" si="17"/>
        <v>21.087626246036713</v>
      </c>
      <c r="P17" s="24">
        <f t="shared" si="18"/>
        <v>11.194362710352433</v>
      </c>
      <c r="Q17" t="s">
        <v>76</v>
      </c>
      <c r="R17" t="s">
        <v>77</v>
      </c>
      <c r="S17" t="s">
        <v>178</v>
      </c>
      <c r="T17" s="35">
        <v>100</v>
      </c>
      <c r="U17" s="35">
        <f t="shared" si="19"/>
        <v>94.107248084855641</v>
      </c>
      <c r="V17" s="35">
        <f t="shared" si="20"/>
        <v>87.437185929648237</v>
      </c>
      <c r="W17" s="35">
        <f t="shared" si="21"/>
        <v>14.529914529914532</v>
      </c>
      <c r="X17" s="35">
        <f t="shared" si="22"/>
        <v>98.032899540437228</v>
      </c>
      <c r="Y17" s="35">
        <f t="shared" si="23"/>
        <v>91.362837385229852</v>
      </c>
      <c r="Z17" s="35">
        <f t="shared" si="24"/>
        <v>18.455565985496129</v>
      </c>
      <c r="AA17" s="35">
        <f t="shared" si="25"/>
        <v>-3.9256514555815869</v>
      </c>
      <c r="AB17" s="35">
        <f t="shared" si="26"/>
        <v>-3.9256514555816153</v>
      </c>
      <c r="AC17" s="35">
        <f t="shared" si="27"/>
        <v>-3.9256514555815976</v>
      </c>
      <c r="AF17">
        <v>1.91</v>
      </c>
      <c r="AG17">
        <v>1.96</v>
      </c>
      <c r="AJ17" t="s">
        <v>122</v>
      </c>
    </row>
    <row r="18" spans="1:36" ht="15" x14ac:dyDescent="0.25">
      <c r="A18">
        <v>16.97</v>
      </c>
      <c r="B18">
        <v>7.96</v>
      </c>
      <c r="C18">
        <v>1.17</v>
      </c>
      <c r="D18" s="20">
        <f t="shared" si="3"/>
        <v>3.9256514555816135E-2</v>
      </c>
      <c r="E18" s="17">
        <f>IF(OR($A18="",$B18="",$C18=""),"",A18*'MPTO_working_3-way'!$I17)</f>
        <v>17.6361830520122</v>
      </c>
      <c r="F18" s="21">
        <f>IF(OR($A18="",$B18="",$C18=""),"",B18*'MPTO_working_3-way'!$I17)</f>
        <v>8.2724818558642959</v>
      </c>
      <c r="G18" s="22">
        <f>IF(OR($A18="",$B18="",$C18=""),"",C18*'MPTO_working_3-way'!$I17)</f>
        <v>1.2159301220303047</v>
      </c>
      <c r="H18" s="17">
        <f>IF(OR($A18="",$B18="",$C18=""),"",'MPTO_working_3-way'!E17)</f>
        <v>21.814050173855417</v>
      </c>
      <c r="I18" s="21">
        <f>IF(OR($A18="",$B18="",$C18=""),"",'MPTO_working_3-way'!F17)</f>
        <v>8.8855214064721117</v>
      </c>
      <c r="J18" s="22">
        <f>IF(OR($A18="",$B18="",$C18=""),"",'MPTO_working_3-way'!G17)</f>
        <v>1.1881912564683101</v>
      </c>
      <c r="K18" s="17">
        <f>IF(OR($A18="",$B18="",$C18=""),"",'OddsRatio_working_3-way'!H17)</f>
        <v>19.312008404311534</v>
      </c>
      <c r="L18" s="21">
        <f>IF(OR($A18="",$B18="",$C18=""),"",'OddsRatio_working_3-way'!I17)</f>
        <v>8.980687444834583</v>
      </c>
      <c r="M18" s="22">
        <f>IF(OR($A18="",$B18="",$C18=""),"",'OddsRatio_working_3-way'!J17)</f>
        <v>1.1949305841410744</v>
      </c>
      <c r="N18" s="23">
        <f t="shared" si="16"/>
        <v>5.6701611513717252</v>
      </c>
      <c r="O18" s="24">
        <f t="shared" si="17"/>
        <v>12.088270695826404</v>
      </c>
      <c r="P18" s="24">
        <f t="shared" si="18"/>
        <v>82.241568152801875</v>
      </c>
      <c r="Q18" t="s">
        <v>78</v>
      </c>
      <c r="R18" t="s">
        <v>69</v>
      </c>
      <c r="S18" t="s">
        <v>178</v>
      </c>
      <c r="T18" s="35">
        <v>100</v>
      </c>
      <c r="U18" s="35">
        <f t="shared" si="19"/>
        <v>39.759036144578317</v>
      </c>
      <c r="V18" s="35">
        <f t="shared" si="20"/>
        <v>74.874371859296474</v>
      </c>
      <c r="W18" s="35">
        <f t="shared" si="21"/>
        <v>82.30088495575221</v>
      </c>
      <c r="X18" s="35">
        <f t="shared" si="22"/>
        <v>42.824743184951302</v>
      </c>
      <c r="Y18" s="35">
        <f t="shared" si="23"/>
        <v>77.940078899669473</v>
      </c>
      <c r="Z18" s="35">
        <f t="shared" si="24"/>
        <v>85.366591996125209</v>
      </c>
      <c r="AA18" s="35">
        <f t="shared" si="25"/>
        <v>-3.0657070403729847</v>
      </c>
      <c r="AB18" s="35">
        <f t="shared" si="26"/>
        <v>-3.0657070403729989</v>
      </c>
      <c r="AC18" s="35">
        <f t="shared" si="27"/>
        <v>-3.0657070403729989</v>
      </c>
      <c r="AF18">
        <v>1.49</v>
      </c>
      <c r="AG18">
        <v>2.65</v>
      </c>
      <c r="AJ18" t="s">
        <v>122</v>
      </c>
    </row>
    <row r="19" spans="1:36" ht="15" x14ac:dyDescent="0.25">
      <c r="A19">
        <v>1.66</v>
      </c>
      <c r="B19">
        <v>3.98</v>
      </c>
      <c r="C19">
        <v>5.65</v>
      </c>
      <c r="D19" s="20">
        <f t="shared" si="3"/>
        <v>3.0657070403729891E-2</v>
      </c>
      <c r="E19" s="17">
        <f>IF(OR($A19="",$B19="",$C19=""),"",A19*'MPTO_working_3-way'!$I18)</f>
        <v>1.7108907368701916</v>
      </c>
      <c r="F19" s="21">
        <f>IF(OR($A19="",$B19="",$C19=""),"",B19*'MPTO_working_3-way'!$I18)</f>
        <v>4.102015140206845</v>
      </c>
      <c r="G19" s="22">
        <f>IF(OR($A19="",$B19="",$C19=""),"",C19*'MPTO_working_3-way'!$I18)</f>
        <v>5.8232124477810743</v>
      </c>
      <c r="H19" s="17">
        <f>IF(OR($A19="",$B19="",$C19=""),"",'MPTO_working_3-way'!E18)</f>
        <v>1.6886454707733896</v>
      </c>
      <c r="I19" s="21">
        <f>IF(OR($A19="",$B19="",$C19=""),"",'MPTO_working_3-way'!F18)</f>
        <v>4.1487362101196545</v>
      </c>
      <c r="J19" s="22">
        <f>IF(OR($A19="",$B19="",$C19=""),"",'MPTO_working_3-way'!G18)</f>
        <v>5.9962058297217506</v>
      </c>
      <c r="K19" s="17">
        <f>IF(OR($A19="",$B19="",$C19=""),"",'OddsRatio_working_3-way'!H18)</f>
        <v>1.6965011900315246</v>
      </c>
      <c r="L19" s="21">
        <f>IF(OR($A19="",$B19="",$C19=""),"",'OddsRatio_working_3-way'!I18)</f>
        <v>4.1448084034756745</v>
      </c>
      <c r="M19" s="22">
        <f>IF(OR($A19="",$B19="",$C19=""),"",'OddsRatio_working_3-way'!J18)</f>
        <v>5.9071674752221099</v>
      </c>
      <c r="N19" s="23">
        <f t="shared" si="16"/>
        <v>58.449086107587704</v>
      </c>
      <c r="O19" s="24">
        <f t="shared" si="17"/>
        <v>24.37826204487326</v>
      </c>
      <c r="P19" s="24">
        <f t="shared" si="18"/>
        <v>17.17265184753904</v>
      </c>
      <c r="Q19" t="s">
        <v>82</v>
      </c>
      <c r="R19" t="s">
        <v>141</v>
      </c>
      <c r="S19" t="s">
        <v>178</v>
      </c>
      <c r="T19" s="35">
        <v>100</v>
      </c>
      <c r="U19" s="35">
        <f t="shared" si="19"/>
        <v>71.428571428571431</v>
      </c>
      <c r="V19" s="35">
        <f t="shared" si="20"/>
        <v>69.969969969969966</v>
      </c>
      <c r="W19" s="35">
        <f t="shared" si="21"/>
        <v>55.752212389380524</v>
      </c>
      <c r="X19" s="35">
        <f t="shared" si="22"/>
        <v>74.277817640649502</v>
      </c>
      <c r="Y19" s="35">
        <f t="shared" si="23"/>
        <v>72.819216182048038</v>
      </c>
      <c r="Z19" s="35">
        <f t="shared" si="24"/>
        <v>58.601458601458603</v>
      </c>
      <c r="AA19" s="35">
        <f t="shared" si="25"/>
        <v>-2.8492462120780715</v>
      </c>
      <c r="AB19" s="35">
        <f t="shared" si="26"/>
        <v>-2.8492462120780715</v>
      </c>
      <c r="AC19" s="35">
        <f t="shared" si="27"/>
        <v>-2.8492462120780786</v>
      </c>
      <c r="AF19">
        <v>1.98</v>
      </c>
      <c r="AG19">
        <v>1.91</v>
      </c>
      <c r="AJ19" t="s">
        <v>123</v>
      </c>
    </row>
    <row r="20" spans="1:36" ht="15" x14ac:dyDescent="0.25">
      <c r="A20">
        <v>3.5</v>
      </c>
      <c r="B20">
        <v>3.33</v>
      </c>
      <c r="C20">
        <v>2.2599999999999998</v>
      </c>
      <c r="D20" s="20">
        <f t="shared" si="3"/>
        <v>2.8492462120780715E-2</v>
      </c>
      <c r="E20" s="17">
        <f>IF(OR($A20="",$B20="",$C20=""),"",A20*'MPTO_working_3-way'!$I19)</f>
        <v>3.5997236174227325</v>
      </c>
      <c r="F20" s="21">
        <f>IF(OR($A20="",$B20="",$C20=""),"",B20*'MPTO_working_3-way'!$I19)</f>
        <v>3.4248798988622</v>
      </c>
      <c r="G20" s="22">
        <f>IF(OR($A20="",$B20="",$C20=""),"",C20*'MPTO_working_3-way'!$I19)</f>
        <v>2.3243929643929642</v>
      </c>
      <c r="H20" s="17">
        <f>IF(OR($A20="",$B20="",$C20=""),"",'MPTO_working_3-way'!E19)</f>
        <v>3.620344620628674</v>
      </c>
      <c r="I20" s="21">
        <f>IF(OR($A20="",$B20="",$C20=""),"",'MPTO_working_3-way'!F19)</f>
        <v>3.438756282773777</v>
      </c>
      <c r="J20" s="22">
        <f>IF(OR($A20="",$B20="",$C20=""),"",'MPTO_working_3-way'!G19)</f>
        <v>2.3095734264712329</v>
      </c>
      <c r="K20" s="17">
        <f>IF(OR($A20="",$B20="",$C20=""),"",'OddsRatio_working_3-way'!H19)</f>
        <v>3.6108920286182831</v>
      </c>
      <c r="L20" s="21">
        <f>IF(OR($A20="",$B20="",$C20=""),"",'OddsRatio_working_3-way'!I19)</f>
        <v>3.4333513706722396</v>
      </c>
      <c r="M20" s="22">
        <f>IF(OR($A20="",$B20="",$C20=""),"",'OddsRatio_working_3-way'!J19)</f>
        <v>2.315889582423615</v>
      </c>
      <c r="N20" s="23">
        <f t="shared" si="16"/>
        <v>27.779910523129626</v>
      </c>
      <c r="O20" s="24">
        <f t="shared" si="17"/>
        <v>29.198104153439541</v>
      </c>
      <c r="P20" s="24">
        <f t="shared" si="18"/>
        <v>43.02198532343084</v>
      </c>
      <c r="Q20" t="s">
        <v>80</v>
      </c>
      <c r="R20" t="s">
        <v>84</v>
      </c>
      <c r="S20" t="s">
        <v>178</v>
      </c>
      <c r="T20" s="35">
        <v>100</v>
      </c>
      <c r="U20" s="35">
        <f t="shared" si="19"/>
        <v>51.219512195121943</v>
      </c>
      <c r="V20" s="35">
        <f t="shared" si="20"/>
        <v>70.674486803519059</v>
      </c>
      <c r="W20" s="35">
        <f t="shared" si="21"/>
        <v>75.247524752475243</v>
      </c>
      <c r="X20" s="35">
        <f t="shared" si="22"/>
        <v>54.077988444005683</v>
      </c>
      <c r="Y20" s="35">
        <f t="shared" si="23"/>
        <v>73.532963052402806</v>
      </c>
      <c r="Z20" s="35">
        <f t="shared" si="24"/>
        <v>78.106001001358976</v>
      </c>
      <c r="AA20" s="35">
        <f t="shared" si="25"/>
        <v>-2.8584762488837399</v>
      </c>
      <c r="AB20" s="35">
        <f t="shared" si="26"/>
        <v>-2.858476248883747</v>
      </c>
      <c r="AC20" s="35">
        <f t="shared" si="27"/>
        <v>-2.8584762488837328</v>
      </c>
      <c r="AF20">
        <v>2.14</v>
      </c>
      <c r="AG20">
        <v>1.77</v>
      </c>
      <c r="AJ20" t="s">
        <v>123</v>
      </c>
    </row>
    <row r="21" spans="1:36" ht="15" x14ac:dyDescent="0.25">
      <c r="A21">
        <v>2.0499999999999998</v>
      </c>
      <c r="B21">
        <v>3.41</v>
      </c>
      <c r="C21">
        <v>4.04</v>
      </c>
      <c r="D21" s="20">
        <f t="shared" si="3"/>
        <v>2.8584762488837345E-2</v>
      </c>
      <c r="E21" s="17">
        <f>IF(OR($A21="",$B21="",$C21=""),"",A21*'MPTO_working_3-way'!$I20)</f>
        <v>2.1085987631021164</v>
      </c>
      <c r="F21" s="21">
        <f>IF(OR($A21="",$B21="",$C21=""),"",B21*'MPTO_working_3-way'!$I20)</f>
        <v>3.5074740400869353</v>
      </c>
      <c r="G21" s="22">
        <f>IF(OR($A21="",$B21="",$C21=""),"",C21*'MPTO_working_3-way'!$I20)</f>
        <v>4.1554824404549029</v>
      </c>
      <c r="H21" s="17">
        <f>IF(OR($A21="",$B21="",$C21=""),"",'MPTO_working_3-way'!E20)</f>
        <v>2.090840216850534</v>
      </c>
      <c r="I21" s="21">
        <f>IF(OR($A21="",$B21="",$C21=""),"",'MPTO_working_3-way'!F20)</f>
        <v>3.5245162804009529</v>
      </c>
      <c r="J21" s="22">
        <f>IF(OR($A21="",$B21="",$C21=""),"",'MPTO_working_3-way'!G20)</f>
        <v>4.2017424923949447</v>
      </c>
      <c r="K21" s="17">
        <f>IF(OR($A21="",$B21="",$C21=""),"",'OddsRatio_working_3-way'!H20)</f>
        <v>2.098025649002766</v>
      </c>
      <c r="L21" s="21">
        <f>IF(OR($A21="",$B21="",$C21=""),"",'OddsRatio_working_3-way'!I20)</f>
        <v>3.520230299139683</v>
      </c>
      <c r="M21" s="22">
        <f>IF(OR($A21="",$B21="",$C21=""),"",'OddsRatio_working_3-way'!J20)</f>
        <v>4.1790456885413416</v>
      </c>
      <c r="N21" s="23">
        <f t="shared" si="16"/>
        <v>47.424859461115574</v>
      </c>
      <c r="O21" s="24">
        <f t="shared" si="17"/>
        <v>28.510546010348069</v>
      </c>
      <c r="P21" s="24">
        <f t="shared" si="18"/>
        <v>24.064594528536364</v>
      </c>
      <c r="Q21" t="s">
        <v>142</v>
      </c>
      <c r="R21" t="s">
        <v>143</v>
      </c>
      <c r="S21" t="s">
        <v>178</v>
      </c>
      <c r="T21" s="35">
        <v>100</v>
      </c>
      <c r="U21" s="35">
        <f t="shared" si="19"/>
        <v>35.897435897435898</v>
      </c>
      <c r="V21" s="35">
        <f t="shared" si="20"/>
        <v>76.19047619047619</v>
      </c>
      <c r="W21" s="35">
        <f t="shared" si="21"/>
        <v>84.98498498498499</v>
      </c>
      <c r="X21" s="35">
        <f t="shared" si="22"/>
        <v>38.82453882453882</v>
      </c>
      <c r="Y21" s="35">
        <f t="shared" si="23"/>
        <v>79.117579117579112</v>
      </c>
      <c r="Z21" s="35">
        <f t="shared" si="24"/>
        <v>87.912087912087912</v>
      </c>
      <c r="AA21" s="35">
        <f t="shared" si="25"/>
        <v>-2.9271029271029221</v>
      </c>
      <c r="AB21" s="35">
        <f t="shared" si="26"/>
        <v>-2.9271029271029221</v>
      </c>
      <c r="AC21" s="35">
        <f t="shared" si="27"/>
        <v>-2.9271029271029221</v>
      </c>
      <c r="AF21">
        <v>2.23</v>
      </c>
      <c r="AG21">
        <v>1.71</v>
      </c>
      <c r="AJ21" t="s">
        <v>123</v>
      </c>
    </row>
    <row r="22" spans="1:36" ht="15" x14ac:dyDescent="0.25">
      <c r="A22">
        <v>1.56</v>
      </c>
      <c r="B22">
        <v>4.2</v>
      </c>
      <c r="C22">
        <v>6.66</v>
      </c>
      <c r="D22" s="20">
        <f t="shared" si="3"/>
        <v>2.9271029271029203E-2</v>
      </c>
      <c r="E22" s="17">
        <f>IF(OR($A22="",$B22="",$C22=""),"",A22*'MPTO_working_3-way'!$I21)</f>
        <v>1.6056628056628055</v>
      </c>
      <c r="F22" s="21">
        <f>IF(OR($A22="",$B22="",$C22=""),"",B22*'MPTO_working_3-way'!$I21)</f>
        <v>4.3229383229383229</v>
      </c>
      <c r="G22" s="22">
        <f>IF(OR($A22="",$B22="",$C22=""),"",C22*'MPTO_working_3-way'!$I21)</f>
        <v>6.8549450549450546</v>
      </c>
      <c r="H22" s="17">
        <f>IF(OR($A22="",$B22="",$C22=""),"",'MPTO_working_3-way'!E21)</f>
        <v>1.5841116609744195</v>
      </c>
      <c r="I22" s="21">
        <f>IF(OR($A22="",$B22="",$C22=""),"",'MPTO_working_3-way'!F21)</f>
        <v>4.3794681568551885</v>
      </c>
      <c r="J22" s="22">
        <f>IF(OR($A22="",$B22="",$C22=""),"",'MPTO_working_3-way'!G21)</f>
        <v>7.1228551281046766</v>
      </c>
      <c r="K22" s="17">
        <f>IF(OR($A22="",$B22="",$C22=""),"",'OddsRatio_working_3-way'!H21)</f>
        <v>1.5914426674978432</v>
      </c>
      <c r="L22" s="21">
        <f>IF(OR($A22="",$B22="",$C22=""),"",'OddsRatio_working_3-way'!I21)</f>
        <v>4.3796723857019604</v>
      </c>
      <c r="M22" s="22">
        <f>IF(OR($A22="",$B22="",$C22=""),"",'OddsRatio_working_3-way'!J21)</f>
        <v>6.9777955322103402</v>
      </c>
      <c r="N22" s="23">
        <f t="shared" si="16"/>
        <v>62.279576787431878</v>
      </c>
      <c r="O22" s="24">
        <f t="shared" si="17"/>
        <v>23.13241423533184</v>
      </c>
      <c r="P22" s="24">
        <f t="shared" si="18"/>
        <v>14.588008977236294</v>
      </c>
      <c r="Q22" t="s">
        <v>144</v>
      </c>
      <c r="R22" t="s">
        <v>81</v>
      </c>
      <c r="S22" t="s">
        <v>178</v>
      </c>
      <c r="T22" s="35">
        <v>100</v>
      </c>
      <c r="U22" s="35">
        <f t="shared" si="19"/>
        <v>55.752212389380524</v>
      </c>
      <c r="V22" s="35">
        <f t="shared" si="20"/>
        <v>71.590909090909093</v>
      </c>
      <c r="W22" s="35">
        <f t="shared" si="21"/>
        <v>68.253968253968253</v>
      </c>
      <c r="X22" s="35">
        <f t="shared" si="22"/>
        <v>60.155122655122661</v>
      </c>
      <c r="Y22" s="35">
        <f t="shared" si="23"/>
        <v>75.993819356651215</v>
      </c>
      <c r="Z22" s="35">
        <f t="shared" si="24"/>
        <v>72.656878519710389</v>
      </c>
      <c r="AA22" s="35">
        <f t="shared" si="25"/>
        <v>-4.4029102657421362</v>
      </c>
      <c r="AB22" s="35">
        <f t="shared" si="26"/>
        <v>-4.402910265742122</v>
      </c>
      <c r="AC22" s="35">
        <f t="shared" si="27"/>
        <v>-4.4029102657421362</v>
      </c>
      <c r="AF22">
        <v>2.0699999999999998</v>
      </c>
      <c r="AG22">
        <v>1.83</v>
      </c>
      <c r="AJ22" t="s">
        <v>123</v>
      </c>
    </row>
    <row r="23" spans="1:36" ht="15" x14ac:dyDescent="0.25">
      <c r="A23">
        <v>2.2599999999999998</v>
      </c>
      <c r="B23">
        <v>3.52</v>
      </c>
      <c r="C23">
        <v>3.15</v>
      </c>
      <c r="D23" s="20">
        <f t="shared" si="3"/>
        <v>4.4029102657421326E-2</v>
      </c>
      <c r="E23" s="17">
        <f>IF(OR($A23="",$B23="",$C23=""),"",A23*'MPTO_working_3-way'!$I22)</f>
        <v>2.3595057720057722</v>
      </c>
      <c r="F23" s="21">
        <f>IF(OR($A23="",$B23="",$C23=""),"",B23*'MPTO_working_3-way'!$I22)</f>
        <v>3.674982441354123</v>
      </c>
      <c r="G23" s="22">
        <f>IF(OR($A23="",$B23="",$C23=""),"",C23*'MPTO_working_3-way'!$I22)</f>
        <v>3.2886916733708769</v>
      </c>
      <c r="H23" s="17">
        <f>IF(OR($A23="",$B23="",$C23=""),"",'MPTO_working_3-way'!E22)</f>
        <v>2.337532664110336</v>
      </c>
      <c r="I23" s="21">
        <f>IF(OR($A23="",$B23="",$C23=""),"",'MPTO_working_3-way'!F22)</f>
        <v>3.7117521359081418</v>
      </c>
      <c r="J23" s="22">
        <f>IF(OR($A23="",$B23="",$C23=""),"",'MPTO_working_3-way'!G22)</f>
        <v>3.3026849682896438</v>
      </c>
      <c r="K23" s="17">
        <f>IF(OR($A23="",$B23="",$C23=""),"",'OddsRatio_working_3-way'!H22)</f>
        <v>2.3469125364694281</v>
      </c>
      <c r="L23" s="21">
        <f>IF(OR($A23="",$B23="",$C23=""),"",'OddsRatio_working_3-way'!I22)</f>
        <v>3.6938250729388566</v>
      </c>
      <c r="M23" s="22">
        <f>IF(OR($A23="",$B23="",$C23=""),"",'OddsRatio_working_3-way'!J22)</f>
        <v>3.2983031376264056</v>
      </c>
      <c r="N23" s="23">
        <f t="shared" si="16"/>
        <v>42.381756885888798</v>
      </c>
      <c r="O23" s="24">
        <f t="shared" si="17"/>
        <v>27.211014364235421</v>
      </c>
      <c r="P23" s="24">
        <f t="shared" si="18"/>
        <v>30.407228749875774</v>
      </c>
      <c r="Q23" t="s">
        <v>145</v>
      </c>
      <c r="R23" t="s">
        <v>146</v>
      </c>
      <c r="S23" t="s">
        <v>178</v>
      </c>
      <c r="T23" s="35">
        <v>100</v>
      </c>
      <c r="U23" s="35">
        <f t="shared" si="19"/>
        <v>47.368421052631575</v>
      </c>
      <c r="V23" s="35">
        <f t="shared" si="20"/>
        <v>73.40425531914893</v>
      </c>
      <c r="W23" s="35">
        <f t="shared" si="21"/>
        <v>74.489795918367349</v>
      </c>
      <c r="X23" s="35">
        <f t="shared" si="22"/>
        <v>52.105948762483713</v>
      </c>
      <c r="Y23" s="35">
        <f t="shared" si="23"/>
        <v>78.141783029001076</v>
      </c>
      <c r="Z23" s="35">
        <f t="shared" si="24"/>
        <v>79.22732362821948</v>
      </c>
      <c r="AA23" s="35">
        <f t="shared" si="25"/>
        <v>-4.737527709852138</v>
      </c>
      <c r="AB23" s="35">
        <f t="shared" si="26"/>
        <v>-4.7375277098521451</v>
      </c>
      <c r="AC23" s="35">
        <f t="shared" si="27"/>
        <v>-4.7375277098521309</v>
      </c>
      <c r="AF23">
        <v>1.93</v>
      </c>
      <c r="AG23">
        <v>1.9</v>
      </c>
      <c r="AJ23" t="s">
        <v>124</v>
      </c>
    </row>
    <row r="24" spans="1:36" ht="15" x14ac:dyDescent="0.25">
      <c r="A24">
        <v>1.9</v>
      </c>
      <c r="B24">
        <v>3.76</v>
      </c>
      <c r="C24">
        <v>3.92</v>
      </c>
      <c r="D24" s="20">
        <f t="shared" si="3"/>
        <v>4.7375277098521407E-2</v>
      </c>
      <c r="E24" s="17">
        <f>IF(OR($A24="",$B24="",$C24=""),"",A24*'MPTO_working_3-way'!$I23)</f>
        <v>1.9900130264871905</v>
      </c>
      <c r="F24" s="21">
        <f>IF(OR($A24="",$B24="",$C24=""),"",B24*'MPTO_working_3-way'!$I23)</f>
        <v>3.9381310418904403</v>
      </c>
      <c r="G24" s="22">
        <f>IF(OR($A24="",$B24="",$C24=""),"",C24*'MPTO_working_3-way'!$I23)</f>
        <v>4.1057110862262034</v>
      </c>
      <c r="H24" s="17">
        <f>IF(OR($A24="",$B24="",$C24=""),"",'MPTO_working_3-way'!E23)</f>
        <v>1.9587716549532206</v>
      </c>
      <c r="I24" s="21">
        <f>IF(OR($A24="",$B24="",$C24=""),"",'MPTO_working_3-way'!F23)</f>
        <v>3.9973507513817199</v>
      </c>
      <c r="J24" s="22">
        <f>IF(OR($A24="",$B24="",$C24=""),"",'MPTO_working_3-way'!G23)</f>
        <v>4.178675452418469</v>
      </c>
      <c r="K24" s="17">
        <f>IF(OR($A24="",$B24="",$C24=""),"",'OddsRatio_working_3-way'!H23)</f>
        <v>1.9705300603161413</v>
      </c>
      <c r="L24" s="21">
        <f>IF(OR($A24="",$B24="",$C24=""),"",'OddsRatio_working_3-way'!I23)</f>
        <v>3.9762921849695001</v>
      </c>
      <c r="M24" s="22">
        <f>IF(OR($A24="",$B24="",$C24=""),"",'OddsRatio_working_3-way'!J23)</f>
        <v>4.148830862359036</v>
      </c>
      <c r="N24" s="23">
        <f t="shared" si="16"/>
        <v>50.250927340170193</v>
      </c>
      <c r="O24" s="24">
        <f t="shared" si="17"/>
        <v>25.392755836788133</v>
      </c>
      <c r="P24" s="24">
        <f t="shared" si="18"/>
        <v>24.356316823041681</v>
      </c>
      <c r="Q24" t="s">
        <v>93</v>
      </c>
      <c r="R24" t="s">
        <v>88</v>
      </c>
      <c r="S24" t="s">
        <v>178</v>
      </c>
      <c r="T24" s="35">
        <v>100</v>
      </c>
      <c r="U24" s="35">
        <f t="shared" si="19"/>
        <v>57.081545064377686</v>
      </c>
      <c r="V24" s="35">
        <f t="shared" si="20"/>
        <v>70.930232558139537</v>
      </c>
      <c r="W24" s="35">
        <f t="shared" si="21"/>
        <v>67.637540453074436</v>
      </c>
      <c r="X24" s="35">
        <f t="shared" si="22"/>
        <v>61.432226988786034</v>
      </c>
      <c r="Y24" s="35">
        <f t="shared" si="23"/>
        <v>75.280914482547885</v>
      </c>
      <c r="Z24" s="35">
        <f t="shared" si="24"/>
        <v>71.988222377482785</v>
      </c>
      <c r="AA24" s="35">
        <f t="shared" si="25"/>
        <v>-4.3506819244083488</v>
      </c>
      <c r="AB24" s="35">
        <f t="shared" si="26"/>
        <v>-4.3506819244083488</v>
      </c>
      <c r="AC24" s="35">
        <f t="shared" si="27"/>
        <v>-4.3506819244083488</v>
      </c>
      <c r="AF24">
        <v>1.91</v>
      </c>
      <c r="AG24">
        <v>1.93</v>
      </c>
      <c r="AJ24" t="s">
        <v>124</v>
      </c>
    </row>
    <row r="25" spans="1:36" ht="15" x14ac:dyDescent="0.25">
      <c r="A25">
        <v>2.33</v>
      </c>
      <c r="B25">
        <v>3.44</v>
      </c>
      <c r="C25">
        <v>3.09</v>
      </c>
      <c r="D25" s="20">
        <f t="shared" si="3"/>
        <v>4.3506819244083506E-2</v>
      </c>
      <c r="E25" s="17">
        <f>IF(OR($A25="",$B25="",$C25=""),"",A25*'MPTO_working_3-way'!$I24)</f>
        <v>2.4313708888387144</v>
      </c>
      <c r="F25" s="21">
        <f>IF(OR($A25="",$B25="",$C25=""),"",B25*'MPTO_working_3-way'!$I24)</f>
        <v>3.5896634581996474</v>
      </c>
      <c r="G25" s="22">
        <f>IF(OR($A25="",$B25="",$C25=""),"",C25*'MPTO_working_3-way'!$I24)</f>
        <v>3.224436071464218</v>
      </c>
      <c r="H25" s="17">
        <f>IF(OR($A25="",$B25="",$C25=""),"",'MPTO_working_3-way'!E24)</f>
        <v>2.4114847853713779</v>
      </c>
      <c r="I25" s="21">
        <f>IF(OR($A25="",$B25="",$C25=""),"",'MPTO_working_3-way'!F24)</f>
        <v>3.6206250906363495</v>
      </c>
      <c r="J25" s="22">
        <f>IF(OR($A25="",$B25="",$C25=""),"",'MPTO_working_3-way'!G24)</f>
        <v>3.2349653440594133</v>
      </c>
      <c r="K25" s="17">
        <f>IF(OR($A25="",$B25="",$C25=""),"",'OddsRatio_working_3-way'!H24)</f>
        <v>2.4201462630349595</v>
      </c>
      <c r="L25" s="21">
        <f>IF(OR($A25="",$B25="",$C25=""),"",'OddsRatio_working_3-way'!I24)</f>
        <v>3.6053811141393246</v>
      </c>
      <c r="M25" s="22">
        <f>IF(OR($A25="",$B25="",$C25=""),"",'OddsRatio_working_3-way'!J24)</f>
        <v>3.2316584133406505</v>
      </c>
      <c r="N25" s="23">
        <f t="shared" si="16"/>
        <v>41.129060341658771</v>
      </c>
      <c r="O25" s="24">
        <f t="shared" si="17"/>
        <v>27.857764708158406</v>
      </c>
      <c r="P25" s="24">
        <f t="shared" si="18"/>
        <v>31.013174950182826</v>
      </c>
      <c r="Q25" t="s">
        <v>147</v>
      </c>
      <c r="R25" t="s">
        <v>148</v>
      </c>
      <c r="S25" t="s">
        <v>178</v>
      </c>
      <c r="T25" s="35">
        <v>100</v>
      </c>
      <c r="U25" s="35">
        <f t="shared" si="19"/>
        <v>41.520467836257311</v>
      </c>
      <c r="V25" s="35">
        <f t="shared" si="20"/>
        <v>75.903614457831324</v>
      </c>
      <c r="W25" s="35">
        <f t="shared" si="21"/>
        <v>77.777777777777771</v>
      </c>
      <c r="X25" s="35">
        <f t="shared" si="22"/>
        <v>46.318607764390897</v>
      </c>
      <c r="Y25" s="35">
        <f t="shared" si="23"/>
        <v>80.701754385964904</v>
      </c>
      <c r="Z25" s="35">
        <f t="shared" si="24"/>
        <v>82.575917705911365</v>
      </c>
      <c r="AA25" s="35">
        <f t="shared" si="25"/>
        <v>-4.7981399281335868</v>
      </c>
      <c r="AB25" s="35">
        <f t="shared" si="26"/>
        <v>-4.7981399281335797</v>
      </c>
      <c r="AC25" s="35">
        <f t="shared" si="27"/>
        <v>-4.7981399281335939</v>
      </c>
      <c r="AF25">
        <v>1.93</v>
      </c>
      <c r="AG25">
        <v>1.91</v>
      </c>
      <c r="AJ25" t="s">
        <v>124</v>
      </c>
    </row>
    <row r="26" spans="1:36" ht="15" x14ac:dyDescent="0.25">
      <c r="A26">
        <v>1.71</v>
      </c>
      <c r="B26">
        <v>4.1500000000000004</v>
      </c>
      <c r="C26">
        <v>4.5</v>
      </c>
      <c r="D26" s="20">
        <f t="shared" si="3"/>
        <v>4.7981399281335824E-2</v>
      </c>
      <c r="E26" s="17">
        <f>IF(OR($A26="",$B26="",$C26=""),"",A26*'MPTO_working_3-way'!$I25)</f>
        <v>1.7920481927710843</v>
      </c>
      <c r="F26" s="21">
        <f>IF(OR($A26="",$B26="",$C26=""),"",B26*'MPTO_working_3-way'!$I25)</f>
        <v>4.3491228070175438</v>
      </c>
      <c r="G26" s="22">
        <f>IF(OR($A26="",$B26="",$C26=""),"",C26*'MPTO_working_3-way'!$I25)</f>
        <v>4.7159162967660109</v>
      </c>
      <c r="H26" s="17">
        <f>IF(OR($A26="",$B26="",$C26=""),"",'MPTO_working_3-way'!E25)</f>
        <v>1.7580824972129319</v>
      </c>
      <c r="I26" s="21">
        <f>IF(OR($A26="",$B26="",$C26=""),"",'MPTO_working_3-way'!F25)</f>
        <v>4.4450360162856244</v>
      </c>
      <c r="J26" s="22">
        <f>IF(OR($A26="",$B26="",$C26=""),"",'MPTO_working_3-way'!G25)</f>
        <v>4.8489921421250424</v>
      </c>
      <c r="K26" s="17">
        <f>IF(OR($A26="",$B26="",$C26=""),"",'OddsRatio_working_3-way'!H25)</f>
        <v>1.769905137629509</v>
      </c>
      <c r="L26" s="21">
        <f>IF(OR($A26="",$B26="",$C26=""),"",'OddsRatio_working_3-way'!I25)</f>
        <v>4.4157763148351439</v>
      </c>
      <c r="M26" s="22">
        <f>IF(OR($A26="",$B26="",$C26=""),"",'OddsRatio_working_3-way'!J25)</f>
        <v>4.7953070164834939</v>
      </c>
      <c r="N26" s="23">
        <f t="shared" si="16"/>
        <v>55.802070727443862</v>
      </c>
      <c r="O26" s="24">
        <f t="shared" si="17"/>
        <v>22.993142396127471</v>
      </c>
      <c r="P26" s="24">
        <f t="shared" si="18"/>
        <v>21.20478687642867</v>
      </c>
      <c r="Q26" t="s">
        <v>149</v>
      </c>
      <c r="R26" t="s">
        <v>150</v>
      </c>
      <c r="S26" t="s">
        <v>178</v>
      </c>
      <c r="T26" s="35">
        <v>100</v>
      </c>
      <c r="U26" s="35">
        <f t="shared" si="19"/>
        <v>57.627118644067799</v>
      </c>
      <c r="V26" s="35">
        <f t="shared" si="20"/>
        <v>72.067039106145245</v>
      </c>
      <c r="W26" s="35">
        <f t="shared" si="21"/>
        <v>65.870307167235495</v>
      </c>
      <c r="X26" s="35">
        <f t="shared" si="22"/>
        <v>62.062653726619253</v>
      </c>
      <c r="Y26" s="35">
        <f t="shared" si="23"/>
        <v>76.502574188696698</v>
      </c>
      <c r="Z26" s="35">
        <f t="shared" si="24"/>
        <v>70.305842249786949</v>
      </c>
      <c r="AA26" s="35">
        <f t="shared" si="25"/>
        <v>-4.4355350825514535</v>
      </c>
      <c r="AB26" s="35">
        <f t="shared" si="26"/>
        <v>-4.4355350825514535</v>
      </c>
      <c r="AC26" s="35">
        <f t="shared" si="27"/>
        <v>-4.4355350825514535</v>
      </c>
      <c r="AF26">
        <v>1.74</v>
      </c>
      <c r="AG26">
        <v>2.12</v>
      </c>
      <c r="AJ26" t="s">
        <v>124</v>
      </c>
    </row>
    <row r="27" spans="1:36" ht="15" x14ac:dyDescent="0.25">
      <c r="A27">
        <v>2.36</v>
      </c>
      <c r="B27">
        <v>3.58</v>
      </c>
      <c r="C27">
        <v>2.93</v>
      </c>
      <c r="D27" s="20">
        <f t="shared" si="3"/>
        <v>4.4355350825514561E-2</v>
      </c>
      <c r="E27" s="17">
        <f>IF(OR($A27="",$B27="",$C27=""),"",A27*'MPTO_working_3-way'!$I26)</f>
        <v>2.464678627948214</v>
      </c>
      <c r="F27" s="21">
        <f>IF(OR($A27="",$B27="",$C27=""),"",B27*'MPTO_working_3-way'!$I26)</f>
        <v>3.7387921559553421</v>
      </c>
      <c r="G27" s="22">
        <f>IF(OR($A27="",$B27="",$C27=""),"",C27*'MPTO_working_3-way'!$I26)</f>
        <v>3.0599611779187579</v>
      </c>
      <c r="H27" s="17">
        <f>IF(OR($A27="",$B27="",$C27=""),"",'MPTO_working_3-way'!E26)</f>
        <v>2.4453244010638855</v>
      </c>
      <c r="I27" s="21">
        <f>IF(OR($A27="",$B27="",$C27=""),"",'MPTO_working_3-way'!F26)</f>
        <v>3.7800824823540045</v>
      </c>
      <c r="J27" s="22">
        <f>IF(OR($A27="",$B27="",$C27=""),"",'MPTO_working_3-way'!G26)</f>
        <v>3.0626763416481695</v>
      </c>
      <c r="K27" s="17">
        <f>IF(OR($A27="",$B27="",$C27=""),"",'OddsRatio_working_3-way'!H26)</f>
        <v>2.4540200153244371</v>
      </c>
      <c r="L27" s="21">
        <f>IF(OR($A27="",$B27="",$C27=""),"",'OddsRatio_working_3-way'!I26)</f>
        <v>3.7583614996595958</v>
      </c>
      <c r="M27" s="22">
        <f>IF(OR($A27="",$B27="",$C27=""),"",'OddsRatio_working_3-way'!J26)</f>
        <v>3.0634254629236506</v>
      </c>
      <c r="N27" s="23">
        <f t="shared" si="16"/>
        <v>40.573241016516462</v>
      </c>
      <c r="O27" s="24">
        <f t="shared" si="17"/>
        <v>26.746605809770628</v>
      </c>
      <c r="P27" s="24">
        <f t="shared" si="18"/>
        <v>32.68015317371291</v>
      </c>
      <c r="Q27" t="s">
        <v>89</v>
      </c>
      <c r="R27" t="s">
        <v>151</v>
      </c>
      <c r="S27" t="s">
        <v>178</v>
      </c>
      <c r="T27" s="35">
        <v>100</v>
      </c>
      <c r="U27" s="35">
        <f t="shared" si="19"/>
        <v>29.078014184397166</v>
      </c>
      <c r="V27" s="35">
        <f t="shared" si="20"/>
        <v>79.079497907949786</v>
      </c>
      <c r="W27" s="35">
        <f t="shared" si="21"/>
        <v>86.631016042780729</v>
      </c>
      <c r="X27" s="35">
        <f t="shared" si="22"/>
        <v>34.289486049269456</v>
      </c>
      <c r="Y27" s="35">
        <f t="shared" si="23"/>
        <v>84.290969772822095</v>
      </c>
      <c r="Z27" s="35">
        <f t="shared" si="24"/>
        <v>91.842487907653052</v>
      </c>
      <c r="AA27" s="35">
        <f t="shared" si="25"/>
        <v>-5.2114718648722906</v>
      </c>
      <c r="AB27" s="35">
        <f t="shared" si="26"/>
        <v>-5.2114718648723084</v>
      </c>
      <c r="AC27" s="35">
        <f t="shared" si="27"/>
        <v>-5.2114718648723226</v>
      </c>
      <c r="AF27">
        <v>1.91</v>
      </c>
      <c r="AG27">
        <v>1.93</v>
      </c>
      <c r="AJ27" t="s">
        <v>124</v>
      </c>
    </row>
    <row r="28" spans="1:36" ht="15" x14ac:dyDescent="0.25">
      <c r="A28">
        <v>1.41</v>
      </c>
      <c r="B28">
        <v>4.78</v>
      </c>
      <c r="C28">
        <v>7.48</v>
      </c>
      <c r="D28" s="20">
        <f t="shared" si="3"/>
        <v>5.2114718648722969E-2</v>
      </c>
      <c r="E28" s="17">
        <f>IF(OR($A28="",$B28="",$C28=""),"",A28*'MPTO_working_3-way'!$I27)</f>
        <v>1.4834817532946993</v>
      </c>
      <c r="F28" s="21">
        <f>IF(OR($A28="",$B28="",$C28=""),"",B28*'MPTO_working_3-way'!$I27)</f>
        <v>5.0291083551408962</v>
      </c>
      <c r="G28" s="22">
        <f>IF(OR($A28="",$B28="",$C28=""),"",C28*'MPTO_working_3-way'!$I27)</f>
        <v>7.8698180954924482</v>
      </c>
      <c r="H28" s="17">
        <f>IF(OR($A28="",$B28="",$C28=""),"",'MPTO_working_3-way'!E27)</f>
        <v>1.4454035968380412</v>
      </c>
      <c r="I28" s="21">
        <f>IF(OR($A28="",$B28="",$C28=""),"",'MPTO_working_3-way'!F27)</f>
        <v>5.2128552670545005</v>
      </c>
      <c r="J28" s="22">
        <f>IF(OR($A28="",$B28="",$C28=""),"",'MPTO_working_3-way'!G27)</f>
        <v>8.597101972566783</v>
      </c>
      <c r="K28" s="17">
        <f>IF(OR($A28="",$B28="",$C28=""),"",'OddsRatio_working_3-way'!H27)</f>
        <v>1.4567806219687007</v>
      </c>
      <c r="L28" s="21">
        <f>IF(OR($A28="",$B28="",$C28=""),"",'OddsRatio_working_3-way'!I27)</f>
        <v>5.2112945147358269</v>
      </c>
      <c r="M28" s="22">
        <f>IF(OR($A28="",$B28="",$C28=""),"",'OddsRatio_working_3-way'!J27)</f>
        <v>8.2193620252614199</v>
      </c>
      <c r="N28" s="23">
        <f t="shared" si="16"/>
        <v>67.408985501781643</v>
      </c>
      <c r="O28" s="24">
        <f t="shared" si="17"/>
        <v>19.884240493203372</v>
      </c>
      <c r="P28" s="24">
        <f t="shared" si="18"/>
        <v>12.706774005014987</v>
      </c>
      <c r="Q28" t="s">
        <v>87</v>
      </c>
      <c r="R28" t="s">
        <v>92</v>
      </c>
      <c r="S28" t="s">
        <v>178</v>
      </c>
      <c r="T28" s="35">
        <v>100</v>
      </c>
      <c r="U28" s="35">
        <f t="shared" si="19"/>
        <v>56.521739130434774</v>
      </c>
      <c r="V28" s="35">
        <f t="shared" si="20"/>
        <v>70.059880239520965</v>
      </c>
      <c r="W28" s="35">
        <f t="shared" si="21"/>
        <v>69.040247678018574</v>
      </c>
      <c r="X28" s="35">
        <f t="shared" si="22"/>
        <v>60.899872082460469</v>
      </c>
      <c r="Y28" s="35">
        <f t="shared" si="23"/>
        <v>74.438013191546645</v>
      </c>
      <c r="Z28" s="35">
        <f t="shared" si="24"/>
        <v>73.418380630044268</v>
      </c>
      <c r="AA28" s="35">
        <f t="shared" si="25"/>
        <v>-4.3781329520256946</v>
      </c>
      <c r="AB28" s="35">
        <f t="shared" si="26"/>
        <v>-4.3781329520256804</v>
      </c>
      <c r="AC28" s="35">
        <f t="shared" si="27"/>
        <v>-4.3781329520256946</v>
      </c>
      <c r="AF28">
        <v>1.74</v>
      </c>
      <c r="AG28">
        <v>2.12</v>
      </c>
      <c r="AJ28" t="s">
        <v>124</v>
      </c>
    </row>
    <row r="29" spans="1:36" ht="15" x14ac:dyDescent="0.25">
      <c r="A29">
        <v>2.2999999999999998</v>
      </c>
      <c r="B29">
        <v>3.34</v>
      </c>
      <c r="C29">
        <v>3.23</v>
      </c>
      <c r="D29" s="20">
        <f t="shared" si="3"/>
        <v>4.3781329520256929E-2</v>
      </c>
      <c r="E29" s="17">
        <f>IF(OR($A29="",$B29="",$C29=""),"",A29*'MPTO_working_3-way'!$I28)</f>
        <v>2.4006970578965907</v>
      </c>
      <c r="F29" s="21">
        <f>IF(OR($A29="",$B29="",$C29=""),"",B29*'MPTO_working_3-way'!$I28)</f>
        <v>3.4862296405976578</v>
      </c>
      <c r="G29" s="22">
        <f>IF(OR($A29="",$B29="",$C29=""),"",C29*'MPTO_working_3-way'!$I28)</f>
        <v>3.37141369435043</v>
      </c>
      <c r="H29" s="17">
        <f>IF(OR($A29="",$B29="",$C29=""),"",'MPTO_working_3-way'!E28)</f>
        <v>2.379882384761812</v>
      </c>
      <c r="I29" s="21">
        <f>IF(OR($A29="",$B29="",$C29=""),"",'MPTO_working_3-way'!F28)</f>
        <v>3.511144464370449</v>
      </c>
      <c r="J29" s="22">
        <f>IF(OR($A29="",$B29="",$C29=""),"",'MPTO_working_3-way'!G28)</f>
        <v>3.3897874557256356</v>
      </c>
      <c r="K29" s="17">
        <f>IF(OR($A29="",$B29="",$C29=""),"",'OddsRatio_working_3-way'!H28)</f>
        <v>2.3888044281127305</v>
      </c>
      <c r="L29" s="21">
        <f>IF(OR($A29="",$B29="",$C29=""),"",'OddsRatio_working_3-way'!I28)</f>
        <v>3.499847970602914</v>
      </c>
      <c r="M29" s="22">
        <f>IF(OR($A29="",$B29="",$C29=""),"",'OddsRatio_working_3-way'!J28)</f>
        <v>3.3823337497626067</v>
      </c>
      <c r="N29" s="23">
        <f t="shared" si="16"/>
        <v>41.654568480879718</v>
      </c>
      <c r="O29" s="24">
        <f t="shared" si="17"/>
        <v>28.684283684438128</v>
      </c>
      <c r="P29" s="24">
        <f t="shared" si="18"/>
        <v>29.661147834682151</v>
      </c>
      <c r="Q29" t="s">
        <v>91</v>
      </c>
      <c r="R29" t="s">
        <v>86</v>
      </c>
      <c r="S29" t="s">
        <v>178</v>
      </c>
      <c r="T29" s="35">
        <v>100</v>
      </c>
      <c r="U29" s="35">
        <f t="shared" si="19"/>
        <v>36.30573248407643</v>
      </c>
      <c r="V29" s="35">
        <f t="shared" si="20"/>
        <v>76.019184652278184</v>
      </c>
      <c r="W29" s="35">
        <f t="shared" si="21"/>
        <v>82.728842832469766</v>
      </c>
      <c r="X29" s="35">
        <f t="shared" si="22"/>
        <v>41.251972515252042</v>
      </c>
      <c r="Y29" s="35">
        <f t="shared" si="23"/>
        <v>80.96542468345379</v>
      </c>
      <c r="Z29" s="35">
        <f t="shared" si="24"/>
        <v>87.675082863645386</v>
      </c>
      <c r="AA29" s="35">
        <f t="shared" si="25"/>
        <v>-4.9462400311756127</v>
      </c>
      <c r="AB29" s="35">
        <f t="shared" si="26"/>
        <v>-4.9462400311756056</v>
      </c>
      <c r="AC29" s="35">
        <f t="shared" si="27"/>
        <v>-4.9462400311756198</v>
      </c>
      <c r="AF29">
        <v>2.1</v>
      </c>
      <c r="AG29">
        <v>1.75</v>
      </c>
      <c r="AJ29" t="s">
        <v>124</v>
      </c>
    </row>
    <row r="30" spans="1:36" s="35" customFormat="1" ht="15" x14ac:dyDescent="0.25">
      <c r="A30">
        <v>1.57</v>
      </c>
      <c r="B30">
        <v>4.17</v>
      </c>
      <c r="C30">
        <v>5.79</v>
      </c>
      <c r="D30" s="20">
        <f t="shared" si="3"/>
        <v>4.9462400311756083E-2</v>
      </c>
      <c r="E30" s="17">
        <f>IF(OR($A30="",$B30="",$C30=""),"",A30*'MPTO_working_3-way'!$I29)</f>
        <v>1.6476559684894572</v>
      </c>
      <c r="F30" s="21">
        <f>IF(OR($A30="",$B30="",$C30=""),"",B30*'MPTO_working_3-way'!$I29)</f>
        <v>4.3762582093000226</v>
      </c>
      <c r="G30" s="22">
        <f>IF(OR($A30="",$B30="",$C30=""),"",C30*'MPTO_working_3-way'!$I29)</f>
        <v>6.0763872978050681</v>
      </c>
      <c r="H30" s="17">
        <f>IF(OR($A30="",$B30="",$C30=""),"",'MPTO_working_3-way'!E29)</f>
        <v>1.6117198896549589</v>
      </c>
      <c r="I30" s="21">
        <f>IF(OR($A30="",$B30="",$C30=""),"",'MPTO_working_3-way'!F29)</f>
        <v>4.4778655069857392</v>
      </c>
      <c r="J30" s="22">
        <f>IF(OR($A30="",$B30="",$C30=""),"",'MPTO_working_3-way'!G29)</f>
        <v>6.4010608389141552</v>
      </c>
      <c r="K30" s="17">
        <f>IF(OR($A30="",$B30="",$C30=""),"",'OddsRatio_working_3-way'!H29)</f>
        <v>1.6235655328729106</v>
      </c>
      <c r="L30" s="21">
        <f>IF(OR($A30="",$B30="",$C30=""),"",'OddsRatio_working_3-way'!I29)</f>
        <v>4.4678995424686443</v>
      </c>
      <c r="M30" s="22">
        <f>IF(OR($A30="",$B30="",$C30=""),"",'OddsRatio_working_3-way'!J29)</f>
        <v>6.2401384253706009</v>
      </c>
      <c r="N30" s="23">
        <f t="shared" si="16"/>
        <v>60.692281588175412</v>
      </c>
      <c r="O30" s="24">
        <f t="shared" si="17"/>
        <v>22.850571245428153</v>
      </c>
      <c r="P30" s="24">
        <f t="shared" si="18"/>
        <v>16.457147166396442</v>
      </c>
      <c r="Q30" t="s">
        <v>152</v>
      </c>
      <c r="R30" t="s">
        <v>90</v>
      </c>
      <c r="S30" t="s">
        <v>178</v>
      </c>
      <c r="T30" s="35">
        <v>100</v>
      </c>
      <c r="U30" s="35">
        <f t="shared" si="19"/>
        <v>47.368421052631575</v>
      </c>
      <c r="V30" s="35">
        <f t="shared" si="20"/>
        <v>72.29916897506925</v>
      </c>
      <c r="W30" s="35">
        <f t="shared" si="21"/>
        <v>75.728155339805824</v>
      </c>
      <c r="X30" s="35">
        <f t="shared" si="22"/>
        <v>51.972675685124926</v>
      </c>
      <c r="Y30" s="35">
        <f t="shared" si="23"/>
        <v>76.903423607562587</v>
      </c>
      <c r="Z30" s="35">
        <f t="shared" si="24"/>
        <v>80.332409972299175</v>
      </c>
      <c r="AA30" s="35">
        <f t="shared" si="25"/>
        <v>-4.6042546324933511</v>
      </c>
      <c r="AB30" s="35">
        <f t="shared" si="26"/>
        <v>-4.6042546324933369</v>
      </c>
      <c r="AC30" s="35">
        <f t="shared" si="27"/>
        <v>-4.6042546324933511</v>
      </c>
      <c r="AD30" s="36"/>
      <c r="AE30" s="36"/>
      <c r="AF30">
        <v>1.74</v>
      </c>
      <c r="AG30">
        <v>2.12</v>
      </c>
      <c r="AH30" s="36"/>
      <c r="AI30" s="36"/>
      <c r="AJ30" t="s">
        <v>124</v>
      </c>
    </row>
    <row r="31" spans="1:36" ht="15" x14ac:dyDescent="0.25">
      <c r="A31">
        <v>1.9</v>
      </c>
      <c r="B31">
        <v>3.61</v>
      </c>
      <c r="C31">
        <v>4.12</v>
      </c>
      <c r="D31" s="20">
        <f t="shared" si="3"/>
        <v>4.6042546324933431E-2</v>
      </c>
      <c r="E31" s="17">
        <f>IF(OR($A31="",$B31="",$C31=""),"",A31*'MPTO_working_3-way'!$I30)</f>
        <v>1.9874808380173734</v>
      </c>
      <c r="F31" s="21">
        <f>IF(OR($A31="",$B31="",$C31=""),"",B31*'MPTO_working_3-way'!$I30)</f>
        <v>3.7762135922330096</v>
      </c>
      <c r="G31" s="22">
        <f>IF(OR($A31="",$B31="",$C31=""),"",C31*'MPTO_working_3-way'!$I30)</f>
        <v>4.309695290858726</v>
      </c>
      <c r="H31" s="17">
        <f>IF(OR($A31="",$B31="",$C31=""),"",'MPTO_working_3-way'!E30)</f>
        <v>1.9570686690761077</v>
      </c>
      <c r="I31" s="21">
        <f>IF(OR($A31="",$B31="",$C31=""),"",'MPTO_working_3-way'!F30)</f>
        <v>3.8217418117034399</v>
      </c>
      <c r="J31" s="22">
        <f>IF(OR($A31="",$B31="",$C31=""),"",'MPTO_working_3-way'!G30)</f>
        <v>4.398099593896621</v>
      </c>
      <c r="K31" s="17">
        <f>IF(OR($A31="",$B31="",$C31=""),"",'OddsRatio_working_3-way'!H30)</f>
        <v>1.9685817802903001</v>
      </c>
      <c r="L31" s="21">
        <f>IF(OR($A31="",$B31="",$C31=""),"",'OddsRatio_working_3-way'!I30)</f>
        <v>3.808887162841871</v>
      </c>
      <c r="M31" s="22">
        <f>IF(OR($A31="",$B31="",$C31=""),"",'OddsRatio_working_3-way'!J30)</f>
        <v>4.3577501716730414</v>
      </c>
      <c r="N31" s="23">
        <f t="shared" si="16"/>
        <v>50.314950507777354</v>
      </c>
      <c r="O31" s="24">
        <f t="shared" si="17"/>
        <v>26.481552898830184</v>
      </c>
      <c r="P31" s="24">
        <f t="shared" si="18"/>
        <v>23.203496593392465</v>
      </c>
      <c r="Q31" t="s">
        <v>98</v>
      </c>
      <c r="R31" t="s">
        <v>96</v>
      </c>
      <c r="S31" t="s">
        <v>178</v>
      </c>
      <c r="T31" s="35">
        <v>100</v>
      </c>
      <c r="U31" s="35">
        <f t="shared" si="19"/>
        <v>60.474308300395251</v>
      </c>
      <c r="V31" s="35">
        <f t="shared" si="20"/>
        <v>69.78851963746223</v>
      </c>
      <c r="W31" s="35">
        <f t="shared" si="21"/>
        <v>65.397923875432525</v>
      </c>
      <c r="X31" s="35">
        <f t="shared" si="22"/>
        <v>64.813556487105231</v>
      </c>
      <c r="Y31" s="35">
        <f t="shared" si="23"/>
        <v>74.127767824172224</v>
      </c>
      <c r="Z31" s="35">
        <f t="shared" si="24"/>
        <v>69.73717206214252</v>
      </c>
      <c r="AA31" s="35">
        <f t="shared" si="25"/>
        <v>-4.3392481867099804</v>
      </c>
      <c r="AB31" s="35">
        <f t="shared" si="26"/>
        <v>-4.3392481867099946</v>
      </c>
      <c r="AC31" s="35">
        <f t="shared" si="27"/>
        <v>-4.3392481867099946</v>
      </c>
      <c r="AF31">
        <v>1.95</v>
      </c>
      <c r="AG31">
        <v>1.88</v>
      </c>
      <c r="AJ31" t="s">
        <v>125</v>
      </c>
    </row>
    <row r="32" spans="1:36" ht="15" x14ac:dyDescent="0.25">
      <c r="A32">
        <v>2.5299999999999998</v>
      </c>
      <c r="B32">
        <v>3.31</v>
      </c>
      <c r="C32">
        <v>2.89</v>
      </c>
      <c r="D32" s="20">
        <f t="shared" si="3"/>
        <v>4.3392481867099875E-2</v>
      </c>
      <c r="E32" s="17">
        <f>IF(OR($A32="",$B32="",$C32=""),"",A32*'MPTO_working_3-way'!$I31)</f>
        <v>2.6397829791237624</v>
      </c>
      <c r="F32" s="21">
        <f>IF(OR($A32="",$B32="",$C32=""),"",B32*'MPTO_working_3-way'!$I31)</f>
        <v>3.4536291149801008</v>
      </c>
      <c r="G32" s="22">
        <f>IF(OR($A32="",$B32="",$C32=""),"",C32*'MPTO_working_3-way'!$I31)</f>
        <v>3.0154042725959189</v>
      </c>
      <c r="H32" s="17">
        <f>IF(OR($A32="",$B32="",$C32=""),"",'MPTO_working_3-way'!E31)</f>
        <v>2.6261003741853655</v>
      </c>
      <c r="I32" s="21">
        <f>IF(OR($A32="",$B32="",$C32=""),"",'MPTO_working_3-way'!F31)</f>
        <v>3.4764392999793587</v>
      </c>
      <c r="J32" s="22">
        <f>IF(OR($A32="",$B32="",$C32=""),"",'MPTO_working_3-way'!G31)</f>
        <v>3.0160762841700488</v>
      </c>
      <c r="K32" s="17">
        <f>IF(OR($A32="",$B32="",$C32=""),"",'OddsRatio_working_3-way'!H31)</f>
        <v>2.6324626688770714</v>
      </c>
      <c r="L32" s="21">
        <f>IF(OR($A32="",$B32="",$C32=""),"",'OddsRatio_working_3-way'!I31)</f>
        <v>3.4646985392849912</v>
      </c>
      <c r="M32" s="22">
        <f>IF(OR($A32="",$B32="",$C32=""),"",'OddsRatio_working_3-way'!J31)</f>
        <v>3.0165715321422648</v>
      </c>
      <c r="N32" s="23">
        <f t="shared" si="16"/>
        <v>37.881901955892431</v>
      </c>
      <c r="O32" s="24">
        <f t="shared" si="17"/>
        <v>28.955048927011429</v>
      </c>
      <c r="P32" s="24">
        <f t="shared" si="18"/>
        <v>33.163049117096136</v>
      </c>
      <c r="Q32" t="s">
        <v>95</v>
      </c>
      <c r="R32" t="s">
        <v>97</v>
      </c>
      <c r="S32" t="s">
        <v>178</v>
      </c>
      <c r="T32" s="35">
        <v>100</v>
      </c>
      <c r="U32" s="35">
        <f t="shared" si="19"/>
        <v>56.896551724137922</v>
      </c>
      <c r="V32" s="35">
        <f t="shared" si="20"/>
        <v>70.930232558139537</v>
      </c>
      <c r="W32" s="35">
        <f t="shared" si="21"/>
        <v>67.741935483870961</v>
      </c>
      <c r="X32" s="35">
        <f t="shared" si="22"/>
        <v>61.327831957989495</v>
      </c>
      <c r="Y32" s="35">
        <f t="shared" si="23"/>
        <v>75.361512791991103</v>
      </c>
      <c r="Z32" s="35">
        <f t="shared" si="24"/>
        <v>72.173215717722542</v>
      </c>
      <c r="AA32" s="35">
        <f t="shared" si="25"/>
        <v>-4.4312802338515738</v>
      </c>
      <c r="AB32" s="35">
        <f t="shared" si="26"/>
        <v>-4.4312802338515667</v>
      </c>
      <c r="AC32" s="35">
        <f t="shared" si="27"/>
        <v>-4.4312802338515809</v>
      </c>
      <c r="AF32">
        <v>2.25</v>
      </c>
      <c r="AG32">
        <v>1.66</v>
      </c>
      <c r="AJ32" t="s">
        <v>125</v>
      </c>
    </row>
    <row r="33" spans="1:36" ht="15" x14ac:dyDescent="0.25">
      <c r="A33">
        <v>2.3199999999999998</v>
      </c>
      <c r="B33">
        <v>3.44</v>
      </c>
      <c r="C33">
        <v>3.1</v>
      </c>
      <c r="D33" s="20">
        <f t="shared" si="3"/>
        <v>4.4312802338515755E-2</v>
      </c>
      <c r="E33" s="17">
        <f>IF(OR($A33="",$B33="",$C33=""),"",A33*'MPTO_working_3-way'!$I32)</f>
        <v>2.4228057014253563</v>
      </c>
      <c r="F33" s="21">
        <f>IF(OR($A33="",$B33="",$C33=""),"",B33*'MPTO_working_3-way'!$I32)</f>
        <v>3.5924360400444941</v>
      </c>
      <c r="G33" s="22">
        <f>IF(OR($A33="",$B33="",$C33=""),"",C33*'MPTO_working_3-way'!$I32)</f>
        <v>3.2373696872493989</v>
      </c>
      <c r="H33" s="17">
        <f>IF(OR($A33="",$B33="",$C33=""),"",'MPTO_working_3-way'!E32)</f>
        <v>2.4023242084330234</v>
      </c>
      <c r="I33" s="21">
        <f>IF(OR($A33="",$B33="",$C33=""),"",'MPTO_working_3-way'!F32)</f>
        <v>3.6241503773496464</v>
      </c>
      <c r="J33" s="22">
        <f>IF(OR($A33="",$B33="",$C33=""),"",'MPTO_working_3-way'!G32)</f>
        <v>3.2487604000336168</v>
      </c>
      <c r="K33" s="17">
        <f>IF(OR($A33="",$B33="",$C33=""),"",'OddsRatio_working_3-way'!H32)</f>
        <v>2.4112133458028877</v>
      </c>
      <c r="L33" s="21">
        <f>IF(OR($A33="",$B33="",$C33=""),"",'OddsRatio_working_3-way'!I32)</f>
        <v>3.608606487696246</v>
      </c>
      <c r="M33" s="22">
        <f>IF(OR($A33="",$B33="",$C33=""),"",'OddsRatio_working_3-way'!J32)</f>
        <v>3.2451121410500479</v>
      </c>
      <c r="N33" s="23">
        <f t="shared" si="16"/>
        <v>41.2744612335893</v>
      </c>
      <c r="O33" s="24">
        <f t="shared" si="17"/>
        <v>27.836264552885805</v>
      </c>
      <c r="P33" s="24">
        <f t="shared" si="18"/>
        <v>30.889274213524892</v>
      </c>
      <c r="Q33" t="s">
        <v>94</v>
      </c>
      <c r="R33" t="s">
        <v>153</v>
      </c>
      <c r="S33" t="s">
        <v>178</v>
      </c>
      <c r="T33" s="35">
        <v>100</v>
      </c>
      <c r="U33" s="35">
        <f t="shared" si="19"/>
        <v>45.355191256830594</v>
      </c>
      <c r="V33" s="35">
        <f t="shared" si="20"/>
        <v>73.190348525469176</v>
      </c>
      <c r="W33" s="35">
        <f t="shared" si="21"/>
        <v>76.851851851851848</v>
      </c>
      <c r="X33" s="35">
        <f t="shared" si="22"/>
        <v>49.957799622678976</v>
      </c>
      <c r="Y33" s="35">
        <f t="shared" si="23"/>
        <v>77.79295689131753</v>
      </c>
      <c r="Z33" s="35">
        <f t="shared" si="24"/>
        <v>81.454460217700216</v>
      </c>
      <c r="AA33" s="35">
        <f t="shared" si="25"/>
        <v>-4.6026083658483827</v>
      </c>
      <c r="AB33" s="35">
        <f t="shared" si="26"/>
        <v>-4.6026083658483543</v>
      </c>
      <c r="AC33" s="35">
        <f t="shared" si="27"/>
        <v>-4.6026083658483685</v>
      </c>
      <c r="AF33">
        <v>2.0099999999999998</v>
      </c>
      <c r="AG33">
        <v>1.83</v>
      </c>
      <c r="AJ33" t="s">
        <v>125</v>
      </c>
    </row>
    <row r="34" spans="1:36" ht="15" x14ac:dyDescent="0.25">
      <c r="A34">
        <v>1.83</v>
      </c>
      <c r="B34">
        <v>3.73</v>
      </c>
      <c r="C34">
        <v>4.32</v>
      </c>
      <c r="D34" s="20">
        <f t="shared" si="3"/>
        <v>4.6026083658483596E-2</v>
      </c>
      <c r="E34" s="17">
        <f>IF(OR($A34="",$B34="",$C34=""),"",A34*'MPTO_working_3-way'!$I33)</f>
        <v>1.914227733095025</v>
      </c>
      <c r="F34" s="21">
        <f>IF(OR($A34="",$B34="",$C34=""),"",B34*'MPTO_working_3-way'!$I33)</f>
        <v>3.901677292046144</v>
      </c>
      <c r="G34" s="22">
        <f>IF(OR($A34="",$B34="",$C34=""),"",C34*'MPTO_working_3-way'!$I33)</f>
        <v>4.5188326814046498</v>
      </c>
      <c r="H34" s="17">
        <f>IF(OR($A34="",$B34="",$C34=""),"",'MPTO_working_3-way'!E33)</f>
        <v>1.8828630967903088</v>
      </c>
      <c r="I34" s="21">
        <f>IF(OR($A34="",$B34="",$C34=""),"",'MPTO_working_3-way'!F33)</f>
        <v>3.9564084991190347</v>
      </c>
      <c r="J34" s="22">
        <f>IF(OR($A34="",$B34="",$C34=""),"",'MPTO_working_3-way'!G33)</f>
        <v>4.6266425835993292</v>
      </c>
      <c r="K34" s="17">
        <f>IF(OR($A34="",$B34="",$C34=""),"",'OddsRatio_working_3-way'!H33)</f>
        <v>1.8944242488046812</v>
      </c>
      <c r="L34" s="21">
        <f>IF(OR($A34="",$B34="",$C34=""),"",'OddsRatio_working_3-way'!I33)</f>
        <v>3.9419014448635896</v>
      </c>
      <c r="M34" s="22">
        <f>IF(OR($A34="",$B34="",$C34=""),"",'OddsRatio_working_3-way'!J33)</f>
        <v>4.5776969952187256</v>
      </c>
      <c r="N34" s="23">
        <f t="shared" si="16"/>
        <v>52.240388262641403</v>
      </c>
      <c r="O34" s="24">
        <f t="shared" si="17"/>
        <v>25.630002820545243</v>
      </c>
      <c r="P34" s="24">
        <f t="shared" si="18"/>
        <v>22.129608916813368</v>
      </c>
      <c r="Q34" t="s">
        <v>154</v>
      </c>
      <c r="R34" t="s">
        <v>155</v>
      </c>
      <c r="S34" t="s">
        <v>178</v>
      </c>
      <c r="T34" s="35">
        <v>100</v>
      </c>
      <c r="U34" s="35">
        <f t="shared" si="19"/>
        <v>46.236559139784944</v>
      </c>
      <c r="V34" s="35">
        <f t="shared" si="20"/>
        <v>71.671388101982998</v>
      </c>
      <c r="W34" s="35">
        <f t="shared" si="21"/>
        <v>77.426636568848764</v>
      </c>
      <c r="X34" s="35">
        <f t="shared" si="22"/>
        <v>50.901975329168245</v>
      </c>
      <c r="Y34" s="35">
        <f t="shared" si="23"/>
        <v>76.336804291366292</v>
      </c>
      <c r="Z34" s="35">
        <f t="shared" si="24"/>
        <v>82.092052758232043</v>
      </c>
      <c r="AA34" s="35">
        <f t="shared" si="25"/>
        <v>-4.6654161893833006</v>
      </c>
      <c r="AB34" s="35">
        <f t="shared" si="26"/>
        <v>-4.6654161893832935</v>
      </c>
      <c r="AC34" s="35">
        <f t="shared" si="27"/>
        <v>-4.6654161893832793</v>
      </c>
      <c r="AF34">
        <v>2.19</v>
      </c>
      <c r="AG34">
        <v>1.69</v>
      </c>
      <c r="AJ34" t="s">
        <v>125</v>
      </c>
    </row>
    <row r="35" spans="1:36" s="35" customFormat="1" ht="15" x14ac:dyDescent="0.25">
      <c r="A35">
        <v>1.86</v>
      </c>
      <c r="B35">
        <v>3.53</v>
      </c>
      <c r="C35">
        <v>4.43</v>
      </c>
      <c r="D35" s="20">
        <f t="shared" si="3"/>
        <v>4.6654161893832979E-2</v>
      </c>
      <c r="E35" s="17">
        <f>IF(OR($A35="",$B35="",$C35=""),"",A35*'MPTO_working_3-way'!$I34)</f>
        <v>1.9467767411225294</v>
      </c>
      <c r="F35" s="21">
        <f>IF(OR($A35="",$B35="",$C35=""),"",B35*'MPTO_working_3-way'!$I34)</f>
        <v>3.6946891914852302</v>
      </c>
      <c r="G35" s="22">
        <f>IF(OR($A35="",$B35="",$C35=""),"",C35*'MPTO_working_3-way'!$I34)</f>
        <v>4.6366779371896802</v>
      </c>
      <c r="H35" s="17">
        <f>IF(OR($A35="",$B35="",$C35=""),"",'MPTO_working_3-way'!E34)</f>
        <v>1.9154041774848722</v>
      </c>
      <c r="I35" s="21">
        <f>IF(OR($A35="",$B35="",$C35=""),"",'MPTO_working_3-way'!F34)</f>
        <v>3.7350402531521385</v>
      </c>
      <c r="J35" s="22">
        <f>IF(OR($A35="",$B35="",$C35=""),"",'MPTO_working_3-way'!G34)</f>
        <v>4.7577757598882551</v>
      </c>
      <c r="K35" s="17">
        <f>IF(OR($A35="",$B35="",$C35=""),"",'OddsRatio_working_3-way'!H34)</f>
        <v>1.9272085089473703</v>
      </c>
      <c r="L35" s="21">
        <f>IF(OR($A35="",$B35="",$C35=""),"",'OddsRatio_working_3-way'!I34)</f>
        <v>3.7277180553916827</v>
      </c>
      <c r="M35" s="22">
        <f>IF(OR($A35="",$B35="",$C35=""),"",'OddsRatio_working_3-way'!J34)</f>
        <v>4.6980525414993943</v>
      </c>
      <c r="N35" s="23">
        <f t="shared" si="16"/>
        <v>51.366958464039939</v>
      </c>
      <c r="O35" s="24">
        <f t="shared" si="17"/>
        <v>27.06587613119385</v>
      </c>
      <c r="P35" s="24">
        <f t="shared" si="18"/>
        <v>21.567165404766204</v>
      </c>
      <c r="Q35" t="s">
        <v>156</v>
      </c>
      <c r="R35" t="s">
        <v>157</v>
      </c>
      <c r="S35" t="s">
        <v>178</v>
      </c>
      <c r="T35" s="35">
        <v>100</v>
      </c>
      <c r="U35" s="35">
        <f t="shared" si="19"/>
        <v>45.945945945945937</v>
      </c>
      <c r="V35" s="35">
        <f t="shared" si="20"/>
        <v>68.454258675078862</v>
      </c>
      <c r="W35" s="35">
        <f t="shared" si="21"/>
        <v>79.550102249488745</v>
      </c>
      <c r="X35" s="35">
        <f t="shared" si="22"/>
        <v>51.995639075432386</v>
      </c>
      <c r="Y35" s="35">
        <f t="shared" si="23"/>
        <v>74.50395180456529</v>
      </c>
      <c r="Z35" s="35">
        <f t="shared" si="24"/>
        <v>85.599795378975173</v>
      </c>
      <c r="AA35" s="35">
        <f t="shared" si="25"/>
        <v>-6.0496931294864495</v>
      </c>
      <c r="AB35" s="35">
        <f t="shared" si="26"/>
        <v>-6.0496931294864282</v>
      </c>
      <c r="AC35" s="35">
        <f t="shared" si="27"/>
        <v>-6.0496931294864282</v>
      </c>
      <c r="AD35" s="36"/>
      <c r="AE35" s="36"/>
      <c r="AF35">
        <v>2.06</v>
      </c>
      <c r="AG35">
        <v>1.78</v>
      </c>
      <c r="AH35" s="36"/>
      <c r="AI35" s="36"/>
      <c r="AJ35" t="s">
        <v>125</v>
      </c>
    </row>
    <row r="36" spans="1:36" ht="15" x14ac:dyDescent="0.25">
      <c r="A36">
        <v>1.85</v>
      </c>
      <c r="B36">
        <v>3.17</v>
      </c>
      <c r="C36">
        <v>4.8899999999999997</v>
      </c>
      <c r="D36" s="20">
        <f t="shared" si="3"/>
        <v>6.049693129486422E-2</v>
      </c>
      <c r="E36" s="17">
        <f>IF(OR($A36="",$B36="",$C36=""),"",A36*'MPTO_working_3-way'!$I35)</f>
        <v>1.961919322895499</v>
      </c>
      <c r="F36" s="21">
        <f>IF(OR($A36="",$B36="",$C36=""),"",B36*'MPTO_working_3-way'!$I35)</f>
        <v>3.3617752722047194</v>
      </c>
      <c r="G36" s="22">
        <f>IF(OR($A36="",$B36="",$C36=""),"",C36*'MPTO_working_3-way'!$I35)</f>
        <v>5.1858299940318853</v>
      </c>
      <c r="H36" s="17">
        <f>IF(OR($A36="",$B36="",$C36=""),"",'MPTO_working_3-way'!E35)</f>
        <v>1.9216914693547467</v>
      </c>
      <c r="I36" s="21">
        <f>IF(OR($A36="",$B36="",$C36=""),"",'MPTO_working_3-way'!F35)</f>
        <v>3.3864811123810026</v>
      </c>
      <c r="J36" s="22">
        <f>IF(OR($A36="",$B36="",$C36=""),"",'MPTO_working_3-way'!G35)</f>
        <v>5.424954780070502</v>
      </c>
      <c r="K36" s="17">
        <f>IF(OR($A36="",$B36="",$C36=""),"",'OddsRatio_working_3-way'!H35)</f>
        <v>1.9372551218082836</v>
      </c>
      <c r="L36" s="21">
        <f>IF(OR($A36="",$B36="",$C36=""),"",'OddsRatio_working_3-way'!I35)</f>
        <v>3.3927571933223239</v>
      </c>
      <c r="M36" s="22">
        <f>IF(OR($A36="",$B36="",$C36=""),"",'OddsRatio_working_3-way'!J35)</f>
        <v>5.2893204986284976</v>
      </c>
      <c r="N36" s="23">
        <f t="shared" si="16"/>
        <v>50.970495490311485</v>
      </c>
      <c r="O36" s="24">
        <f t="shared" si="17"/>
        <v>29.746188219897878</v>
      </c>
      <c r="P36" s="24">
        <f t="shared" si="18"/>
        <v>19.283316289790651</v>
      </c>
      <c r="Q36" t="s">
        <v>158</v>
      </c>
      <c r="R36" t="s">
        <v>159</v>
      </c>
      <c r="S36" t="s">
        <v>178</v>
      </c>
      <c r="T36" s="35">
        <v>100</v>
      </c>
      <c r="U36" s="35">
        <f t="shared" si="19"/>
        <v>40.476190476190474</v>
      </c>
      <c r="V36" s="35">
        <f t="shared" si="20"/>
        <v>74.358974358974365</v>
      </c>
      <c r="W36" s="35">
        <f t="shared" si="21"/>
        <v>81.981981981981988</v>
      </c>
      <c r="X36" s="35">
        <f t="shared" si="22"/>
        <v>43.659043659043661</v>
      </c>
      <c r="Y36" s="35">
        <f t="shared" si="23"/>
        <v>77.541827541827544</v>
      </c>
      <c r="Z36" s="35">
        <f t="shared" si="24"/>
        <v>85.164835164835168</v>
      </c>
      <c r="AA36" s="35">
        <f t="shared" si="25"/>
        <v>-3.1828531828531865</v>
      </c>
      <c r="AB36" s="35">
        <f t="shared" si="26"/>
        <v>-3.1828531828531794</v>
      </c>
      <c r="AC36" s="35">
        <f t="shared" si="27"/>
        <v>-3.1828531828531794</v>
      </c>
      <c r="AF36">
        <v>2.1800000000000002</v>
      </c>
      <c r="AG36">
        <v>1.67</v>
      </c>
      <c r="AJ36" t="s">
        <v>180</v>
      </c>
    </row>
    <row r="37" spans="1:36" ht="15" x14ac:dyDescent="0.25">
      <c r="A37">
        <v>1.68</v>
      </c>
      <c r="B37">
        <v>3.9</v>
      </c>
      <c r="C37">
        <v>5.55</v>
      </c>
      <c r="D37" s="20">
        <f t="shared" si="3"/>
        <v>3.1828531828531847E-2</v>
      </c>
      <c r="E37" s="17">
        <f>IF(OR($A37="",$B37="",$C37=""),"",A37*'MPTO_working_3-way'!$I36)</f>
        <v>1.7334719334719335</v>
      </c>
      <c r="F37" s="21">
        <f>IF(OR($A37="",$B37="",$C37=""),"",B37*'MPTO_working_3-way'!$I36)</f>
        <v>4.0241312741312738</v>
      </c>
      <c r="G37" s="22">
        <f>IF(OR($A37="",$B37="",$C37=""),"",C37*'MPTO_working_3-way'!$I36)</f>
        <v>5.7266483516483513</v>
      </c>
      <c r="H37" s="17">
        <f>IF(OR($A37="",$B37="",$C37=""),"",'MPTO_working_3-way'!E36)</f>
        <v>1.7104876947392189</v>
      </c>
      <c r="I37" s="21">
        <f>IF(OR($A37="",$B37="",$C37=""),"",'MPTO_working_3-way'!F36)</f>
        <v>4.0683359065583673</v>
      </c>
      <c r="J37" s="22">
        <f>IF(OR($A37="",$B37="",$C37=""),"",'MPTO_working_3-way'!G36)</f>
        <v>5.8972462780967208</v>
      </c>
      <c r="K37" s="17">
        <f>IF(OR($A37="",$B37="",$C37=""),"",'OddsRatio_working_3-way'!H36)</f>
        <v>1.7186787304859723</v>
      </c>
      <c r="L37" s="21">
        <f>IF(OR($A37="",$B37="",$C37=""),"",'OddsRatio_working_3-way'!I36)</f>
        <v>4.0649534094254722</v>
      </c>
      <c r="M37" s="22">
        <f>IF(OR($A37="",$B37="",$C37=""),"",'OddsRatio_working_3-way'!J36)</f>
        <v>5.8088062113399639</v>
      </c>
      <c r="N37" s="23">
        <f t="shared" si="16"/>
        <v>57.687694890861117</v>
      </c>
      <c r="O37" s="24">
        <f t="shared" si="17"/>
        <v>24.850083952986328</v>
      </c>
      <c r="P37" s="24">
        <f t="shared" si="18"/>
        <v>17.462221156152555</v>
      </c>
      <c r="Q37" t="s">
        <v>160</v>
      </c>
      <c r="R37" t="s">
        <v>161</v>
      </c>
      <c r="S37" t="s">
        <v>178</v>
      </c>
      <c r="T37" s="35">
        <v>100</v>
      </c>
      <c r="U37" s="35">
        <f t="shared" si="19"/>
        <v>21.875</v>
      </c>
      <c r="V37" s="35">
        <f t="shared" si="20"/>
        <v>82.206405693950188</v>
      </c>
      <c r="W37" s="35">
        <f t="shared" si="21"/>
        <v>92.732558139534888</v>
      </c>
      <c r="X37" s="35">
        <f t="shared" si="22"/>
        <v>25.061036166514938</v>
      </c>
      <c r="Y37" s="35">
        <f t="shared" si="23"/>
        <v>85.392441860465112</v>
      </c>
      <c r="Z37" s="35">
        <f t="shared" si="24"/>
        <v>95.918594306049826</v>
      </c>
      <c r="AA37" s="35">
        <f t="shared" si="25"/>
        <v>-3.1860361665149384</v>
      </c>
      <c r="AB37" s="35">
        <f t="shared" si="26"/>
        <v>-3.1860361665149242</v>
      </c>
      <c r="AC37" s="35">
        <f t="shared" si="27"/>
        <v>-3.1860361665149384</v>
      </c>
      <c r="AF37">
        <v>1.93</v>
      </c>
      <c r="AG37">
        <v>1.96</v>
      </c>
      <c r="AJ37" t="s">
        <v>180</v>
      </c>
    </row>
    <row r="38" spans="1:36" ht="15" x14ac:dyDescent="0.25">
      <c r="A38">
        <v>1.28</v>
      </c>
      <c r="B38">
        <v>5.62</v>
      </c>
      <c r="C38">
        <v>13.76</v>
      </c>
      <c r="D38" s="20">
        <f t="shared" si="3"/>
        <v>3.1860361665149384E-2</v>
      </c>
      <c r="E38" s="17">
        <f>IF(OR($A38="",$B38="",$C38=""),"",A38*'MPTO_working_3-way'!$I37)</f>
        <v>1.3207812629313913</v>
      </c>
      <c r="F38" s="21">
        <f>IF(OR($A38="",$B38="",$C38=""),"",B38*'MPTO_working_3-way'!$I37)</f>
        <v>5.7990552325581399</v>
      </c>
      <c r="G38" s="22">
        <f>IF(OR($A38="",$B38="",$C38=""),"",C38*'MPTO_working_3-way'!$I37)</f>
        <v>14.198398576512455</v>
      </c>
      <c r="H38" s="17">
        <f>IF(OR($A38="",$B38="",$C38=""),"",'MPTO_working_3-way'!E37)</f>
        <v>1.2976397965781636</v>
      </c>
      <c r="I38" s="21">
        <f>IF(OR($A38="",$B38="",$C38=""),"",'MPTO_working_3-way'!F37)</f>
        <v>5.9767210597637064</v>
      </c>
      <c r="J38" s="22">
        <f>IF(OR($A38="",$B38="",$C38=""),"",'MPTO_working_3-way'!G37)</f>
        <v>16.114919214792792</v>
      </c>
      <c r="K38" s="17">
        <f>IF(OR($A38="",$B38="",$C38=""),"",'OddsRatio_working_3-way'!H37)</f>
        <v>1.3043343031886667</v>
      </c>
      <c r="L38" s="21">
        <f>IF(OR($A38="",$B38="",$C38=""),"",'OddsRatio_working_3-way'!I37)</f>
        <v>6.0215160026130015</v>
      </c>
      <c r="M38" s="22">
        <f>IF(OR($A38="",$B38="",$C38=""),"",'OddsRatio_working_3-way'!J37)</f>
        <v>14.868948959597807</v>
      </c>
      <c r="N38" s="23">
        <f t="shared" si="16"/>
        <v>75.712763957641442</v>
      </c>
      <c r="O38" s="24">
        <f t="shared" si="17"/>
        <v>17.244188232345383</v>
      </c>
      <c r="P38" s="24">
        <f t="shared" si="18"/>
        <v>7.0430478100131584</v>
      </c>
      <c r="Q38" t="s">
        <v>162</v>
      </c>
      <c r="R38" t="s">
        <v>163</v>
      </c>
      <c r="S38" t="s">
        <v>178</v>
      </c>
      <c r="T38" s="35">
        <v>100</v>
      </c>
      <c r="U38" s="35">
        <f t="shared" si="19"/>
        <v>44.134078212290497</v>
      </c>
      <c r="V38" s="35">
        <f t="shared" si="20"/>
        <v>71.988795518207283</v>
      </c>
      <c r="W38" s="35">
        <f t="shared" si="21"/>
        <v>77.973568281938327</v>
      </c>
      <c r="X38" s="35">
        <f t="shared" si="22"/>
        <v>50.037636199854397</v>
      </c>
      <c r="Y38" s="35">
        <f t="shared" si="23"/>
        <v>77.892353505771169</v>
      </c>
      <c r="Z38" s="35">
        <f t="shared" si="24"/>
        <v>83.877126269502213</v>
      </c>
      <c r="AA38" s="35">
        <f t="shared" si="25"/>
        <v>-5.9035579875639002</v>
      </c>
      <c r="AB38" s="35">
        <f t="shared" si="26"/>
        <v>-5.9035579875638859</v>
      </c>
      <c r="AC38" s="35">
        <f t="shared" si="27"/>
        <v>-5.9035579875638859</v>
      </c>
      <c r="AF38">
        <v>1.86</v>
      </c>
      <c r="AG38">
        <v>2.0299999999999998</v>
      </c>
      <c r="AJ38" t="s">
        <v>180</v>
      </c>
    </row>
    <row r="39" spans="1:36" ht="15" x14ac:dyDescent="0.25">
      <c r="A39">
        <v>1.79</v>
      </c>
      <c r="B39">
        <v>3.57</v>
      </c>
      <c r="C39">
        <v>4.54</v>
      </c>
      <c r="D39" s="20">
        <f t="shared" si="3"/>
        <v>5.9035579875638788E-2</v>
      </c>
      <c r="E39" s="17">
        <f>IF(OR($A39="",$B39="",$C39=""),"",A39*'MPTO_working_3-way'!$I38)</f>
        <v>1.8956736879773934</v>
      </c>
      <c r="F39" s="21">
        <f>IF(OR($A39="",$B39="",$C39=""),"",B39*'MPTO_working_3-way'!$I38)</f>
        <v>3.7807570201560301</v>
      </c>
      <c r="G39" s="22">
        <f>IF(OR($A39="",$B39="",$C39=""),"",C39*'MPTO_working_3-way'!$I38)</f>
        <v>4.8080215326353999</v>
      </c>
      <c r="H39" s="17">
        <f>IF(OR($A39="",$B39="",$C39=""),"",'MPTO_working_3-way'!E38)</f>
        <v>1.8553540344410404</v>
      </c>
      <c r="I39" s="21">
        <f>IF(OR($A39="",$B39="",$C39=""),"",'MPTO_working_3-way'!F38)</f>
        <v>3.8397515302159571</v>
      </c>
      <c r="J39" s="22">
        <f>IF(OR($A39="",$B39="",$C39=""),"",'MPTO_working_3-way'!G38)</f>
        <v>4.985398004669678</v>
      </c>
      <c r="K39" s="17">
        <f>IF(OR($A39="",$B39="",$C39=""),"",'OddsRatio_working_3-way'!H38)</f>
        <v>1.8699764189009214</v>
      </c>
      <c r="L39" s="21">
        <f>IF(OR($A39="",$B39="",$C39=""),"",'OddsRatio_working_3-way'!I38)</f>
        <v>3.830176451361226</v>
      </c>
      <c r="M39" s="22">
        <f>IF(OR($A39="",$B39="",$C39=""),"",'OddsRatio_working_3-way'!J38)</f>
        <v>4.8983753454547614</v>
      </c>
      <c r="N39" s="23">
        <f t="shared" si="16"/>
        <v>52.75169489043018</v>
      </c>
      <c r="O39" s="24">
        <f t="shared" si="17"/>
        <v>26.449729370831943</v>
      </c>
      <c r="P39" s="24">
        <f t="shared" si="18"/>
        <v>20.798575738737888</v>
      </c>
      <c r="Q39" t="s">
        <v>110</v>
      </c>
      <c r="R39" t="s">
        <v>111</v>
      </c>
      <c r="S39" t="s">
        <v>178</v>
      </c>
      <c r="T39" s="35">
        <v>100</v>
      </c>
      <c r="U39" s="35">
        <f t="shared" si="19"/>
        <v>69.78851963746223</v>
      </c>
      <c r="V39" s="35">
        <f t="shared" si="20"/>
        <v>68.55345911949685</v>
      </c>
      <c r="W39" s="35">
        <f t="shared" si="21"/>
        <v>56.140350877192972</v>
      </c>
      <c r="X39" s="35">
        <f t="shared" si="22"/>
        <v>75.306190003310164</v>
      </c>
      <c r="Y39" s="35">
        <f t="shared" si="23"/>
        <v>74.071129485344784</v>
      </c>
      <c r="Z39" s="35">
        <f t="shared" si="24"/>
        <v>61.658021243040906</v>
      </c>
      <c r="AA39" s="35">
        <f t="shared" si="25"/>
        <v>-5.517670365847934</v>
      </c>
      <c r="AB39" s="35">
        <f t="shared" si="26"/>
        <v>-5.517670365847934</v>
      </c>
      <c r="AC39" s="35">
        <f t="shared" si="27"/>
        <v>-5.517670365847934</v>
      </c>
      <c r="AF39">
        <v>2.09</v>
      </c>
      <c r="AG39">
        <v>1.74</v>
      </c>
      <c r="AJ39" t="s">
        <v>127</v>
      </c>
    </row>
    <row r="40" spans="1:36" ht="15" x14ac:dyDescent="0.25">
      <c r="A40">
        <v>3.31</v>
      </c>
      <c r="B40">
        <v>3.18</v>
      </c>
      <c r="C40">
        <v>2.2799999999999998</v>
      </c>
      <c r="D40" s="20">
        <f t="shared" si="3"/>
        <v>5.5176703658479376E-2</v>
      </c>
      <c r="E40" s="17">
        <f>IF(OR($A40="",$B40="",$C40=""),"",A40*'MPTO_working_3-way'!$I39)</f>
        <v>3.4926348891095667</v>
      </c>
      <c r="F40" s="21">
        <f>IF(OR($A40="",$B40="",$C40=""),"",B40*'MPTO_working_3-way'!$I39)</f>
        <v>3.3554619176339644</v>
      </c>
      <c r="G40" s="22">
        <f>IF(OR($A40="",$B40="",$C40=""),"",C40*'MPTO_working_3-way'!$I39)</f>
        <v>2.4058028843413326</v>
      </c>
      <c r="H40" s="17">
        <f>IF(OR($A40="",$B40="",$C40=""),"",'MPTO_working_3-way'!E39)</f>
        <v>3.5245698051757319</v>
      </c>
      <c r="I40" s="21">
        <f>IF(OR($A40="",$B40="",$C40=""),"",'MPTO_working_3-way'!F39)</f>
        <v>3.3775434148186849</v>
      </c>
      <c r="J40" s="22">
        <f>IF(OR($A40="",$B40="",$C40=""),"",'MPTO_working_3-way'!G39)</f>
        <v>2.3797950261433294</v>
      </c>
      <c r="K40" s="17">
        <f>IF(OR($A40="",$B40="",$C40=""),"",'OddsRatio_working_3-way'!H39)</f>
        <v>3.510049259687249</v>
      </c>
      <c r="L40" s="21">
        <f>IF(OR($A40="",$B40="",$C40=""),"",'OddsRatio_working_3-way'!I39)</f>
        <v>3.3687910762416462</v>
      </c>
      <c r="M40" s="22">
        <f>IF(OR($A40="",$B40="",$C40=""),"",'OddsRatio_working_3-way'!J39)</f>
        <v>2.3908498062336268</v>
      </c>
      <c r="N40" s="23">
        <f t="shared" si="16"/>
        <v>28.631678711053187</v>
      </c>
      <c r="O40" s="24">
        <f t="shared" si="17"/>
        <v>29.802156142637127</v>
      </c>
      <c r="P40" s="24">
        <f t="shared" si="18"/>
        <v>41.566165146309679</v>
      </c>
      <c r="Q40" t="s">
        <v>109</v>
      </c>
      <c r="R40" t="s">
        <v>164</v>
      </c>
      <c r="S40" t="s">
        <v>178</v>
      </c>
      <c r="T40" s="35">
        <v>100</v>
      </c>
      <c r="U40" s="35">
        <f t="shared" si="19"/>
        <v>36.30573248407643</v>
      </c>
      <c r="V40" s="35">
        <f t="shared" si="20"/>
        <v>74.874371859296474</v>
      </c>
      <c r="W40" s="35">
        <f t="shared" si="21"/>
        <v>82.547993019197207</v>
      </c>
      <c r="X40" s="35">
        <f t="shared" si="22"/>
        <v>42.577635121506304</v>
      </c>
      <c r="Y40" s="35">
        <f t="shared" si="23"/>
        <v>81.146274496726363</v>
      </c>
      <c r="Z40" s="35">
        <f t="shared" si="24"/>
        <v>88.819895656627082</v>
      </c>
      <c r="AA40" s="35">
        <f t="shared" si="25"/>
        <v>-6.271902637429875</v>
      </c>
      <c r="AB40" s="35">
        <f t="shared" si="26"/>
        <v>-6.2719026374298892</v>
      </c>
      <c r="AC40" s="35">
        <f t="shared" si="27"/>
        <v>-6.271902637429875</v>
      </c>
      <c r="AF40">
        <v>2.15</v>
      </c>
      <c r="AG40">
        <v>1.69</v>
      </c>
      <c r="AJ40" t="s">
        <v>127</v>
      </c>
    </row>
    <row r="41" spans="1:36" s="35" customFormat="1" ht="15" x14ac:dyDescent="0.25">
      <c r="A41">
        <v>1.57</v>
      </c>
      <c r="B41">
        <v>3.98</v>
      </c>
      <c r="C41">
        <v>5.73</v>
      </c>
      <c r="D41" s="20">
        <f t="shared" si="3"/>
        <v>6.2719026374298714E-2</v>
      </c>
      <c r="E41" s="17">
        <f>IF(OR($A41="",$B41="",$C41=""),"",A41*'MPTO_working_3-way'!$I40)</f>
        <v>1.668468871407649</v>
      </c>
      <c r="F41" s="21">
        <f>IF(OR($A41="",$B41="",$C41=""),"",B41*'MPTO_working_3-way'!$I40)</f>
        <v>4.229621724969709</v>
      </c>
      <c r="G41" s="22">
        <f>IF(OR($A41="",$B41="",$C41=""),"",C41*'MPTO_working_3-way'!$I40)</f>
        <v>6.0893800211247324</v>
      </c>
      <c r="H41" s="17">
        <f>IF(OR($A41="",$B41="",$C41=""),"",'MPTO_working_3-way'!E40)</f>
        <v>1.6232808787011048</v>
      </c>
      <c r="I41" s="21">
        <f>IF(OR($A41="",$B41="",$C41=""),"",'MPTO_working_3-way'!F40)</f>
        <v>4.3412210270852647</v>
      </c>
      <c r="J41" s="22">
        <f>IF(OR($A41="",$B41="",$C41=""),"",'MPTO_working_3-way'!G40)</f>
        <v>6.5098348635996528</v>
      </c>
      <c r="K41" s="17">
        <f>IF(OR($A41="",$B41="",$C41=""),"",'OddsRatio_working_3-way'!H40)</f>
        <v>1.6380330550320386</v>
      </c>
      <c r="L41" s="21">
        <f>IF(OR($A41="",$B41="",$C41=""),"",'OddsRatio_working_3-way'!I40)</f>
        <v>4.3356815859569728</v>
      </c>
      <c r="M41" s="22">
        <f>IF(OR($A41="",$B41="",$C41=""),"",'OddsRatio_working_3-way'!J40)</f>
        <v>6.2945550005290194</v>
      </c>
      <c r="N41" s="23">
        <f t="shared" si="16"/>
        <v>59.935190709091437</v>
      </c>
      <c r="O41" s="24">
        <f t="shared" si="17"/>
        <v>23.642776234490842</v>
      </c>
      <c r="P41" s="24">
        <f t="shared" si="18"/>
        <v>16.422033056417721</v>
      </c>
      <c r="Q41" t="s">
        <v>112</v>
      </c>
      <c r="R41" t="s">
        <v>113</v>
      </c>
      <c r="S41" t="s">
        <v>178</v>
      </c>
      <c r="T41" s="35">
        <v>100</v>
      </c>
      <c r="U41" s="35">
        <f t="shared" si="19"/>
        <v>43.820224719101127</v>
      </c>
      <c r="V41" s="35">
        <f t="shared" si="20"/>
        <v>72.14484679665739</v>
      </c>
      <c r="W41" s="35">
        <f t="shared" si="21"/>
        <v>78.021978021978015</v>
      </c>
      <c r="X41" s="35">
        <f t="shared" si="22"/>
        <v>49.833175181364595</v>
      </c>
      <c r="Y41" s="35">
        <f t="shared" si="23"/>
        <v>78.157797258920851</v>
      </c>
      <c r="Z41" s="35">
        <f t="shared" si="24"/>
        <v>84.034928484241505</v>
      </c>
      <c r="AA41" s="35">
        <f t="shared" si="25"/>
        <v>-6.0129504622634684</v>
      </c>
      <c r="AB41" s="35">
        <f t="shared" si="26"/>
        <v>-6.0129504622634613</v>
      </c>
      <c r="AC41" s="35">
        <f t="shared" si="27"/>
        <v>-6.0129504622634897</v>
      </c>
      <c r="AD41" s="36"/>
      <c r="AE41" s="36"/>
      <c r="AF41">
        <v>2.0699999999999998</v>
      </c>
      <c r="AG41">
        <v>1.74</v>
      </c>
      <c r="AH41" s="36"/>
      <c r="AI41" s="36"/>
      <c r="AJ41" t="s">
        <v>127</v>
      </c>
    </row>
    <row r="42" spans="1:36" ht="15" x14ac:dyDescent="0.25">
      <c r="A42">
        <v>1.78</v>
      </c>
      <c r="B42">
        <v>3.59</v>
      </c>
      <c r="C42">
        <v>4.55</v>
      </c>
      <c r="D42" s="20">
        <f t="shared" si="3"/>
        <v>6.0129504622634666E-2</v>
      </c>
      <c r="E42" s="17">
        <f>IF(OR($A42="",$B42="",$C42=""),"",A42*'MPTO_working_3-way'!$I41)</f>
        <v>1.8870305182282898</v>
      </c>
      <c r="F42" s="21">
        <f>IF(OR($A42="",$B42="",$C42=""),"",B42*'MPTO_working_3-way'!$I41)</f>
        <v>3.8058649215952585</v>
      </c>
      <c r="G42" s="22">
        <f>IF(OR($A42="",$B42="",$C42=""),"",C42*'MPTO_working_3-way'!$I41)</f>
        <v>4.8235892460329879</v>
      </c>
      <c r="H42" s="17">
        <f>IF(OR($A42="",$B42="",$C42=""),"",'MPTO_working_3-way'!E41)</f>
        <v>1.8458542454895448</v>
      </c>
      <c r="I42" s="21">
        <f>IF(OR($A42="",$B42="",$C42=""),"",'MPTO_working_3-way'!F41)</f>
        <v>3.8683467923442181</v>
      </c>
      <c r="J42" s="22">
        <f>IF(OR($A42="",$B42="",$C42=""),"",'MPTO_working_3-way'!G41)</f>
        <v>5.0065823647954826</v>
      </c>
      <c r="K42" s="17">
        <f>IF(OR($A42="",$B42="",$C42=""),"",'OddsRatio_working_3-way'!H41)</f>
        <v>1.8607003505854627</v>
      </c>
      <c r="L42" s="21">
        <f>IF(OR($A42="",$B42="",$C42=""),"",'OddsRatio_working_3-way'!I41)</f>
        <v>3.8579665487389074</v>
      </c>
      <c r="M42" s="22">
        <f>IF(OR($A42="",$B42="",$C42=""),"",'OddsRatio_working_3-way'!J41)</f>
        <v>4.9172900571517859</v>
      </c>
      <c r="N42" s="23">
        <f t="shared" si="16"/>
        <v>52.99331358662328</v>
      </c>
      <c r="O42" s="24">
        <f t="shared" si="17"/>
        <v>26.275236263005414</v>
      </c>
      <c r="P42" s="24">
        <f t="shared" si="18"/>
        <v>20.731450150371305</v>
      </c>
      <c r="Q42" t="s">
        <v>165</v>
      </c>
      <c r="R42" t="s">
        <v>108</v>
      </c>
      <c r="S42" t="s">
        <v>178</v>
      </c>
      <c r="T42" s="35">
        <v>100</v>
      </c>
      <c r="U42" s="35">
        <f t="shared" si="19"/>
        <v>59.514170040485837</v>
      </c>
      <c r="V42" s="35">
        <f t="shared" si="20"/>
        <v>71.014492753623188</v>
      </c>
      <c r="W42" s="35">
        <f t="shared" si="21"/>
        <v>60.317460317460316</v>
      </c>
      <c r="X42" s="35">
        <f t="shared" si="22"/>
        <v>68.668046928916496</v>
      </c>
      <c r="Y42" s="35">
        <f t="shared" si="23"/>
        <v>80.168369642053847</v>
      </c>
      <c r="Z42" s="35">
        <f t="shared" si="24"/>
        <v>69.471337205890975</v>
      </c>
      <c r="AA42" s="35">
        <f t="shared" si="25"/>
        <v>-9.1538768884306592</v>
      </c>
      <c r="AB42" s="35">
        <f t="shared" si="26"/>
        <v>-9.1538768884306592</v>
      </c>
      <c r="AC42" s="35">
        <f t="shared" si="27"/>
        <v>-9.1538768884306592</v>
      </c>
      <c r="AF42">
        <v>2.02</v>
      </c>
      <c r="AG42">
        <v>1.79</v>
      </c>
      <c r="AJ42" t="s">
        <v>127</v>
      </c>
    </row>
    <row r="43" spans="1:36" ht="15" x14ac:dyDescent="0.25">
      <c r="A43">
        <v>2.4700000000000002</v>
      </c>
      <c r="B43">
        <v>3.45</v>
      </c>
      <c r="C43">
        <v>2.52</v>
      </c>
      <c r="D43" s="20">
        <f t="shared" si="3"/>
        <v>9.1538768884306565E-2</v>
      </c>
      <c r="E43" s="17">
        <f>IF(OR($A43="",$B43="",$C43=""),"",A43*'MPTO_working_3-way'!$I42)</f>
        <v>2.6961007591442376</v>
      </c>
      <c r="F43" s="21">
        <f>IF(OR($A43="",$B43="",$C43=""),"",B43*'MPTO_working_3-way'!$I42)</f>
        <v>3.7658087526508579</v>
      </c>
      <c r="G43" s="22">
        <f>IF(OR($A43="",$B43="",$C43=""),"",C43*'MPTO_working_3-way'!$I42)</f>
        <v>2.7506776975884524</v>
      </c>
      <c r="H43" s="17">
        <f>IF(OR($A43="",$B43="",$C43=""),"",'MPTO_working_3-way'!E42)</f>
        <v>2.6713299066025109</v>
      </c>
      <c r="I43" s="21">
        <f>IF(OR($A43="",$B43="",$C43=""),"",'MPTO_working_3-way'!F42)</f>
        <v>3.8559100474757417</v>
      </c>
      <c r="J43" s="22">
        <f>IF(OR($A43="",$B43="",$C43=""),"",'MPTO_working_3-way'!G42)</f>
        <v>2.7299097665218284</v>
      </c>
      <c r="K43" s="17">
        <f>IF(OR($A43="",$B43="",$C43=""),"",'OddsRatio_working_3-way'!H42)</f>
        <v>2.68417500678924</v>
      </c>
      <c r="L43" s="21">
        <f>IF(OR($A43="",$B43="",$C43=""),"",'OddsRatio_working_3-way'!I42)</f>
        <v>3.806958344648733</v>
      </c>
      <c r="M43" s="22">
        <f>IF(OR($A43="",$B43="",$C43=""),"",'OddsRatio_working_3-way'!J42)</f>
        <v>2.7414598709657447</v>
      </c>
      <c r="N43" s="23">
        <f t="shared" si="16"/>
        <v>37.090601922363149</v>
      </c>
      <c r="O43" s="24">
        <f t="shared" si="17"/>
        <v>26.554720796590431</v>
      </c>
      <c r="P43" s="24">
        <f t="shared" si="18"/>
        <v>36.354677281046428</v>
      </c>
      <c r="Q43" t="s">
        <v>114</v>
      </c>
      <c r="R43" t="s">
        <v>115</v>
      </c>
      <c r="S43" t="s">
        <v>178</v>
      </c>
      <c r="T43" s="35">
        <v>100</v>
      </c>
      <c r="U43" s="35">
        <f t="shared" si="19"/>
        <v>42.196531791907518</v>
      </c>
      <c r="V43" s="35">
        <f t="shared" si="20"/>
        <v>74.025974025974023</v>
      </c>
      <c r="W43" s="35">
        <f t="shared" si="21"/>
        <v>80.158730158730151</v>
      </c>
      <c r="X43" s="35">
        <f t="shared" si="22"/>
        <v>45.815295815295812</v>
      </c>
      <c r="Y43" s="35">
        <f t="shared" si="23"/>
        <v>77.644738049362331</v>
      </c>
      <c r="Z43" s="35">
        <f t="shared" si="24"/>
        <v>83.77749418211846</v>
      </c>
      <c r="AA43" s="35">
        <f t="shared" si="25"/>
        <v>-3.6187640233882945</v>
      </c>
      <c r="AB43" s="35">
        <f t="shared" si="26"/>
        <v>-3.6187640233883087</v>
      </c>
      <c r="AC43" s="35">
        <f t="shared" si="27"/>
        <v>-3.6187640233883087</v>
      </c>
      <c r="AF43">
        <v>1.81</v>
      </c>
      <c r="AG43">
        <v>2.0099999999999998</v>
      </c>
      <c r="AJ43" t="s">
        <v>68</v>
      </c>
    </row>
    <row r="44" spans="1:36" ht="15" x14ac:dyDescent="0.25">
      <c r="A44">
        <v>1.73</v>
      </c>
      <c r="B44">
        <v>3.85</v>
      </c>
      <c r="C44">
        <v>5.04</v>
      </c>
      <c r="D44" s="20">
        <f t="shared" si="3"/>
        <v>3.6187640233882989E-2</v>
      </c>
      <c r="E44" s="17">
        <f>IF(OR($A44="",$B44="",$C44=""),"",A44*'MPTO_working_3-way'!$I43)</f>
        <v>1.7926046176046175</v>
      </c>
      <c r="F44" s="21">
        <f>IF(OR($A44="",$B44="",$C44=""),"",B44*'MPTO_working_3-way'!$I43)</f>
        <v>3.9893224149004496</v>
      </c>
      <c r="G44" s="22">
        <f>IF(OR($A44="",$B44="",$C44=""),"",C44*'MPTO_working_3-way'!$I43)</f>
        <v>5.2223857067787707</v>
      </c>
      <c r="H44" s="17">
        <f>IF(OR($A44="",$B44="",$C44=""),"",'MPTO_working_3-way'!E43)</f>
        <v>1.7668714368876235</v>
      </c>
      <c r="I44" s="21">
        <f>IF(OR($A44="",$B44="",$C44=""),"",'MPTO_working_3-way'!F43)</f>
        <v>4.0375049813934432</v>
      </c>
      <c r="J44" s="22">
        <f>IF(OR($A44="",$B44="",$C44=""),"",'MPTO_working_3-way'!G43)</f>
        <v>5.366241943184531</v>
      </c>
      <c r="K44" s="17">
        <f>IF(OR($A44="",$B44="",$C44=""),"",'OddsRatio_working_3-way'!H43)</f>
        <v>1.7761323334961496</v>
      </c>
      <c r="L44" s="21">
        <f>IF(OR($A44="",$B44="",$C44=""),"",'OddsRatio_working_3-way'!I43)</f>
        <v>4.0301056855671602</v>
      </c>
      <c r="M44" s="22">
        <f>IF(OR($A44="",$B44="",$C44=""),"",'OddsRatio_working_3-way'!J43)</f>
        <v>5.295307708663624</v>
      </c>
      <c r="N44" s="23">
        <f t="shared" si="16"/>
        <v>55.784749753476483</v>
      </c>
      <c r="O44" s="24">
        <f t="shared" si="17"/>
        <v>25.066913525588134</v>
      </c>
      <c r="P44" s="24">
        <f t="shared" si="18"/>
        <v>19.148336720935379</v>
      </c>
      <c r="Q44" t="s">
        <v>166</v>
      </c>
      <c r="R44" t="s">
        <v>116</v>
      </c>
      <c r="S44" t="s">
        <v>179</v>
      </c>
      <c r="T44" s="35">
        <v>100</v>
      </c>
      <c r="U44" s="35">
        <f t="shared" si="19"/>
        <v>27.536231884057976</v>
      </c>
      <c r="V44" s="35">
        <f t="shared" si="20"/>
        <v>79.879275653923543</v>
      </c>
      <c r="W44" s="35">
        <f t="shared" si="21"/>
        <v>88.46597462514417</v>
      </c>
      <c r="X44" s="35">
        <f t="shared" si="22"/>
        <v>31.654749720932283</v>
      </c>
      <c r="Y44" s="35">
        <f t="shared" si="23"/>
        <v>83.997793490797861</v>
      </c>
      <c r="Z44" s="35">
        <f t="shared" si="24"/>
        <v>92.584492462018503</v>
      </c>
      <c r="AA44" s="35">
        <f t="shared" si="25"/>
        <v>-4.1185178368743074</v>
      </c>
      <c r="AB44" s="35">
        <f t="shared" si="26"/>
        <v>-4.118517836874318</v>
      </c>
      <c r="AC44" s="35">
        <f t="shared" si="27"/>
        <v>-4.1185178368743323</v>
      </c>
      <c r="AF44">
        <v>2.0299999999999998</v>
      </c>
      <c r="AG44">
        <v>1.85</v>
      </c>
      <c r="AJ44" t="s">
        <v>122</v>
      </c>
    </row>
    <row r="45" spans="1:36" ht="15" x14ac:dyDescent="0.25">
      <c r="A45">
        <v>1.38</v>
      </c>
      <c r="B45">
        <v>4.97</v>
      </c>
      <c r="C45">
        <v>8.67</v>
      </c>
      <c r="D45" s="20">
        <f t="shared" si="3"/>
        <v>4.1185178368743136E-2</v>
      </c>
      <c r="E45" s="17">
        <f>IF(OR($A45="",$B45="",$C45=""),"",A45*'MPTO_working_3-way'!$I44)</f>
        <v>1.4368355461488653</v>
      </c>
      <c r="F45" s="21">
        <f>IF(OR($A45="",$B45="",$C45=""),"",B45*'MPTO_working_3-way'!$I44)</f>
        <v>5.1746903364926533</v>
      </c>
      <c r="G45" s="22">
        <f>IF(OR($A45="",$B45="",$C45=""),"",C45*'MPTO_working_3-way'!$I44)</f>
        <v>9.0270754964570035</v>
      </c>
      <c r="H45" s="17">
        <f>IF(OR($A45="",$B45="",$C45=""),"",'MPTO_working_3-way'!E44)</f>
        <v>1.40664922566009</v>
      </c>
      <c r="I45" s="21">
        <f>IF(OR($A45="",$B45="",$C45=""),"",'MPTO_working_3-way'!F44)</f>
        <v>5.3339349821057187</v>
      </c>
      <c r="J45" s="22">
        <f>IF(OR($A45="",$B45="",$C45=""),"",'MPTO_working_3-way'!G44)</f>
        <v>9.8413707864647861</v>
      </c>
      <c r="K45" s="17">
        <f>IF(OR($A45="",$B45="",$C45=""),"",'OddsRatio_working_3-way'!H44)</f>
        <v>1.4157145043260198</v>
      </c>
      <c r="L45" s="21">
        <f>IF(OR($A45="",$B45="",$C45=""),"",'OddsRatio_working_3-way'!I44)</f>
        <v>5.3431225846692092</v>
      </c>
      <c r="M45" s="22">
        <f>IF(OR($A45="",$B45="",$C45=""),"",'OddsRatio_working_3-way'!J44)</f>
        <v>9.3908690741594043</v>
      </c>
      <c r="N45" s="23">
        <f t="shared" si="16"/>
        <v>69.597387305755973</v>
      </c>
      <c r="O45" s="24">
        <f t="shared" si="17"/>
        <v>19.324827863570068</v>
      </c>
      <c r="P45" s="24">
        <f t="shared" si="18"/>
        <v>11.077784830673961</v>
      </c>
      <c r="Q45" t="s">
        <v>117</v>
      </c>
      <c r="R45" t="s">
        <v>167</v>
      </c>
      <c r="S45" t="s">
        <v>179</v>
      </c>
      <c r="T45" s="35">
        <v>100</v>
      </c>
      <c r="U45" s="35">
        <f t="shared" si="19"/>
        <v>40.476190476190474</v>
      </c>
      <c r="V45" s="35">
        <f t="shared" si="20"/>
        <v>74.747474747474755</v>
      </c>
      <c r="W45" s="35">
        <f t="shared" si="21"/>
        <v>81.71846435100548</v>
      </c>
      <c r="X45" s="35">
        <f t="shared" si="22"/>
        <v>43.534060901519766</v>
      </c>
      <c r="Y45" s="35">
        <f t="shared" si="23"/>
        <v>77.805345172804039</v>
      </c>
      <c r="Z45" s="35">
        <f t="shared" si="24"/>
        <v>84.776334776334778</v>
      </c>
      <c r="AA45" s="35">
        <f t="shared" si="25"/>
        <v>-3.0578704253292912</v>
      </c>
      <c r="AB45" s="35">
        <f t="shared" si="26"/>
        <v>-3.0578704253292841</v>
      </c>
      <c r="AC45" s="35">
        <f t="shared" si="27"/>
        <v>-3.0578704253292983</v>
      </c>
      <c r="AF45">
        <v>1.7</v>
      </c>
      <c r="AG45">
        <v>2.21</v>
      </c>
      <c r="AJ45" t="s">
        <v>122</v>
      </c>
    </row>
    <row r="46" spans="1:36" ht="15" x14ac:dyDescent="0.25">
      <c r="A46">
        <v>1.68</v>
      </c>
      <c r="B46">
        <v>3.96</v>
      </c>
      <c r="C46">
        <v>5.47</v>
      </c>
      <c r="D46" s="20">
        <f t="shared" si="3"/>
        <v>3.0578704253292788E-2</v>
      </c>
      <c r="E46" s="17">
        <f>IF(OR($A46="",$B46="",$C46=""),"",A46*'MPTO_working_3-way'!$I45)</f>
        <v>1.7313722231455317</v>
      </c>
      <c r="F46" s="21">
        <f>IF(OR($A46="",$B46="",$C46=""),"",B46*'MPTO_working_3-way'!$I45)</f>
        <v>4.0810916688430394</v>
      </c>
      <c r="G46" s="22">
        <f>IF(OR($A46="",$B46="",$C46=""),"",C46*'MPTO_working_3-way'!$I45)</f>
        <v>5.6372655122655111</v>
      </c>
      <c r="H46" s="17">
        <f>IF(OR($A46="",$B46="",$C46=""),"",'MPTO_working_3-way'!E45)</f>
        <v>1.7092696608103457</v>
      </c>
      <c r="I46" s="21">
        <f>IF(OR($A46="",$B46="",$C46=""),"",'MPTO_working_3-way'!F45)</f>
        <v>4.1265641810921183</v>
      </c>
      <c r="J46" s="22">
        <f>IF(OR($A46="",$B46="",$C46=""),"",'MPTO_working_3-way'!G45)</f>
        <v>5.7929890962439208</v>
      </c>
      <c r="K46" s="17">
        <f>IF(OR($A46="",$B46="",$C46=""),"",'OddsRatio_working_3-way'!H45)</f>
        <v>1.7171253652564122</v>
      </c>
      <c r="L46" s="21">
        <f>IF(OR($A46="",$B46="",$C46=""),"",'OddsRatio_working_3-way'!I45)</f>
        <v>4.121604531116148</v>
      </c>
      <c r="M46" s="22">
        <f>IF(OR($A46="",$B46="",$C46=""),"",'OddsRatio_working_3-way'!J45)</f>
        <v>5.7140446804355349</v>
      </c>
      <c r="N46" s="23">
        <f t="shared" si="16"/>
        <v>57.757655265094563</v>
      </c>
      <c r="O46" s="24">
        <f t="shared" si="17"/>
        <v>24.503247688221936</v>
      </c>
      <c r="P46" s="24">
        <f t="shared" si="18"/>
        <v>17.739097046683522</v>
      </c>
      <c r="Q46" t="s">
        <v>120</v>
      </c>
      <c r="R46" t="s">
        <v>168</v>
      </c>
      <c r="S46" t="s">
        <v>179</v>
      </c>
      <c r="T46" s="35">
        <v>100</v>
      </c>
      <c r="U46" s="35">
        <f t="shared" si="19"/>
        <v>66.666666666666657</v>
      </c>
      <c r="V46" s="35">
        <f t="shared" si="20"/>
        <v>70.760233918128648</v>
      </c>
      <c r="W46" s="35">
        <f t="shared" si="21"/>
        <v>59.839357429718881</v>
      </c>
      <c r="X46" s="35">
        <f t="shared" si="22"/>
        <v>69.400408652152464</v>
      </c>
      <c r="Y46" s="35">
        <f t="shared" si="23"/>
        <v>73.493975903614455</v>
      </c>
      <c r="Z46" s="35">
        <f t="shared" si="24"/>
        <v>62.57309941520468</v>
      </c>
      <c r="AA46" s="35">
        <f t="shared" si="25"/>
        <v>-2.7337419854858069</v>
      </c>
      <c r="AB46" s="35">
        <f t="shared" si="26"/>
        <v>-2.7337419854858069</v>
      </c>
      <c r="AC46" s="35">
        <f t="shared" si="27"/>
        <v>-2.7337419854857998</v>
      </c>
      <c r="AF46">
        <v>1.93</v>
      </c>
      <c r="AG46">
        <v>1.96</v>
      </c>
      <c r="AJ46" t="s">
        <v>123</v>
      </c>
    </row>
    <row r="47" spans="1:36" ht="15" x14ac:dyDescent="0.25">
      <c r="A47">
        <v>3</v>
      </c>
      <c r="B47">
        <v>3.42</v>
      </c>
      <c r="C47">
        <v>2.4900000000000002</v>
      </c>
      <c r="D47" s="20">
        <f t="shared" si="3"/>
        <v>2.7337419854857936E-2</v>
      </c>
      <c r="E47" s="17">
        <f>IF(OR($A47="",$B47="",$C47=""),"",A47*'MPTO_working_3-way'!$I46)</f>
        <v>3.082012259564574</v>
      </c>
      <c r="F47" s="21">
        <f>IF(OR($A47="",$B47="",$C47=""),"",B47*'MPTO_working_3-way'!$I46)</f>
        <v>3.5134939759036139</v>
      </c>
      <c r="G47" s="22">
        <f>IF(OR($A47="",$B47="",$C47=""),"",C47*'MPTO_working_3-way'!$I46)</f>
        <v>2.5580701754385964</v>
      </c>
      <c r="H47" s="17">
        <f>IF(OR($A47="",$B47="",$C47=""),"",'MPTO_working_3-way'!E46)</f>
        <v>3.0843172763491489</v>
      </c>
      <c r="I47" s="21">
        <f>IF(OR($A47="",$B47="",$C47=""),"",'MPTO_working_3-way'!F46)</f>
        <v>3.5300116066987224</v>
      </c>
      <c r="J47" s="22">
        <f>IF(OR($A47="",$B47="",$C47=""),"",'MPTO_working_3-way'!G46)</f>
        <v>2.547809956917185</v>
      </c>
      <c r="K47" s="17">
        <f>IF(OR($A47="",$B47="",$C47=""),"",'OddsRatio_working_3-way'!H46)</f>
        <v>3.083915846637451</v>
      </c>
      <c r="L47" s="21">
        <f>IF(OR($A47="",$B47="",$C47=""),"",'OddsRatio_working_3-way'!I46)</f>
        <v>3.5215381744313157</v>
      </c>
      <c r="M47" s="22">
        <f>IF(OR($A47="",$B47="",$C47=""),"",'OddsRatio_working_3-way'!J46)</f>
        <v>2.5525173057449013</v>
      </c>
      <c r="N47" s="23">
        <f t="shared" si="16"/>
        <v>32.44633427062616</v>
      </c>
      <c r="O47" s="24">
        <f t="shared" si="17"/>
        <v>28.46169672861944</v>
      </c>
      <c r="P47" s="24">
        <f t="shared" si="18"/>
        <v>39.091969000754403</v>
      </c>
      <c r="Q47" t="s">
        <v>83</v>
      </c>
      <c r="R47" t="s">
        <v>119</v>
      </c>
      <c r="S47" t="s">
        <v>179</v>
      </c>
      <c r="T47" s="35">
        <v>100</v>
      </c>
      <c r="U47" s="35">
        <f t="shared" si="19"/>
        <v>51.690821256038639</v>
      </c>
      <c r="V47" s="35">
        <f t="shared" si="20"/>
        <v>71.671388101982998</v>
      </c>
      <c r="W47" s="35">
        <f t="shared" si="21"/>
        <v>73.821989528795811</v>
      </c>
      <c r="X47" s="35">
        <f t="shared" si="22"/>
        <v>54.506622369221191</v>
      </c>
      <c r="Y47" s="35">
        <f t="shared" si="23"/>
        <v>74.487189215165557</v>
      </c>
      <c r="Z47" s="35">
        <f t="shared" si="24"/>
        <v>76.637790641978356</v>
      </c>
      <c r="AA47" s="35">
        <f t="shared" si="25"/>
        <v>-2.8158011131825518</v>
      </c>
      <c r="AB47" s="35">
        <f t="shared" si="26"/>
        <v>-2.8158011131825589</v>
      </c>
      <c r="AC47" s="35">
        <f t="shared" si="27"/>
        <v>-2.8158011131825447</v>
      </c>
      <c r="AF47">
        <v>1.97</v>
      </c>
      <c r="AG47">
        <v>1.92</v>
      </c>
      <c r="AJ47" t="s">
        <v>123</v>
      </c>
    </row>
    <row r="48" spans="1:36" ht="15" x14ac:dyDescent="0.25">
      <c r="A48">
        <v>2.0699999999999998</v>
      </c>
      <c r="B48">
        <v>3.53</v>
      </c>
      <c r="C48">
        <v>3.82</v>
      </c>
      <c r="D48" s="20">
        <f t="shared" si="3"/>
        <v>2.8158011131825367E-2</v>
      </c>
      <c r="E48" s="17">
        <f>IF(OR($A48="",$B48="",$C48=""),"",A48*'MPTO_working_3-way'!$I47)</f>
        <v>2.1282870830428782</v>
      </c>
      <c r="F48" s="21">
        <f>IF(OR($A48="",$B48="",$C48=""),"",B48*'MPTO_working_3-way'!$I47)</f>
        <v>3.6293977792953434</v>
      </c>
      <c r="G48" s="22">
        <f>IF(OR($A48="",$B48="",$C48=""),"",C48*'MPTO_working_3-way'!$I47)</f>
        <v>3.9275636025235729</v>
      </c>
      <c r="H48" s="17">
        <f>IF(OR($A48="",$B48="",$C48=""),"",'MPTO_working_3-way'!E47)</f>
        <v>2.1110149682531092</v>
      </c>
      <c r="I48" s="21">
        <f>IF(OR($A48="",$B48="",$C48=""),"",'MPTO_working_3-way'!F47)</f>
        <v>3.6509659698968728</v>
      </c>
      <c r="J48" s="22">
        <f>IF(OR($A48="",$B48="",$C48=""),"",'MPTO_working_3-way'!G47)</f>
        <v>3.9620577344409513</v>
      </c>
      <c r="K48" s="17">
        <f>IF(OR($A48="",$B48="",$C48=""),"",'OddsRatio_working_3-way'!H47)</f>
        <v>2.1179895346598432</v>
      </c>
      <c r="L48" s="21">
        <f>IF(OR($A48="",$B48="",$C48=""),"",'OddsRatio_working_3-way'!I47)</f>
        <v>3.6434705819527147</v>
      </c>
      <c r="M48" s="22">
        <f>IF(OR($A48="",$B48="",$C48=""),"",'OddsRatio_working_3-way'!J47)</f>
        <v>3.946477091346503</v>
      </c>
      <c r="N48" s="23">
        <f t="shared" si="16"/>
        <v>46.986142422584685</v>
      </c>
      <c r="O48" s="24">
        <f t="shared" si="17"/>
        <v>27.55278040077912</v>
      </c>
      <c r="P48" s="24">
        <f t="shared" si="18"/>
        <v>25.461077176636199</v>
      </c>
      <c r="Q48" t="s">
        <v>85</v>
      </c>
      <c r="R48" t="s">
        <v>79</v>
      </c>
      <c r="S48" t="s">
        <v>179</v>
      </c>
      <c r="T48" s="35">
        <v>100</v>
      </c>
      <c r="U48" s="35">
        <f t="shared" si="19"/>
        <v>42.857142857142854</v>
      </c>
      <c r="V48" s="35">
        <f t="shared" si="20"/>
        <v>72.375690607734811</v>
      </c>
      <c r="W48" s="35">
        <f t="shared" si="21"/>
        <v>81.884057971014499</v>
      </c>
      <c r="X48" s="35">
        <f t="shared" si="22"/>
        <v>45.740251421250704</v>
      </c>
      <c r="Y48" s="35">
        <f t="shared" si="23"/>
        <v>75.258799171842654</v>
      </c>
      <c r="Z48" s="35">
        <f t="shared" si="24"/>
        <v>84.767166535122328</v>
      </c>
      <c r="AA48" s="35">
        <f t="shared" si="25"/>
        <v>-2.8831085641078502</v>
      </c>
      <c r="AB48" s="35">
        <f t="shared" si="26"/>
        <v>-2.8831085641078431</v>
      </c>
      <c r="AC48" s="35">
        <f t="shared" si="27"/>
        <v>-2.8831085641078289</v>
      </c>
      <c r="AF48">
        <v>2.2799999999999998</v>
      </c>
      <c r="AG48">
        <v>1.68</v>
      </c>
      <c r="AJ48" t="s">
        <v>123</v>
      </c>
    </row>
    <row r="49" spans="1:36" ht="15" x14ac:dyDescent="0.25">
      <c r="A49">
        <v>1.75</v>
      </c>
      <c r="B49">
        <v>3.62</v>
      </c>
      <c r="C49">
        <v>5.52</v>
      </c>
      <c r="D49" s="20">
        <f t="shared" si="3"/>
        <v>2.8831085641078502E-2</v>
      </c>
      <c r="E49" s="17">
        <f>IF(OR($A49="",$B49="",$C49=""),"",A49*'MPTO_working_3-way'!$I48)</f>
        <v>1.8004543998718874</v>
      </c>
      <c r="F49" s="21">
        <f>IF(OR($A49="",$B49="",$C49=""),"",B49*'MPTO_working_3-way'!$I48)</f>
        <v>3.7243685300207043</v>
      </c>
      <c r="G49" s="22">
        <f>IF(OR($A49="",$B49="",$C49=""),"",C49*'MPTO_working_3-way'!$I48)</f>
        <v>5.6791475927387527</v>
      </c>
      <c r="H49" s="17">
        <f>IF(OR($A49="",$B49="",$C49=""),"",'MPTO_working_3-way'!E48)</f>
        <v>1.7799351872274725</v>
      </c>
      <c r="I49" s="21">
        <f>IF(OR($A49="",$B49="",$C49=""),"",'MPTO_working_3-way'!F48)</f>
        <v>3.7504772663897215</v>
      </c>
      <c r="J49" s="22">
        <f>IF(OR($A49="",$B49="",$C49=""),"",'MPTO_working_3-way'!G48)</f>
        <v>5.829236308677098</v>
      </c>
      <c r="K49" s="17">
        <f>IF(OR($A49="",$B49="",$C49=""),"",'OddsRatio_working_3-way'!H48)</f>
        <v>1.7875944485335602</v>
      </c>
      <c r="L49" s="21">
        <f>IF(OR($A49="",$B49="",$C49=""),"",'OddsRatio_working_3-way'!I48)</f>
        <v>3.7513299402105709</v>
      </c>
      <c r="M49" s="22">
        <f>IF(OR($A49="",$B49="",$C49=""),"",'OddsRatio_working_3-way'!J48)</f>
        <v>5.7465692098289214</v>
      </c>
      <c r="N49" s="23">
        <f t="shared" si="16"/>
        <v>55.541534407711502</v>
      </c>
      <c r="O49" s="24">
        <f t="shared" si="17"/>
        <v>26.85018928549589</v>
      </c>
      <c r="P49" s="24">
        <f t="shared" si="18"/>
        <v>17.608276306792597</v>
      </c>
      <c r="Q49" t="s">
        <v>169</v>
      </c>
      <c r="R49" t="s">
        <v>118</v>
      </c>
      <c r="S49" t="s">
        <v>179</v>
      </c>
      <c r="T49" s="35">
        <v>100</v>
      </c>
      <c r="U49" s="35">
        <f t="shared" si="19"/>
        <v>50.73891625615763</v>
      </c>
      <c r="V49" s="35">
        <f t="shared" si="20"/>
        <v>71.014492753623188</v>
      </c>
      <c r="W49" s="35">
        <f t="shared" si="21"/>
        <v>73.753280839895012</v>
      </c>
      <c r="X49" s="35">
        <f t="shared" si="22"/>
        <v>55.2322264064818</v>
      </c>
      <c r="Y49" s="35">
        <f t="shared" si="23"/>
        <v>75.507802903947365</v>
      </c>
      <c r="Z49" s="35">
        <f t="shared" si="24"/>
        <v>78.246590990219175</v>
      </c>
      <c r="AA49" s="35">
        <f t="shared" si="25"/>
        <v>-4.4933101503241701</v>
      </c>
      <c r="AB49" s="35">
        <f t="shared" si="26"/>
        <v>-4.4933101503241772</v>
      </c>
      <c r="AC49" s="35">
        <f t="shared" si="27"/>
        <v>-4.493310150324163</v>
      </c>
      <c r="AF49">
        <v>2.3199999999999998</v>
      </c>
      <c r="AG49">
        <v>1.66</v>
      </c>
      <c r="AJ49" t="s">
        <v>123</v>
      </c>
    </row>
    <row r="50" spans="1:36" ht="15" x14ac:dyDescent="0.25">
      <c r="A50">
        <v>2.0299999999999998</v>
      </c>
      <c r="B50">
        <v>3.45</v>
      </c>
      <c r="C50">
        <v>3.81</v>
      </c>
      <c r="D50" s="20">
        <f t="shared" si="3"/>
        <v>4.4933101503241701E-2</v>
      </c>
      <c r="E50" s="17">
        <f>IF(OR($A50="",$B50="",$C50=""),"",A50*'MPTO_working_3-way'!$I49)</f>
        <v>2.1212141960515805</v>
      </c>
      <c r="F50" s="21">
        <f>IF(OR($A50="",$B50="",$C50=""),"",B50*'MPTO_working_3-way'!$I49)</f>
        <v>3.605019200186184</v>
      </c>
      <c r="G50" s="22">
        <f>IF(OR($A50="",$B50="",$C50=""),"",C50*'MPTO_working_3-way'!$I49)</f>
        <v>3.9811951167273509</v>
      </c>
      <c r="H50" s="17">
        <f>IF(OR($A50="",$B50="",$C50=""),"",'MPTO_working_3-way'!E49)</f>
        <v>2.093657082530231</v>
      </c>
      <c r="I50" s="21">
        <f>IF(OR($A50="",$B50="",$C50=""),"",'MPTO_working_3-way'!F49)</f>
        <v>3.6379858875242097</v>
      </c>
      <c r="J50" s="22">
        <f>IF(OR($A50="",$B50="",$C50=""),"",'MPTO_working_3-way'!G49)</f>
        <v>4.0405756040609679</v>
      </c>
      <c r="K50" s="17">
        <f>IF(OR($A50="",$B50="",$C50=""),"",'OddsRatio_working_3-way'!H49)</f>
        <v>2.1045713547999769</v>
      </c>
      <c r="L50" s="21">
        <f>IF(OR($A50="",$B50="",$C50=""),"",'OddsRatio_working_3-way'!I49)</f>
        <v>3.6273784653009167</v>
      </c>
      <c r="M50" s="22">
        <f>IF(OR($A50="",$B50="",$C50=""),"",'OddsRatio_working_3-way'!J49)</f>
        <v>4.013442239794113</v>
      </c>
      <c r="N50" s="23">
        <f t="shared" si="16"/>
        <v>47.14281103065386</v>
      </c>
      <c r="O50" s="24">
        <f t="shared" si="17"/>
        <v>27.739103302094875</v>
      </c>
      <c r="P50" s="24">
        <f t="shared" si="18"/>
        <v>25.118085667251265</v>
      </c>
      <c r="Q50" t="s">
        <v>121</v>
      </c>
      <c r="R50" t="s">
        <v>170</v>
      </c>
      <c r="S50" t="s">
        <v>179</v>
      </c>
      <c r="T50" s="35">
        <v>100</v>
      </c>
      <c r="U50" s="35">
        <f t="shared" si="19"/>
        <v>63.369963369963365</v>
      </c>
      <c r="V50" s="35">
        <f t="shared" si="20"/>
        <v>68.051118210862612</v>
      </c>
      <c r="W50" s="35">
        <f t="shared" si="21"/>
        <v>65.870307167235495</v>
      </c>
      <c r="X50" s="35">
        <f t="shared" si="22"/>
        <v>66.078574621901879</v>
      </c>
      <c r="Y50" s="35">
        <f t="shared" si="23"/>
        <v>70.759729462801133</v>
      </c>
      <c r="Z50" s="35">
        <f t="shared" si="24"/>
        <v>68.578918419174002</v>
      </c>
      <c r="AA50" s="35">
        <f t="shared" si="25"/>
        <v>-2.7086112519385139</v>
      </c>
      <c r="AB50" s="35">
        <f t="shared" si="26"/>
        <v>-2.708611251938521</v>
      </c>
      <c r="AC50" s="35">
        <f t="shared" si="27"/>
        <v>-2.7086112519385068</v>
      </c>
      <c r="AF50">
        <v>1.99</v>
      </c>
      <c r="AG50">
        <v>1.85</v>
      </c>
      <c r="AJ50" t="s">
        <v>124</v>
      </c>
    </row>
    <row r="51" spans="1:36" ht="15" x14ac:dyDescent="0.25">
      <c r="A51">
        <v>2.73</v>
      </c>
      <c r="B51">
        <v>3.13</v>
      </c>
      <c r="C51">
        <v>2.93</v>
      </c>
      <c r="D51" s="20">
        <f t="shared" si="3"/>
        <v>2.7086112519385086E-2</v>
      </c>
      <c r="E51" s="17">
        <f>IF(OR($A51="",$B51="",$C51=""),"",A51*'MPTO_working_3-way'!$I50)</f>
        <v>2.8039450871779215</v>
      </c>
      <c r="F51" s="21">
        <f>IF(OR($A51="",$B51="",$C51=""),"",B51*'MPTO_working_3-way'!$I50)</f>
        <v>3.2147795321856751</v>
      </c>
      <c r="G51" s="22">
        <f>IF(OR($A51="",$B51="",$C51=""),"",C51*'MPTO_working_3-way'!$I50)</f>
        <v>3.0093623096817983</v>
      </c>
      <c r="H51" s="17">
        <f>IF(OR($A51="",$B51="",$C51=""),"",'MPTO_working_3-way'!E50)</f>
        <v>2.7989905329907252</v>
      </c>
      <c r="I51" s="21">
        <f>IF(OR($A51="",$B51="",$C51=""),"",'MPTO_working_3-way'!F50)</f>
        <v>3.221025683536078</v>
      </c>
      <c r="J51" s="22">
        <f>IF(OR($A51="",$B51="",$C51=""),"",'MPTO_working_3-way'!G50)</f>
        <v>3.0096167111513017</v>
      </c>
      <c r="K51" s="17">
        <f>IF(OR($A51="",$B51="",$C51=""),"",'OddsRatio_working_3-way'!H50)</f>
        <v>2.8013710004169989</v>
      </c>
      <c r="L51" s="21">
        <f>IF(OR($A51="",$B51="",$C51=""),"",'OddsRatio_working_3-way'!I50)</f>
        <v>3.2178729658313334</v>
      </c>
      <c r="M51" s="22">
        <f>IF(OR($A51="",$B51="",$C51=""),"",'OddsRatio_working_3-way'!J50)</f>
        <v>3.0096219831241662</v>
      </c>
      <c r="N51" s="23">
        <f t="shared" si="16"/>
        <v>35.664036523856005</v>
      </c>
      <c r="O51" s="24">
        <f t="shared" si="17"/>
        <v>31.106332175759395</v>
      </c>
      <c r="P51" s="24">
        <f t="shared" si="18"/>
        <v>33.229631300384604</v>
      </c>
      <c r="Q51" t="s">
        <v>171</v>
      </c>
      <c r="R51" t="s">
        <v>172</v>
      </c>
      <c r="S51" t="s">
        <v>179</v>
      </c>
      <c r="T51" s="35">
        <v>100</v>
      </c>
      <c r="U51" s="35">
        <f t="shared" si="19"/>
        <v>81.751824817518241</v>
      </c>
      <c r="V51" s="35">
        <f t="shared" si="20"/>
        <v>72.752043596730246</v>
      </c>
      <c r="W51" s="35">
        <f t="shared" si="21"/>
        <v>42.528735632183903</v>
      </c>
      <c r="X51" s="35">
        <f t="shared" si="22"/>
        <v>84.719220771085844</v>
      </c>
      <c r="Y51" s="35">
        <f t="shared" si="23"/>
        <v>75.719439550297835</v>
      </c>
      <c r="Z51" s="35">
        <f t="shared" si="24"/>
        <v>45.496131585751506</v>
      </c>
      <c r="AA51" s="35">
        <f t="shared" si="25"/>
        <v>-2.9673959535676033</v>
      </c>
      <c r="AB51" s="35">
        <f t="shared" si="26"/>
        <v>-2.9673959535675891</v>
      </c>
      <c r="AC51" s="35">
        <f t="shared" si="27"/>
        <v>-2.9673959535676033</v>
      </c>
      <c r="AF51">
        <v>2.4500000000000002</v>
      </c>
      <c r="AG51">
        <v>1.6</v>
      </c>
      <c r="AJ51" t="s">
        <v>180</v>
      </c>
    </row>
    <row r="52" spans="1:36" ht="15" x14ac:dyDescent="0.25">
      <c r="A52">
        <v>5.48</v>
      </c>
      <c r="B52">
        <v>3.67</v>
      </c>
      <c r="C52">
        <v>1.74</v>
      </c>
      <c r="D52" s="20">
        <f t="shared" si="3"/>
        <v>2.9673959535676087E-2</v>
      </c>
      <c r="E52" s="17">
        <f>IF(OR($A52="",$B52="",$C52=""),"",A52*'MPTO_working_3-way'!$I51)</f>
        <v>5.6426132982555055</v>
      </c>
      <c r="F52" s="21">
        <f>IF(OR($A52="",$B52="",$C52=""),"",B52*'MPTO_working_3-way'!$I51)</f>
        <v>3.7789034314959311</v>
      </c>
      <c r="G52" s="22">
        <f>IF(OR($A52="",$B52="",$C52=""),"",C52*'MPTO_working_3-way'!$I51)</f>
        <v>1.7916326895920764</v>
      </c>
      <c r="H52" s="17">
        <f>IF(OR($A52="",$B52="",$C52=""),"",'MPTO_working_3-way'!E51)</f>
        <v>5.7940639497225694</v>
      </c>
      <c r="I52" s="21">
        <f>IF(OR($A52="",$B52="",$C52=""),"",'MPTO_working_3-way'!F51)</f>
        <v>3.808243598620737</v>
      </c>
      <c r="J52" s="22">
        <f>IF(OR($A52="",$B52="",$C52=""),"",'MPTO_working_3-way'!G51)</f>
        <v>1.7704714000772797</v>
      </c>
      <c r="K52" s="17">
        <f>IF(OR($A52="",$B52="",$C52=""),"",'OddsRatio_working_3-way'!H51)</f>
        <v>5.7118760868328815</v>
      </c>
      <c r="L52" s="21">
        <f>IF(OR($A52="",$B52="",$C52=""),"",'OddsRatio_working_3-way'!I51)</f>
        <v>3.8081940071079883</v>
      </c>
      <c r="M52" s="22">
        <f>IF(OR($A52="",$B52="",$C52=""),"",'OddsRatio_working_3-way'!J51)</f>
        <v>1.7783009607715026</v>
      </c>
      <c r="N52" s="23">
        <f t="shared" si="16"/>
        <v>17.72228481985757</v>
      </c>
      <c r="O52" s="24">
        <f t="shared" si="17"/>
        <v>26.462703218751905</v>
      </c>
      <c r="P52" s="24">
        <f t="shared" si="18"/>
        <v>55.815011961390518</v>
      </c>
      <c r="Q52" t="s">
        <v>173</v>
      </c>
      <c r="R52" t="s">
        <v>174</v>
      </c>
      <c r="S52" t="s">
        <v>179</v>
      </c>
      <c r="T52" s="35">
        <v>100</v>
      </c>
      <c r="U52" s="35">
        <f t="shared" si="19"/>
        <v>45.355191256830594</v>
      </c>
      <c r="V52" s="35">
        <f t="shared" si="20"/>
        <v>74.358974358974365</v>
      </c>
      <c r="W52" s="35">
        <f t="shared" si="21"/>
        <v>77.220956719817764</v>
      </c>
      <c r="X52" s="35">
        <f t="shared" si="22"/>
        <v>48.420068921207879</v>
      </c>
      <c r="Y52" s="35">
        <f t="shared" si="23"/>
        <v>77.423852023351628</v>
      </c>
      <c r="Z52" s="35">
        <f t="shared" si="24"/>
        <v>80.285834384195027</v>
      </c>
      <c r="AA52" s="35">
        <f t="shared" si="25"/>
        <v>-3.0648776643772848</v>
      </c>
      <c r="AB52" s="35">
        <f t="shared" si="26"/>
        <v>-3.0648776643772635</v>
      </c>
      <c r="AC52" s="35">
        <f t="shared" si="27"/>
        <v>-3.0648776643772635</v>
      </c>
      <c r="AF52">
        <v>1.97</v>
      </c>
      <c r="AG52">
        <v>1.92</v>
      </c>
      <c r="AJ52" t="s">
        <v>180</v>
      </c>
    </row>
    <row r="53" spans="1:36" ht="15" x14ac:dyDescent="0.25">
      <c r="A53">
        <v>1.83</v>
      </c>
      <c r="B53">
        <v>3.9</v>
      </c>
      <c r="C53">
        <v>4.3899999999999997</v>
      </c>
      <c r="D53" s="20">
        <f t="shared" si="3"/>
        <v>3.0648776643772635E-2</v>
      </c>
      <c r="E53" s="17">
        <f>IF(OR($A53="",$B53="",$C53=""),"",A53*'MPTO_working_3-way'!$I52)</f>
        <v>1.8860872612581039</v>
      </c>
      <c r="F53" s="21">
        <f>IF(OR($A53="",$B53="",$C53=""),"",B53*'MPTO_working_3-way'!$I52)</f>
        <v>4.0195302289107131</v>
      </c>
      <c r="G53" s="22">
        <f>IF(OR($A53="",$B53="",$C53=""),"",C53*'MPTO_working_3-way'!$I52)</f>
        <v>4.5245481294661616</v>
      </c>
      <c r="H53" s="17">
        <f>IF(OR($A53="",$B53="",$C53=""),"",'MPTO_working_3-way'!E52)</f>
        <v>1.8648650579046016</v>
      </c>
      <c r="I53" s="21">
        <f>IF(OR($A53="",$B53="",$C53=""),"",'MPTO_working_3-way'!F52)</f>
        <v>4.0618374535399111</v>
      </c>
      <c r="J53" s="22">
        <f>IF(OR($A53="",$B53="",$C53=""),"",'MPTO_working_3-way'!G52)</f>
        <v>4.5961337321455016</v>
      </c>
      <c r="K53" s="17">
        <f>IF(OR($A53="",$B53="",$C53=""),"",'OddsRatio_working_3-way'!H52)</f>
        <v>1.8727546641081216</v>
      </c>
      <c r="L53" s="21">
        <f>IF(OR($A53="",$B53="",$C53=""),"",'OddsRatio_working_3-way'!I52)</f>
        <v>4.049383766160906</v>
      </c>
      <c r="M53" s="22">
        <f>IF(OR($A53="",$B53="",$C53=""),"",'OddsRatio_working_3-way'!J52)</f>
        <v>4.5646244714777477</v>
      </c>
      <c r="N53" s="23">
        <f t="shared" si="16"/>
        <v>53.019816237609049</v>
      </c>
      <c r="O53" s="24">
        <f t="shared" si="17"/>
        <v>24.878529157647325</v>
      </c>
      <c r="P53" s="24">
        <f t="shared" si="18"/>
        <v>22.101654604743636</v>
      </c>
      <c r="Q53" t="s">
        <v>175</v>
      </c>
      <c r="R53" t="s">
        <v>176</v>
      </c>
      <c r="S53" t="s">
        <v>179</v>
      </c>
      <c r="T53" s="35">
        <v>100</v>
      </c>
      <c r="U53" s="35" t="e">
        <f t="shared" si="19"/>
        <v>#DIV/0!</v>
      </c>
      <c r="V53" s="35" t="e">
        <f t="shared" si="20"/>
        <v>#DIV/0!</v>
      </c>
      <c r="W53" s="35" t="e">
        <f t="shared" si="21"/>
        <v>#DIV/0!</v>
      </c>
      <c r="X53" s="35" t="e">
        <f t="shared" si="22"/>
        <v>#DIV/0!</v>
      </c>
      <c r="Y53" s="35" t="e">
        <f t="shared" si="23"/>
        <v>#DIV/0!</v>
      </c>
      <c r="Z53" s="35" t="e">
        <f t="shared" si="24"/>
        <v>#DIV/0!</v>
      </c>
      <c r="AA53" s="35" t="e">
        <f t="shared" si="25"/>
        <v>#DIV/0!</v>
      </c>
      <c r="AB53" s="35" t="e">
        <f t="shared" si="26"/>
        <v>#DIV/0!</v>
      </c>
      <c r="AC53" s="35" t="e">
        <f t="shared" si="27"/>
        <v>#DIV/0!</v>
      </c>
      <c r="AF53">
        <v>1.87</v>
      </c>
      <c r="AG53">
        <v>2.02</v>
      </c>
      <c r="AJ53" t="s">
        <v>180</v>
      </c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 s="28"/>
      <c r="B60" s="28"/>
      <c r="C60" s="28"/>
      <c r="D60" s="29"/>
      <c r="E60" s="30"/>
      <c r="F60" s="31"/>
      <c r="G60" s="32"/>
      <c r="H60" s="30"/>
      <c r="I60" s="31"/>
      <c r="J60" s="32"/>
      <c r="K60" s="30"/>
      <c r="L60" s="31"/>
      <c r="M60" s="32"/>
      <c r="N60" s="33"/>
      <c r="O60" s="34"/>
      <c r="P60" s="34"/>
      <c r="Q60" s="28"/>
      <c r="R60" s="28"/>
      <c r="S60" s="28"/>
      <c r="AD60" s="36"/>
      <c r="AE60" s="36"/>
      <c r="AF60" s="28"/>
      <c r="AG60" s="28"/>
      <c r="AH60" s="36"/>
      <c r="AI60" s="36"/>
      <c r="AJ60" s="28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4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F113"/>
      <c r="AG113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51"/>
      <c r="AE178" s="51"/>
      <c r="AF178"/>
      <c r="AG178"/>
      <c r="AH178" s="51"/>
      <c r="AI178" s="51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28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28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28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28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28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28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28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28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28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28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28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9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9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9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9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30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30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30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2021-12-28T16:36:25Z</dcterms:modified>
</cp:coreProperties>
</file>