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57130B17-3AFC-4422-8855-A0F9DD0B4D64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M5" i="8" s="1"/>
  <c r="F5" i="8"/>
  <c r="G5" i="8"/>
  <c r="H5" i="8"/>
  <c r="I5" i="8"/>
  <c r="J5" i="8"/>
  <c r="K5" i="8"/>
  <c r="L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W64" i="2"/>
  <c r="X64" i="2"/>
  <c r="AA64" i="2" s="1"/>
  <c r="Y64" i="2"/>
  <c r="Z64" i="2"/>
  <c r="AC64" i="2" s="1"/>
  <c r="AB64" i="2"/>
  <c r="U65" i="2"/>
  <c r="V65" i="2"/>
  <c r="W65" i="2"/>
  <c r="X65" i="2"/>
  <c r="Y65" i="2"/>
  <c r="AB65" i="2" s="1"/>
  <c r="Z65" i="2"/>
  <c r="AA65" i="2"/>
  <c r="AC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U68" i="2"/>
  <c r="V68" i="2"/>
  <c r="W68" i="2"/>
  <c r="X68" i="2"/>
  <c r="AA68" i="2" s="1"/>
  <c r="Y68" i="2"/>
  <c r="Z68" i="2"/>
  <c r="AC68" i="2" s="1"/>
  <c r="AB68" i="2"/>
  <c r="U69" i="2"/>
  <c r="V69" i="2"/>
  <c r="W69" i="2"/>
  <c r="X69" i="2"/>
  <c r="Y69" i="2"/>
  <c r="AB69" i="2" s="1"/>
  <c r="Z69" i="2"/>
  <c r="AA69" i="2"/>
  <c r="AC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W72" i="2"/>
  <c r="X72" i="2"/>
  <c r="AA72" i="2" s="1"/>
  <c r="Y72" i="2"/>
  <c r="Z72" i="2"/>
  <c r="AC72" i="2" s="1"/>
  <c r="AB72" i="2"/>
  <c r="U73" i="2"/>
  <c r="V73" i="2"/>
  <c r="W73" i="2"/>
  <c r="X73" i="2"/>
  <c r="Y73" i="2"/>
  <c r="AB73" i="2" s="1"/>
  <c r="Z73" i="2"/>
  <c r="AA73" i="2"/>
  <c r="AC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W76" i="2"/>
  <c r="X76" i="2"/>
  <c r="AA76" i="2" s="1"/>
  <c r="Y76" i="2"/>
  <c r="Z76" i="2"/>
  <c r="AC76" i="2" s="1"/>
  <c r="AB76" i="2"/>
  <c r="U77" i="2"/>
  <c r="V77" i="2"/>
  <c r="W77" i="2"/>
  <c r="X77" i="2"/>
  <c r="Y77" i="2"/>
  <c r="AB77" i="2" s="1"/>
  <c r="Z77" i="2"/>
  <c r="AA77" i="2"/>
  <c r="AC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W80" i="2"/>
  <c r="X80" i="2"/>
  <c r="AA80" i="2" s="1"/>
  <c r="Y80" i="2"/>
  <c r="Z80" i="2"/>
  <c r="AC80" i="2" s="1"/>
  <c r="AB80" i="2"/>
  <c r="U81" i="2"/>
  <c r="V81" i="2"/>
  <c r="W81" i="2"/>
  <c r="X81" i="2"/>
  <c r="Y81" i="2"/>
  <c r="AB81" i="2" s="1"/>
  <c r="Z81" i="2"/>
  <c r="AA81" i="2"/>
  <c r="AC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W84" i="2"/>
  <c r="X84" i="2"/>
  <c r="AA84" i="2" s="1"/>
  <c r="Y84" i="2"/>
  <c r="Z84" i="2"/>
  <c r="AC84" i="2" s="1"/>
  <c r="AB84" i="2"/>
  <c r="U85" i="2"/>
  <c r="V85" i="2"/>
  <c r="W85" i="2"/>
  <c r="X85" i="2"/>
  <c r="Y85" i="2"/>
  <c r="AB85" i="2" s="1"/>
  <c r="Z85" i="2"/>
  <c r="AA85" i="2"/>
  <c r="AC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W88" i="2"/>
  <c r="X88" i="2"/>
  <c r="AA88" i="2" s="1"/>
  <c r="Y88" i="2"/>
  <c r="Z88" i="2"/>
  <c r="AC88" i="2" s="1"/>
  <c r="AB88" i="2"/>
  <c r="U89" i="2"/>
  <c r="V89" i="2"/>
  <c r="W89" i="2"/>
  <c r="X89" i="2"/>
  <c r="Y89" i="2"/>
  <c r="AB89" i="2" s="1"/>
  <c r="Z89" i="2"/>
  <c r="AA89" i="2"/>
  <c r="AC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W92" i="2"/>
  <c r="X92" i="2"/>
  <c r="AA92" i="2" s="1"/>
  <c r="Y92" i="2"/>
  <c r="Z92" i="2"/>
  <c r="AC92" i="2" s="1"/>
  <c r="AB92" i="2"/>
  <c r="U93" i="2"/>
  <c r="V93" i="2"/>
  <c r="W93" i="2"/>
  <c r="X93" i="2"/>
  <c r="Y93" i="2"/>
  <c r="AB93" i="2" s="1"/>
  <c r="Z93" i="2"/>
  <c r="AA93" i="2"/>
  <c r="AC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W96" i="2"/>
  <c r="X96" i="2"/>
  <c r="AA96" i="2" s="1"/>
  <c r="Y96" i="2"/>
  <c r="Z96" i="2"/>
  <c r="AC96" i="2" s="1"/>
  <c r="AB96" i="2"/>
  <c r="U97" i="2"/>
  <c r="V97" i="2"/>
  <c r="W97" i="2"/>
  <c r="X97" i="2"/>
  <c r="Y97" i="2"/>
  <c r="AB97" i="2" s="1"/>
  <c r="Z97" i="2"/>
  <c r="AA97" i="2"/>
  <c r="AC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W100" i="2"/>
  <c r="X100" i="2"/>
  <c r="AA100" i="2" s="1"/>
  <c r="Y100" i="2"/>
  <c r="Z100" i="2"/>
  <c r="AC100" i="2" s="1"/>
  <c r="AB100" i="2"/>
  <c r="U101" i="2"/>
  <c r="V101" i="2"/>
  <c r="W101" i="2"/>
  <c r="X101" i="2"/>
  <c r="Y101" i="2"/>
  <c r="AB101" i="2" s="1"/>
  <c r="Z101" i="2"/>
  <c r="AA101" i="2"/>
  <c r="AC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W104" i="2"/>
  <c r="X104" i="2"/>
  <c r="AA104" i="2" s="1"/>
  <c r="Y104" i="2"/>
  <c r="Z104" i="2"/>
  <c r="AC104" i="2" s="1"/>
  <c r="AB104" i="2"/>
  <c r="U105" i="2"/>
  <c r="V105" i="2"/>
  <c r="W105" i="2"/>
  <c r="X105" i="2"/>
  <c r="Y105" i="2"/>
  <c r="AB105" i="2" s="1"/>
  <c r="Z105" i="2"/>
  <c r="AA105" i="2"/>
  <c r="AC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W108" i="2"/>
  <c r="X108" i="2"/>
  <c r="AA108" i="2" s="1"/>
  <c r="Y108" i="2"/>
  <c r="Z108" i="2"/>
  <c r="AC108" i="2" s="1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W112" i="2"/>
  <c r="X112" i="2"/>
  <c r="AA112" i="2" s="1"/>
  <c r="Y112" i="2"/>
  <c r="Z112" i="2"/>
  <c r="AC112" i="2" s="1"/>
  <c r="AB112" i="2"/>
  <c r="U113" i="2"/>
  <c r="V113" i="2"/>
  <c r="W113" i="2"/>
  <c r="X113" i="2"/>
  <c r="Y113" i="2"/>
  <c r="AB113" i="2" s="1"/>
  <c r="Z113" i="2"/>
  <c r="AA113" i="2"/>
  <c r="AC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W116" i="2"/>
  <c r="X116" i="2"/>
  <c r="AA116" i="2" s="1"/>
  <c r="Y116" i="2"/>
  <c r="Z116" i="2"/>
  <c r="AC116" i="2" s="1"/>
  <c r="AB116" i="2"/>
  <c r="U117" i="2"/>
  <c r="V117" i="2"/>
  <c r="W117" i="2"/>
  <c r="X117" i="2"/>
  <c r="Y117" i="2"/>
  <c r="AB117" i="2" s="1"/>
  <c r="Z117" i="2"/>
  <c r="AA117" i="2"/>
  <c r="AC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F38" i="2"/>
  <c r="G38" i="2"/>
  <c r="H38" i="2"/>
  <c r="I38" i="2"/>
  <c r="J38" i="2"/>
  <c r="K38" i="2"/>
  <c r="L38" i="2"/>
  <c r="M38" i="2"/>
  <c r="N38" i="2"/>
  <c r="O38" i="2"/>
  <c r="P38" i="2"/>
  <c r="E39" i="2"/>
  <c r="F39" i="2"/>
  <c r="G39" i="2"/>
  <c r="H39" i="2"/>
  <c r="I39" i="2"/>
  <c r="J39" i="2"/>
  <c r="K39" i="2"/>
  <c r="L39" i="2"/>
  <c r="M39" i="2"/>
  <c r="N39" i="2"/>
  <c r="O39" i="2"/>
  <c r="P39" i="2"/>
  <c r="E40" i="2"/>
  <c r="F40" i="2"/>
  <c r="G40" i="2"/>
  <c r="H40" i="2"/>
  <c r="I40" i="2"/>
  <c r="J40" i="2"/>
  <c r="K40" i="2"/>
  <c r="L40" i="2"/>
  <c r="M40" i="2"/>
  <c r="N40" i="2"/>
  <c r="O40" i="2"/>
  <c r="P40" i="2"/>
  <c r="E41" i="2"/>
  <c r="F41" i="2"/>
  <c r="G41" i="2"/>
  <c r="H41" i="2"/>
  <c r="I41" i="2"/>
  <c r="J41" i="2"/>
  <c r="K41" i="2"/>
  <c r="L41" i="2"/>
  <c r="M41" i="2"/>
  <c r="N41" i="2"/>
  <c r="O41" i="2"/>
  <c r="P41" i="2"/>
  <c r="E42" i="2"/>
  <c r="F42" i="2"/>
  <c r="G42" i="2"/>
  <c r="H42" i="2"/>
  <c r="I42" i="2"/>
  <c r="J42" i="2"/>
  <c r="K42" i="2"/>
  <c r="L42" i="2"/>
  <c r="M42" i="2"/>
  <c r="N42" i="2"/>
  <c r="O42" i="2"/>
  <c r="P42" i="2"/>
  <c r="E43" i="2"/>
  <c r="F43" i="2"/>
  <c r="G43" i="2"/>
  <c r="H43" i="2"/>
  <c r="I43" i="2"/>
  <c r="J43" i="2"/>
  <c r="K43" i="2"/>
  <c r="L43" i="2"/>
  <c r="M43" i="2"/>
  <c r="N43" i="2"/>
  <c r="O43" i="2"/>
  <c r="P43" i="2"/>
  <c r="E44" i="2"/>
  <c r="F44" i="2"/>
  <c r="G44" i="2"/>
  <c r="H44" i="2"/>
  <c r="I44" i="2"/>
  <c r="J44" i="2"/>
  <c r="K44" i="2"/>
  <c r="L44" i="2"/>
  <c r="M44" i="2"/>
  <c r="N44" i="2"/>
  <c r="O44" i="2"/>
  <c r="P44" i="2"/>
  <c r="E45" i="2"/>
  <c r="F45" i="2"/>
  <c r="G45" i="2"/>
  <c r="H45" i="2"/>
  <c r="I45" i="2"/>
  <c r="J45" i="2"/>
  <c r="K45" i="2"/>
  <c r="L45" i="2"/>
  <c r="M45" i="2"/>
  <c r="N45" i="2"/>
  <c r="O45" i="2"/>
  <c r="P45" i="2"/>
  <c r="E46" i="2"/>
  <c r="F46" i="2"/>
  <c r="G46" i="2"/>
  <c r="H46" i="2"/>
  <c r="I46" i="2"/>
  <c r="J46" i="2"/>
  <c r="K46" i="2"/>
  <c r="L46" i="2"/>
  <c r="M46" i="2"/>
  <c r="N46" i="2"/>
  <c r="O46" i="2"/>
  <c r="P46" i="2"/>
  <c r="E47" i="2"/>
  <c r="F47" i="2"/>
  <c r="G47" i="2"/>
  <c r="H47" i="2"/>
  <c r="I47" i="2"/>
  <c r="J47" i="2"/>
  <c r="K47" i="2"/>
  <c r="L47" i="2"/>
  <c r="M47" i="2"/>
  <c r="N47" i="2"/>
  <c r="O47" i="2"/>
  <c r="P47" i="2"/>
  <c r="E48" i="2"/>
  <c r="F48" i="2"/>
  <c r="G48" i="2"/>
  <c r="H48" i="2"/>
  <c r="I48" i="2"/>
  <c r="J48" i="2"/>
  <c r="K48" i="2"/>
  <c r="L48" i="2"/>
  <c r="M48" i="2"/>
  <c r="N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G50" i="2"/>
  <c r="H50" i="2"/>
  <c r="I50" i="2"/>
  <c r="J50" i="2"/>
  <c r="K50" i="2"/>
  <c r="L50" i="2"/>
  <c r="M50" i="2"/>
  <c r="N50" i="2"/>
  <c r="O50" i="2"/>
  <c r="P50" i="2"/>
  <c r="E51" i="2"/>
  <c r="F51" i="2"/>
  <c r="G51" i="2"/>
  <c r="H51" i="2"/>
  <c r="I51" i="2"/>
  <c r="J51" i="2"/>
  <c r="K51" i="2"/>
  <c r="L51" i="2"/>
  <c r="M51" i="2"/>
  <c r="N51" i="2"/>
  <c r="O51" i="2"/>
  <c r="P51" i="2"/>
  <c r="E52" i="2"/>
  <c r="F52" i="2"/>
  <c r="G52" i="2"/>
  <c r="H52" i="2"/>
  <c r="I52" i="2"/>
  <c r="J52" i="2"/>
  <c r="K52" i="2"/>
  <c r="L52" i="2"/>
  <c r="M52" i="2"/>
  <c r="N52" i="2"/>
  <c r="O52" i="2"/>
  <c r="P52" i="2"/>
  <c r="E53" i="2"/>
  <c r="F53" i="2"/>
  <c r="G53" i="2"/>
  <c r="H53" i="2"/>
  <c r="I53" i="2"/>
  <c r="J53" i="2"/>
  <c r="K53" i="2"/>
  <c r="L53" i="2"/>
  <c r="M53" i="2"/>
  <c r="N53" i="2"/>
  <c r="O53" i="2"/>
  <c r="P53" i="2"/>
  <c r="E54" i="2"/>
  <c r="F54" i="2"/>
  <c r="G54" i="2"/>
  <c r="H54" i="2"/>
  <c r="I54" i="2"/>
  <c r="J54" i="2"/>
  <c r="K54" i="2"/>
  <c r="L54" i="2"/>
  <c r="M54" i="2"/>
  <c r="N54" i="2"/>
  <c r="O54" i="2"/>
  <c r="P54" i="2"/>
  <c r="E55" i="2"/>
  <c r="F55" i="2"/>
  <c r="G55" i="2"/>
  <c r="H55" i="2"/>
  <c r="I55" i="2"/>
  <c r="J55" i="2"/>
  <c r="K55" i="2"/>
  <c r="L55" i="2"/>
  <c r="M55" i="2"/>
  <c r="N55" i="2"/>
  <c r="O55" i="2"/>
  <c r="P55" i="2"/>
  <c r="E56" i="2"/>
  <c r="F56" i="2"/>
  <c r="G56" i="2"/>
  <c r="H56" i="2"/>
  <c r="I56" i="2"/>
  <c r="J56" i="2"/>
  <c r="K56" i="2"/>
  <c r="L56" i="2"/>
  <c r="M56" i="2"/>
  <c r="N56" i="2"/>
  <c r="O56" i="2"/>
  <c r="P56" i="2"/>
  <c r="E57" i="2"/>
  <c r="F57" i="2"/>
  <c r="G57" i="2"/>
  <c r="H57" i="2"/>
  <c r="I57" i="2"/>
  <c r="J57" i="2"/>
  <c r="K57" i="2"/>
  <c r="L57" i="2"/>
  <c r="M57" i="2"/>
  <c r="N57" i="2"/>
  <c r="O57" i="2"/>
  <c r="P57" i="2"/>
  <c r="E58" i="2"/>
  <c r="F58" i="2"/>
  <c r="G58" i="2"/>
  <c r="H58" i="2"/>
  <c r="I58" i="2"/>
  <c r="J58" i="2"/>
  <c r="K58" i="2"/>
  <c r="L58" i="2"/>
  <c r="M58" i="2"/>
  <c r="N58" i="2"/>
  <c r="O58" i="2"/>
  <c r="P58" i="2"/>
  <c r="E59" i="2"/>
  <c r="F59" i="2"/>
  <c r="G59" i="2"/>
  <c r="H59" i="2"/>
  <c r="I59" i="2"/>
  <c r="J59" i="2"/>
  <c r="K59" i="2"/>
  <c r="L59" i="2"/>
  <c r="M59" i="2"/>
  <c r="N59" i="2"/>
  <c r="O59" i="2"/>
  <c r="P59" i="2"/>
  <c r="E60" i="2"/>
  <c r="F60" i="2"/>
  <c r="G60" i="2"/>
  <c r="H60" i="2"/>
  <c r="I60" i="2"/>
  <c r="J60" i="2"/>
  <c r="K60" i="2"/>
  <c r="L60" i="2"/>
  <c r="M60" i="2"/>
  <c r="N60" i="2"/>
  <c r="O60" i="2"/>
  <c r="P60" i="2"/>
  <c r="E61" i="2"/>
  <c r="F61" i="2"/>
  <c r="G61" i="2"/>
  <c r="H61" i="2"/>
  <c r="I61" i="2"/>
  <c r="J61" i="2"/>
  <c r="K61" i="2"/>
  <c r="L61" i="2"/>
  <c r="M61" i="2"/>
  <c r="N61" i="2"/>
  <c r="O61" i="2"/>
  <c r="P61" i="2"/>
  <c r="E62" i="2"/>
  <c r="F62" i="2"/>
  <c r="G62" i="2"/>
  <c r="H62" i="2"/>
  <c r="I62" i="2"/>
  <c r="J62" i="2"/>
  <c r="K62" i="2"/>
  <c r="L62" i="2"/>
  <c r="M62" i="2"/>
  <c r="N62" i="2"/>
  <c r="O62" i="2"/>
  <c r="P62" i="2"/>
  <c r="E63" i="2"/>
  <c r="F63" i="2"/>
  <c r="G63" i="2"/>
  <c r="H63" i="2"/>
  <c r="I63" i="2"/>
  <c r="J63" i="2"/>
  <c r="K63" i="2"/>
  <c r="L63" i="2"/>
  <c r="M63" i="2"/>
  <c r="N63" i="2"/>
  <c r="O63" i="2"/>
  <c r="P63" i="2"/>
  <c r="E64" i="2"/>
  <c r="F64" i="2"/>
  <c r="G64" i="2"/>
  <c r="H64" i="2"/>
  <c r="I64" i="2"/>
  <c r="J64" i="2"/>
  <c r="K64" i="2"/>
  <c r="L64" i="2"/>
  <c r="M64" i="2"/>
  <c r="N64" i="2"/>
  <c r="O64" i="2"/>
  <c r="P64" i="2"/>
  <c r="E65" i="2"/>
  <c r="F65" i="2"/>
  <c r="G65" i="2"/>
  <c r="H65" i="2"/>
  <c r="I65" i="2"/>
  <c r="J65" i="2"/>
  <c r="K65" i="2"/>
  <c r="L65" i="2"/>
  <c r="M65" i="2"/>
  <c r="N65" i="2"/>
  <c r="O65" i="2"/>
  <c r="P65" i="2"/>
  <c r="E66" i="2"/>
  <c r="F66" i="2"/>
  <c r="G66" i="2"/>
  <c r="H66" i="2"/>
  <c r="I66" i="2"/>
  <c r="J66" i="2"/>
  <c r="K66" i="2"/>
  <c r="L66" i="2"/>
  <c r="M66" i="2"/>
  <c r="N66" i="2"/>
  <c r="O66" i="2"/>
  <c r="P66" i="2"/>
  <c r="E67" i="2"/>
  <c r="F67" i="2"/>
  <c r="G67" i="2"/>
  <c r="H67" i="2"/>
  <c r="I67" i="2"/>
  <c r="J67" i="2"/>
  <c r="K67" i="2"/>
  <c r="L67" i="2"/>
  <c r="M67" i="2"/>
  <c r="N67" i="2"/>
  <c r="O67" i="2"/>
  <c r="P67" i="2"/>
  <c r="E68" i="2"/>
  <c r="F68" i="2"/>
  <c r="G68" i="2"/>
  <c r="H68" i="2"/>
  <c r="I68" i="2"/>
  <c r="J68" i="2"/>
  <c r="K68" i="2"/>
  <c r="L68" i="2"/>
  <c r="M68" i="2"/>
  <c r="N68" i="2"/>
  <c r="O68" i="2"/>
  <c r="P68" i="2"/>
  <c r="E69" i="2"/>
  <c r="F69" i="2"/>
  <c r="G69" i="2"/>
  <c r="H69" i="2"/>
  <c r="I69" i="2"/>
  <c r="J69" i="2"/>
  <c r="K69" i="2"/>
  <c r="L69" i="2"/>
  <c r="M69" i="2"/>
  <c r="N69" i="2"/>
  <c r="O69" i="2"/>
  <c r="P69" i="2"/>
  <c r="E70" i="2"/>
  <c r="F70" i="2"/>
  <c r="G70" i="2"/>
  <c r="H70" i="2"/>
  <c r="I70" i="2"/>
  <c r="J70" i="2"/>
  <c r="K70" i="2"/>
  <c r="L70" i="2"/>
  <c r="M70" i="2"/>
  <c r="N70" i="2"/>
  <c r="O70" i="2"/>
  <c r="P70" i="2"/>
  <c r="E71" i="2"/>
  <c r="F71" i="2"/>
  <c r="G71" i="2"/>
  <c r="H71" i="2"/>
  <c r="I71" i="2"/>
  <c r="J71" i="2"/>
  <c r="K71" i="2"/>
  <c r="L71" i="2"/>
  <c r="M71" i="2"/>
  <c r="N71" i="2"/>
  <c r="O71" i="2"/>
  <c r="P71" i="2"/>
  <c r="E72" i="2"/>
  <c r="F72" i="2"/>
  <c r="G72" i="2"/>
  <c r="H72" i="2"/>
  <c r="I72" i="2"/>
  <c r="J72" i="2"/>
  <c r="K72" i="2"/>
  <c r="L72" i="2"/>
  <c r="M72" i="2"/>
  <c r="N72" i="2"/>
  <c r="O72" i="2"/>
  <c r="P72" i="2"/>
  <c r="E73" i="2"/>
  <c r="F73" i="2"/>
  <c r="G73" i="2"/>
  <c r="H73" i="2"/>
  <c r="I73" i="2"/>
  <c r="J73" i="2"/>
  <c r="K73" i="2"/>
  <c r="L73" i="2"/>
  <c r="M73" i="2"/>
  <c r="N73" i="2"/>
  <c r="O73" i="2"/>
  <c r="P73" i="2"/>
  <c r="E74" i="2"/>
  <c r="F74" i="2"/>
  <c r="G74" i="2"/>
  <c r="H74" i="2"/>
  <c r="I74" i="2"/>
  <c r="J74" i="2"/>
  <c r="K74" i="2"/>
  <c r="L74" i="2"/>
  <c r="M74" i="2"/>
  <c r="N74" i="2"/>
  <c r="O74" i="2"/>
  <c r="P74" i="2"/>
  <c r="E75" i="2"/>
  <c r="F75" i="2"/>
  <c r="G75" i="2"/>
  <c r="H75" i="2"/>
  <c r="I75" i="2"/>
  <c r="J75" i="2"/>
  <c r="K75" i="2"/>
  <c r="L75" i="2"/>
  <c r="M75" i="2"/>
  <c r="N75" i="2"/>
  <c r="O75" i="2"/>
  <c r="P75" i="2"/>
  <c r="E76" i="2"/>
  <c r="F76" i="2"/>
  <c r="G76" i="2"/>
  <c r="H76" i="2"/>
  <c r="I76" i="2"/>
  <c r="J76" i="2"/>
  <c r="K76" i="2"/>
  <c r="L76" i="2"/>
  <c r="M76" i="2"/>
  <c r="N76" i="2"/>
  <c r="O76" i="2"/>
  <c r="P76" i="2"/>
  <c r="E77" i="2"/>
  <c r="F77" i="2"/>
  <c r="G77" i="2"/>
  <c r="H77" i="2"/>
  <c r="I77" i="2"/>
  <c r="J77" i="2"/>
  <c r="K77" i="2"/>
  <c r="L77" i="2"/>
  <c r="M77" i="2"/>
  <c r="N77" i="2"/>
  <c r="O77" i="2"/>
  <c r="P77" i="2"/>
  <c r="E78" i="2"/>
  <c r="F78" i="2"/>
  <c r="G78" i="2"/>
  <c r="H78" i="2"/>
  <c r="I78" i="2"/>
  <c r="J78" i="2"/>
  <c r="K78" i="2"/>
  <c r="L78" i="2"/>
  <c r="M78" i="2"/>
  <c r="N78" i="2"/>
  <c r="O78" i="2"/>
  <c r="P78" i="2"/>
  <c r="E79" i="2"/>
  <c r="F79" i="2"/>
  <c r="G79" i="2"/>
  <c r="H79" i="2"/>
  <c r="I79" i="2"/>
  <c r="J79" i="2"/>
  <c r="K79" i="2"/>
  <c r="L79" i="2"/>
  <c r="M79" i="2"/>
  <c r="N79" i="2"/>
  <c r="O79" i="2"/>
  <c r="P79" i="2"/>
  <c r="E80" i="2"/>
  <c r="F80" i="2"/>
  <c r="G80" i="2"/>
  <c r="H80" i="2"/>
  <c r="I80" i="2"/>
  <c r="J80" i="2"/>
  <c r="K80" i="2"/>
  <c r="L80" i="2"/>
  <c r="M80" i="2"/>
  <c r="N80" i="2"/>
  <c r="O80" i="2"/>
  <c r="P80" i="2"/>
  <c r="E81" i="2"/>
  <c r="F81" i="2"/>
  <c r="G81" i="2"/>
  <c r="H81" i="2"/>
  <c r="I81" i="2"/>
  <c r="J81" i="2"/>
  <c r="K81" i="2"/>
  <c r="L81" i="2"/>
  <c r="M81" i="2"/>
  <c r="N81" i="2"/>
  <c r="O81" i="2"/>
  <c r="P81" i="2"/>
  <c r="E82" i="2"/>
  <c r="F82" i="2"/>
  <c r="G82" i="2"/>
  <c r="H82" i="2"/>
  <c r="I82" i="2"/>
  <c r="J82" i="2"/>
  <c r="K82" i="2"/>
  <c r="L82" i="2"/>
  <c r="M82" i="2"/>
  <c r="N82" i="2"/>
  <c r="O82" i="2"/>
  <c r="P82" i="2"/>
  <c r="E83" i="2"/>
  <c r="F83" i="2"/>
  <c r="G83" i="2"/>
  <c r="H83" i="2"/>
  <c r="I83" i="2"/>
  <c r="J83" i="2"/>
  <c r="K83" i="2"/>
  <c r="L83" i="2"/>
  <c r="M83" i="2"/>
  <c r="N83" i="2"/>
  <c r="O83" i="2"/>
  <c r="P83" i="2"/>
  <c r="E84" i="2"/>
  <c r="F84" i="2"/>
  <c r="G84" i="2"/>
  <c r="H84" i="2"/>
  <c r="I84" i="2"/>
  <c r="J84" i="2"/>
  <c r="K84" i="2"/>
  <c r="L84" i="2"/>
  <c r="M84" i="2"/>
  <c r="N84" i="2"/>
  <c r="O84" i="2"/>
  <c r="P84" i="2"/>
  <c r="E85" i="2"/>
  <c r="F85" i="2"/>
  <c r="G85" i="2"/>
  <c r="H85" i="2"/>
  <c r="I85" i="2"/>
  <c r="J85" i="2"/>
  <c r="K85" i="2"/>
  <c r="L85" i="2"/>
  <c r="M85" i="2"/>
  <c r="N85" i="2"/>
  <c r="O85" i="2"/>
  <c r="P85" i="2"/>
  <c r="E86" i="2"/>
  <c r="F86" i="2"/>
  <c r="G86" i="2"/>
  <c r="H86" i="2"/>
  <c r="I86" i="2"/>
  <c r="J86" i="2"/>
  <c r="K86" i="2"/>
  <c r="L86" i="2"/>
  <c r="M86" i="2"/>
  <c r="N86" i="2"/>
  <c r="O86" i="2"/>
  <c r="P86" i="2"/>
  <c r="E87" i="2"/>
  <c r="F87" i="2"/>
  <c r="G87" i="2"/>
  <c r="H87" i="2"/>
  <c r="I87" i="2"/>
  <c r="J87" i="2"/>
  <c r="K87" i="2"/>
  <c r="L87" i="2"/>
  <c r="M87" i="2"/>
  <c r="N87" i="2"/>
  <c r="O87" i="2"/>
  <c r="P87" i="2"/>
  <c r="E88" i="2"/>
  <c r="F88" i="2"/>
  <c r="G88" i="2"/>
  <c r="H88" i="2"/>
  <c r="I88" i="2"/>
  <c r="J88" i="2"/>
  <c r="K88" i="2"/>
  <c r="L88" i="2"/>
  <c r="M88" i="2"/>
  <c r="N88" i="2"/>
  <c r="O88" i="2"/>
  <c r="P88" i="2"/>
  <c r="E89" i="2"/>
  <c r="F89" i="2"/>
  <c r="G89" i="2"/>
  <c r="H89" i="2"/>
  <c r="I89" i="2"/>
  <c r="J89" i="2"/>
  <c r="K89" i="2"/>
  <c r="L89" i="2"/>
  <c r="M89" i="2"/>
  <c r="N89" i="2"/>
  <c r="O89" i="2"/>
  <c r="P89" i="2"/>
  <c r="E90" i="2"/>
  <c r="F90" i="2"/>
  <c r="G90" i="2"/>
  <c r="H90" i="2"/>
  <c r="I90" i="2"/>
  <c r="J90" i="2"/>
  <c r="K90" i="2"/>
  <c r="L90" i="2"/>
  <c r="M90" i="2"/>
  <c r="N90" i="2"/>
  <c r="O90" i="2"/>
  <c r="P90" i="2"/>
  <c r="E91" i="2"/>
  <c r="F91" i="2"/>
  <c r="G91" i="2"/>
  <c r="H91" i="2"/>
  <c r="I91" i="2"/>
  <c r="J91" i="2"/>
  <c r="K91" i="2"/>
  <c r="L91" i="2"/>
  <c r="M91" i="2"/>
  <c r="N91" i="2"/>
  <c r="O91" i="2"/>
  <c r="P91" i="2"/>
  <c r="E92" i="2"/>
  <c r="F92" i="2"/>
  <c r="G92" i="2"/>
  <c r="H92" i="2"/>
  <c r="I92" i="2"/>
  <c r="J92" i="2"/>
  <c r="K92" i="2"/>
  <c r="L92" i="2"/>
  <c r="M92" i="2"/>
  <c r="N92" i="2"/>
  <c r="O92" i="2"/>
  <c r="P92" i="2"/>
  <c r="E93" i="2"/>
  <c r="F93" i="2"/>
  <c r="G93" i="2"/>
  <c r="H93" i="2"/>
  <c r="I93" i="2"/>
  <c r="J93" i="2"/>
  <c r="K93" i="2"/>
  <c r="L93" i="2"/>
  <c r="M93" i="2"/>
  <c r="N93" i="2"/>
  <c r="O93" i="2"/>
  <c r="P93" i="2"/>
  <c r="E94" i="2"/>
  <c r="F94" i="2"/>
  <c r="G94" i="2"/>
  <c r="H94" i="2"/>
  <c r="I94" i="2"/>
  <c r="J94" i="2"/>
  <c r="K94" i="2"/>
  <c r="L94" i="2"/>
  <c r="M94" i="2"/>
  <c r="N94" i="2"/>
  <c r="O94" i="2"/>
  <c r="P94" i="2"/>
  <c r="E95" i="2"/>
  <c r="F95" i="2"/>
  <c r="G95" i="2"/>
  <c r="H95" i="2"/>
  <c r="I95" i="2"/>
  <c r="J95" i="2"/>
  <c r="K95" i="2"/>
  <c r="L95" i="2"/>
  <c r="M95" i="2"/>
  <c r="N95" i="2"/>
  <c r="O95" i="2"/>
  <c r="P95" i="2"/>
  <c r="E96" i="2"/>
  <c r="F96" i="2"/>
  <c r="G96" i="2"/>
  <c r="H96" i="2"/>
  <c r="I96" i="2"/>
  <c r="J96" i="2"/>
  <c r="K96" i="2"/>
  <c r="L96" i="2"/>
  <c r="M96" i="2"/>
  <c r="N96" i="2"/>
  <c r="O96" i="2"/>
  <c r="P96" i="2"/>
  <c r="E97" i="2"/>
  <c r="F97" i="2"/>
  <c r="G97" i="2"/>
  <c r="H97" i="2"/>
  <c r="I97" i="2"/>
  <c r="J97" i="2"/>
  <c r="K97" i="2"/>
  <c r="L97" i="2"/>
  <c r="M97" i="2"/>
  <c r="N97" i="2"/>
  <c r="O97" i="2"/>
  <c r="P97" i="2"/>
  <c r="E98" i="2"/>
  <c r="F98" i="2"/>
  <c r="G98" i="2"/>
  <c r="H98" i="2"/>
  <c r="I98" i="2"/>
  <c r="J98" i="2"/>
  <c r="K98" i="2"/>
  <c r="L98" i="2"/>
  <c r="M98" i="2"/>
  <c r="N98" i="2"/>
  <c r="O98" i="2"/>
  <c r="P98" i="2"/>
  <c r="E99" i="2"/>
  <c r="F99" i="2"/>
  <c r="G99" i="2"/>
  <c r="H99" i="2"/>
  <c r="I99" i="2"/>
  <c r="J99" i="2"/>
  <c r="K99" i="2"/>
  <c r="L99" i="2"/>
  <c r="M99" i="2"/>
  <c r="N99" i="2"/>
  <c r="O99" i="2"/>
  <c r="P99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6" i="5" l="1"/>
  <c r="F63" i="5"/>
  <c r="S48" i="4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20" i="4" l="1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0" i="4" l="1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7" i="4" l="1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75" i="10"/>
  <c r="D180" i="10"/>
  <c r="D171" i="10"/>
  <c r="D170" i="10"/>
  <c r="D126" i="10"/>
  <c r="D166" i="10"/>
  <c r="D158" i="10"/>
  <c r="D120" i="10"/>
  <c r="D150" i="10"/>
  <c r="D148" i="10"/>
  <c r="D143" i="10"/>
  <c r="D163" i="10"/>
  <c r="D125" i="10"/>
  <c r="D138" i="10"/>
  <c r="D135" i="10"/>
  <c r="D139" i="10"/>
  <c r="D154" i="10"/>
  <c r="D167" i="10"/>
  <c r="D178" i="10"/>
  <c r="D168" i="10"/>
  <c r="D169" i="10"/>
  <c r="D134" i="10"/>
  <c r="D151" i="10"/>
  <c r="D128" i="10"/>
  <c r="D162" i="10"/>
  <c r="D147" i="10"/>
  <c r="D145" i="10"/>
  <c r="D121" i="10"/>
  <c r="D159" i="10"/>
  <c r="D127" i="10"/>
  <c r="D160" i="10"/>
  <c r="D144" i="10"/>
  <c r="D174" i="10"/>
  <c r="D173" i="10"/>
  <c r="D172" i="10"/>
  <c r="D179" i="10"/>
  <c r="D152" i="10"/>
  <c r="D137" i="10"/>
  <c r="D140" i="10"/>
  <c r="D146" i="10"/>
  <c r="D136" i="10"/>
  <c r="D142" i="10"/>
  <c r="D141" i="10"/>
  <c r="D164" i="10"/>
  <c r="D165" i="10"/>
  <c r="D130" i="10"/>
  <c r="D156" i="10"/>
  <c r="D149" i="10"/>
  <c r="D124" i="10"/>
  <c r="D176" i="10"/>
  <c r="D181" i="10"/>
  <c r="D177" i="10"/>
  <c r="D155" i="10"/>
  <c r="D119" i="10"/>
  <c r="D132" i="10"/>
  <c r="D153" i="10"/>
  <c r="D129" i="10"/>
  <c r="D157" i="10"/>
  <c r="D131" i="10"/>
  <c r="D133" i="10"/>
  <c r="D123" i="10"/>
  <c r="D122" i="10"/>
  <c r="D161" i="10"/>
  <c r="D98" i="10"/>
  <c r="D101" i="10"/>
  <c r="D110" i="10"/>
  <c r="D79" i="10"/>
  <c r="D87" i="10"/>
  <c r="D83" i="10"/>
  <c r="D117" i="10"/>
  <c r="D89" i="10"/>
  <c r="D112" i="10"/>
  <c r="D106" i="10"/>
  <c r="D81" i="10"/>
  <c r="D94" i="10"/>
  <c r="D114" i="10"/>
  <c r="D91" i="10"/>
  <c r="D92" i="10"/>
  <c r="D115" i="10"/>
  <c r="D99" i="10"/>
  <c r="D3" i="10"/>
  <c r="D2" i="10"/>
  <c r="D97" i="10"/>
  <c r="D90" i="10"/>
  <c r="D80" i="10"/>
  <c r="D102" i="10"/>
  <c r="D86" i="10"/>
  <c r="D118" i="10"/>
  <c r="D93" i="10"/>
  <c r="D109" i="10"/>
  <c r="D113" i="10"/>
  <c r="D111" i="10"/>
  <c r="D88" i="10"/>
  <c r="D84" i="10"/>
  <c r="D96" i="10"/>
  <c r="D85" i="10"/>
  <c r="D100" i="10"/>
  <c r="D105" i="10"/>
  <c r="D108" i="10"/>
  <c r="D95" i="10"/>
  <c r="D82" i="10"/>
  <c r="D107" i="10"/>
  <c r="D103" i="10"/>
  <c r="D116" i="10"/>
  <c r="D104" i="10"/>
  <c r="D3" i="3"/>
  <c r="D2" i="3"/>
  <c r="D77" i="10"/>
  <c r="D74" i="10"/>
  <c r="D67" i="10"/>
  <c r="D75" i="10"/>
  <c r="D72" i="10"/>
  <c r="D73" i="10"/>
  <c r="D71" i="10"/>
  <c r="D42" i="10"/>
  <c r="D45" i="10"/>
  <c r="D28" i="10"/>
  <c r="D57" i="10"/>
  <c r="D33" i="10"/>
  <c r="D44" i="10"/>
  <c r="D49" i="10"/>
  <c r="D30" i="10"/>
  <c r="D56" i="10"/>
  <c r="D60" i="10"/>
  <c r="D4" i="10"/>
  <c r="D19" i="10"/>
  <c r="D12" i="10"/>
  <c r="D7" i="10"/>
  <c r="D18" i="10"/>
  <c r="D6" i="10"/>
  <c r="D50" i="10"/>
  <c r="D43" i="10"/>
  <c r="D27" i="10"/>
  <c r="D34" i="10"/>
  <c r="D65" i="10"/>
  <c r="D32" i="10"/>
  <c r="D63" i="10"/>
  <c r="D53" i="10"/>
  <c r="D29" i="10"/>
  <c r="D58" i="10"/>
  <c r="D40" i="10"/>
  <c r="D15" i="10"/>
  <c r="D8" i="10"/>
  <c r="D20" i="10"/>
  <c r="D11" i="10"/>
  <c r="D76" i="10"/>
  <c r="D78" i="10"/>
  <c r="D70" i="10"/>
  <c r="D69" i="10"/>
  <c r="D68" i="10"/>
  <c r="D36" i="10"/>
  <c r="D61" i="10"/>
  <c r="D35" i="10"/>
  <c r="D46" i="10"/>
  <c r="D38" i="10"/>
  <c r="D54" i="10"/>
  <c r="D37" i="10"/>
  <c r="D48" i="10"/>
  <c r="D64" i="10"/>
  <c r="D55" i="10"/>
  <c r="D23" i="10"/>
  <c r="D21" i="10"/>
  <c r="D17" i="10"/>
  <c r="D10" i="10"/>
  <c r="D24" i="10"/>
  <c r="D22" i="10"/>
  <c r="D39" i="10"/>
  <c r="D51" i="10"/>
  <c r="D25" i="10"/>
  <c r="D52" i="10"/>
  <c r="D41" i="10"/>
  <c r="D66" i="10"/>
  <c r="D47" i="10"/>
  <c r="D31" i="10"/>
  <c r="D59" i="10"/>
  <c r="D62" i="10"/>
  <c r="D26" i="10"/>
  <c r="D5" i="10"/>
  <c r="D14" i="10"/>
  <c r="D16" i="10"/>
  <c r="D13" i="10"/>
  <c r="D9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5" i="3"/>
  <c r="D169" i="3"/>
  <c r="D173" i="3"/>
  <c r="D171" i="3"/>
  <c r="D172" i="3"/>
  <c r="D165" i="3"/>
  <c r="D159" i="3"/>
  <c r="D155" i="3"/>
  <c r="D140" i="3"/>
  <c r="D152" i="3"/>
  <c r="D166" i="3"/>
  <c r="D150" i="3"/>
  <c r="D139" i="3"/>
  <c r="D129" i="3"/>
  <c r="D130" i="3"/>
  <c r="D138" i="3"/>
  <c r="D179" i="3"/>
  <c r="D170" i="3"/>
  <c r="D176" i="3"/>
  <c r="D163" i="3"/>
  <c r="D123" i="3"/>
  <c r="D128" i="3"/>
  <c r="D158" i="3"/>
  <c r="D161" i="3"/>
  <c r="D141" i="3"/>
  <c r="D131" i="3"/>
  <c r="D162" i="3"/>
  <c r="D156" i="3"/>
  <c r="D142" i="3"/>
  <c r="D127" i="3"/>
  <c r="D147" i="3"/>
  <c r="D177" i="3"/>
  <c r="D167" i="3"/>
  <c r="D174" i="3"/>
  <c r="D153" i="3"/>
  <c r="D124" i="3"/>
  <c r="D160" i="3"/>
  <c r="D137" i="3"/>
  <c r="D146" i="3"/>
  <c r="D122" i="3"/>
  <c r="D144" i="3"/>
  <c r="D119" i="3"/>
  <c r="D135" i="3"/>
  <c r="D120" i="3"/>
  <c r="D145" i="3"/>
  <c r="D125" i="3"/>
  <c r="D134" i="3"/>
  <c r="D136" i="3"/>
  <c r="D180" i="3"/>
  <c r="D168" i="3"/>
  <c r="D178" i="3"/>
  <c r="D181" i="3"/>
  <c r="D148" i="3"/>
  <c r="D121" i="3"/>
  <c r="D132" i="3"/>
  <c r="D154" i="3"/>
  <c r="D149" i="3"/>
  <c r="D126" i="3"/>
  <c r="D157" i="3"/>
  <c r="D151" i="3"/>
  <c r="D143" i="3"/>
  <c r="D164" i="3"/>
  <c r="D133" i="3"/>
  <c r="D111" i="3"/>
  <c r="D115" i="3"/>
  <c r="D107" i="3"/>
  <c r="D87" i="3"/>
  <c r="D113" i="3"/>
  <c r="D117" i="3"/>
  <c r="D90" i="3"/>
  <c r="D82" i="3"/>
  <c r="D110" i="3"/>
  <c r="D92" i="3"/>
  <c r="D103" i="3"/>
  <c r="D94" i="3"/>
  <c r="D112" i="3"/>
  <c r="D95" i="3"/>
  <c r="D99" i="3"/>
  <c r="D116" i="3"/>
  <c r="D96" i="3"/>
  <c r="D84" i="3"/>
  <c r="D79" i="3"/>
  <c r="D101" i="3"/>
  <c r="D81" i="3"/>
  <c r="D98" i="3"/>
  <c r="D100" i="3"/>
  <c r="D97" i="3"/>
  <c r="D108" i="3"/>
  <c r="D83" i="3"/>
  <c r="D102" i="3"/>
  <c r="D85" i="3"/>
  <c r="D80" i="3"/>
  <c r="D89" i="3"/>
  <c r="D106" i="3"/>
  <c r="D109" i="3"/>
  <c r="D114" i="3"/>
  <c r="D104" i="3"/>
  <c r="D86" i="3"/>
  <c r="D118" i="3"/>
  <c r="D91" i="3"/>
  <c r="D93" i="3"/>
  <c r="D88" i="3"/>
  <c r="D105" i="3"/>
  <c r="D74" i="3"/>
  <c r="D69" i="3"/>
  <c r="D73" i="3"/>
  <c r="D78" i="3"/>
  <c r="D68" i="3"/>
  <c r="D70" i="3"/>
  <c r="D47" i="3"/>
  <c r="D45" i="3"/>
  <c r="D32" i="3"/>
  <c r="D50" i="3"/>
  <c r="D25" i="3"/>
  <c r="D43" i="3"/>
  <c r="D59" i="3"/>
  <c r="D26" i="3"/>
  <c r="D61" i="3"/>
  <c r="D63" i="3"/>
  <c r="D22" i="3"/>
  <c r="D18" i="3"/>
  <c r="D13" i="3"/>
  <c r="D15" i="3"/>
  <c r="D17" i="3"/>
  <c r="D12" i="3"/>
  <c r="D46" i="3"/>
  <c r="D37" i="3"/>
  <c r="D29" i="3"/>
  <c r="D39" i="3"/>
  <c r="D55" i="3"/>
  <c r="D54" i="3"/>
  <c r="D66" i="3"/>
  <c r="D48" i="3"/>
  <c r="D51" i="3"/>
  <c r="D38" i="3"/>
  <c r="D24" i="3"/>
  <c r="D10" i="3"/>
  <c r="D19" i="3"/>
  <c r="D4" i="3"/>
  <c r="D20" i="3"/>
  <c r="D76" i="3"/>
  <c r="D77" i="3"/>
  <c r="D72" i="3"/>
  <c r="D67" i="3"/>
  <c r="D75" i="3"/>
  <c r="D71" i="3"/>
  <c r="D42" i="3"/>
  <c r="D44" i="3"/>
  <c r="D28" i="3"/>
  <c r="D58" i="3"/>
  <c r="D41" i="3"/>
  <c r="D34" i="3"/>
  <c r="D31" i="3"/>
  <c r="D36" i="3"/>
  <c r="D53" i="3"/>
  <c r="D57" i="3"/>
  <c r="D30" i="3"/>
  <c r="D5" i="3"/>
  <c r="D8" i="3"/>
  <c r="D21" i="3"/>
  <c r="D14" i="3"/>
  <c r="D7" i="3"/>
  <c r="D64" i="3"/>
  <c r="D56" i="3"/>
  <c r="D52" i="3"/>
  <c r="D33" i="3"/>
  <c r="D49" i="3"/>
  <c r="D65" i="3"/>
  <c r="D35" i="3"/>
  <c r="D60" i="3"/>
  <c r="D27" i="3"/>
  <c r="D40" i="3"/>
  <c r="D62" i="3"/>
  <c r="D6" i="3"/>
  <c r="D16" i="3"/>
  <c r="D9" i="3"/>
  <c r="D23" i="3"/>
  <c r="D11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<sst xmlns="http://schemas.openxmlformats.org/spreadsheetml/2006/main" count="1066" uniqueCount="322">
  <si>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</si>
  <si>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</si>
  <si>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</si>
  <si>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</si>
  <si>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</si>
  <si>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</si>
  <si>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</si>
  <si>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</si>
  <si>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</si>
  <si>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</si>
  <si>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</si>
  <si>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</si>
  <si>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</si>
  <si>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</si>
  <si>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</si>
  <si>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</si>
  <si>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</si>
  <si>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</si>
  <si>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</si>
  <si>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</si>
  <si>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</si>
  <si>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</si>
  <si>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</si>
  <si>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</si>
  <si>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</si>
  <si>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</si>
  <si>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</si>
  <si>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</si>
  <si>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</si>
  <si>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</si>
  <si>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</si>
  <si>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</si>
  <si>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</si>
  <si>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</si>
  <si>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</si>
  <si>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</si>
  <si>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</si>
  <si>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</si>
  <si>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</si>
  <si>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</si>
  <si>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</si>
  <si>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</si>
  <si>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</si>
  <si>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</si>
  <si>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</si>
  <si>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</si>
  <si>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</si>
  <si>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</si>
  <si>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</si>
  <si>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</si>
  <si>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</si>
  <si>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</si>
  <si>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</si>
  <si>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</si>
  <si>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</si>
  <si>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</si>
  <si>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</si>
  <si>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</si>
  <si>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</si>
  <si>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</si>
  <si>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</si>
  <si>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</si>
  <si>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</si>
  <si>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</si>
  <si>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</si>
  <si>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</si>
  <si>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</si>
  <si>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</si>
  <si>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Parma</t>
  </si>
  <si>
    <t>Modena</t>
  </si>
  <si>
    <t>Pisa</t>
  </si>
  <si>
    <t>Ternana</t>
  </si>
  <si>
    <t>Reggina</t>
  </si>
  <si>
    <t>Benevento</t>
  </si>
  <si>
    <t>Brescia</t>
  </si>
  <si>
    <t>Spal</t>
  </si>
  <si>
    <t>Cittadella</t>
  </si>
  <si>
    <t>Cosenza</t>
  </si>
  <si>
    <t>Como</t>
  </si>
  <si>
    <t>Bari</t>
  </si>
  <si>
    <t>Frosinone</t>
  </si>
  <si>
    <t>Cagliari</t>
  </si>
  <si>
    <t>Perugia</t>
  </si>
  <si>
    <t>Genoa</t>
  </si>
  <si>
    <t>Sudtirol</t>
  </si>
  <si>
    <t>Ascoli</t>
  </si>
  <si>
    <t>Palermo</t>
  </si>
  <si>
    <t>Venezia</t>
  </si>
  <si>
    <t>I2</t>
  </si>
  <si>
    <t>Crawley Town</t>
  </si>
  <si>
    <t>Hartlepool</t>
  </si>
  <si>
    <t>Blackburn</t>
  </si>
  <si>
    <t>Preston</t>
  </si>
  <si>
    <t>Rotherham</t>
  </si>
  <si>
    <t>Bristol City</t>
  </si>
  <si>
    <t>Reading</t>
  </si>
  <si>
    <t>Coventry</t>
  </si>
  <si>
    <t>Blackpool</t>
  </si>
  <si>
    <t>Birmingham</t>
  </si>
  <si>
    <t>Middlesbrough</t>
  </si>
  <si>
    <t>Luton</t>
  </si>
  <si>
    <t>Millwall</t>
  </si>
  <si>
    <t>Wigan</t>
  </si>
  <si>
    <t>Sheffield United</t>
  </si>
  <si>
    <t>Huddersfield</t>
  </si>
  <si>
    <t>Stoke</t>
  </si>
  <si>
    <t>Cardiff</t>
  </si>
  <si>
    <t>Swansea</t>
  </si>
  <si>
    <t>Norwich</t>
  </si>
  <si>
    <t>Ipswich</t>
  </si>
  <si>
    <t>Peterboro</t>
  </si>
  <si>
    <t>Shrewsbury</t>
  </si>
  <si>
    <t>Bolton</t>
  </si>
  <si>
    <t>Burton</t>
  </si>
  <si>
    <t>Derby</t>
  </si>
  <si>
    <t>Forest Green</t>
  </si>
  <si>
    <t>Cheltenham</t>
  </si>
  <si>
    <t>Bristol Rvs</t>
  </si>
  <si>
    <t>Port Vale</t>
  </si>
  <si>
    <t>Cambridge</t>
  </si>
  <si>
    <t>Plymouth</t>
  </si>
  <si>
    <t>Exeter</t>
  </si>
  <si>
    <t>Sheffield Weds</t>
  </si>
  <si>
    <t>Lincoln</t>
  </si>
  <si>
    <t>Wycombe</t>
  </si>
  <si>
    <t>Milton Keynes Dons</t>
  </si>
  <si>
    <t>Fleetwood Town</t>
  </si>
  <si>
    <t>Morecambe</t>
  </si>
  <si>
    <t>Charlton</t>
  </si>
  <si>
    <t>Oxford</t>
  </si>
  <si>
    <t>Barnsley</t>
  </si>
  <si>
    <t>Harrogate</t>
  </si>
  <si>
    <t>Northampton</t>
  </si>
  <si>
    <t>Grimsby</t>
  </si>
  <si>
    <t>Tranmere</t>
  </si>
  <si>
    <t>Newport County</t>
  </si>
  <si>
    <t>Doncaster</t>
  </si>
  <si>
    <t>Salford</t>
  </si>
  <si>
    <t>Walsall</t>
  </si>
  <si>
    <t>Stevenage</t>
  </si>
  <si>
    <t>Mansfield</t>
  </si>
  <si>
    <t>Sutton</t>
  </si>
  <si>
    <t>Colchester</t>
  </si>
  <si>
    <t>Swindon</t>
  </si>
  <si>
    <t>AFC Wimbledon</t>
  </si>
  <si>
    <t>East Fife</t>
  </si>
  <si>
    <t>Bonnyrigg Rose</t>
  </si>
  <si>
    <t>QPR</t>
  </si>
  <si>
    <t>Burnley</t>
  </si>
  <si>
    <t>Watford</t>
  </si>
  <si>
    <t>Hull</t>
  </si>
  <si>
    <t>Gillingham</t>
  </si>
  <si>
    <t>Bradford</t>
  </si>
  <si>
    <t>Sunderland</t>
  </si>
  <si>
    <t>West Brom</t>
  </si>
  <si>
    <t>E3</t>
  </si>
  <si>
    <t>E1</t>
  </si>
  <si>
    <t>E2</t>
  </si>
  <si>
    <t>SC3</t>
  </si>
  <si>
    <t>Accrington</t>
  </si>
  <si>
    <t>Portsmouth</t>
  </si>
  <si>
    <t>Barrow</t>
  </si>
  <si>
    <t>Rochdale</t>
  </si>
  <si>
    <t>Leyton Orient</t>
  </si>
  <si>
    <t>Carlisle</t>
  </si>
  <si>
    <t>Stockport</t>
  </si>
  <si>
    <t>Crewe</t>
  </si>
  <si>
    <t>Aberdeen</t>
  </si>
  <si>
    <t>Celtic</t>
  </si>
  <si>
    <t>Hearts</t>
  </si>
  <si>
    <t>Kilmarnock</t>
  </si>
  <si>
    <t>Livingston</t>
  </si>
  <si>
    <t>Dundee United</t>
  </si>
  <si>
    <t>Motherwell</t>
  </si>
  <si>
    <t>St Mirren</t>
  </si>
  <si>
    <t>Ross County</t>
  </si>
  <si>
    <t>St Johnstone</t>
  </si>
  <si>
    <t>Dundee</t>
  </si>
  <si>
    <t>Cove Rangers</t>
  </si>
  <si>
    <t>Hamilton</t>
  </si>
  <si>
    <t>Inverness C</t>
  </si>
  <si>
    <t>Morton</t>
  </si>
  <si>
    <t>Queens Park</t>
  </si>
  <si>
    <t>Partick</t>
  </si>
  <si>
    <t>Ayr</t>
  </si>
  <si>
    <t>Raith Rvs</t>
  </si>
  <si>
    <t>Arbroath</t>
  </si>
  <si>
    <t>Airdrie Utd</t>
  </si>
  <si>
    <t>Dunfermline</t>
  </si>
  <si>
    <t>Alloa</t>
  </si>
  <si>
    <t>Falkirk</t>
  </si>
  <si>
    <t>FC Edinburgh</t>
  </si>
  <si>
    <t>Montrose</t>
  </si>
  <si>
    <t>Peterhead</t>
  </si>
  <si>
    <t>Clyde</t>
  </si>
  <si>
    <t>Queen of Sth</t>
  </si>
  <si>
    <t>Kelty Hearts</t>
  </si>
  <si>
    <t>Albion Rvs</t>
  </si>
  <si>
    <t>Elgin</t>
  </si>
  <si>
    <t>Annan Athletic</t>
  </si>
  <si>
    <t>Dumbarton</t>
  </si>
  <si>
    <t>Stranraer</t>
  </si>
  <si>
    <t>Stirling</t>
  </si>
  <si>
    <t>SC0</t>
  </si>
  <si>
    <t>SC1</t>
  </si>
  <si>
    <t>SC2</t>
  </si>
  <si>
    <t>Seraing</t>
  </si>
  <si>
    <t>Eupen</t>
  </si>
  <si>
    <t>Gent</t>
  </si>
  <si>
    <t>Standard</t>
  </si>
  <si>
    <t>Mechelen</t>
  </si>
  <si>
    <t>Cercle Brugge</t>
  </si>
  <si>
    <t>Rio Ave</t>
  </si>
  <si>
    <t>Maritimo</t>
  </si>
  <si>
    <t>Rangers</t>
  </si>
  <si>
    <t>Antalyaspor</t>
  </si>
  <si>
    <t>Ankaragucu</t>
  </si>
  <si>
    <t>Umraniyespor</t>
  </si>
  <si>
    <t>Buyuksehyr</t>
  </si>
  <si>
    <t>Hibernian</t>
  </si>
  <si>
    <t>Hatayspor</t>
  </si>
  <si>
    <t>Giresunspor</t>
  </si>
  <si>
    <t>Kasimpasa</t>
  </si>
  <si>
    <t>Sivasspor</t>
  </si>
  <si>
    <t>Trabzonspor</t>
  </si>
  <si>
    <t>Fenerbahce</t>
  </si>
  <si>
    <t>Ad. Demirspor</t>
  </si>
  <si>
    <t>Karagumruk</t>
  </si>
  <si>
    <t>Gaziantep</t>
  </si>
  <si>
    <t>Besiktas</t>
  </si>
  <si>
    <t>Konyaspor</t>
  </si>
  <si>
    <t>Alanyaspor</t>
  </si>
  <si>
    <t>Galatasaray</t>
  </si>
  <si>
    <t>Istanbulspor</t>
  </si>
  <si>
    <t>Club Brugge</t>
  </si>
  <si>
    <t>Oud-Heverlee Leuven</t>
  </si>
  <si>
    <t>St. Gilloise</t>
  </si>
  <si>
    <t>Oostende</t>
  </si>
  <si>
    <t>Kortrijk</t>
  </si>
  <si>
    <t>Genk</t>
  </si>
  <si>
    <t>Charleroi</t>
  </si>
  <si>
    <t>Anderlecht</t>
  </si>
  <si>
    <t>Brentford</t>
  </si>
  <si>
    <t>Tottenham</t>
  </si>
  <si>
    <t>Crystal Palace</t>
  </si>
  <si>
    <t>Fulham</t>
  </si>
  <si>
    <t>Everton</t>
  </si>
  <si>
    <t>Wolves</t>
  </si>
  <si>
    <t>Leicester</t>
  </si>
  <si>
    <t>Newcastle</t>
  </si>
  <si>
    <t>Southampton</t>
  </si>
  <si>
    <t>Brighton</t>
  </si>
  <si>
    <t>Aston Villa</t>
  </si>
  <si>
    <t>Liverpool</t>
  </si>
  <si>
    <t>Arsenal</t>
  </si>
  <si>
    <t>West Ham</t>
  </si>
  <si>
    <t>Aldershot</t>
  </si>
  <si>
    <t>Woking</t>
  </si>
  <si>
    <t>Altrincham</t>
  </si>
  <si>
    <t>Halifax</t>
  </si>
  <si>
    <t>Barnet</t>
  </si>
  <si>
    <t>Boreham Wood</t>
  </si>
  <si>
    <t>Dag and Red</t>
  </si>
  <si>
    <t>Maidstone</t>
  </si>
  <si>
    <t>Dorking</t>
  </si>
  <si>
    <t>Eastleigh</t>
  </si>
  <si>
    <t>Notts County</t>
  </si>
  <si>
    <t>Oldham</t>
  </si>
  <si>
    <t>Scunthorpe</t>
  </si>
  <si>
    <t>Chesterfield</t>
  </si>
  <si>
    <t>Southend</t>
  </si>
  <si>
    <t>Bromley</t>
  </si>
  <si>
    <t>Torquay</t>
  </si>
  <si>
    <t>Yeovil</t>
  </si>
  <si>
    <t>Wealdstone</t>
  </si>
  <si>
    <t>Maidenhead</t>
  </si>
  <si>
    <t>Wrexham</t>
  </si>
  <si>
    <t>Solihull</t>
  </si>
  <si>
    <t>York</t>
  </si>
  <si>
    <t>Gateshead</t>
  </si>
  <si>
    <t>Annecy</t>
  </si>
  <si>
    <t>St Etienne</t>
  </si>
  <si>
    <t>Le Havre</t>
  </si>
  <si>
    <t>Bordeaux</t>
  </si>
  <si>
    <t>Bastia</t>
  </si>
  <si>
    <t>Caen</t>
  </si>
  <si>
    <t>Dijon</t>
  </si>
  <si>
    <t>Laval</t>
  </si>
  <si>
    <t>Metz</t>
  </si>
  <si>
    <t>Niort</t>
  </si>
  <si>
    <t>Nimes</t>
  </si>
  <si>
    <t>Guingamp</t>
  </si>
  <si>
    <t>Pau FC</t>
  </si>
  <si>
    <t>Paris FC</t>
  </si>
  <si>
    <t>Quevilly Rouen</t>
  </si>
  <si>
    <t>Grenoble</t>
  </si>
  <si>
    <t>Sochaux</t>
  </si>
  <si>
    <t>Rodez</t>
  </si>
  <si>
    <t>Valenciennes</t>
  </si>
  <si>
    <t>Amiens</t>
  </si>
  <si>
    <t>St Truiden</t>
  </si>
  <si>
    <t>Waregem</t>
  </si>
  <si>
    <t>Westerlo</t>
  </si>
  <si>
    <t>Antwerp</t>
  </si>
  <si>
    <t>Chelsea</t>
  </si>
  <si>
    <t>Bournemouth</t>
  </si>
  <si>
    <t>Man United</t>
  </si>
  <si>
    <t>Nottm Forest</t>
  </si>
  <si>
    <t>Leeds</t>
  </si>
  <si>
    <t>Man City</t>
  </si>
  <si>
    <t>23/12/2022</t>
  </si>
  <si>
    <t>24/12/2022</t>
  </si>
  <si>
    <t>25/12/2022</t>
  </si>
  <si>
    <t>26/12/2022</t>
  </si>
  <si>
    <t>27/12/2022</t>
  </si>
  <si>
    <t>28/12/2022</t>
  </si>
  <si>
    <t>B1</t>
  </si>
  <si>
    <t>P1</t>
  </si>
  <si>
    <t>T1</t>
  </si>
  <si>
    <t>E0</t>
  </si>
  <si>
    <t>EC</t>
  </si>
  <si>
    <t>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</si>
</sst>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1.0532159430726011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1.0571615895212632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1.0536616911224432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1.0466798766453527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1.0692284197375537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1.051738571938915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1.0724395508015951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1.0681458983010155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1.0744841031203913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1.0681458983010155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1.0729832486866209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1.0758089270163143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1.08505570062963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1.086976930295475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1.08433784383662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1.0895689534873163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1.0905727516165582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1.0522559150967761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1.0468011795556451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1.0698761144099667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1.0487772084693074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1.0457565564423787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1.0535792336879053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1.0711539295565653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1.0867843482259465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1.0910774264740619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1.0449864577049268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1.0459631209894389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1.0533067630678474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1.0511368361869355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1.0510694237812139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1.0502085589023142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1.0672116470367523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1.0864964460681739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1.0828735883799971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1.0751104929966842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1.0719901214070431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1.0392709482743203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1.0356850891989859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1.0440279853919932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1.0349578533419834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1.038077229388916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1.0425381099894757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1.045344963452246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1.0452102388436428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1.047073470420135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1.0404319501157899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1.0522559150967761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1.04299513543169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1.0511368361869355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1.0487772084693074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1.0437075600663159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1.0524934496338532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1.0457565564423787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1.0633092374354824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1.0744841031203913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1.0718059866104521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1.0669478732554383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1.0669478732554383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1.06243870990235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1.0744841031203913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1.0730279423458573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1.0688052819193437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1.0662939096981978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1.0669478732554383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1.074921319897685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1.0708425290899795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1.0925345643965072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1.0776122935953059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1.0715771327693893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1.0693473415042363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1.0643567077555702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1.0717876217555127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1.0669478732554383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1.0700036736716445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1.0751589264843362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1.0782070806982789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1.0811284811792439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1.0775336364222727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1.0877663493834375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1.0915948491948764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1.0958650790067852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1.0866214711383286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1.0782070806982789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1.0811284811792439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1.0779991982647916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1.090653124721658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1.0818898476227141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1.0648207184922545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1.0732225368446684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1.0776122935953059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1.0567687035951574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1.0681458983010155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1.0490547245227648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1.0765255566793932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1.0727573259602021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1.0682468217514451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1.0688060519478177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1.0556315371027907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1.0614462748260522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1.0509930436304777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1.0420112422030368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1.0597065109096055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1.0597953687722241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1.050186013602848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1.0524934496338532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1.0600632093526758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1.0708425290899795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1.0428644784088332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1.043360692319973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1.0456526785031968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1.0543300667589199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1.0475615653703467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1.0608952469083379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1.0711860529530803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1.0649132392287108</v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1.03149692774015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11.426775944036869</v>
      </c>
      <c r="I2" s="6">
        <f>IF('Log_working_3-way'!$D2="","",'True_Odds_Calculator_3-way'!O3/'True_Odds_Calculator_3-way'!B3-1)</f>
        <v>6.5898019306528433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3.3791900882075065E-2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1.0423420825862271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40.186066105357853</v>
      </c>
      <c r="I3" s="6">
        <f>IF('Log_working_3-way'!$D3="","",'True_Odds_Calculator_3-way'!O4/'True_Odds_Calculator_3-way'!B4-1)</f>
        <v>4.214302982478757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3.721031258940255E-2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1.0301757991424076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12.793189050025282</v>
      </c>
      <c r="I4" s="6">
        <f>IF('Log_working_3-way'!$D4="","",'True_Odds_Calculator_3-way'!O5/'True_Odds_Calculator_3-way'!B5-1)</f>
        <v>6.3916142748849643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3.2389463276568442E-2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1.0276792899844878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23.063765750648109</v>
      </c>
      <c r="I5" s="6">
        <f>IF('Log_working_3-way'!$D5="","",'True_Odds_Calculator_3-way'!O6/'True_Odds_Calculator_3-way'!B6-1)</f>
        <v>7.2155911987217252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2.8594727614165372E-2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1.0521062431667805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-5.1996209911241431E-2</v>
      </c>
      <c r="I6" s="6">
        <f>IF('Log_working_3-way'!$D6="","",'True_Odds_Calculator_3-way'!O7/'True_Odds_Calculator_3-way'!B7-1)</f>
        <v>1.5270594322885009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3.6114123934487985E-2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1.0280386962242345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23.542585325475198</v>
      </c>
      <c r="I7" s="6">
        <f>IF('Log_working_3-way'!$D7="","",'True_Odds_Calculator_3-way'!O8/'True_Odds_Calculator_3-way'!B8-1)</f>
        <v>6.7556810101993614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2.8900877544675296E-2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1.0413165102246389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9.5720058328147548</v>
      </c>
      <c r="I8" s="6">
        <f>IF('Log_working_3-way'!$D8="","",'True_Odds_Calculator_3-way'!O9/'True_Odds_Calculator_3-way'!B9-1)</f>
        <v>7.0473371179067374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4.4021914355072855E-2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1.0420224040420418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9.3579984735018016</v>
      </c>
      <c r="I9" s="6">
        <f>IF('Log_working_3-way'!$D9="","",'True_Odds_Calculator_3-way'!O10/'True_Odds_Calculator_3-way'!B10-1)</f>
        <v>6.8590880774964287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4.4664869066674218E-2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1.0417508938763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17.750611737274504</v>
      </c>
      <c r="I10" s="6">
        <f>IF('Log_working_3-way'!$D10="","",'True_Odds_Calculator_3-way'!O11/'True_Odds_Calculator_3-way'!B11-1)</f>
        <v>6.3488251708706365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4.4161511030826883E-2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1.0467756002433817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24.62815526321554</v>
      </c>
      <c r="I11" s="6">
        <f>IF('Log_working_3-way'!$D11="","",'True_Odds_Calculator_3-way'!O12/'True_Odds_Calculator_3-way'!B12-1)</f>
        <v>6.7485016793655541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4.7533777432304136E-2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1.041100168490547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16.347788884673569</v>
      </c>
      <c r="I12" s="6">
        <f>IF('Log_working_3-way'!$D12="","",'True_Odds_Calculator_3-way'!O13/'True_Odds_Calculator_3-way'!B13-1)</f>
        <v>8.0145624708880483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4.3806860902064537E-2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1.0644179960516387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6.6161430924792253</v>
      </c>
      <c r="I13" s="6">
        <f>IF('Log_working_3-way'!$D13="","",'True_Odds_Calculator_3-way'!O14/'True_Odds_Calculator_3-way'!B14-1)</f>
        <v>6.0046615689967817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6.5738541814101437E-2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1.0644176243287955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25.861909708356009</v>
      </c>
      <c r="I14" s="6">
        <f>IF('Log_working_3-way'!$D14="","",'True_Odds_Calculator_3-way'!O15/'True_Odds_Calculator_3-way'!B15-1)</f>
        <v>5.6797093019840093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6.4583919692278613E-2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1.0612072944990778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17.236566354985847</v>
      </c>
      <c r="I15" s="6">
        <f>IF('Log_working_3-way'!$D15="","",'True_Odds_Calculator_3-way'!O16/'True_Odds_Calculator_3-way'!B16-1)</f>
        <v>5.8642222622795162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6.4155795090867773E-2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1.0656772265799326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29.340526217063939</v>
      </c>
      <c r="I16" s="6">
        <f>IF('Log_working_3-way'!$D16="","",'True_Odds_Calculator_3-way'!O17/'True_Odds_Calculator_3-way'!B17-1)</f>
        <v>5.6477205473331589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6.4024322461593286E-2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1.060287533878927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12.084720371814315</v>
      </c>
      <c r="I17" s="6">
        <f>IF('Log_working_3-way'!$D17="","",'True_Odds_Calculator_3-way'!O18/'True_Odds_Calculator_3-way'!B18-1)</f>
        <v>7.4751143574672998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6.4059628658509116E-2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1.0604784164708154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11.165307032141875</v>
      </c>
      <c r="I18" s="6">
        <f>IF('Log_working_3-way'!$D18="","",'True_Odds_Calculator_3-way'!O19/'True_Odds_Calculator_3-way'!B19-1)</f>
        <v>6.095939414563853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6.362205429732537E-2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1.0262991762180089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19.472901721201271</v>
      </c>
      <c r="I19" s="6">
        <f>IF('Log_working_3-way'!$D19="","",'True_Odds_Calculator_3-way'!O20/'True_Odds_Calculator_3-way'!B20-1)</f>
        <v>7.5164575942576359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2.779762821180265E-2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1.0262156848866808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7.0798564505352655</v>
      </c>
      <c r="I20" s="6">
        <f>IF('Log_working_3-way'!$D20="","",'True_Odds_Calculator_3-way'!O21/'True_Odds_Calculator_3-way'!B21-1)</f>
        <v>7.3666930569267635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2.7868141433726512E-2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1.0812953851321945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74.549474515080419</v>
      </c>
      <c r="I21" s="6">
        <f>IF('Log_working_3-way'!$D21="","",'True_Odds_Calculator_3-way'!O22/'True_Odds_Calculator_3-way'!B22-1)</f>
        <v>6.8909961310871903E-2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3.6601099346458277E-2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1.0246828304051119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12.164909156295376</v>
      </c>
      <c r="I22" s="6">
        <f>IF('Log_working_3-way'!$D22="","",'True_Odds_Calculator_3-way'!O23/'True_Odds_Calculator_3-way'!B23-1)</f>
        <v>7.576219206115729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2.6701804447749833E-2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1.0254433273773484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9.1954053312536104</v>
      </c>
      <c r="I23" s="6">
        <f>IF('Log_working_3-way'!$D23="","",'True_Odds_Calculator_3-way'!O24/'True_Odds_Calculator_3-way'!B24-1)</f>
        <v>6.7243998923501369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2.7255664584368233E-2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1.0293566210219669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26.778352210619897</v>
      </c>
      <c r="I24" s="6">
        <f>IF('Log_working_3-way'!$D24="","",'True_Odds_Calculator_3-way'!O25/'True_Odds_Calculator_3-way'!B25-1)</f>
        <v>6.7954337042522406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2.9461967755197938E-2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1.0632951090750886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6.9341826655202441</v>
      </c>
      <c r="I25" s="6">
        <f>IF('Log_working_3-way'!$D25="","",'True_Odds_Calculator_3-way'!O26/'True_Odds_Calculator_3-way'!B26-1)</f>
        <v>6.3257657369230307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6.5076788307647071E-2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1.07231921730473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39.687186304899477</v>
      </c>
      <c r="I26" s="6">
        <f>IF('Log_working_3-way'!$D26="","",'True_Odds_Calculator_3-way'!O27/'True_Odds_Calculator_3-way'!B27-1)</f>
        <v>3.3474933628784713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6.378819493945409E-2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1.0643578944422354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25.575196362744101</v>
      </c>
      <c r="I27" s="6">
        <f>IF('Log_working_3-way'!$D27="","",'True_Odds_Calculator_3-way'!O28/'True_Odds_Calculator_3-way'!B28-1)</f>
        <v>5.8610207468577595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6.4652355488341362E-2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1.0260778630984806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18.220485710694497</v>
      </c>
      <c r="I28" s="6">
        <f>IF('Log_working_3-way'!$D28="","",'True_Odds_Calculator_3-way'!O29/'True_Odds_Calculator_3-way'!B29-1)</f>
        <v>6.1851155563556599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2.7710054630005754E-2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1.0263608652105685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17.069821015362894</v>
      </c>
      <c r="I29" s="6">
        <f>IF('Log_working_3-way'!$D29="","",'True_Odds_Calculator_3-way'!O30/'True_Odds_Calculator_3-way'!B30-1)</f>
        <v>7.4134087052845352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2.8182432847747352E-2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1.026063392683461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11.145160545997426</v>
      </c>
      <c r="I30" s="6">
        <f>IF('Log_working_3-way'!$D30="","",'True_Odds_Calculator_3-way'!O31/'True_Odds_Calculator_3-way'!B31-1)</f>
        <v>6.8503822553621161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2.8072799550272975E-2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1.0316616631920523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30.675890570416332</v>
      </c>
      <c r="I31" s="6">
        <f>IF('Log_working_3-way'!$D31="","",'True_Odds_Calculator_3-way'!O32/'True_Odds_Calculator_3-way'!B32-1)</f>
        <v>5.3452891380812533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3.0849034911936801E-2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1.0307589658948275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5.0325751199001321</v>
      </c>
      <c r="I32" s="6">
        <f>IF('Log_working_3-way'!$D32="","",'True_Odds_Calculator_3-way'!O33/'True_Odds_Calculator_3-way'!B33-1)</f>
        <v>4.6324233523301555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3.0880954565718488E-2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1.0287025147573419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28.031096302613538</v>
      </c>
      <c r="I33" s="6">
        <f>IF('Log_working_3-way'!$D33="","",'True_Odds_Calculator_3-way'!O34/'True_Odds_Calculator_3-way'!B34-1)</f>
        <v>6.2182760587592538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2.857125733441257E-2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1.0574487152684162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58.70075833378985</v>
      </c>
      <c r="I34" s="6">
        <f>IF('Log_working_3-way'!$D34="","",'True_Odds_Calculator_3-way'!O35/'True_Odds_Calculator_3-way'!B35-1)</f>
        <v>1.3880303333515944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3.8514848565277537E-2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1.0616522097344743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43.591813332776503</v>
      </c>
      <c r="I35" s="6">
        <f>IF('Log_working_3-way'!$D35="","",'True_Odds_Calculator_3-way'!O36/'True_Odds_Calculator_3-way'!B36-1)</f>
        <v>3.0576083131337679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5.2056720756959995E-2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1.0666410671913513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53.737025882072039</v>
      </c>
      <c r="I36" s="6">
        <f>IF('Log_working_3-way'!$D36="","",'True_Odds_Calculator_3-way'!O37/'True_Odds_Calculator_3-way'!B37-1)</f>
        <v>2.0196487473854914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4.8506050918741606E-2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1.0606519075463634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1.3758578265505581</v>
      </c>
      <c r="I37" s="6">
        <f>IF('Log_working_3-way'!$D37="","",'True_Odds_Calculator_3-way'!O38/'True_Odds_Calculator_3-way'!B38-1)</f>
        <v>2.7328893114899189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5.0442129521008905E-2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1.0427765218208247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9.1546041884200235</v>
      </c>
      <c r="I38" s="6">
        <f>IF('Log_working_3-way'!$D38="","",'True_Odds_Calculator_3-way'!O39/'True_Odds_Calculator_3-way'!B39-1)</f>
        <v>5.4904872650444778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4.486516201974311E-2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1.0246597649070133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5.0963469177626139</v>
      </c>
      <c r="I39" s="6">
        <f>IF('Log_working_3-way'!$D39="","",'True_Odds_Calculator_3-way'!O40/'True_Odds_Calculator_3-way'!B40-1)</f>
        <v>5.4460022524436003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2.5204123766266573E-2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1.0223551805626969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21.369094510387576</v>
      </c>
      <c r="I40" s="6">
        <f>IF('Log_working_3-way'!$D40="","",'True_Odds_Calculator_3-way'!O41/'True_Odds_Calculator_3-way'!B41-1)</f>
        <v>6.2942191264910834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2.3432073672160714E-2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1.0195791136338905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15.861763274248297</v>
      </c>
      <c r="I41" s="6">
        <f>IF('Log_working_3-way'!$D41="","",'True_Odds_Calculator_3-way'!O42/'True_Odds_Calculator_3-way'!B42-1)</f>
        <v>8.2151386270805808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2.1087423198558719E-2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1.0214580692537683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7.6603001757266735</v>
      </c>
      <c r="I42" s="6">
        <f>IF('Log_working_3-way'!$D42="","",'True_Odds_Calculator_3-way'!O43/'True_Odds_Calculator_3-way'!B43-1)</f>
        <v>6.3791906822759801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2.2794772794772822E-2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1.0209717425008797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6.9859167828396425</v>
      </c>
      <c r="I43" s="6">
        <f>IF('Log_working_3-way'!$D43="","",'True_Odds_Calculator_3-way'!O44/'True_Odds_Calculator_3-way'!B44-1)</f>
        <v>6.5484167121748156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2.2207659822338632E-2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1.0251646957177765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3.7970111300604623</v>
      </c>
      <c r="I44" s="6">
        <f>IF('Log_working_3-way'!$D44="","",'True_Odds_Calculator_3-way'!O45/'True_Odds_Calculator_3-way'!B45-1)</f>
        <v>4.8328014590146404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2.4887485405380438E-2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1.0310200155000995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41.140768623011937</v>
      </c>
      <c r="I45" s="6">
        <f>IF('Log_working_3-way'!$D45="","",'True_Odds_Calculator_3-way'!O46/'True_Odds_Calculator_3-way'!B46-1)</f>
        <v>3.8510259798811566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2.7094424016244956E-2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1.027493168045797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20.422735198188843</v>
      </c>
      <c r="I46" s="6">
        <f>IF('Log_working_3-way'!$D46="","",'True_Odds_Calculator_3-way'!O47/'True_Odds_Calculator_3-way'!B47-1)</f>
        <v>7.6090567708920567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2.8882720406206763E-2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1.0309405021575488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15.803624104509058</v>
      </c>
      <c r="I47" s="6">
        <f>IF('Log_working_3-way'!$D47="","",'True_Odds_Calculator_3-way'!O48/'True_Odds_Calculator_3-way'!B48-1)</f>
        <v>7.8878672949469397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3.3176593521421216E-2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1.0309722815213656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9.0068361597910194</v>
      </c>
      <c r="I48" s="6">
        <f>IF('Log_working_3-way'!$D48="","",'True_Odds_Calculator_3-way'!O49/'True_Odds_Calculator_3-way'!B49-1)</f>
        <v>7.4220568930930568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3.3195325764258543E-2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1.0324546570010784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21.142148657361442</v>
      </c>
      <c r="I49" s="6">
        <f>IF('Log_working_3-way'!$D49="","",'True_Odds_Calculator_3-way'!O50/'True_Odds_Calculator_3-way'!B50-1)</f>
        <v>6.9864512774326615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3.3921736105919864E-2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1.0383752831043613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34.026240580374186</v>
      </c>
      <c r="I50" s="6">
        <f>IF('Log_working_3-way'!$D50="","",'True_Odds_Calculator_3-way'!O51/'True_Odds_Calculator_3-way'!B51-1)</f>
        <v>5.2175209708623695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3.6072860261115336E-2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1.0345362800952771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26.637297962656632</v>
      </c>
      <c r="I51" s="6">
        <f>IF('Log_working_3-way'!$D51="","",'True_Odds_Calculator_3-way'!O52/'True_Odds_Calculator_3-way'!B52-1)</f>
        <v>6.3749936849923676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3.4716098743860391E-2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1.0308918323094087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7.8364939801696849</v>
      </c>
      <c r="I52" s="6">
        <f>IF('Log_working_3-way'!$D52="","",'True_Odds_Calculator_3-way'!O53/'True_Odds_Calculator_3-way'!B53-1)</f>
        <v>7.374871253991099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3.2913673391624876E-2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1.0399956266527954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31.54929924745722</v>
      </c>
      <c r="I53" s="6">
        <f>IF('Log_working_3-way'!$D53="","",'True_Odds_Calculator_3-way'!O54/'True_Odds_Calculator_3-way'!B54-1)</f>
        <v>5.5989040112440351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3.8487953549251275E-2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1.0298957500221826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14.752176392472453</v>
      </c>
      <c r="I54" s="6">
        <f>IF('Log_working_3-way'!$D54="","",'True_Odds_Calculator_3-way'!O55/'True_Odds_Calculator_3-way'!B55-1)</f>
        <v>8.4611509457287646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3.2181502654144545E-2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1.0304639792065631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12.683818872145135</v>
      </c>
      <c r="I55" s="6">
        <f>IF('Log_working_3-way'!$D55="","",'True_Odds_Calculator_3-way'!O56/'True_Odds_Calculator_3-way'!B56-1)</f>
        <v>7.3264874581187076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3.2831345225233122E-2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1.0582280825964629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7.9227299421285355</v>
      </c>
      <c r="I56" s="6">
        <f>IF('Log_working_3-way'!$D56="","",'True_Odds_Calculator_3-way'!O57/'True_Odds_Calculator_3-way'!B57-1)</f>
        <v>7.2985968894445357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6.1049217303028147E-2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1.0414791739267539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16.341306443087952</v>
      </c>
      <c r="I57" s="6">
        <f>IF('Log_working_3-way'!$D57="","",'True_Odds_Calculator_3-way'!O58/'True_Odds_Calculator_3-way'!B58-1)</f>
        <v>7.6884312701365616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4.4197051631043038E-2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1.0403408034460515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11.672928163529916</v>
      </c>
      <c r="I58" s="6">
        <f>IF('Log_working_3-way'!$D58="","",'True_Odds_Calculator_3-way'!O59/'True_Odds_Calculator_3-way'!B59-1)</f>
        <v>8.4180500620763361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4.3416353761181359E-2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1.0412447198989048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12.845151469971873</v>
      </c>
      <c r="I59" s="6">
        <f>IF('Log_working_3-way'!$D59="","",'True_Odds_Calculator_3-way'!O60/'True_Odds_Calculator_3-way'!B60-1)</f>
        <v>7.333161754827092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4.4217077656492965E-2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1.0437945675569142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7.4184500968171818</v>
      </c>
      <c r="I60" s="6">
        <f>IF('Log_working_3-way'!$D60="","",'True_Odds_Calculator_3-way'!O61/'True_Odds_Calculator_3-way'!B61-1)</f>
        <v>6.7162558032463071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4.5943093205186969E-2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1.041465456534854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12.736879594175859</v>
      </c>
      <c r="I61" s="6">
        <f>IF('Log_working_3-way'!$D61="","",'True_Odds_Calculator_3-way'!O62/'True_Odds_Calculator_3-way'!B62-1)</f>
        <v>7.5822865663494632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4.4489442693035564E-2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1.0503120295493293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3.0036567958048641</v>
      </c>
      <c r="I62" s="6">
        <f>IF('Log_working_3-way'!$D62="","",'True_Odds_Calculator_3-way'!O63/'True_Odds_Calculator_3-way'!B63-1)</f>
        <v>6.0788768494840228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4.8826168248154111E-2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1.0517328716237204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36.292876247635199</v>
      </c>
      <c r="I63" s="6">
        <f>IF('Log_working_3-way'!$D63="","",'True_Odds_Calculator_3-way'!O64/'True_Odds_Calculator_3-way'!B64-1)</f>
        <v>4.5433161964840236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4.7452058688474352E-2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1.0483570005474228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28.459786617121303</v>
      </c>
      <c r="I64" s="6">
        <f>IF('Log_working_3-way'!$D64="","",'True_Odds_Calculator_3-way'!O65/'True_Odds_Calculator_3-way'!B65-1)</f>
        <v>6.2039690737435862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4.7672134628656382E-2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1.0525567643147204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35.342186561971424</v>
      </c>
      <c r="I65" s="6">
        <f>IF('Log_working_3-way'!$D65="","",'True_Odds_Calculator_3-way'!O66/'True_Odds_Calculator_3-way'!B66-1)</f>
        <v>5.2386061324322695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4.8477022811836967E-2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1.0433113922474619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20.904169714626562</v>
      </c>
      <c r="I66" s="6">
        <f>IF('Log_working_3-way'!$D66="","",'True_Odds_Calculator_3-way'!O67/'True_Odds_Calculator_3-way'!B67-1)</f>
        <v>6.9006146560361561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4.5154830299159121E-2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1.0417994438901348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14.314031710753477</v>
      </c>
      <c r="I67" s="6">
        <f>IF('Log_working_3-way'!$D67="","",'True_Odds_Calculator_3-way'!O68/'True_Odds_Calculator_3-way'!B68-1)</f>
        <v>7.951051463326996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4.4793448400974434E-2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1.0406288976804468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14.707236767106613</v>
      </c>
      <c r="I68" s="6">
        <f>IF('Log_working_3-way'!$D68="","",'True_Odds_Calculator_3-way'!O69/'True_Odds_Calculator_3-way'!B69-1)</f>
        <v>8.1285894673487995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4.3533278204113568E-2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1.0556057655704645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9.4200904426705669</v>
      </c>
      <c r="I69" s="6">
        <f>IF('Log_working_3-way'!$D69="","",'True_Odds_Calculator_3-way'!O70/'True_Odds_Calculator_3-way'!B70-1)</f>
        <v>8.6982927986973593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5.9242799174733296E-2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1.0415333276552574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14.692867042024039</v>
      </c>
      <c r="I70" s="6">
        <f>IF('Log_working_3-way'!$D70="","",'True_Odds_Calculator_3-way'!O71/'True_Odds_Calculator_3-way'!B71-1)</f>
        <v>9.4282382486122795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4.448882611528604E-2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1.0407656887567545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10.715582010986827</v>
      </c>
      <c r="I71" s="6">
        <f>IF('Log_working_3-way'!$D71="","",'True_Odds_Calculator_3-way'!O72/'True_Odds_Calculator_3-way'!B72-1)</f>
        <v>6.8227571115973733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4.3527900670757846E-2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1.0421486491016723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19.148062743951158</v>
      </c>
      <c r="I72" s="6">
        <f>IF('Log_working_3-way'!$D72="","",'True_Odds_Calculator_3-way'!O73/'True_Odds_Calculator_3-way'!B73-1)</f>
        <v>7.2345054982631272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4.4368389113798035E-2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1.0433893966068517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22.932280291394836</v>
      </c>
      <c r="I73" s="6">
        <f>IF('Log_working_3-way'!$D73="","",'True_Odds_Calculator_3-way'!O74/'True_Odds_Calculator_3-way'!B74-1)</f>
        <v>7.3793565671351971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4.4614207071153045E-2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1.0401837406528909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13.626949263345873</v>
      </c>
      <c r="I74" s="6">
        <f>IF('Log_working_3-way'!$D74="","",'True_Odds_Calculator_3-way'!O75/'True_Odds_Calculator_3-way'!B75-1)</f>
        <v>9.0396073242072781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4.3196963890308471E-2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1.0617677645746313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44.245084930977065</v>
      </c>
      <c r="I75" s="6">
        <f>IF('Log_working_3-way'!$D75="","",'True_Odds_Calculator_3-way'!O76/'True_Odds_Calculator_3-way'!B76-1)</f>
        <v>3.8692589764429099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5.1217513598835973E-2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1.0444951288443192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20.260664572985473</v>
      </c>
      <c r="I76" s="6">
        <f>IF('Log_working_3-way'!$D76="","",'True_Odds_Calculator_3-way'!O77/'True_Odds_Calculator_3-way'!B77-1)</f>
        <v>7.1219501106533762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4.6529421692090178E-2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1.0428254193337589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21.56195614337965</v>
      </c>
      <c r="I77" s="6">
        <f>IF('Log_working_3-way'!$D77="","",'True_Odds_Calculator_3-way'!O78/'True_Odds_Calculator_3-way'!B78-1)</f>
        <v>7.3806516832433999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4.4452776106405967E-2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1.0586961042387102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4.5915826839506684</v>
      </c>
      <c r="I78" s="6">
        <f>IF('Log_working_3-way'!$D78="","",'True_Odds_Calculator_3-way'!O79/'True_Odds_Calculator_3-way'!B79-1)</f>
        <v>6.2880844024354241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5.8721188813018355E-2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1.0545904679377893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20.664026106828757</v>
      </c>
      <c r="I79" s="6">
        <f>IF('Log_working_3-way'!$D79="","",'True_Odds_Calculator_3-way'!O80/'True_Odds_Calculator_3-way'!B80-1)</f>
        <v>6.5942052690607165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5.6740269239164309E-2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1.0520898861129175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11.084586488904355</v>
      </c>
      <c r="I80" s="6">
        <f>IF('Log_working_3-way'!$D80="","",'True_Odds_Calculator_3-way'!O81/'True_Odds_Calculator_3-way'!B81-1)</f>
        <v>7.3423432515043814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5.5485187890178755E-2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1.0622117724017752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28.40869707081178</v>
      </c>
      <c r="I81" s="6">
        <f>IF('Log_working_3-way'!$D81="","",'True_Odds_Calculator_3-way'!O82/'True_Odds_Calculator_3-way'!B82-1)</f>
        <v>5.1009398755956994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6.125110190212335E-2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1.0534801114360133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12.684343546159754</v>
      </c>
      <c r="I82" s="6">
        <f>IF('Log_working_3-way'!$D82="","",'True_Odds_Calculator_3-way'!O83/'True_Odds_Calculator_3-way'!B83-1)</f>
        <v>5.8032714872120401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5.6487916933560145E-2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1.1208836182231148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65.074502041974782</v>
      </c>
      <c r="I83" s="6">
        <f>IF('Log_working_3-way'!$D83="","",'True_Odds_Calculator_3-way'!O84/'True_Odds_Calculator_3-way'!B84-1)</f>
        <v>1.2078310891583666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6.8740281114979318E-2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1.0718537742656482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1.5643351228396436</v>
      </c>
      <c r="I84" s="6">
        <f>IF('Log_working_3-way'!$D84="","",'True_Odds_Calculator_3-way'!O85/'True_Odds_Calculator_3-way'!B85-1)</f>
        <v>3.7985781999966335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6.1891075558992981E-2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1.0589455540405031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26.594143894679242</v>
      </c>
      <c r="I85" s="6">
        <f>IF('Log_working_3-way'!$D85="","",'True_Odds_Calculator_3-way'!O86/'True_Odds_Calculator_3-way'!B86-1)</f>
        <v>6.0501476215727346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5.8862623472073716E-2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1.051998114113696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17.234392870244495</v>
      </c>
      <c r="I86" s="6">
        <f>IF('Log_working_3-way'!$D86="","",'True_Odds_Calculator_3-way'!O87/'True_Odds_Calculator_3-way'!B87-1)</f>
        <v>7.2971243913622583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5.4967299906571121E-2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1.0514397503767134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16.170154689935508</v>
      </c>
      <c r="I87" s="6">
        <f>IF('Log_working_3-way'!$D87="","",'True_Odds_Calculator_3-way'!O88/'True_Odds_Calculator_3-way'!B88-1)</f>
        <v>7.6026799313369917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5.4605586629741909E-2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1.0786626121150813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44.929474698301568</v>
      </c>
      <c r="I88" s="6">
        <f>IF('Log_working_3-way'!$D88="","",'True_Odds_Calculator_3-way'!O89/'True_Odds_Calculator_3-way'!B89-1)</f>
        <v>3.3250558497373701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6.472253657307947E-2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1.0583119096724289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25.442756933151635</v>
      </c>
      <c r="I89" s="6">
        <f>IF('Log_working_3-way'!$D89="","",'True_Odds_Calculator_3-way'!O90/'True_Odds_Calculator_3-way'!B90-1)</f>
        <v>6.5802046433974244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5.8692066799911125E-2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1.042118816272229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8.0606267302569776</v>
      </c>
      <c r="I90" s="6">
        <f>IF('Log_working_3-way'!$D90="","",'True_Odds_Calculator_3-way'!O91/'True_Odds_Calculator_3-way'!B91-1)</f>
        <v>8.404670732239202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4.4900745076081217E-2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1.0428374692006848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18.240656749782413</v>
      </c>
      <c r="I91" s="6">
        <f>IF('Log_working_3-way'!$D91="","",'True_Odds_Calculator_3-way'!O92/'True_Odds_Calculator_3-way'!B92-1)</f>
        <v>9.4218390300507551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4.5130163240539201E-2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1.0409886213092019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10.156302674035617</v>
      </c>
      <c r="I92" s="6">
        <f>IF('Log_working_3-way'!$D92="","",'True_Odds_Calculator_3-way'!O93/'True_Odds_Calculator_3-way'!B93-1)</f>
        <v>8.9662583586189779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4.4105710371064699E-2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1.0767991350212622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16.49334888297679</v>
      </c>
      <c r="I93" s="6">
        <f>IF('Log_working_3-way'!$D93="","",'True_Odds_Calculator_3-way'!O94/'True_Odds_Calculator_3-way'!B94-1)</f>
        <v>9.2822017323274633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8.0615942028985588E-2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1.0506580248813695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30.123301392535321</v>
      </c>
      <c r="I94" s="6">
        <f>IF('Log_working_3-way'!$D94="","",'True_Odds_Calculator_3-way'!O95/'True_Odds_Calculator_3-way'!B95-1)</f>
        <v>6.1154043502821382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4.9151592649530951E-2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1.0720646393143698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9.3255241134156233</v>
      </c>
      <c r="I95" s="6">
        <f>IF('Log_working_3-way'!$D95="","",'True_Odds_Calculator_3-way'!O96/'True_Odds_Calculator_3-way'!B96-1)</f>
        <v>8.6701058294215017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7.6082045721514335E-2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1.0423948219840098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6.945548749184379</v>
      </c>
      <c r="I96" s="6">
        <f>IF('Log_working_3-way'!$D96="","",'True_Odds_Calculator_3-way'!O97/'True_Odds_Calculator_3-way'!B97-1)</f>
        <v>10.534476024070964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4.5242725836338593E-2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1.0400139924231027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12.248883285142393</v>
      </c>
      <c r="I97" s="6">
        <f>IF('Log_working_3-way'!$D97="","",'True_Odds_Calculator_3-way'!O98/'True_Odds_Calculator_3-way'!B98-1)</f>
        <v>11.141467856235211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4.3076511266118667E-2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1.0546698363601505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36.207531763231678</v>
      </c>
      <c r="I98" s="6">
        <f>IF('Log_working_3-way'!$D98="","",'True_Odds_Calculator_3-way'!O99/'True_Odds_Calculator_3-way'!B99-1)</f>
        <v>5.2946505319072115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4.9854643639688723E-2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1.0410988705181958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11.662273535273734</v>
      </c>
      <c r="I99" s="6">
        <f>IF('Log_working_3-way'!$D99="","",'True_Odds_Calculator_3-way'!O100/'True_Odds_Calculator_3-way'!B100-1)</f>
        <v>10.625544028761745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4.4294333006754893E-2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1.0256811960553185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17.561113322914057</v>
      </c>
      <c r="I100" s="6">
        <f>IF('Log_working_3-way'!$D100="","",'True_Odds_Calculator_3-way'!O101/'True_Odds_Calculator_3-way'!B101-1)</f>
        <v>8.8096582894123081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2.7365583883588007E-2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1.0313228642435721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9.3298526724243889</v>
      </c>
      <c r="I101" s="6">
        <f>IF('Log_working_3-way'!$D101="","",'True_Odds_Calculator_3-way'!O102/'True_Odds_Calculator_3-way'!B102-1)</f>
        <v>9.6053033291865493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3.3863063059544896E-2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1.0271426230753058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21.696526162530006</v>
      </c>
      <c r="I102" s="6">
        <f>IF('Log_working_3-way'!$D102="","",'True_Odds_Calculator_3-way'!O103/'True_Odds_Calculator_3-way'!B103-1)</f>
        <v>7.9304265338682125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2.8252841075243618E-2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1.0432593049570489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41.850462919667081</v>
      </c>
      <c r="I103" s="6">
        <f>IF('Log_working_3-way'!$D103="","",'True_Odds_Calculator_3-way'!O104/'True_Odds_Calculator_3-way'!B104-1)</f>
        <v>4.0951798953230778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3.7198700227945025E-2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1.0311382919783609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14.732099291329435</v>
      </c>
      <c r="I104" s="6">
        <f>IF('Log_working_3-way'!$D104="","",'True_Odds_Calculator_3-way'!O105/'True_Odds_Calculator_3-way'!B105-1)</f>
        <v>9.0685435464508366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3.3498759305210957E-2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1.0293671929262158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11.10117773729481</v>
      </c>
      <c r="I105" s="6">
        <f>IF('Log_working_3-way'!$D105="","",'True_Odds_Calculator_3-way'!O106/'True_Odds_Calculator_3-way'!B106-1)</f>
        <v>9.0850283434152335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3.180942174165069E-2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1.0251275004628506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15.764756901703858</v>
      </c>
      <c r="I106" s="6">
        <f>IF('Log_working_3-way'!$D106="","",'True_Odds_Calculator_3-way'!O107/'True_Odds_Calculator_3-way'!B107-1)</f>
        <v>9.002813173979515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2.6995769353293175E-2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1.0250787357880311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9.465456674473069</v>
      </c>
      <c r="I107" s="6">
        <f>IF('Log_working_3-way'!$D107="","",'True_Odds_Calculator_3-way'!O108/'True_Odds_Calculator_3-way'!B108-1)</f>
        <v>9.0011208409645906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2.7169551759715693E-2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1.0385047604017377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30.476984896045732</v>
      </c>
      <c r="I108" s="6">
        <f>IF('Log_working_3-way'!$D108="","",'True_Odds_Calculator_3-way'!O109/'True_Odds_Calculator_3-way'!B109-1)</f>
        <v>6.0797266650612185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3.7363055334814099E-2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1.030302654170083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7.3286627240518012</v>
      </c>
      <c r="I109" s="6">
        <f>IF('Log_working_3-way'!$D109="","",'True_Odds_Calculator_3-way'!O110/'True_Odds_Calculator_3-way'!B110-1)</f>
        <v>9.8328232370495563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3.2561592095068148E-2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1.0543738031437009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35.275629520857116</v>
      </c>
      <c r="I110" s="6">
        <f>IF('Log_working_3-way'!$D110="","",'True_Odds_Calculator_3-way'!O111/'True_Odds_Calculator_3-way'!B111-1)</f>
        <v>4.5544914767285967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5.0400725563144455E-2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1.0705932282152508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8.6941667525507587</v>
      </c>
      <c r="I111" s="6">
        <f>IF('Log_working_3-way'!$D111="","",'True_Odds_Calculator_3-way'!O112/'True_Odds_Calculator_3-way'!B112-1)</f>
        <v>6.6049748973071658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7.3411209945343447E-2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1.0361798231872095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54.940649856696602</v>
      </c>
      <c r="I112" s="6">
        <f>IF('Log_working_3-way'!$D112="","",'True_Odds_Calculator_3-way'!O113/'True_Odds_Calculator_3-way'!B113-1)</f>
        <v>1.9790878621909438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2.5946301905142022E-2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1.034923219040907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55.874779880002791</v>
      </c>
      <c r="I113" s="6">
        <f>IF('Log_working_3-way'!$D113="","",'True_Odds_Calculator_3-way'!O114/'True_Odds_Calculator_3-way'!B114-1)</f>
        <v>2.0040877116673683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2.4560668427645371E-2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1.030388108044354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10.593411985103153</v>
      </c>
      <c r="I114" s="6">
        <f>IF('Log_working_3-way'!$D114="","",'True_Odds_Calculator_3-way'!O115/'True_Odds_Calculator_3-way'!B115-1)</f>
        <v>7.5768615576087779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3.2744867230481089E-2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1.03991768183801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35.753145309230867</v>
      </c>
      <c r="I115" s="6">
        <f>IF('Log_working_3-way'!$D115="","",'True_Odds_Calculator_3-way'!O116/'True_Odds_Calculator_3-way'!B116-1)</f>
        <v>5.2451006189451199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3.6753378476100274E-2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1.0413250483706558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15.489660836297706</v>
      </c>
      <c r="I116" s="6">
        <f>IF('Log_working_3-way'!$D116="","",'True_Odds_Calculator_3-way'!O117/'True_Odds_Calculator_3-way'!B117-1)</f>
        <v>7.383249807718629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4.4129080835113355E-2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1.041583216922638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16.792193488817713</v>
      </c>
      <c r="I117" s="6">
        <f>IF('Log_working_3-way'!$D117="","",'True_Odds_Calculator_3-way'!O118/'True_Odds_Calculator_3-way'!B118-1)</f>
        <v>8.5902802269480478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4.4226084005662747E-2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1.0418063435918761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1.5229883694962476E-2</v>
      </c>
      <c r="I118" s="6">
        <f>IF('Log_working_3-way'!$D118="","",'True_Odds_Calculator_3-way'!O119/'True_Odds_Calculator_3-way'!B119-1)</f>
        <v>1.6182283268112743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2.9811879857984946E-2</v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2.79</v>
      </c>
      <c r="B2" s="4">
        <f>IF('True_Odds_Calculator_3-way'!B3="","",'True_Odds_Calculator_3-way'!B3)</f>
        <v>3.57</v>
      </c>
      <c r="C2" s="4">
        <f>IF('True_Odds_Calculator_3-way'!C3="","",'True_Odds_Calculator_3-way'!C3)</f>
        <v>2.5299999999999998</v>
      </c>
      <c r="D2" s="9">
        <f>(K2/(AR2+K2-(AR2*K2)))</f>
        <v>0.34682990232969441</v>
      </c>
      <c r="E2" s="9">
        <f>(L2/(AR2+L2-(AR2*L2)))</f>
        <v>0.26998604140873439</v>
      </c>
      <c r="F2" s="9">
        <f>(M2/(AR2+M2-(AR2*M2)))</f>
        <v>0.38318405626157126</v>
      </c>
      <c r="G2" s="9">
        <f>AR2</f>
        <v>1.0520992955167037</v>
      </c>
      <c r="H2" s="9">
        <f>IF(A2="","",1/D2)</f>
        <v>2.8832577389748999</v>
      </c>
      <c r="I2" s="9">
        <f>IF(B2="","",1/E2)</f>
        <v>3.7038951894779282</v>
      </c>
      <c r="J2" s="9">
        <f>IF(C2="","",1/F2)</f>
        <v>2.6097119221405558</v>
      </c>
      <c r="K2" s="11">
        <f>1/A2</f>
        <v>0.35842293906810035</v>
      </c>
      <c r="L2" s="11">
        <f>1/B2</f>
        <v>0.28011204481792717</v>
      </c>
      <c r="M2" s="11">
        <f>1/C2</f>
        <v>0.39525691699604748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-0.27930881647571681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0.23373424907951762</v>
      </c>
      <c r="Q2" s="11">
        <f>2*'OddsRatio_working_3-way'!K2*'OddsRatio_working_3-way'!L2*'OddsRatio_working_3-way'!M2</f>
        <v>7.9366468278274246E-2</v>
      </c>
      <c r="R2" s="11">
        <f>O2/N2</f>
        <v>0</v>
      </c>
      <c r="S2" s="11">
        <f>P2/N2</f>
        <v>-0.83683090290076301</v>
      </c>
      <c r="T2" s="11">
        <f>Q2/N2</f>
        <v>-0.28415310794592974</v>
      </c>
      <c r="U2" s="11">
        <f>'OddsRatio_working_3-way'!S2-'OddsRatio_working_3-way'!R2^2/3</f>
        <v>-0.83683090290076301</v>
      </c>
      <c r="V2" s="11">
        <f>'OddsRatio_working_3-way'!S2*'OddsRatio_working_3-way'!R2/3-2*'OddsRatio_working_3-way'!R2^3/27-'OddsRatio_working_3-way'!T2</f>
        <v>0.28415310794592974</v>
      </c>
      <c r="W2" s="11">
        <f>'OddsRatio_working_3-way'!V2^2+4*'OddsRatio_working_3-way'!U2^3/27</f>
        <v>-6.0749271316500181E-3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0.14732440046287412</v>
      </c>
      <c r="Y2" s="11">
        <f>IF('OddsRatio_working_3-way'!W2&gt;=0,IF('OddsRatio_working_3-way'!V2+SQRT('OddsRatio_working_3-way'!W2)&gt;0,0,PI()),ACOS('OddsRatio_working_3-way'!V2/(2*'OddsRatio_working_3-way'!X2)))</f>
        <v>0.26771079789075625</v>
      </c>
      <c r="Z2" s="11">
        <f>'OddsRatio_working_3-way'!X2^(1/3)*COS('OddsRatio_working_3-way'!Y2/3)</f>
        <v>0.52604964775835183</v>
      </c>
      <c r="AA2" s="11">
        <f>'OddsRatio_working_3-way'!X2^(1/3)*COS(('OddsRatio_working_3-way'!Y2+2*PI())/3)</f>
        <v>-0.30378696066291444</v>
      </c>
      <c r="AB2" s="11">
        <f>'OddsRatio_working_3-way'!X2^(1/3)*COS(('OddsRatio_working_3-way'!Y2+4*PI())/3)</f>
        <v>-0.22226268709543728</v>
      </c>
      <c r="AC2" s="11">
        <f>'OddsRatio_working_3-way'!X2^(1/3)*SIN('OddsRatio_working_3-way'!Y2/3)</f>
        <v>4.7068061289671614E-2</v>
      </c>
      <c r="AD2" s="11">
        <f>'OddsRatio_working_3-way'!X2^(1/3)*SIN(('OddsRatio_working_3-way'!Y2+2*PI())/3)</f>
        <v>0.43203832796575259</v>
      </c>
      <c r="AE2" s="11">
        <f>'OddsRatio_working_3-way'!X2^(1/3)*SIN(('OddsRatio_working_3-way'!Y2+4*PI())/3)</f>
        <v>-0.4791063892554242</v>
      </c>
      <c r="AF2" s="11">
        <f>-'OddsRatio_working_3-way'!U2/(3*'OddsRatio_working_3-way'!X2^(1/3))*COS(('OddsRatio_working_3-way'!Y2)/3)</f>
        <v>0.52604964775835183</v>
      </c>
      <c r="AG2" s="11">
        <f>-'OddsRatio_working_3-way'!U2/(3*'OddsRatio_working_3-way'!X2^(1/3))*COS(('OddsRatio_working_3-way'!Y2+2*PI())/3)</f>
        <v>-0.30378696066291444</v>
      </c>
      <c r="AH2" s="11">
        <f>-'OddsRatio_working_3-way'!U2/(3*'OddsRatio_working_3-way'!X2^(1/3))*COS(('OddsRatio_working_3-way'!Y2+4*PI())/3)</f>
        <v>-0.22226268709543728</v>
      </c>
      <c r="AI2" s="11">
        <f>'OddsRatio_working_3-way'!U2/(3*'OddsRatio_working_3-way'!X2^(1/3))*SIN(('OddsRatio_working_3-way'!Y2)/3)</f>
        <v>-4.7068061289671614E-2</v>
      </c>
      <c r="AJ2" s="11">
        <f>'OddsRatio_working_3-way'!U2/(3*'OddsRatio_working_3-way'!X2^(1/3))*SIN(('OddsRatio_working_3-way'!Y2+2*PI())/3)</f>
        <v>-0.43203832796575259</v>
      </c>
      <c r="AK2" s="11">
        <f>'OddsRatio_working_3-way'!U2/(3*'OddsRatio_working_3-way'!X2^(1/3))*SIN(('OddsRatio_working_3-way'!Y2+4*PI())/3)</f>
        <v>0.4791063892554242</v>
      </c>
      <c r="AL2" s="11">
        <f>'OddsRatio_working_3-way'!Z2+'OddsRatio_working_3-way'!AF2</f>
        <v>1.0520992955167037</v>
      </c>
      <c r="AM2" s="11">
        <f>'OddsRatio_working_3-way'!AA2+'OddsRatio_working_3-way'!AG2</f>
        <v>-0.60757392132582888</v>
      </c>
      <c r="AN2" s="11">
        <f>'OddsRatio_working_3-way'!AB2+'OddsRatio_working_3-way'!AH2</f>
        <v>-0.44452537419087457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1.0520992955167037</v>
      </c>
      <c r="AS2" s="11">
        <f>IF(('OddsRatio_working_3-way'!X2=0),IF(Q2&gt;0,-Q2^(1/3),(-Q2)^(1/3)),'OddsRatio_working_3-way'!AM2-'OddsRatio_working_3-way'!R2/3)</f>
        <v>-0.60757392132582888</v>
      </c>
      <c r="AT2" s="11">
        <f>IF(('OddsRatio_working_3-way'!X2=0),IF(Q2&gt;0,-Q2^(1/3),(-Q2)^(1/3)),'OddsRatio_working_3-way'!AN2-'OddsRatio_working_3-way'!R2/3)</f>
        <v>-0.44452537419087457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1.53</v>
      </c>
      <c r="B3" s="4">
        <f>IF('True_Odds_Calculator_3-way'!B4="","",'True_Odds_Calculator_3-way'!B4)</f>
        <v>4.3</v>
      </c>
      <c r="C3" s="4">
        <f>IF('True_Odds_Calculator_3-way'!C4="","",'True_Odds_Calculator_3-way'!C4)</f>
        <v>6.62</v>
      </c>
      <c r="D3" s="9">
        <f t="shared" ref="D3" si="0">(K3/(AR3+K3-(AR3*K3)))</f>
        <v>0.6375021042284551</v>
      </c>
      <c r="E3" s="9">
        <f t="shared" ref="E3" si="1">(L3/(AR3+L3-(AR3*L3)))</f>
        <v>0.22024111396612781</v>
      </c>
      <c r="F3" s="9">
        <f t="shared" ref="F3" si="2">(M3/(AR3+M3-(AR3*M3)))</f>
        <v>0.14225678180541712</v>
      </c>
      <c r="G3" s="9">
        <f t="shared" ref="G3" si="3">AR3</f>
        <v>1.0728722138671909</v>
      </c>
      <c r="H3" s="9">
        <f t="shared" ref="H3" si="4">IF(A3="","",1/D3)</f>
        <v>1.5686222733496111</v>
      </c>
      <c r="I3" s="9">
        <f t="shared" ref="I3" si="5">IF(B3="","",1/E3)</f>
        <v>4.5404783057617299</v>
      </c>
      <c r="J3" s="9">
        <f t="shared" ref="J3" si="6">IF(C3="","",1/F3)</f>
        <v>7.0295418419336135</v>
      </c>
      <c r="K3" s="11">
        <f t="shared" ref="K3" si="7">1/A3</f>
        <v>0.65359477124183007</v>
      </c>
      <c r="L3" s="11">
        <f t="shared" ref="L3" si="8">1/B3</f>
        <v>0.23255813953488372</v>
      </c>
      <c r="M3" s="11">
        <f t="shared" ref="M3" si="9">1/C3</f>
        <v>0.15105740181268881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-0.22568788633980963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0.21697711614681703</v>
      </c>
      <c r="Q3" s="11">
        <f>2*'OddsRatio_working_3-way'!K3*'OddsRatio_working_3-way'!L3*'OddsRatio_working_3-way'!M3</f>
        <v>4.5921082782395137E-2</v>
      </c>
      <c r="R3" s="11">
        <f t="shared" ref="R3" si="10">O3/N3</f>
        <v>0</v>
      </c>
      <c r="S3" s="11">
        <f t="shared" ref="S3" si="11">P3/N3</f>
        <v>-0.96140346593579629</v>
      </c>
      <c r="T3" s="11">
        <f t="shared" ref="T3" si="12">Q3/N3</f>
        <v>-0.20347163300228491</v>
      </c>
      <c r="U3" s="11">
        <f>'OddsRatio_working_3-way'!S3-'OddsRatio_working_3-way'!R3^2/3</f>
        <v>-0.96140346593579629</v>
      </c>
      <c r="V3" s="11">
        <f>'OddsRatio_working_3-way'!S3*'OddsRatio_working_3-way'!R3/3-2*'OddsRatio_working_3-way'!R3^3/27-'OddsRatio_working_3-way'!T3</f>
        <v>0.20347163300228491</v>
      </c>
      <c r="W3" s="11">
        <f>'OddsRatio_working_3-way'!V3^2+4*'OddsRatio_working_3-way'!U3^3/27</f>
        <v>-9.0246995032660912E-2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0.18141644114390337</v>
      </c>
      <c r="Y3" s="11">
        <f>IF('OddsRatio_working_3-way'!W3&gt;=0,IF('OddsRatio_working_3-way'!V3+SQRT('OddsRatio_working_3-way'!W3)&gt;0,0,PI()),ACOS('OddsRatio_working_3-way'!V3/(2*'OddsRatio_working_3-way'!X3)))</f>
        <v>0.97546140389344882</v>
      </c>
      <c r="Z3" s="11">
        <f>'OddsRatio_working_3-way'!X3^(1/3)*COS('OddsRatio_working_3-way'!Y3/3)</f>
        <v>0.53643610693359545</v>
      </c>
      <c r="AA3" s="11">
        <f>'OddsRatio_working_3-way'!X3^(1/3)*COS(('OddsRatio_working_3-way'!Y3+2*PI())/3)</f>
        <v>-0.42483252874732602</v>
      </c>
      <c r="AB3" s="11">
        <f>'OddsRatio_working_3-way'!X3^(1/3)*COS(('OddsRatio_working_3-way'!Y3+4*PI())/3)</f>
        <v>-0.11160357818626933</v>
      </c>
      <c r="AC3" s="11">
        <f>'OddsRatio_working_3-way'!X3^(1/3)*SIN('OddsRatio_working_3-way'!Y3/3)</f>
        <v>0.18084281892441009</v>
      </c>
      <c r="AD3" s="11">
        <f>'OddsRatio_working_3-way'!X3^(1/3)*SIN(('OddsRatio_working_3-way'!Y3+2*PI())/3)</f>
        <v>0.37414588664951431</v>
      </c>
      <c r="AE3" s="11">
        <f>'OddsRatio_working_3-way'!X3^(1/3)*SIN(('OddsRatio_working_3-way'!Y3+4*PI())/3)</f>
        <v>-0.55498870557392432</v>
      </c>
      <c r="AF3" s="11">
        <f>-'OddsRatio_working_3-way'!U3/(3*'OddsRatio_working_3-way'!X3^(1/3))*COS(('OddsRatio_working_3-way'!Y3)/3)</f>
        <v>0.53643610693359545</v>
      </c>
      <c r="AG3" s="11">
        <f>-'OddsRatio_working_3-way'!U3/(3*'OddsRatio_working_3-way'!X3^(1/3))*COS(('OddsRatio_working_3-way'!Y3+2*PI())/3)</f>
        <v>-0.42483252874732602</v>
      </c>
      <c r="AH3" s="11">
        <f>-'OddsRatio_working_3-way'!U3/(3*'OddsRatio_working_3-way'!X3^(1/3))*COS(('OddsRatio_working_3-way'!Y3+4*PI())/3)</f>
        <v>-0.11160357818626933</v>
      </c>
      <c r="AI3" s="11">
        <f>'OddsRatio_working_3-way'!U3/(3*'OddsRatio_working_3-way'!X3^(1/3))*SIN(('OddsRatio_working_3-way'!Y3)/3)</f>
        <v>-0.18084281892441009</v>
      </c>
      <c r="AJ3" s="11">
        <f>'OddsRatio_working_3-way'!U3/(3*'OddsRatio_working_3-way'!X3^(1/3))*SIN(('OddsRatio_working_3-way'!Y3+2*PI())/3)</f>
        <v>-0.37414588664951431</v>
      </c>
      <c r="AK3" s="11">
        <f>'OddsRatio_working_3-way'!U3/(3*'OddsRatio_working_3-way'!X3^(1/3))*SIN(('OddsRatio_working_3-way'!Y3+4*PI())/3)</f>
        <v>0.55498870557392432</v>
      </c>
      <c r="AL3" s="11">
        <f>'OddsRatio_working_3-way'!Z3+'OddsRatio_working_3-way'!AF3</f>
        <v>1.0728722138671909</v>
      </c>
      <c r="AM3" s="11">
        <f>'OddsRatio_working_3-way'!AA3+'OddsRatio_working_3-way'!AG3</f>
        <v>-0.84966505749465204</v>
      </c>
      <c r="AN3" s="11">
        <f>'OddsRatio_working_3-way'!AB3+'OddsRatio_working_3-way'!AH3</f>
        <v>-0.22320715637253866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1.0728722138671909</v>
      </c>
      <c r="AS3" s="11">
        <f>IF(('OddsRatio_working_3-way'!X3=0),IF(Q3&gt;0,-Q3^(1/3),(-Q3)^(1/3)),'OddsRatio_working_3-way'!AM3-'OddsRatio_working_3-way'!R3/3)</f>
        <v>-0.84966505749465204</v>
      </c>
      <c r="AT3" s="11">
        <f>IF(('OddsRatio_working_3-way'!X3=0),IF(Q3&gt;0,-Q3^(1/3),(-Q3)^(1/3)),'OddsRatio_working_3-way'!AN3-'OddsRatio_working_3-way'!R3/3)</f>
        <v>-0.22320715637253866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2.65</v>
      </c>
      <c r="B4" s="4">
        <f>IF('True_Odds_Calculator_3-way'!B5="","",'True_Odds_Calculator_3-way'!B5)</f>
        <v>3.62</v>
      </c>
      <c r="C4" s="4">
        <f>IF('True_Odds_Calculator_3-way'!C5="","",'True_Odds_Calculator_3-way'!C5)</f>
        <v>2.64</v>
      </c>
      <c r="D4" s="9">
        <f t="shared" ref="D4:D67" si="13">(K4/(AR4+K4-(AR4*K4)))</f>
        <v>0.36598712411812889</v>
      </c>
      <c r="E4" s="9">
        <f t="shared" ref="E4:E67" si="14">(L4/(AR4+L4-(AR4*L4)))</f>
        <v>0.26661402082623004</v>
      </c>
      <c r="F4" s="9">
        <f t="shared" ref="F4:F67" si="15">(M4/(AR4+M4-(AR4*M4)))</f>
        <v>0.36739885505564118</v>
      </c>
      <c r="G4" s="9">
        <f t="shared" ref="G4:G67" si="16">AR4</f>
        <v>1.0499009459228161</v>
      </c>
      <c r="H4" s="9">
        <f t="shared" ref="H4:H67" si="17">IF(A4="","",1/D4)</f>
        <v>2.7323365607726466</v>
      </c>
      <c r="I4" s="9">
        <f t="shared" ref="I4:I67" si="18">IF(B4="","",1/E4)</f>
        <v>3.7507404783177778</v>
      </c>
      <c r="J4" s="9">
        <f t="shared" ref="J4:J67" si="19">IF(C4="","",1/F4)</f>
        <v>2.7218375513134188</v>
      </c>
      <c r="K4" s="11">
        <f t="shared" ref="K4:K67" si="20">1/A4</f>
        <v>0.37735849056603776</v>
      </c>
      <c r="L4" s="11">
        <f t="shared" ref="L4:L67" si="21">1/B4</f>
        <v>0.27624309392265195</v>
      </c>
      <c r="M4" s="11">
        <f t="shared" ref="M4:M67" si="22">1/C4</f>
        <v>0.37878787878787878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-0.27994370895444609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0.23336144726742036</v>
      </c>
      <c r="Q4" s="11">
        <f>2*'OddsRatio_working_3-way'!K4*'OddsRatio_working_3-way'!L4*'OddsRatio_working_3-way'!M4</f>
        <v>7.8971724963594045E-2</v>
      </c>
      <c r="R4" s="11">
        <f t="shared" ref="R4:R67" si="23">O4/N4</f>
        <v>0</v>
      </c>
      <c r="S4" s="11">
        <f t="shared" ref="S4:S67" si="24">P4/N4</f>
        <v>-0.8336013269917566</v>
      </c>
      <c r="T4" s="11">
        <f t="shared" ref="T4:T67" si="25">Q4/N4</f>
        <v>-0.28209858781446928</v>
      </c>
      <c r="U4" s="11">
        <f>'OddsRatio_working_3-way'!S4-'OddsRatio_working_3-way'!R4^2/3</f>
        <v>-0.8336013269917566</v>
      </c>
      <c r="V4" s="11">
        <f>'OddsRatio_working_3-way'!S4*'OddsRatio_working_3-way'!R4/3-2*'OddsRatio_working_3-way'!R4^3/27-'OddsRatio_working_3-way'!T4</f>
        <v>0.28209858781446928</v>
      </c>
      <c r="W4" s="11">
        <f>'OddsRatio_working_3-way'!V4^2+4*'OddsRatio_working_3-way'!U4^3/27</f>
        <v>-6.2370094784404695E-3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0.1464723717338515</v>
      </c>
      <c r="Y4" s="11">
        <f>IF('OddsRatio_working_3-way'!W4&gt;=0,IF('OddsRatio_working_3-way'!V4+SQRT('OddsRatio_working_3-way'!W4)&gt;0,0,PI()),ACOS('OddsRatio_working_3-way'!V4/(2*'OddsRatio_working_3-way'!X4)))</f>
        <v>0.27296641312875347</v>
      </c>
      <c r="Z4" s="11">
        <f>'OddsRatio_working_3-way'!X4^(1/3)*COS('OddsRatio_working_3-way'!Y4/3)</f>
        <v>0.52495047296140795</v>
      </c>
      <c r="AA4" s="11">
        <f>'OddsRatio_working_3-way'!X4^(1/3)*COS(('OddsRatio_working_3-way'!Y4+2*PI())/3)</f>
        <v>-0.30395514066495538</v>
      </c>
      <c r="AB4" s="11">
        <f>'OddsRatio_working_3-way'!X4^(1/3)*COS(('OddsRatio_working_3-way'!Y4+4*PI())/3)</f>
        <v>-0.22099533229645268</v>
      </c>
      <c r="AC4" s="11">
        <f>'OddsRatio_working_3-way'!X4^(1/3)*SIN('OddsRatio_working_3-way'!Y4/3)</f>
        <v>4.7896867693474933E-2</v>
      </c>
      <c r="AD4" s="11">
        <f>'OddsRatio_working_3-way'!X4^(1/3)*SIN(('OddsRatio_working_3-way'!Y4+2*PI())/3)</f>
        <v>0.43067201146649797</v>
      </c>
      <c r="AE4" s="11">
        <f>'OddsRatio_working_3-way'!X4^(1/3)*SIN(('OddsRatio_working_3-way'!Y4+4*PI())/3)</f>
        <v>-0.4785688791599727</v>
      </c>
      <c r="AF4" s="11">
        <f>-'OddsRatio_working_3-way'!U4/(3*'OddsRatio_working_3-way'!X4^(1/3))*COS(('OddsRatio_working_3-way'!Y4)/3)</f>
        <v>0.52495047296140807</v>
      </c>
      <c r="AG4" s="11">
        <f>-'OddsRatio_working_3-way'!U4/(3*'OddsRatio_working_3-way'!X4^(1/3))*COS(('OddsRatio_working_3-way'!Y4+2*PI())/3)</f>
        <v>-0.30395514066495544</v>
      </c>
      <c r="AH4" s="11">
        <f>-'OddsRatio_working_3-way'!U4/(3*'OddsRatio_working_3-way'!X4^(1/3))*COS(('OddsRatio_working_3-way'!Y4+4*PI())/3)</f>
        <v>-0.22099533229645274</v>
      </c>
      <c r="AI4" s="11">
        <f>'OddsRatio_working_3-way'!U4/(3*'OddsRatio_working_3-way'!X4^(1/3))*SIN(('OddsRatio_working_3-way'!Y4)/3)</f>
        <v>-4.789686769347494E-2</v>
      </c>
      <c r="AJ4" s="11">
        <f>'OddsRatio_working_3-way'!U4/(3*'OddsRatio_working_3-way'!X4^(1/3))*SIN(('OddsRatio_working_3-way'!Y4+2*PI())/3)</f>
        <v>-0.43067201146649803</v>
      </c>
      <c r="AK4" s="11">
        <f>'OddsRatio_working_3-way'!U4/(3*'OddsRatio_working_3-way'!X4^(1/3))*SIN(('OddsRatio_working_3-way'!Y4+4*PI())/3)</f>
        <v>0.47856887915997282</v>
      </c>
      <c r="AL4" s="11">
        <f>'OddsRatio_working_3-way'!Z4+'OddsRatio_working_3-way'!AF4</f>
        <v>1.0499009459228161</v>
      </c>
      <c r="AM4" s="11">
        <f>'OddsRatio_working_3-way'!AA4+'OddsRatio_working_3-way'!AG4</f>
        <v>-0.60791028132991087</v>
      </c>
      <c r="AN4" s="11">
        <f>'OddsRatio_working_3-way'!AB4+'OddsRatio_working_3-way'!AH4</f>
        <v>-0.44199066459290542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1.0499009459228161</v>
      </c>
      <c r="AS4" s="11">
        <f>IF(('OddsRatio_working_3-way'!X4=0),IF(Q4&gt;0,-Q4^(1/3),(-Q4)^(1/3)),'OddsRatio_working_3-way'!AM4-'OddsRatio_working_3-way'!R4/3)</f>
        <v>-0.60791028132991087</v>
      </c>
      <c r="AT4" s="11">
        <f>IF(('OddsRatio_working_3-way'!X4=0),IF(Q4&gt;0,-Q4^(1/3),(-Q4)^(1/3)),'OddsRatio_working_3-way'!AN4-'OddsRatio_working_3-way'!R4/3)</f>
        <v>-0.44199066459290542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2.0099999999999998</v>
      </c>
      <c r="B5" s="4">
        <f>IF('True_Odds_Calculator_3-way'!B6="","",'True_Odds_Calculator_3-way'!B6)</f>
        <v>3.44</v>
      </c>
      <c r="C5" s="4">
        <f>IF('True_Odds_Calculator_3-way'!C6="","",'True_Odds_Calculator_3-way'!C6)</f>
        <v>4.16</v>
      </c>
      <c r="D5" s="9">
        <f t="shared" si="13"/>
        <v>0.48625126561472531</v>
      </c>
      <c r="E5" s="9">
        <f t="shared" si="14"/>
        <v>0.28149529649960348</v>
      </c>
      <c r="F5" s="9">
        <f t="shared" si="15"/>
        <v>0.23225343788567135</v>
      </c>
      <c r="G5" s="9">
        <f t="shared" si="16"/>
        <v>1.0460890268525884</v>
      </c>
      <c r="H5" s="9">
        <f t="shared" si="17"/>
        <v>2.0565499171211137</v>
      </c>
      <c r="I5" s="9">
        <f t="shared" si="18"/>
        <v>3.5524572255203157</v>
      </c>
      <c r="J5" s="9">
        <f t="shared" si="19"/>
        <v>4.3056413248541796</v>
      </c>
      <c r="K5" s="11">
        <f t="shared" si="20"/>
        <v>0.49751243781094534</v>
      </c>
      <c r="L5" s="11">
        <f t="shared" si="21"/>
        <v>0.29069767441860467</v>
      </c>
      <c r="M5" s="11">
        <f t="shared" si="22"/>
        <v>0.24038461538461536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-0.27073877036997473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0.22980190727934569</v>
      </c>
      <c r="Q5" s="11">
        <f>2*'OddsRatio_working_3-way'!K5*'OddsRatio_working_3-way'!L5*'OddsRatio_working_3-way'!M5</f>
        <v>6.9531590704794463E-2</v>
      </c>
      <c r="R5" s="11">
        <f t="shared" si="23"/>
        <v>0</v>
      </c>
      <c r="S5" s="11">
        <f t="shared" si="24"/>
        <v>-0.8487957116940168</v>
      </c>
      <c r="T5" s="11">
        <f t="shared" si="25"/>
        <v>-0.25682169794070103</v>
      </c>
      <c r="U5" s="11">
        <f>'OddsRatio_working_3-way'!S5-'OddsRatio_working_3-way'!R5^2/3</f>
        <v>-0.8487957116940168</v>
      </c>
      <c r="V5" s="11">
        <f>'OddsRatio_working_3-way'!S5*'OddsRatio_working_3-way'!R5/3-2*'OddsRatio_working_3-way'!R5^3/27-'OddsRatio_working_3-way'!T5</f>
        <v>0.25682169794070103</v>
      </c>
      <c r="W5" s="11">
        <f>'OddsRatio_working_3-way'!V5^2+4*'OddsRatio_working_3-way'!U5^3/27</f>
        <v>-2.4637934228561351E-2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0.15049528128956904</v>
      </c>
      <c r="Y5" s="11">
        <f>IF('OddsRatio_working_3-way'!W5&gt;=0,IF('OddsRatio_working_3-way'!V5+SQRT('OddsRatio_working_3-way'!W5)&gt;0,0,PI()),ACOS('OddsRatio_working_3-way'!V5/(2*'OddsRatio_working_3-way'!X5)))</f>
        <v>0.54860088884424529</v>
      </c>
      <c r="Z5" s="11">
        <f>'OddsRatio_working_3-way'!X5^(1/3)*COS('OddsRatio_working_3-way'!Y5/3)</f>
        <v>0.52304451342629432</v>
      </c>
      <c r="AA5" s="11">
        <f>'OddsRatio_working_3-way'!X5^(1/3)*COS(('OddsRatio_working_3-way'!Y5+2*PI())/3)</f>
        <v>-0.34529131815287234</v>
      </c>
      <c r="AB5" s="11">
        <f>'OddsRatio_working_3-way'!X5^(1/3)*COS(('OddsRatio_working_3-way'!Y5+4*PI())/3)</f>
        <v>-0.17775319527342212</v>
      </c>
      <c r="AC5" s="11">
        <f>'OddsRatio_working_3-way'!X5^(1/3)*SIN('OddsRatio_working_3-way'!Y5/3)</f>
        <v>9.6728180343975304E-2</v>
      </c>
      <c r="AD5" s="11">
        <f>'OddsRatio_working_3-way'!X5^(1/3)*SIN(('OddsRatio_working_3-way'!Y5+2*PI())/3)</f>
        <v>0.40460574576525415</v>
      </c>
      <c r="AE5" s="11">
        <f>'OddsRatio_working_3-way'!X5^(1/3)*SIN(('OddsRatio_working_3-way'!Y5+4*PI())/3)</f>
        <v>-0.50133392610922933</v>
      </c>
      <c r="AF5" s="11">
        <f>-'OddsRatio_working_3-way'!U5/(3*'OddsRatio_working_3-way'!X5^(1/3))*COS(('OddsRatio_working_3-way'!Y5)/3)</f>
        <v>0.52304451342629421</v>
      </c>
      <c r="AG5" s="11">
        <f>-'OddsRatio_working_3-way'!U5/(3*'OddsRatio_working_3-way'!X5^(1/3))*COS(('OddsRatio_working_3-way'!Y5+2*PI())/3)</f>
        <v>-0.34529131815287228</v>
      </c>
      <c r="AH5" s="11">
        <f>-'OddsRatio_working_3-way'!U5/(3*'OddsRatio_working_3-way'!X5^(1/3))*COS(('OddsRatio_working_3-way'!Y5+4*PI())/3)</f>
        <v>-0.17775319527342209</v>
      </c>
      <c r="AI5" s="11">
        <f>'OddsRatio_working_3-way'!U5/(3*'OddsRatio_working_3-way'!X5^(1/3))*SIN(('OddsRatio_working_3-way'!Y5)/3)</f>
        <v>-9.6728180343975276E-2</v>
      </c>
      <c r="AJ5" s="11">
        <f>'OddsRatio_working_3-way'!U5/(3*'OddsRatio_working_3-way'!X5^(1/3))*SIN(('OddsRatio_working_3-way'!Y5+2*PI())/3)</f>
        <v>-0.4046057457652541</v>
      </c>
      <c r="AK5" s="11">
        <f>'OddsRatio_working_3-way'!U5/(3*'OddsRatio_working_3-way'!X5^(1/3))*SIN(('OddsRatio_working_3-way'!Y5+4*PI())/3)</f>
        <v>0.50133392610922933</v>
      </c>
      <c r="AL5" s="11">
        <f>'OddsRatio_working_3-way'!Z5+'OddsRatio_working_3-way'!AF5</f>
        <v>1.0460890268525884</v>
      </c>
      <c r="AM5" s="11">
        <f>'OddsRatio_working_3-way'!AA5+'OddsRatio_working_3-way'!AG5</f>
        <v>-0.69058263630574457</v>
      </c>
      <c r="AN5" s="11">
        <f>'OddsRatio_working_3-way'!AB5+'OddsRatio_working_3-way'!AH5</f>
        <v>-0.35550639054684419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1.0460890268525884</v>
      </c>
      <c r="AS5" s="11">
        <f>IF(('OddsRatio_working_3-way'!X5=0),IF(Q5&gt;0,-Q5^(1/3),(-Q5)^(1/3)),'OddsRatio_working_3-way'!AM5-'OddsRatio_working_3-way'!R5/3)</f>
        <v>-0.69058263630574457</v>
      </c>
      <c r="AT5" s="11">
        <f>IF(('OddsRatio_working_3-way'!X5=0),IF(Q5&gt;0,-Q5^(1/3),(-Q5)^(1/3)),'OddsRatio_working_3-way'!AN5-'OddsRatio_working_3-way'!R5/3)</f>
        <v>-0.35550639054684419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10.09</v>
      </c>
      <c r="B6" s="4">
        <f>IF('True_Odds_Calculator_3-way'!B7="","",'True_Odds_Calculator_3-way'!B7)</f>
        <v>6.18</v>
      </c>
      <c r="C6" s="4">
        <f>IF('True_Odds_Calculator_3-way'!C7="","",'True_Odds_Calculator_3-way'!C7)</f>
        <v>1.29</v>
      </c>
      <c r="D6" s="9">
        <f t="shared" si="13"/>
        <v>9.126150559196268E-2</v>
      </c>
      <c r="E6" s="9">
        <f t="shared" si="14"/>
        <v>0.14982701531949585</v>
      </c>
      <c r="F6" s="9">
        <f t="shared" si="15"/>
        <v>0.75891147908854173</v>
      </c>
      <c r="G6" s="9">
        <f t="shared" si="16"/>
        <v>1.0954370176075561</v>
      </c>
      <c r="H6" s="9">
        <f t="shared" si="17"/>
        <v>10.957522490052686</v>
      </c>
      <c r="I6" s="9">
        <f t="shared" si="18"/>
        <v>6.6743637512071405</v>
      </c>
      <c r="J6" s="9">
        <f t="shared" si="19"/>
        <v>1.3176767351061909</v>
      </c>
      <c r="K6" s="11">
        <f t="shared" si="20"/>
        <v>9.9108027750247768E-2</v>
      </c>
      <c r="L6" s="11">
        <f t="shared" si="21"/>
        <v>0.16181229773462785</v>
      </c>
      <c r="M6" s="11">
        <f t="shared" si="22"/>
        <v>0.77519379844961234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-0.16975488832613062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0.18100560498276602</v>
      </c>
      <c r="Q6" s="11">
        <f>2*'OddsRatio_working_3-way'!K6*'OddsRatio_working_3-way'!L6*'OddsRatio_working_3-way'!M6</f>
        <v>2.4863407277852478E-2</v>
      </c>
      <c r="R6" s="11">
        <f t="shared" si="23"/>
        <v>0</v>
      </c>
      <c r="S6" s="11">
        <f t="shared" si="24"/>
        <v>-1.066276245518307</v>
      </c>
      <c r="T6" s="11">
        <f t="shared" si="25"/>
        <v>-0.14646651724152568</v>
      </c>
      <c r="U6" s="11">
        <f>'OddsRatio_working_3-way'!S6-'OddsRatio_working_3-way'!R6^2/3</f>
        <v>-1.066276245518307</v>
      </c>
      <c r="V6" s="11">
        <f>'OddsRatio_working_3-way'!S6*'OddsRatio_working_3-way'!R6/3-2*'OddsRatio_working_3-way'!R6^3/27-'OddsRatio_working_3-way'!T6</f>
        <v>0.14646651724152568</v>
      </c>
      <c r="W6" s="11">
        <f>'OddsRatio_working_3-way'!V6^2+4*'OddsRatio_working_3-way'!U6^3/27</f>
        <v>-0.15814718596745458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0.21189598075489582</v>
      </c>
      <c r="Y6" s="11">
        <f>IF('OddsRatio_working_3-way'!W6&gt;=0,IF('OddsRatio_working_3-way'!V6+SQRT('OddsRatio_working_3-way'!W6)&gt;0,0,PI()),ACOS('OddsRatio_working_3-way'!V6/(2*'OddsRatio_working_3-way'!X6)))</f>
        <v>1.2179081214445198</v>
      </c>
      <c r="Z6" s="11">
        <f>'OddsRatio_working_3-way'!X6^(1/3)*COS('OddsRatio_working_3-way'!Y6/3)</f>
        <v>0.54771850880377804</v>
      </c>
      <c r="AA6" s="11">
        <f>'OddsRatio_working_3-way'!X6^(1/3)*COS(('OddsRatio_working_3-way'!Y6+2*PI())/3)</f>
        <v>-0.47775233352646607</v>
      </c>
      <c r="AB6" s="11">
        <f>'OddsRatio_working_3-way'!X6^(1/3)*COS(('OddsRatio_working_3-way'!Y6+4*PI())/3)</f>
        <v>-6.996617527731204E-2</v>
      </c>
      <c r="AC6" s="11">
        <f>'OddsRatio_working_3-way'!X6^(1/3)*SIN('OddsRatio_working_3-way'!Y6/3)</f>
        <v>0.2354354482369525</v>
      </c>
      <c r="AD6" s="11">
        <f>'OddsRatio_working_3-way'!X6^(1/3)*SIN(('OddsRatio_working_3-way'!Y6+2*PI())/3)</f>
        <v>0.35662041862852623</v>
      </c>
      <c r="AE6" s="11">
        <f>'OddsRatio_working_3-way'!X6^(1/3)*SIN(('OddsRatio_working_3-way'!Y6+4*PI())/3)</f>
        <v>-0.59205586686547873</v>
      </c>
      <c r="AF6" s="11">
        <f>-'OddsRatio_working_3-way'!U6/(3*'OddsRatio_working_3-way'!X6^(1/3))*COS(('OddsRatio_working_3-way'!Y6)/3)</f>
        <v>0.54771850880377804</v>
      </c>
      <c r="AG6" s="11">
        <f>-'OddsRatio_working_3-way'!U6/(3*'OddsRatio_working_3-way'!X6^(1/3))*COS(('OddsRatio_working_3-way'!Y6+2*PI())/3)</f>
        <v>-0.47775233352646607</v>
      </c>
      <c r="AH6" s="11">
        <f>-'OddsRatio_working_3-way'!U6/(3*'OddsRatio_working_3-way'!X6^(1/3))*COS(('OddsRatio_working_3-way'!Y6+4*PI())/3)</f>
        <v>-6.996617527731204E-2</v>
      </c>
      <c r="AI6" s="11">
        <f>'OddsRatio_working_3-way'!U6/(3*'OddsRatio_working_3-way'!X6^(1/3))*SIN(('OddsRatio_working_3-way'!Y6)/3)</f>
        <v>-0.2354354482369525</v>
      </c>
      <c r="AJ6" s="11">
        <f>'OddsRatio_working_3-way'!U6/(3*'OddsRatio_working_3-way'!X6^(1/3))*SIN(('OddsRatio_working_3-way'!Y6+2*PI())/3)</f>
        <v>-0.35662041862852623</v>
      </c>
      <c r="AK6" s="11">
        <f>'OddsRatio_working_3-way'!U6/(3*'OddsRatio_working_3-way'!X6^(1/3))*SIN(('OddsRatio_working_3-way'!Y6+4*PI())/3)</f>
        <v>0.59205586686547873</v>
      </c>
      <c r="AL6" s="11">
        <f>'OddsRatio_working_3-way'!Z6+'OddsRatio_working_3-way'!AF6</f>
        <v>1.0954370176075561</v>
      </c>
      <c r="AM6" s="11">
        <f>'OddsRatio_working_3-way'!AA6+'OddsRatio_working_3-way'!AG6</f>
        <v>-0.95550466705293213</v>
      </c>
      <c r="AN6" s="11">
        <f>'OddsRatio_working_3-way'!AB6+'OddsRatio_working_3-way'!AH6</f>
        <v>-0.13993235055462408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1.0954370176075561</v>
      </c>
      <c r="AS6" s="11">
        <f>IF(('OddsRatio_working_3-way'!X6=0),IF(Q6&gt;0,-Q6^(1/3),(-Q6)^(1/3)),'OddsRatio_working_3-way'!AM6-'OddsRatio_working_3-way'!R6/3)</f>
        <v>-0.95550466705293213</v>
      </c>
      <c r="AT6" s="11">
        <f>IF(('OddsRatio_working_3-way'!X6=0),IF(Q6&gt;0,-Q6^(1/3),(-Q6)^(1/3)),'OddsRatio_working_3-way'!AN6-'OddsRatio_working_3-way'!R6/3)</f>
        <v>-0.13993235055462408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1.99</v>
      </c>
      <c r="B7" s="4">
        <f>IF('True_Odds_Calculator_3-way'!B8="","",'True_Odds_Calculator_3-way'!B8)</f>
        <v>3.54</v>
      </c>
      <c r="C7" s="4">
        <f>IF('True_Odds_Calculator_3-way'!C8="","",'True_Odds_Calculator_3-way'!C8)</f>
        <v>4.0999999999999996</v>
      </c>
      <c r="D7" s="9">
        <f t="shared" si="13"/>
        <v>0.49109728457593105</v>
      </c>
      <c r="E7" s="9">
        <f t="shared" si="14"/>
        <v>0.27332276138622169</v>
      </c>
      <c r="F7" s="9">
        <f t="shared" si="15"/>
        <v>0.23557995403784734</v>
      </c>
      <c r="G7" s="9">
        <f t="shared" si="16"/>
        <v>1.04672365952274</v>
      </c>
      <c r="H7" s="9">
        <f t="shared" si="17"/>
        <v>2.0362564229275124</v>
      </c>
      <c r="I7" s="9">
        <f t="shared" si="18"/>
        <v>3.6586780951877591</v>
      </c>
      <c r="J7" s="9">
        <f t="shared" si="19"/>
        <v>4.2448433445204934</v>
      </c>
      <c r="K7" s="11">
        <f t="shared" si="20"/>
        <v>0.50251256281407031</v>
      </c>
      <c r="L7" s="11">
        <f t="shared" si="21"/>
        <v>0.2824858757062147</v>
      </c>
      <c r="M7" s="11">
        <f t="shared" si="22"/>
        <v>0.24390243902439027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-0.26989224751288465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0.22954790488199572</v>
      </c>
      <c r="Q7" s="11">
        <f>2*'OddsRatio_working_3-way'!K7*'OddsRatio_working_3-way'!L7*'OddsRatio_working_3-way'!M7</f>
        <v>6.9245220175564337E-2</v>
      </c>
      <c r="R7" s="11">
        <f t="shared" si="23"/>
        <v>0</v>
      </c>
      <c r="S7" s="11">
        <f t="shared" si="24"/>
        <v>-0.85051685254885701</v>
      </c>
      <c r="T7" s="11">
        <f t="shared" si="25"/>
        <v>-0.25656616969799612</v>
      </c>
      <c r="U7" s="11">
        <f>'OddsRatio_working_3-way'!S7-'OddsRatio_working_3-way'!R7^2/3</f>
        <v>-0.85051685254885701</v>
      </c>
      <c r="V7" s="11">
        <f>'OddsRatio_working_3-way'!S7*'OddsRatio_working_3-way'!R7/3-2*'OddsRatio_working_3-way'!R7^3/27-'OddsRatio_working_3-way'!T7</f>
        <v>0.25656616969799612</v>
      </c>
      <c r="W7" s="11">
        <f>'OddsRatio_working_3-way'!V7^2+4*'OddsRatio_working_3-way'!U7^3/27</f>
        <v>-2.5321350082934443E-2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0.15095326223407313</v>
      </c>
      <c r="Y7" s="11">
        <f>IF('OddsRatio_working_3-way'!W7&gt;=0,IF('OddsRatio_working_3-way'!V7+SQRT('OddsRatio_working_3-way'!W7)&gt;0,0,PI()),ACOS('OddsRatio_working_3-way'!V7/(2*'OddsRatio_working_3-way'!X7)))</f>
        <v>0.55515284263330922</v>
      </c>
      <c r="Z7" s="11">
        <f>'OddsRatio_working_3-way'!X7^(1/3)*COS('OddsRatio_working_3-way'!Y7/3)</f>
        <v>0.52336182976137013</v>
      </c>
      <c r="AA7" s="11">
        <f>'OddsRatio_working_3-way'!X7^(1/3)*COS(('OddsRatio_working_3-way'!Y7+2*PI())/3)</f>
        <v>-0.34652494530615019</v>
      </c>
      <c r="AB7" s="11">
        <f>'OddsRatio_working_3-way'!X7^(1/3)*COS(('OddsRatio_working_3-way'!Y7+4*PI())/3)</f>
        <v>-0.17683688445522028</v>
      </c>
      <c r="AC7" s="11">
        <f>'OddsRatio_working_3-way'!X7^(1/3)*SIN('OddsRatio_working_3-way'!Y7/3)</f>
        <v>9.7969447610550181E-2</v>
      </c>
      <c r="AD7" s="11">
        <f>'OddsRatio_working_3-way'!X7^(1/3)*SIN(('OddsRatio_working_3-way'!Y7+2*PI())/3)</f>
        <v>0.40425991613917817</v>
      </c>
      <c r="AE7" s="11">
        <f>'OddsRatio_working_3-way'!X7^(1/3)*SIN(('OddsRatio_working_3-way'!Y7+4*PI())/3)</f>
        <v>-0.50222936374972826</v>
      </c>
      <c r="AF7" s="11">
        <f>-'OddsRatio_working_3-way'!U7/(3*'OddsRatio_working_3-way'!X7^(1/3))*COS(('OddsRatio_working_3-way'!Y7)/3)</f>
        <v>0.52336182976137002</v>
      </c>
      <c r="AG7" s="11">
        <f>-'OddsRatio_working_3-way'!U7/(3*'OddsRatio_working_3-way'!X7^(1/3))*COS(('OddsRatio_working_3-way'!Y7+2*PI())/3)</f>
        <v>-0.34652494530615013</v>
      </c>
      <c r="AH7" s="11">
        <f>-'OddsRatio_working_3-way'!U7/(3*'OddsRatio_working_3-way'!X7^(1/3))*COS(('OddsRatio_working_3-way'!Y7+4*PI())/3)</f>
        <v>-0.17683688445522025</v>
      </c>
      <c r="AI7" s="11">
        <f>'OddsRatio_working_3-way'!U7/(3*'OddsRatio_working_3-way'!X7^(1/3))*SIN(('OddsRatio_working_3-way'!Y7)/3)</f>
        <v>-9.7969447610550153E-2</v>
      </c>
      <c r="AJ7" s="11">
        <f>'OddsRatio_working_3-way'!U7/(3*'OddsRatio_working_3-way'!X7^(1/3))*SIN(('OddsRatio_working_3-way'!Y7+2*PI())/3)</f>
        <v>-0.40425991613917805</v>
      </c>
      <c r="AK7" s="11">
        <f>'OddsRatio_working_3-way'!U7/(3*'OddsRatio_working_3-way'!X7^(1/3))*SIN(('OddsRatio_working_3-way'!Y7+4*PI())/3)</f>
        <v>0.50222936374972815</v>
      </c>
      <c r="AL7" s="11">
        <f>'OddsRatio_working_3-way'!Z7+'OddsRatio_working_3-way'!AF7</f>
        <v>1.04672365952274</v>
      </c>
      <c r="AM7" s="11">
        <f>'OddsRatio_working_3-way'!AA7+'OddsRatio_working_3-way'!AG7</f>
        <v>-0.69304989061230038</v>
      </c>
      <c r="AN7" s="11">
        <f>'OddsRatio_working_3-way'!AB7+'OddsRatio_working_3-way'!AH7</f>
        <v>-0.35367376891044056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1.04672365952274</v>
      </c>
      <c r="AS7" s="11">
        <f>IF(('OddsRatio_working_3-way'!X7=0),IF(Q7&gt;0,-Q7^(1/3),(-Q7)^(1/3)),'OddsRatio_working_3-way'!AM7-'OddsRatio_working_3-way'!R7/3)</f>
        <v>-0.69304989061230038</v>
      </c>
      <c r="AT7" s="11">
        <f>IF(('OddsRatio_working_3-way'!X7=0),IF(Q7&gt;0,-Q7^(1/3),(-Q7)^(1/3)),'OddsRatio_working_3-way'!AN7-'OddsRatio_working_3-way'!R7/3)</f>
        <v>-0.35367376891044056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3.01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2.37</v>
      </c>
      <c r="D8" s="9">
        <f t="shared" si="13"/>
        <v>0.3177028072817078</v>
      </c>
      <c r="E8" s="9">
        <f t="shared" si="14"/>
        <v>0.2764174820614726</v>
      </c>
      <c r="F8" s="9">
        <f t="shared" si="15"/>
        <v>0.4058797106568196</v>
      </c>
      <c r="G8" s="9">
        <f t="shared" si="16"/>
        <v>1.0684555876771014</v>
      </c>
      <c r="H8" s="9">
        <f t="shared" si="17"/>
        <v>3.147595731230973</v>
      </c>
      <c r="I8" s="9">
        <f t="shared" si="18"/>
        <v>3.6177161898088976</v>
      </c>
      <c r="J8" s="9">
        <f t="shared" si="19"/>
        <v>2.4637841551176289</v>
      </c>
      <c r="K8" s="11">
        <f t="shared" si="20"/>
        <v>0.33222591362126247</v>
      </c>
      <c r="L8" s="11">
        <f t="shared" si="21"/>
        <v>0.28985507246376813</v>
      </c>
      <c r="M8" s="11">
        <f t="shared" si="22"/>
        <v>0.42194092827004215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-0.27412508052714868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0.23688339465687763</v>
      </c>
      <c r="Q8" s="11">
        <f>2*'OddsRatio_working_3-way'!K8*'OddsRatio_working_3-way'!L8*'OddsRatio_working_3-way'!M8</f>
        <v>8.1263600225343957E-2</v>
      </c>
      <c r="R8" s="11">
        <f t="shared" si="23"/>
        <v>0</v>
      </c>
      <c r="S8" s="11">
        <f t="shared" si="24"/>
        <v>-0.86414345670722847</v>
      </c>
      <c r="T8" s="11">
        <f t="shared" si="25"/>
        <v>-0.29644715495959811</v>
      </c>
      <c r="U8" s="11">
        <f>'OddsRatio_working_3-way'!S8-'OddsRatio_working_3-way'!R8^2/3</f>
        <v>-0.86414345670722847</v>
      </c>
      <c r="V8" s="11">
        <f>'OddsRatio_working_3-way'!S8*'OddsRatio_working_3-way'!R8/3-2*'OddsRatio_working_3-way'!R8^3/27-'OddsRatio_working_3-way'!T8</f>
        <v>0.29644715495959811</v>
      </c>
      <c r="W8" s="11">
        <f>'OddsRatio_working_3-way'!V8^2+4*'OddsRatio_working_3-way'!U8^3/27</f>
        <v>-7.7181757119483413E-3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0.15459551367648766</v>
      </c>
      <c r="Y8" s="11">
        <f>IF('OddsRatio_working_3-way'!W8&gt;=0,IF('OddsRatio_working_3-way'!V8+SQRT('OddsRatio_working_3-way'!W8)&gt;0,0,PI()),ACOS('OddsRatio_working_3-way'!V8/(2*'OddsRatio_working_3-way'!X8)))</f>
        <v>0.28810802277045311</v>
      </c>
      <c r="Z8" s="11">
        <f>'OddsRatio_working_3-way'!X8^(1/3)*COS('OddsRatio_working_3-way'!Y8/3)</f>
        <v>0.53422779383855079</v>
      </c>
      <c r="AA8" s="11">
        <f>'OddsRatio_working_3-way'!X8^(1/3)*COS(('OddsRatio_working_3-way'!Y8+2*PI())/3)</f>
        <v>-0.31168252259478091</v>
      </c>
      <c r="AB8" s="11">
        <f>'OddsRatio_working_3-way'!X8^(1/3)*COS(('OddsRatio_working_3-way'!Y8+4*PI())/3)</f>
        <v>-0.22254527124376997</v>
      </c>
      <c r="AC8" s="11">
        <f>'OddsRatio_working_3-way'!X8^(1/3)*SIN('OddsRatio_working_3-way'!Y8/3)</f>
        <v>5.146341606232948E-2</v>
      </c>
      <c r="AD8" s="11">
        <f>'OddsRatio_working_3-way'!X8^(1/3)*SIN(('OddsRatio_working_3-way'!Y8+2*PI())/3)</f>
        <v>0.43692313284073597</v>
      </c>
      <c r="AE8" s="11">
        <f>'OddsRatio_working_3-way'!X8^(1/3)*SIN(('OddsRatio_working_3-way'!Y8+4*PI())/3)</f>
        <v>-0.48838654890306549</v>
      </c>
      <c r="AF8" s="11">
        <f>-'OddsRatio_working_3-way'!U8/(3*'OddsRatio_working_3-way'!X8^(1/3))*COS(('OddsRatio_working_3-way'!Y8)/3)</f>
        <v>0.53422779383855068</v>
      </c>
      <c r="AG8" s="11">
        <f>-'OddsRatio_working_3-way'!U8/(3*'OddsRatio_working_3-way'!X8^(1/3))*COS(('OddsRatio_working_3-way'!Y8+2*PI())/3)</f>
        <v>-0.31168252259478085</v>
      </c>
      <c r="AH8" s="11">
        <f>-'OddsRatio_working_3-way'!U8/(3*'OddsRatio_working_3-way'!X8^(1/3))*COS(('OddsRatio_working_3-way'!Y8+4*PI())/3)</f>
        <v>-0.22254527124376994</v>
      </c>
      <c r="AI8" s="11">
        <f>'OddsRatio_working_3-way'!U8/(3*'OddsRatio_working_3-way'!X8^(1/3))*SIN(('OddsRatio_working_3-way'!Y8)/3)</f>
        <v>-5.1463416062329466E-2</v>
      </c>
      <c r="AJ8" s="11">
        <f>'OddsRatio_working_3-way'!U8/(3*'OddsRatio_working_3-way'!X8^(1/3))*SIN(('OddsRatio_working_3-way'!Y8+2*PI())/3)</f>
        <v>-0.43692313284073586</v>
      </c>
      <c r="AK8" s="11">
        <f>'OddsRatio_working_3-way'!U8/(3*'OddsRatio_working_3-way'!X8^(1/3))*SIN(('OddsRatio_working_3-way'!Y8+4*PI())/3)</f>
        <v>0.48838654890306538</v>
      </c>
      <c r="AL8" s="11">
        <f>'OddsRatio_working_3-way'!Z8+'OddsRatio_working_3-way'!AF8</f>
        <v>1.0684555876771014</v>
      </c>
      <c r="AM8" s="11">
        <f>'OddsRatio_working_3-way'!AA8+'OddsRatio_working_3-way'!AG8</f>
        <v>-0.62336504518956182</v>
      </c>
      <c r="AN8" s="11">
        <f>'OddsRatio_working_3-way'!AB8+'OddsRatio_working_3-way'!AH8</f>
        <v>-0.44509054248753988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1.0684555876771014</v>
      </c>
      <c r="AS8" s="11">
        <f>IF(('OddsRatio_working_3-way'!X8=0),IF(Q8&gt;0,-Q8^(1/3),(-Q8)^(1/3)),'OddsRatio_working_3-way'!AM8-'OddsRatio_working_3-way'!R8/3)</f>
        <v>-0.62336504518956182</v>
      </c>
      <c r="AT8" s="11">
        <f>IF(('OddsRatio_working_3-way'!X8=0),IF(Q8&gt;0,-Q8^(1/3),(-Q8)^(1/3)),'OddsRatio_working_3-way'!AN8-'OddsRatio_working_3-way'!R8/3)</f>
        <v>-0.44509054248753988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3.04</v>
      </c>
      <c r="B9" s="4">
        <f>IF('True_Odds_Calculator_3-way'!B10="","",'True_Odds_Calculator_3-way'!B10)</f>
        <v>3.49</v>
      </c>
      <c r="C9" s="4">
        <f>IF('True_Odds_Calculator_3-way'!C10="","",'True_Odds_Calculator_3-way'!C10)</f>
        <v>2.33</v>
      </c>
      <c r="D9" s="9">
        <f t="shared" si="13"/>
        <v>0.31425880836111125</v>
      </c>
      <c r="E9" s="9">
        <f t="shared" si="14"/>
        <v>0.27296792264996828</v>
      </c>
      <c r="F9" s="9">
        <f t="shared" si="15"/>
        <v>0.41277326898892042</v>
      </c>
      <c r="G9" s="9">
        <f t="shared" si="16"/>
        <v>1.0696522548191432</v>
      </c>
      <c r="H9" s="9">
        <f t="shared" si="17"/>
        <v>3.1820905998310516</v>
      </c>
      <c r="I9" s="9">
        <f t="shared" si="18"/>
        <v>3.6634341144996667</v>
      </c>
      <c r="J9" s="9">
        <f t="shared" si="19"/>
        <v>2.4226374989094603</v>
      </c>
      <c r="K9" s="11">
        <f t="shared" si="20"/>
        <v>0.32894736842105265</v>
      </c>
      <c r="L9" s="11">
        <f t="shared" si="21"/>
        <v>0.28653295128939826</v>
      </c>
      <c r="M9" s="11">
        <f t="shared" si="22"/>
        <v>0.42918454935622319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-0.27329156264987631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0.23705148725941294</v>
      </c>
      <c r="Q9" s="11">
        <f>2*'OddsRatio_working_3-way'!K9*'OddsRatio_working_3-way'!L9*'OddsRatio_working_3-way'!M9</f>
        <v>8.0904944457137543E-2</v>
      </c>
      <c r="R9" s="11">
        <f t="shared" si="23"/>
        <v>0</v>
      </c>
      <c r="S9" s="11">
        <f t="shared" si="24"/>
        <v>-0.86739409354948938</v>
      </c>
      <c r="T9" s="11">
        <f t="shared" si="25"/>
        <v>-0.29603893977798279</v>
      </c>
      <c r="U9" s="11">
        <f>'OddsRatio_working_3-way'!S9-'OddsRatio_working_3-way'!R9^2/3</f>
        <v>-0.86739409354948938</v>
      </c>
      <c r="V9" s="11">
        <f>'OddsRatio_working_3-way'!S9*'OddsRatio_working_3-way'!R9/3-2*'OddsRatio_working_3-way'!R9^3/27-'OddsRatio_working_3-way'!T9</f>
        <v>0.29603893977798279</v>
      </c>
      <c r="W9" s="11">
        <f>'OddsRatio_working_3-way'!V9^2+4*'OddsRatio_working_3-way'!U9^3/27</f>
        <v>-9.0429423395974456E-3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0.15546864330506455</v>
      </c>
      <c r="Y9" s="11">
        <f>IF('OddsRatio_working_3-way'!W9&gt;=0,IF('OddsRatio_working_3-way'!V9+SQRT('OddsRatio_working_3-way'!W9)&gt;0,0,PI()),ACOS('OddsRatio_working_3-way'!V9/(2*'OddsRatio_working_3-way'!X9)))</f>
        <v>0.3108115503873865</v>
      </c>
      <c r="Z9" s="11">
        <f>'OddsRatio_working_3-way'!X9^(1/3)*COS('OddsRatio_working_3-way'!Y9/3)</f>
        <v>0.53482612740957147</v>
      </c>
      <c r="AA9" s="11">
        <f>'OddsRatio_working_3-way'!X9^(1/3)*COS(('OddsRatio_working_3-way'!Y9+2*PI())/3)</f>
        <v>-0.31557200334669322</v>
      </c>
      <c r="AB9" s="11">
        <f>'OddsRatio_working_3-way'!X9^(1/3)*COS(('OddsRatio_working_3-way'!Y9+4*PI())/3)</f>
        <v>-0.2192541240628782</v>
      </c>
      <c r="AC9" s="11">
        <f>'OddsRatio_working_3-way'!X9^(1/3)*SIN('OddsRatio_working_3-way'!Y9/3)</f>
        <v>5.5609153532284461E-2</v>
      </c>
      <c r="AD9" s="11">
        <f>'OddsRatio_working_3-way'!X9^(1/3)*SIN(('OddsRatio_working_3-way'!Y9+2*PI())/3)</f>
        <v>0.43536843617819965</v>
      </c>
      <c r="AE9" s="11">
        <f>'OddsRatio_working_3-way'!X9^(1/3)*SIN(('OddsRatio_working_3-way'!Y9+4*PI())/3)</f>
        <v>-0.49097758971048405</v>
      </c>
      <c r="AF9" s="11">
        <f>-'OddsRatio_working_3-way'!U9/(3*'OddsRatio_working_3-way'!X9^(1/3))*COS(('OddsRatio_working_3-way'!Y9)/3)</f>
        <v>0.53482612740957158</v>
      </c>
      <c r="AG9" s="11">
        <f>-'OddsRatio_working_3-way'!U9/(3*'OddsRatio_working_3-way'!X9^(1/3))*COS(('OddsRatio_working_3-way'!Y9+2*PI())/3)</f>
        <v>-0.31557200334669328</v>
      </c>
      <c r="AH9" s="11">
        <f>-'OddsRatio_working_3-way'!U9/(3*'OddsRatio_working_3-way'!X9^(1/3))*COS(('OddsRatio_working_3-way'!Y9+4*PI())/3)</f>
        <v>-0.21925412406287825</v>
      </c>
      <c r="AI9" s="11">
        <f>'OddsRatio_working_3-way'!U9/(3*'OddsRatio_working_3-way'!X9^(1/3))*SIN(('OddsRatio_working_3-way'!Y9)/3)</f>
        <v>-5.5609153532284475E-2</v>
      </c>
      <c r="AJ9" s="11">
        <f>'OddsRatio_working_3-way'!U9/(3*'OddsRatio_working_3-way'!X9^(1/3))*SIN(('OddsRatio_working_3-way'!Y9+2*PI())/3)</f>
        <v>-0.4353684361781997</v>
      </c>
      <c r="AK9" s="11">
        <f>'OddsRatio_working_3-way'!U9/(3*'OddsRatio_working_3-way'!X9^(1/3))*SIN(('OddsRatio_working_3-way'!Y9+4*PI())/3)</f>
        <v>0.49097758971048416</v>
      </c>
      <c r="AL9" s="11">
        <f>'OddsRatio_working_3-way'!Z9+'OddsRatio_working_3-way'!AF9</f>
        <v>1.0696522548191432</v>
      </c>
      <c r="AM9" s="11">
        <f>'OddsRatio_working_3-way'!AA9+'OddsRatio_working_3-way'!AG9</f>
        <v>-0.63114400669338644</v>
      </c>
      <c r="AN9" s="11">
        <f>'OddsRatio_working_3-way'!AB9+'OddsRatio_working_3-way'!AH9</f>
        <v>-0.43850824812575645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1.0696522548191432</v>
      </c>
      <c r="AS9" s="11">
        <f>IF(('OddsRatio_working_3-way'!X9=0),IF(Q9&gt;0,-Q9^(1/3),(-Q9)^(1/3)),'OddsRatio_working_3-way'!AM9-'OddsRatio_working_3-way'!R9/3)</f>
        <v>-0.63114400669338644</v>
      </c>
      <c r="AT9" s="11">
        <f>IF(('OddsRatio_working_3-way'!X9=0),IF(Q9&gt;0,-Q9^(1/3),(-Q9)^(1/3)),'OddsRatio_working_3-way'!AN9-'OddsRatio_working_3-way'!R9/3)</f>
        <v>-0.43850824812575645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2.2599999999999998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3.08</v>
      </c>
      <c r="D10" s="9">
        <f t="shared" si="13"/>
        <v>0.42602956709012657</v>
      </c>
      <c r="E10" s="9">
        <f t="shared" si="14"/>
        <v>0.26380057215794595</v>
      </c>
      <c r="F10" s="9">
        <f t="shared" si="15"/>
        <v>0.31016986075192748</v>
      </c>
      <c r="G10" s="9">
        <f t="shared" si="16"/>
        <v>1.0692499413183754</v>
      </c>
      <c r="H10" s="9">
        <f t="shared" si="17"/>
        <v>2.347254926061153</v>
      </c>
      <c r="I10" s="9">
        <f t="shared" si="18"/>
        <v>3.7907423468409598</v>
      </c>
      <c r="J10" s="9">
        <f t="shared" si="19"/>
        <v>3.224039877942221</v>
      </c>
      <c r="K10" s="11">
        <f t="shared" si="20"/>
        <v>0.44247787610619471</v>
      </c>
      <c r="L10" s="11">
        <f t="shared" si="21"/>
        <v>0.2770083102493075</v>
      </c>
      <c r="M10" s="11">
        <f t="shared" si="22"/>
        <v>0.32467532467532467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-0.27221247852238473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0.23678304878510795</v>
      </c>
      <c r="Q10" s="11">
        <f>2*'OddsRatio_working_3-way'!K10*'OddsRatio_working_3-way'!L10*'OddsRatio_working_3-way'!M10</f>
        <v>7.9590940768103524E-2</v>
      </c>
      <c r="R10" s="11">
        <f t="shared" si="23"/>
        <v>0</v>
      </c>
      <c r="S10" s="11">
        <f t="shared" si="24"/>
        <v>-0.86984641582342692</v>
      </c>
      <c r="T10" s="11">
        <f t="shared" si="25"/>
        <v>-0.29238534985661413</v>
      </c>
      <c r="U10" s="11">
        <f>'OddsRatio_working_3-way'!S10-'OddsRatio_working_3-way'!R10^2/3</f>
        <v>-0.86984641582342692</v>
      </c>
      <c r="V10" s="11">
        <f>'OddsRatio_working_3-way'!S10*'OddsRatio_working_3-way'!R10/3-2*'OddsRatio_working_3-way'!R10^3/27-'OddsRatio_working_3-way'!T10</f>
        <v>0.29238534985661413</v>
      </c>
      <c r="W10" s="11">
        <f>'OddsRatio_working_3-way'!V10^2+4*'OddsRatio_working_3-way'!U10^3/27</f>
        <v>-1.2015150592421184E-2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0.15612842742690697</v>
      </c>
      <c r="Y10" s="11">
        <f>IF('OddsRatio_working_3-way'!W10&gt;=0,IF('OddsRatio_working_3-way'!V10+SQRT('OddsRatio_working_3-way'!W10)&gt;0,0,PI()),ACOS('OddsRatio_working_3-way'!V10/(2*'OddsRatio_working_3-way'!X10)))</f>
        <v>0.3586781224025728</v>
      </c>
      <c r="Z10" s="11">
        <f>'OddsRatio_working_3-way'!X10^(1/3)*COS('OddsRatio_working_3-way'!Y10/3)</f>
        <v>0.53462497065918768</v>
      </c>
      <c r="AA10" s="11">
        <f>'OddsRatio_working_3-way'!X10^(1/3)*COS(('OddsRatio_working_3-way'!Y10+2*PI())/3)</f>
        <v>-0.32293361006295218</v>
      </c>
      <c r="AB10" s="11">
        <f>'OddsRatio_working_3-way'!X10^(1/3)*COS(('OddsRatio_working_3-way'!Y10+4*PI())/3)</f>
        <v>-0.21169136059623561</v>
      </c>
      <c r="AC10" s="11">
        <f>'OddsRatio_working_3-way'!X10^(1/3)*SIN('OddsRatio_working_3-way'!Y10/3)</f>
        <v>6.4225742674868525E-2</v>
      </c>
      <c r="AD10" s="11">
        <f>'OddsRatio_working_3-way'!X10^(1/3)*SIN(('OddsRatio_working_3-way'!Y10+2*PI())/3)</f>
        <v>0.43088593475093245</v>
      </c>
      <c r="AE10" s="11">
        <f>'OddsRatio_working_3-way'!X10^(1/3)*SIN(('OddsRatio_working_3-way'!Y10+4*PI())/3)</f>
        <v>-0.49511167742580081</v>
      </c>
      <c r="AF10" s="11">
        <f>-'OddsRatio_working_3-way'!U10/(3*'OddsRatio_working_3-way'!X10^(1/3))*COS(('OddsRatio_working_3-way'!Y10)/3)</f>
        <v>0.53462497065918757</v>
      </c>
      <c r="AG10" s="11">
        <f>-'OddsRatio_working_3-way'!U10/(3*'OddsRatio_working_3-way'!X10^(1/3))*COS(('OddsRatio_working_3-way'!Y10+2*PI())/3)</f>
        <v>-0.32293361006295213</v>
      </c>
      <c r="AH10" s="11">
        <f>-'OddsRatio_working_3-way'!U10/(3*'OddsRatio_working_3-way'!X10^(1/3))*COS(('OddsRatio_working_3-way'!Y10+4*PI())/3)</f>
        <v>-0.21169136059623556</v>
      </c>
      <c r="AI10" s="11">
        <f>'OddsRatio_working_3-way'!U10/(3*'OddsRatio_working_3-way'!X10^(1/3))*SIN(('OddsRatio_working_3-way'!Y10)/3)</f>
        <v>-6.4225742674868511E-2</v>
      </c>
      <c r="AJ10" s="11">
        <f>'OddsRatio_working_3-way'!U10/(3*'OddsRatio_working_3-way'!X10^(1/3))*SIN(('OddsRatio_working_3-way'!Y10+2*PI())/3)</f>
        <v>-0.4308859347509324</v>
      </c>
      <c r="AK10" s="11">
        <f>'OddsRatio_working_3-way'!U10/(3*'OddsRatio_working_3-way'!X10^(1/3))*SIN(('OddsRatio_working_3-way'!Y10+4*PI())/3)</f>
        <v>0.4951116774258007</v>
      </c>
      <c r="AL10" s="11">
        <f>'OddsRatio_working_3-way'!Z10+'OddsRatio_working_3-way'!AF10</f>
        <v>1.0692499413183754</v>
      </c>
      <c r="AM10" s="11">
        <f>'OddsRatio_working_3-way'!AA10+'OddsRatio_working_3-way'!AG10</f>
        <v>-0.64586722012590436</v>
      </c>
      <c r="AN10" s="11">
        <f>'OddsRatio_working_3-way'!AB10+'OddsRatio_working_3-way'!AH10</f>
        <v>-0.42338272119247117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1.0692499413183754</v>
      </c>
      <c r="AS10" s="11">
        <f>IF(('OddsRatio_working_3-way'!X10=0),IF(Q10&gt;0,-Q10^(1/3),(-Q10)^(1/3)),'OddsRatio_working_3-way'!AM10-'OddsRatio_working_3-way'!R10/3)</f>
        <v>-0.64586722012590436</v>
      </c>
      <c r="AT10" s="11">
        <f>IF(('OddsRatio_working_3-way'!X10=0),IF(Q10&gt;0,-Q10^(1/3),(-Q10)^(1/3)),'OddsRatio_working_3-way'!AN10-'OddsRatio_working_3-way'!R10/3)</f>
        <v>-0.42338272119247117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1.93</v>
      </c>
      <c r="B11" s="4">
        <f>IF('True_Odds_Calculator_3-way'!B12="","",'True_Odds_Calculator_3-way'!B12)</f>
        <v>3.51</v>
      </c>
      <c r="C11" s="4">
        <f>IF('True_Odds_Calculator_3-way'!C12="","",'True_Odds_Calculator_3-way'!C12)</f>
        <v>4.09</v>
      </c>
      <c r="D11" s="9">
        <f t="shared" si="13"/>
        <v>0.49932296972508361</v>
      </c>
      <c r="E11" s="9">
        <f t="shared" si="14"/>
        <v>0.26981496433903762</v>
      </c>
      <c r="F11" s="9">
        <f t="shared" si="15"/>
        <v>0.23086206593587871</v>
      </c>
      <c r="G11" s="9">
        <f t="shared" si="16"/>
        <v>1.0781847236899236</v>
      </c>
      <c r="H11" s="9">
        <f t="shared" si="17"/>
        <v>2.0027117930316289</v>
      </c>
      <c r="I11" s="9">
        <f t="shared" si="18"/>
        <v>3.7062436564617074</v>
      </c>
      <c r="J11" s="9">
        <f t="shared" si="19"/>
        <v>4.3315907962018638</v>
      </c>
      <c r="K11" s="11">
        <f t="shared" si="20"/>
        <v>0.5181347150259068</v>
      </c>
      <c r="L11" s="11">
        <f t="shared" si="21"/>
        <v>0.28490028490028491</v>
      </c>
      <c r="M11" s="11">
        <f t="shared" si="22"/>
        <v>0.24449877750611249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-0.26033191675412681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0.2356814751509255</v>
      </c>
      <c r="Q11" s="11">
        <f>2*'OddsRatio_working_3-way'!K11*'OddsRatio_working_3-way'!L11*'OddsRatio_working_3-way'!M11</f>
        <v>7.2184219035505523E-2</v>
      </c>
      <c r="R11" s="11">
        <f t="shared" si="23"/>
        <v>0</v>
      </c>
      <c r="S11" s="11">
        <f t="shared" si="24"/>
        <v>-0.90531148884643797</v>
      </c>
      <c r="T11" s="11">
        <f t="shared" si="25"/>
        <v>-0.27727763823780649</v>
      </c>
      <c r="U11" s="11">
        <f>'OddsRatio_working_3-way'!S11-'OddsRatio_working_3-way'!R11^2/3</f>
        <v>-0.90531148884643797</v>
      </c>
      <c r="V11" s="11">
        <f>'OddsRatio_working_3-way'!S11*'OddsRatio_working_3-way'!R11/3-2*'OddsRatio_working_3-way'!R11^3/27-'OddsRatio_working_3-way'!T11</f>
        <v>0.27727763823780649</v>
      </c>
      <c r="W11" s="11">
        <f>'OddsRatio_working_3-way'!V11^2+4*'OddsRatio_working_3-way'!U11^3/27</f>
        <v>-3.3040554283082987E-2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0.16577352242579246</v>
      </c>
      <c r="Y11" s="11">
        <f>IF('OddsRatio_working_3-way'!W11&gt;=0,IF('OddsRatio_working_3-way'!V11+SQRT('OddsRatio_working_3-way'!W11)&gt;0,0,PI()),ACOS('OddsRatio_working_3-way'!V11/(2*'OddsRatio_working_3-way'!X11)))</f>
        <v>0.58027007437294043</v>
      </c>
      <c r="Z11" s="11">
        <f>'OddsRatio_working_3-way'!X11^(1/3)*COS('OddsRatio_working_3-way'!Y11/3)</f>
        <v>0.53909236184496179</v>
      </c>
      <c r="AA11" s="11">
        <f>'OddsRatio_working_3-way'!X11^(1/3)*COS(('OddsRatio_working_3-way'!Y11+2*PI())/3)</f>
        <v>-0.36099256555262943</v>
      </c>
      <c r="AB11" s="11">
        <f>'OddsRatio_working_3-way'!X11^(1/3)*COS(('OddsRatio_working_3-way'!Y11+4*PI())/3)</f>
        <v>-0.17809979629233252</v>
      </c>
      <c r="AC11" s="11">
        <f>'OddsRatio_working_3-way'!X11^(1/3)*SIN('OddsRatio_working_3-way'!Y11/3)</f>
        <v>0.10559318956526872</v>
      </c>
      <c r="AD11" s="11">
        <f>'OddsRatio_working_3-way'!X11^(1/3)*SIN(('OddsRatio_working_3-way'!Y11+2*PI())/3)</f>
        <v>0.41407108556125549</v>
      </c>
      <c r="AE11" s="11">
        <f>'OddsRatio_working_3-way'!X11^(1/3)*SIN(('OddsRatio_working_3-way'!Y11+4*PI())/3)</f>
        <v>-0.51966427512652402</v>
      </c>
      <c r="AF11" s="11">
        <f>-'OddsRatio_working_3-way'!U11/(3*'OddsRatio_working_3-way'!X11^(1/3))*COS(('OddsRatio_working_3-way'!Y11)/3)</f>
        <v>0.53909236184496179</v>
      </c>
      <c r="AG11" s="11">
        <f>-'OddsRatio_working_3-way'!U11/(3*'OddsRatio_working_3-way'!X11^(1/3))*COS(('OddsRatio_working_3-way'!Y11+2*PI())/3)</f>
        <v>-0.36099256555262943</v>
      </c>
      <c r="AH11" s="11">
        <f>-'OddsRatio_working_3-way'!U11/(3*'OddsRatio_working_3-way'!X11^(1/3))*COS(('OddsRatio_working_3-way'!Y11+4*PI())/3)</f>
        <v>-0.17809979629233252</v>
      </c>
      <c r="AI11" s="11">
        <f>'OddsRatio_working_3-way'!U11/(3*'OddsRatio_working_3-way'!X11^(1/3))*SIN(('OddsRatio_working_3-way'!Y11)/3)</f>
        <v>-0.10559318956526872</v>
      </c>
      <c r="AJ11" s="11">
        <f>'OddsRatio_working_3-way'!U11/(3*'OddsRatio_working_3-way'!X11^(1/3))*SIN(('OddsRatio_working_3-way'!Y11+2*PI())/3)</f>
        <v>-0.41407108556125549</v>
      </c>
      <c r="AK11" s="11">
        <f>'OddsRatio_working_3-way'!U11/(3*'OddsRatio_working_3-way'!X11^(1/3))*SIN(('OddsRatio_working_3-way'!Y11+4*PI())/3)</f>
        <v>0.51966427512652402</v>
      </c>
      <c r="AL11" s="11">
        <f>'OddsRatio_working_3-way'!Z11+'OddsRatio_working_3-way'!AF11</f>
        <v>1.0781847236899236</v>
      </c>
      <c r="AM11" s="11">
        <f>'OddsRatio_working_3-way'!AA11+'OddsRatio_working_3-way'!AG11</f>
        <v>-0.72198513110525886</v>
      </c>
      <c r="AN11" s="11">
        <f>'OddsRatio_working_3-way'!AB11+'OddsRatio_working_3-way'!AH11</f>
        <v>-0.35619959258466505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1.0781847236899236</v>
      </c>
      <c r="AS11" s="11">
        <f>IF(('OddsRatio_working_3-way'!X11=0),IF(Q11&gt;0,-Q11^(1/3),(-Q11)^(1/3)),'OddsRatio_working_3-way'!AM11-'OddsRatio_working_3-way'!R11/3)</f>
        <v>-0.72198513110525886</v>
      </c>
      <c r="AT11" s="11">
        <f>IF(('OddsRatio_working_3-way'!X11=0),IF(Q11&gt;0,-Q11^(1/3),(-Q11)^(1/3)),'OddsRatio_working_3-way'!AN11-'OddsRatio_working_3-way'!R11/3)</f>
        <v>-0.35619959258466505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2.35</v>
      </c>
      <c r="B12" s="4">
        <f>IF('True_Odds_Calculator_3-way'!B13="","",'True_Odds_Calculator_3-way'!B13)</f>
        <v>3.26</v>
      </c>
      <c r="C12" s="4">
        <f>IF('True_Odds_Calculator_3-way'!C13="","",'True_Odds_Calculator_3-way'!C13)</f>
        <v>3.21</v>
      </c>
      <c r="D12" s="9">
        <f t="shared" si="13"/>
        <v>0.4095092542572682</v>
      </c>
      <c r="E12" s="9">
        <f t="shared" si="14"/>
        <v>0.29291784535398607</v>
      </c>
      <c r="F12" s="9">
        <f t="shared" si="15"/>
        <v>0.29757290038874573</v>
      </c>
      <c r="G12" s="9">
        <f t="shared" si="16"/>
        <v>1.0681090789885621</v>
      </c>
      <c r="H12" s="9">
        <f t="shared" si="17"/>
        <v>2.4419472566345584</v>
      </c>
      <c r="I12" s="9">
        <f t="shared" si="18"/>
        <v>3.4139265185141503</v>
      </c>
      <c r="J12" s="9">
        <f t="shared" si="19"/>
        <v>3.3605210645647228</v>
      </c>
      <c r="K12" s="11">
        <f t="shared" si="20"/>
        <v>0.42553191489361702</v>
      </c>
      <c r="L12" s="11">
        <f t="shared" si="21"/>
        <v>0.30674846625766872</v>
      </c>
      <c r="M12" s="11">
        <f t="shared" si="22"/>
        <v>0.3115264797507788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-0.27418518604364628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0.23666415770128352</v>
      </c>
      <c r="Q12" s="11">
        <f>2*'OddsRatio_working_3-way'!K12*'OddsRatio_working_3-way'!L12*'OddsRatio_working_3-way'!M12</f>
        <v>8.1327889244427312E-2</v>
      </c>
      <c r="R12" s="11">
        <f t="shared" si="23"/>
        <v>0</v>
      </c>
      <c r="S12" s="11">
        <f t="shared" si="24"/>
        <v>-0.86315442900554828</v>
      </c>
      <c r="T12" s="11">
        <f t="shared" si="25"/>
        <v>-0.29661664226994777</v>
      </c>
      <c r="U12" s="11">
        <f>'OddsRatio_working_3-way'!S12-'OddsRatio_working_3-way'!R12^2/3</f>
        <v>-0.86315442900554828</v>
      </c>
      <c r="V12" s="11">
        <f>'OddsRatio_working_3-way'!S12*'OddsRatio_working_3-way'!R12/3-2*'OddsRatio_working_3-way'!R12^3/27-'OddsRatio_working_3-way'!T12</f>
        <v>0.29661664226994777</v>
      </c>
      <c r="W12" s="11">
        <f>'OddsRatio_working_3-way'!V12^2+4*'OddsRatio_working_3-way'!U12^3/27</f>
        <v>-7.2897898329576938E-3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0.15433018361977663</v>
      </c>
      <c r="Y12" s="11">
        <f>IF('OddsRatio_working_3-way'!W12&gt;=0,IF('OddsRatio_working_3-way'!V12+SQRT('OddsRatio_working_3-way'!W12)&gt;0,0,PI()),ACOS('OddsRatio_working_3-way'!V12/(2*'OddsRatio_working_3-way'!X12)))</f>
        <v>0.28027047358375112</v>
      </c>
      <c r="Z12" s="11">
        <f>'OddsRatio_working_3-way'!X12^(1/3)*COS('OddsRatio_working_3-way'!Y12/3)</f>
        <v>0.53405453949428117</v>
      </c>
      <c r="AA12" s="11">
        <f>'OddsRatio_working_3-way'!X12^(1/3)*COS(('OddsRatio_working_3-way'!Y12+2*PI())/3)</f>
        <v>-0.3103622312164972</v>
      </c>
      <c r="AB12" s="11">
        <f>'OddsRatio_working_3-way'!X12^(1/3)*COS(('OddsRatio_working_3-way'!Y12+4*PI())/3)</f>
        <v>-0.22369230827778402</v>
      </c>
      <c r="AC12" s="11">
        <f>'OddsRatio_working_3-way'!X12^(1/3)*SIN('OddsRatio_working_3-way'!Y12/3)</f>
        <v>5.0038903339310124E-2</v>
      </c>
      <c r="AD12" s="11">
        <f>'OddsRatio_working_3-way'!X12^(1/3)*SIN(('OddsRatio_working_3-way'!Y12+2*PI())/3)</f>
        <v>0.43748534653879206</v>
      </c>
      <c r="AE12" s="11">
        <f>'OddsRatio_working_3-way'!X12^(1/3)*SIN(('OddsRatio_working_3-way'!Y12+4*PI())/3)</f>
        <v>-0.48752424987810228</v>
      </c>
      <c r="AF12" s="11">
        <f>-'OddsRatio_working_3-way'!U12/(3*'OddsRatio_working_3-way'!X12^(1/3))*COS(('OddsRatio_working_3-way'!Y12)/3)</f>
        <v>0.53405453949428106</v>
      </c>
      <c r="AG12" s="11">
        <f>-'OddsRatio_working_3-way'!U12/(3*'OddsRatio_working_3-way'!X12^(1/3))*COS(('OddsRatio_working_3-way'!Y12+2*PI())/3)</f>
        <v>-0.31036223121649714</v>
      </c>
      <c r="AH12" s="11">
        <f>-'OddsRatio_working_3-way'!U12/(3*'OddsRatio_working_3-way'!X12^(1/3))*COS(('OddsRatio_working_3-way'!Y12+4*PI())/3)</f>
        <v>-0.223692308277784</v>
      </c>
      <c r="AI12" s="11">
        <f>'OddsRatio_working_3-way'!U12/(3*'OddsRatio_working_3-way'!X12^(1/3))*SIN(('OddsRatio_working_3-way'!Y12)/3)</f>
        <v>-5.003890333931011E-2</v>
      </c>
      <c r="AJ12" s="11">
        <f>'OddsRatio_working_3-way'!U12/(3*'OddsRatio_working_3-way'!X12^(1/3))*SIN(('OddsRatio_working_3-way'!Y12+2*PI())/3)</f>
        <v>-0.43748534653879201</v>
      </c>
      <c r="AK12" s="11">
        <f>'OddsRatio_working_3-way'!U12/(3*'OddsRatio_working_3-way'!X12^(1/3))*SIN(('OddsRatio_working_3-way'!Y12+4*PI())/3)</f>
        <v>0.48752424987810217</v>
      </c>
      <c r="AL12" s="11">
        <f>'OddsRatio_working_3-way'!Z12+'OddsRatio_working_3-way'!AF12</f>
        <v>1.0681090789885621</v>
      </c>
      <c r="AM12" s="11">
        <f>'OddsRatio_working_3-way'!AA12+'OddsRatio_working_3-way'!AG12</f>
        <v>-0.62072446243299439</v>
      </c>
      <c r="AN12" s="11">
        <f>'OddsRatio_working_3-way'!AB12+'OddsRatio_working_3-way'!AH12</f>
        <v>-0.44738461655556805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1.0681090789885621</v>
      </c>
      <c r="AS12" s="11">
        <f>IF(('OddsRatio_working_3-way'!X12=0),IF(Q12&gt;0,-Q12^(1/3),(-Q12)^(1/3)),'OddsRatio_working_3-way'!AM12-'OddsRatio_working_3-way'!R12/3)</f>
        <v>-0.62072446243299439</v>
      </c>
      <c r="AT12" s="11">
        <f>IF(('OddsRatio_working_3-way'!X12=0),IF(Q12&gt;0,-Q12^(1/3),(-Q12)^(1/3)),'OddsRatio_working_3-way'!AN12-'OddsRatio_working_3-way'!R12/3)</f>
        <v>-0.44738461655556805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3.51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1.97</v>
      </c>
      <c r="D13" s="9">
        <f t="shared" si="13"/>
        <v>0.26453699927040436</v>
      </c>
      <c r="E13" s="9">
        <f t="shared" si="14"/>
        <v>0.25339958764988862</v>
      </c>
      <c r="F13" s="9">
        <f t="shared" si="15"/>
        <v>0.48206341307970713</v>
      </c>
      <c r="G13" s="9">
        <f t="shared" si="16"/>
        <v>1.1076452386969207</v>
      </c>
      <c r="H13" s="9">
        <f t="shared" si="17"/>
        <v>3.7801895491292705</v>
      </c>
      <c r="I13" s="9">
        <f t="shared" si="18"/>
        <v>3.9463363349338092</v>
      </c>
      <c r="J13" s="9">
        <f t="shared" si="19"/>
        <v>2.0744158815360132</v>
      </c>
      <c r="K13" s="11">
        <f t="shared" si="20"/>
        <v>0.28490028490028491</v>
      </c>
      <c r="L13" s="11">
        <f t="shared" si="21"/>
        <v>0.27322404371584696</v>
      </c>
      <c r="M13" s="11">
        <f t="shared" si="22"/>
        <v>0.50761421319796951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-0.25590140147295293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0.24261293019441199</v>
      </c>
      <c r="Q13" s="11">
        <f>2*'OddsRatio_working_3-way'!K13*'OddsRatio_working_3-way'!L13*'OddsRatio_working_3-way'!M13</f>
        <v>7.9027013092642331E-2</v>
      </c>
      <c r="R13" s="11">
        <f t="shared" si="23"/>
        <v>0</v>
      </c>
      <c r="S13" s="11">
        <f t="shared" si="24"/>
        <v>-0.94807190893815629</v>
      </c>
      <c r="T13" s="11">
        <f t="shared" si="25"/>
        <v>-0.30881821138050686</v>
      </c>
      <c r="U13" s="11">
        <f>'OddsRatio_working_3-way'!S13-'OddsRatio_working_3-way'!R13^2/3</f>
        <v>-0.94807190893815629</v>
      </c>
      <c r="V13" s="11">
        <f>'OddsRatio_working_3-way'!S13*'OddsRatio_working_3-way'!R13/3-2*'OddsRatio_working_3-way'!R13^3/27-'OddsRatio_working_3-way'!T13</f>
        <v>0.30881821138050686</v>
      </c>
      <c r="W13" s="11">
        <f>'OddsRatio_working_3-way'!V13^2+4*'OddsRatio_working_3-way'!U13^3/27</f>
        <v>-3.0878020654184407E-2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0.1776560640214962</v>
      </c>
      <c r="Y13" s="11">
        <f>IF('OddsRatio_working_3-way'!W13&gt;=0,IF('OddsRatio_working_3-way'!V13+SQRT('OddsRatio_working_3-way'!W13)&gt;0,0,PI()),ACOS('OddsRatio_working_3-way'!V13/(2*'OddsRatio_working_3-way'!X13)))</f>
        <v>0.5173228887381589</v>
      </c>
      <c r="Z13" s="11">
        <f>'OddsRatio_working_3-way'!X13^(1/3)*COS('OddsRatio_working_3-way'!Y13/3)</f>
        <v>0.55382261934846044</v>
      </c>
      <c r="AA13" s="11">
        <f>'OddsRatio_working_3-way'!X13^(1/3)*COS(('OddsRatio_working_3-way'!Y13+2*PI())/3)</f>
        <v>-0.3604478702812291</v>
      </c>
      <c r="AB13" s="11">
        <f>'OddsRatio_working_3-way'!X13^(1/3)*COS(('OddsRatio_working_3-way'!Y13+4*PI())/3)</f>
        <v>-0.19337474906723132</v>
      </c>
      <c r="AC13" s="11">
        <f>'OddsRatio_working_3-way'!X13^(1/3)*SIN('OddsRatio_working_3-way'!Y13/3)</f>
        <v>9.6459711507252605E-2</v>
      </c>
      <c r="AD13" s="11">
        <f>'OddsRatio_working_3-way'!X13^(1/3)*SIN(('OddsRatio_working_3-way'!Y13+2*PI())/3)</f>
        <v>0.43139460179257971</v>
      </c>
      <c r="AE13" s="11">
        <f>'OddsRatio_working_3-way'!X13^(1/3)*SIN(('OddsRatio_working_3-way'!Y13+4*PI())/3)</f>
        <v>-0.52785431329983223</v>
      </c>
      <c r="AF13" s="11">
        <f>-'OddsRatio_working_3-way'!U13/(3*'OddsRatio_working_3-way'!X13^(1/3))*COS(('OddsRatio_working_3-way'!Y13)/3)</f>
        <v>0.55382261934846033</v>
      </c>
      <c r="AG13" s="11">
        <f>-'OddsRatio_working_3-way'!U13/(3*'OddsRatio_working_3-way'!X13^(1/3))*COS(('OddsRatio_working_3-way'!Y13+2*PI())/3)</f>
        <v>-0.36044787028122899</v>
      </c>
      <c r="AH13" s="11">
        <f>-'OddsRatio_working_3-way'!U13/(3*'OddsRatio_working_3-way'!X13^(1/3))*COS(('OddsRatio_working_3-way'!Y13+4*PI())/3)</f>
        <v>-0.19337474906723129</v>
      </c>
      <c r="AI13" s="11">
        <f>'OddsRatio_working_3-way'!U13/(3*'OddsRatio_working_3-way'!X13^(1/3))*SIN(('OddsRatio_working_3-way'!Y13)/3)</f>
        <v>-9.6459711507252577E-2</v>
      </c>
      <c r="AJ13" s="11">
        <f>'OddsRatio_working_3-way'!U13/(3*'OddsRatio_working_3-way'!X13^(1/3))*SIN(('OddsRatio_working_3-way'!Y13+2*PI())/3)</f>
        <v>-0.4313946017925796</v>
      </c>
      <c r="AK13" s="11">
        <f>'OddsRatio_working_3-way'!U13/(3*'OddsRatio_working_3-way'!X13^(1/3))*SIN(('OddsRatio_working_3-way'!Y13+4*PI())/3)</f>
        <v>0.52785431329983212</v>
      </c>
      <c r="AL13" s="11">
        <f>'OddsRatio_working_3-way'!Z13+'OddsRatio_working_3-way'!AF13</f>
        <v>1.1076452386969207</v>
      </c>
      <c r="AM13" s="11">
        <f>'OddsRatio_working_3-way'!AA13+'OddsRatio_working_3-way'!AG13</f>
        <v>-0.72089574056245809</v>
      </c>
      <c r="AN13" s="11">
        <f>'OddsRatio_working_3-way'!AB13+'OddsRatio_working_3-way'!AH13</f>
        <v>-0.38674949813446258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1.1076452386969207</v>
      </c>
      <c r="AS13" s="11">
        <f>IF(('OddsRatio_working_3-way'!X13=0),IF(Q13&gt;0,-Q13^(1/3),(-Q13)^(1/3)),'OddsRatio_working_3-way'!AM13-'OddsRatio_working_3-way'!R13/3)</f>
        <v>-0.72089574056245809</v>
      </c>
      <c r="AT13" s="11">
        <f>IF(('OddsRatio_working_3-way'!X13=0),IF(Q13&gt;0,-Q13^(1/3),(-Q13)^(1/3)),'OddsRatio_working_3-way'!AN13-'OddsRatio_working_3-way'!R13/3)</f>
        <v>-0.38674949813446258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1.87</v>
      </c>
      <c r="B14" s="4">
        <f>IF('True_Odds_Calculator_3-way'!B15="","",'True_Odds_Calculator_3-way'!B15)</f>
        <v>3.75</v>
      </c>
      <c r="C14" s="4">
        <f>IF('True_Odds_Calculator_3-way'!C15="","",'True_Odds_Calculator_3-way'!C15)</f>
        <v>3.8</v>
      </c>
      <c r="D14" s="9">
        <f t="shared" si="13"/>
        <v>0.5091625657454637</v>
      </c>
      <c r="E14" s="9">
        <f t="shared" si="14"/>
        <v>0.24708710590143021</v>
      </c>
      <c r="F14" s="9">
        <f t="shared" si="15"/>
        <v>0.24375032835310628</v>
      </c>
      <c r="G14" s="9">
        <f t="shared" si="16"/>
        <v>1.1080566343035134</v>
      </c>
      <c r="H14" s="9">
        <f t="shared" si="17"/>
        <v>1.9640092718440572</v>
      </c>
      <c r="I14" s="9">
        <f t="shared" si="18"/>
        <v>4.0471557443346606</v>
      </c>
      <c r="J14" s="9">
        <f t="shared" si="19"/>
        <v>4.1025585760498373</v>
      </c>
      <c r="K14" s="11">
        <f t="shared" si="20"/>
        <v>0.53475935828876997</v>
      </c>
      <c r="L14" s="11">
        <f t="shared" si="21"/>
        <v>0.26666666666666666</v>
      </c>
      <c r="M14" s="11">
        <f t="shared" si="22"/>
        <v>0.26315789473684209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-0.25139318885448936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0.24092316352378271</v>
      </c>
      <c r="Q14" s="11">
        <f>2*'OddsRatio_working_3-way'!K14*'OddsRatio_working_3-way'!L14*'OddsRatio_working_3-way'!M14</f>
        <v>7.505394502298525E-2</v>
      </c>
      <c r="R14" s="11">
        <f t="shared" si="23"/>
        <v>0</v>
      </c>
      <c r="S14" s="11">
        <f t="shared" si="24"/>
        <v>-0.9583519928347507</v>
      </c>
      <c r="T14" s="11">
        <f t="shared" si="25"/>
        <v>-0.2985520226899534</v>
      </c>
      <c r="U14" s="11">
        <f>'OddsRatio_working_3-way'!S14-'OddsRatio_working_3-way'!R14^2/3</f>
        <v>-0.9583519928347507</v>
      </c>
      <c r="V14" s="11">
        <f>'OddsRatio_working_3-way'!S14*'OddsRatio_working_3-way'!R14/3-2*'OddsRatio_working_3-way'!R14^3/27-'OddsRatio_working_3-way'!T14</f>
        <v>0.2985520226899534</v>
      </c>
      <c r="W14" s="11">
        <f>'OddsRatio_working_3-way'!V14^2+4*'OddsRatio_working_3-way'!U14^3/27</f>
        <v>-4.1264824145543E-2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0.18055340927119423</v>
      </c>
      <c r="Y14" s="11">
        <f>IF('OddsRatio_working_3-way'!W14&gt;=0,IF('OddsRatio_working_3-way'!V14+SQRT('OddsRatio_working_3-way'!W14)&gt;0,0,PI()),ACOS('OddsRatio_working_3-way'!V14/(2*'OddsRatio_working_3-way'!X14)))</f>
        <v>0.59745620923829978</v>
      </c>
      <c r="Z14" s="11">
        <f>'OddsRatio_working_3-way'!X14^(1/3)*COS('OddsRatio_working_3-way'!Y14/3)</f>
        <v>0.55402831715175671</v>
      </c>
      <c r="AA14" s="11">
        <f>'OddsRatio_working_3-way'!X14^(1/3)*COS(('OddsRatio_working_3-way'!Y14+2*PI())/3)</f>
        <v>-0.37385147604276225</v>
      </c>
      <c r="AB14" s="11">
        <f>'OddsRatio_working_3-way'!X14^(1/3)*COS(('OddsRatio_working_3-way'!Y14+4*PI())/3)</f>
        <v>-0.1801768411089946</v>
      </c>
      <c r="AC14" s="11">
        <f>'OddsRatio_working_3-way'!X14^(1/3)*SIN('OddsRatio_working_3-way'!Y14/3)</f>
        <v>0.11181810261421325</v>
      </c>
      <c r="AD14" s="11">
        <f>'OddsRatio_working_3-way'!X14^(1/3)*SIN(('OddsRatio_working_3-way'!Y14+2*PI())/3)</f>
        <v>0.42389354576225652</v>
      </c>
      <c r="AE14" s="11">
        <f>'OddsRatio_working_3-way'!X14^(1/3)*SIN(('OddsRatio_working_3-way'!Y14+4*PI())/3)</f>
        <v>-0.53571164837646978</v>
      </c>
      <c r="AF14" s="11">
        <f>-'OddsRatio_working_3-way'!U14/(3*'OddsRatio_working_3-way'!X14^(1/3))*COS(('OddsRatio_working_3-way'!Y14)/3)</f>
        <v>0.55402831715175671</v>
      </c>
      <c r="AG14" s="11">
        <f>-'OddsRatio_working_3-way'!U14/(3*'OddsRatio_working_3-way'!X14^(1/3))*COS(('OddsRatio_working_3-way'!Y14+2*PI())/3)</f>
        <v>-0.37385147604276225</v>
      </c>
      <c r="AH14" s="11">
        <f>-'OddsRatio_working_3-way'!U14/(3*'OddsRatio_working_3-way'!X14^(1/3))*COS(('OddsRatio_working_3-way'!Y14+4*PI())/3)</f>
        <v>-0.1801768411089946</v>
      </c>
      <c r="AI14" s="11">
        <f>'OddsRatio_working_3-way'!U14/(3*'OddsRatio_working_3-way'!X14^(1/3))*SIN(('OddsRatio_working_3-way'!Y14)/3)</f>
        <v>-0.11181810261421325</v>
      </c>
      <c r="AJ14" s="11">
        <f>'OddsRatio_working_3-way'!U14/(3*'OddsRatio_working_3-way'!X14^(1/3))*SIN(('OddsRatio_working_3-way'!Y14+2*PI())/3)</f>
        <v>-0.42389354576225652</v>
      </c>
      <c r="AK14" s="11">
        <f>'OddsRatio_working_3-way'!U14/(3*'OddsRatio_working_3-way'!X14^(1/3))*SIN(('OddsRatio_working_3-way'!Y14+4*PI())/3)</f>
        <v>0.53571164837646978</v>
      </c>
      <c r="AL14" s="11">
        <f>'OddsRatio_working_3-way'!Z14+'OddsRatio_working_3-way'!AF14</f>
        <v>1.1080566343035134</v>
      </c>
      <c r="AM14" s="11">
        <f>'OddsRatio_working_3-way'!AA14+'OddsRatio_working_3-way'!AG14</f>
        <v>-0.74770295208552451</v>
      </c>
      <c r="AN14" s="11">
        <f>'OddsRatio_working_3-way'!AB14+'OddsRatio_working_3-way'!AH14</f>
        <v>-0.36035368221798919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1.1080566343035134</v>
      </c>
      <c r="AS14" s="11">
        <f>IF(('OddsRatio_working_3-way'!X14=0),IF(Q14&gt;0,-Q14^(1/3),(-Q14)^(1/3)),'OddsRatio_working_3-way'!AM14-'OddsRatio_working_3-way'!R14/3)</f>
        <v>-0.74770295208552451</v>
      </c>
      <c r="AT14" s="11">
        <f>IF(('OddsRatio_working_3-way'!X14=0),IF(Q14&gt;0,-Q14^(1/3),(-Q14)^(1/3)),'OddsRatio_working_3-way'!AN14-'OddsRatio_working_3-way'!R14/3)</f>
        <v>-0.36035368221798919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3.7</v>
      </c>
      <c r="C15" s="4">
        <f>IF('True_Odds_Calculator_3-way'!C16="","",'True_Odds_Calculator_3-way'!C16)</f>
        <v>2.83</v>
      </c>
      <c r="D15" s="9">
        <f t="shared" si="13"/>
        <v>0.41682620493694128</v>
      </c>
      <c r="E15" s="9">
        <f t="shared" si="14"/>
        <v>0.25160872026037484</v>
      </c>
      <c r="F15" s="9">
        <f t="shared" si="15"/>
        <v>0.33156507480268388</v>
      </c>
      <c r="G15" s="9">
        <f t="shared" si="16"/>
        <v>1.1016389065223229</v>
      </c>
      <c r="H15" s="9">
        <f t="shared" si="17"/>
        <v>2.3990814112833503</v>
      </c>
      <c r="I15" s="9">
        <f t="shared" si="18"/>
        <v>3.9744250476102723</v>
      </c>
      <c r="J15" s="9">
        <f t="shared" si="19"/>
        <v>3.0159991989358508</v>
      </c>
      <c r="K15" s="11">
        <f t="shared" si="20"/>
        <v>0.44052863436123346</v>
      </c>
      <c r="L15" s="11">
        <f t="shared" si="21"/>
        <v>0.27027027027027023</v>
      </c>
      <c r="M15" s="11">
        <f t="shared" si="22"/>
        <v>0.35335689045936397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-0.26400038369030132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0.24401356883727954</v>
      </c>
      <c r="Q15" s="11">
        <f>2*'OddsRatio_working_3-way'!K15*'OddsRatio_working_3-way'!L15*'OddsRatio_working_3-way'!M15</f>
        <v>8.4142609943889488E-2</v>
      </c>
      <c r="R15" s="11">
        <f t="shared" si="23"/>
        <v>0</v>
      </c>
      <c r="S15" s="11">
        <f t="shared" si="24"/>
        <v>-0.92429247801219749</v>
      </c>
      <c r="T15" s="11">
        <f t="shared" si="25"/>
        <v>-0.31872154414213705</v>
      </c>
      <c r="U15" s="11">
        <f>'OddsRatio_working_3-way'!S15-'OddsRatio_working_3-way'!R15^2/3</f>
        <v>-0.92429247801219749</v>
      </c>
      <c r="V15" s="11">
        <f>'OddsRatio_working_3-way'!S15*'OddsRatio_working_3-way'!R15/3-2*'OddsRatio_working_3-way'!R15^3/27-'OddsRatio_working_3-way'!T15</f>
        <v>0.31872154414213705</v>
      </c>
      <c r="W15" s="11">
        <f>'OddsRatio_working_3-way'!V15^2+4*'OddsRatio_working_3-way'!U15^3/27</f>
        <v>-1.540004296977264E-2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0.17101422869904778</v>
      </c>
      <c r="Y15" s="11">
        <f>IF('OddsRatio_working_3-way'!W15&gt;=0,IF('OddsRatio_working_3-way'!V15+SQRT('OddsRatio_working_3-way'!W15)&gt;0,0,PI()),ACOS('OddsRatio_working_3-way'!V15/(2*'OddsRatio_working_3-way'!X15)))</f>
        <v>0.37129905442004585</v>
      </c>
      <c r="Z15" s="11">
        <f>'OddsRatio_working_3-way'!X15^(1/3)*COS('OddsRatio_working_3-way'!Y15/3)</f>
        <v>0.55081945326116144</v>
      </c>
      <c r="AA15" s="11">
        <f>'OddsRatio_working_3-way'!X15^(1/3)*COS(('OddsRatio_working_3-way'!Y15+2*PI())/3)</f>
        <v>-0.33475251839888015</v>
      </c>
      <c r="AB15" s="11">
        <f>'OddsRatio_working_3-way'!X15^(1/3)*COS(('OddsRatio_working_3-way'!Y15+4*PI())/3)</f>
        <v>-0.21606693486228146</v>
      </c>
      <c r="AC15" s="11">
        <f>'OddsRatio_working_3-way'!X15^(1/3)*SIN('OddsRatio_working_3-way'!Y15/3)</f>
        <v>6.8523153603783124E-2</v>
      </c>
      <c r="AD15" s="11">
        <f>'OddsRatio_working_3-way'!X15^(1/3)*SIN(('OddsRatio_working_3-way'!Y15+2*PI())/3)</f>
        <v>0.44276206262092949</v>
      </c>
      <c r="AE15" s="11">
        <f>'OddsRatio_working_3-way'!X15^(1/3)*SIN(('OddsRatio_working_3-way'!Y15+4*PI())/3)</f>
        <v>-0.51128521622471257</v>
      </c>
      <c r="AF15" s="11">
        <f>-'OddsRatio_working_3-way'!U15/(3*'OddsRatio_working_3-way'!X15^(1/3))*COS(('OddsRatio_working_3-way'!Y15)/3)</f>
        <v>0.55081945326116144</v>
      </c>
      <c r="AG15" s="11">
        <f>-'OddsRatio_working_3-way'!U15/(3*'OddsRatio_working_3-way'!X15^(1/3))*COS(('OddsRatio_working_3-way'!Y15+2*PI())/3)</f>
        <v>-0.33475251839888015</v>
      </c>
      <c r="AH15" s="11">
        <f>-'OddsRatio_working_3-way'!U15/(3*'OddsRatio_working_3-way'!X15^(1/3))*COS(('OddsRatio_working_3-way'!Y15+4*PI())/3)</f>
        <v>-0.21606693486228146</v>
      </c>
      <c r="AI15" s="11">
        <f>'OddsRatio_working_3-way'!U15/(3*'OddsRatio_working_3-way'!X15^(1/3))*SIN(('OddsRatio_working_3-way'!Y15)/3)</f>
        <v>-6.8523153603783124E-2</v>
      </c>
      <c r="AJ15" s="11">
        <f>'OddsRatio_working_3-way'!U15/(3*'OddsRatio_working_3-way'!X15^(1/3))*SIN(('OddsRatio_working_3-way'!Y15+2*PI())/3)</f>
        <v>-0.44276206262092949</v>
      </c>
      <c r="AK15" s="11">
        <f>'OddsRatio_working_3-way'!U15/(3*'OddsRatio_working_3-way'!X15^(1/3))*SIN(('OddsRatio_working_3-way'!Y15+4*PI())/3)</f>
        <v>0.51128521622471257</v>
      </c>
      <c r="AL15" s="11">
        <f>'OddsRatio_working_3-way'!Z15+'OddsRatio_working_3-way'!AF15</f>
        <v>1.1016389065223229</v>
      </c>
      <c r="AM15" s="11">
        <f>'OddsRatio_working_3-way'!AA15+'OddsRatio_working_3-way'!AG15</f>
        <v>-0.6695050367977603</v>
      </c>
      <c r="AN15" s="11">
        <f>'OddsRatio_working_3-way'!AB15+'OddsRatio_working_3-way'!AH15</f>
        <v>-0.43213386972456291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1.1016389065223229</v>
      </c>
      <c r="AS15" s="11">
        <f>IF(('OddsRatio_working_3-way'!X15=0),IF(Q15&gt;0,-Q15^(1/3),(-Q15)^(1/3)),'OddsRatio_working_3-way'!AM15-'OddsRatio_working_3-way'!R15/3)</f>
        <v>-0.6695050367977603</v>
      </c>
      <c r="AT15" s="11">
        <f>IF(('OddsRatio_working_3-way'!X15=0),IF(Q15&gt;0,-Q15^(1/3),(-Q15)^(1/3)),'OddsRatio_working_3-way'!AN15-'OddsRatio_working_3-way'!R15/3)</f>
        <v>-0.43213386972456291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1.76</v>
      </c>
      <c r="B16" s="4">
        <f>IF('True_Odds_Calculator_3-way'!B17="","",'True_Odds_Calculator_3-way'!B17)</f>
        <v>3.76</v>
      </c>
      <c r="C16" s="4">
        <f>IF('True_Odds_Calculator_3-way'!C17="","",'True_Odds_Calculator_3-way'!C17)</f>
        <v>4.3499999999999996</v>
      </c>
      <c r="D16" s="9">
        <f t="shared" si="13"/>
        <v>0.54223685853069925</v>
      </c>
      <c r="E16" s="9">
        <f t="shared" si="14"/>
        <v>0.24595258020099489</v>
      </c>
      <c r="F16" s="9">
        <f t="shared" si="15"/>
        <v>0.21181056126830594</v>
      </c>
      <c r="G16" s="9">
        <f t="shared" si="16"/>
        <v>1.1108059393417673</v>
      </c>
      <c r="H16" s="9">
        <f t="shared" si="17"/>
        <v>1.8442125138997427</v>
      </c>
      <c r="I16" s="9">
        <f t="shared" si="18"/>
        <v>4.065824392583278</v>
      </c>
      <c r="J16" s="9">
        <f t="shared" si="19"/>
        <v>4.7211998967949196</v>
      </c>
      <c r="K16" s="11">
        <f t="shared" si="20"/>
        <v>0.56818181818181823</v>
      </c>
      <c r="L16" s="11">
        <f t="shared" si="21"/>
        <v>0.26595744680851063</v>
      </c>
      <c r="M16" s="11">
        <f t="shared" si="22"/>
        <v>0.22988505747126439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-0.24410558260521575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0.23865303808443941</v>
      </c>
      <c r="Q16" s="11">
        <f>2*'OddsRatio_working_3-way'!K16*'OddsRatio_working_3-way'!L16*'OddsRatio_working_3-way'!M16</f>
        <v>6.9476866982369559E-2</v>
      </c>
      <c r="R16" s="11">
        <f t="shared" si="23"/>
        <v>0</v>
      </c>
      <c r="S16" s="11">
        <f t="shared" si="24"/>
        <v>-0.9776631715564057</v>
      </c>
      <c r="T16" s="11">
        <f t="shared" si="25"/>
        <v>-0.28461809943417926</v>
      </c>
      <c r="U16" s="11">
        <f>'OddsRatio_working_3-way'!S16-'OddsRatio_working_3-way'!R16^2/3</f>
        <v>-0.9776631715564057</v>
      </c>
      <c r="V16" s="11">
        <f>'OddsRatio_working_3-way'!S16*'OddsRatio_working_3-way'!R16/3-2*'OddsRatio_working_3-way'!R16^3/27-'OddsRatio_working_3-way'!T16</f>
        <v>0.28461809943417926</v>
      </c>
      <c r="W16" s="11">
        <f>'OddsRatio_working_3-way'!V16^2+4*'OddsRatio_working_3-way'!U16^3/27</f>
        <v>-5.7433303664539914E-2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0.1860381454097951</v>
      </c>
      <c r="Y16" s="11">
        <f>IF('OddsRatio_working_3-way'!W16&gt;=0,IF('OddsRatio_working_3-way'!V16+SQRT('OddsRatio_working_3-way'!W16)&gt;0,0,PI()),ACOS('OddsRatio_working_3-way'!V16/(2*'OddsRatio_working_3-way'!X16)))</f>
        <v>0.69983955239612616</v>
      </c>
      <c r="Z16" s="11">
        <f>'OddsRatio_working_3-way'!X16^(1/3)*COS('OddsRatio_working_3-way'!Y16/3)</f>
        <v>0.55540296967088365</v>
      </c>
      <c r="AA16" s="11">
        <f>'OddsRatio_working_3-way'!X16^(1/3)*COS(('OddsRatio_working_3-way'!Y16+2*PI())/3)</f>
        <v>-0.39198818069140773</v>
      </c>
      <c r="AB16" s="11">
        <f>'OddsRatio_working_3-way'!X16^(1/3)*COS(('OddsRatio_working_3-way'!Y16+4*PI())/3)</f>
        <v>-0.1634147889794757</v>
      </c>
      <c r="AC16" s="11">
        <f>'OddsRatio_working_3-way'!X16^(1/3)*SIN('OddsRatio_working_3-way'!Y16/3)</f>
        <v>0.13196690923446974</v>
      </c>
      <c r="AD16" s="11">
        <f>'OddsRatio_working_3-way'!X16^(1/3)*SIN(('OddsRatio_working_3-way'!Y16+2*PI())/3)</f>
        <v>0.41500962645506845</v>
      </c>
      <c r="AE16" s="11">
        <f>'OddsRatio_working_3-way'!X16^(1/3)*SIN(('OddsRatio_working_3-way'!Y16+4*PI())/3)</f>
        <v>-0.54697653568953819</v>
      </c>
      <c r="AF16" s="11">
        <f>-'OddsRatio_working_3-way'!U16/(3*'OddsRatio_working_3-way'!X16^(1/3))*COS(('OddsRatio_working_3-way'!Y16)/3)</f>
        <v>0.55540296967088365</v>
      </c>
      <c r="AG16" s="11">
        <f>-'OddsRatio_working_3-way'!U16/(3*'OddsRatio_working_3-way'!X16^(1/3))*COS(('OddsRatio_working_3-way'!Y16+2*PI())/3)</f>
        <v>-0.39198818069140773</v>
      </c>
      <c r="AH16" s="11">
        <f>-'OddsRatio_working_3-way'!U16/(3*'OddsRatio_working_3-way'!X16^(1/3))*COS(('OddsRatio_working_3-way'!Y16+4*PI())/3)</f>
        <v>-0.1634147889794757</v>
      </c>
      <c r="AI16" s="11">
        <f>'OddsRatio_working_3-way'!U16/(3*'OddsRatio_working_3-way'!X16^(1/3))*SIN(('OddsRatio_working_3-way'!Y16)/3)</f>
        <v>-0.13196690923446974</v>
      </c>
      <c r="AJ16" s="11">
        <f>'OddsRatio_working_3-way'!U16/(3*'OddsRatio_working_3-way'!X16^(1/3))*SIN(('OddsRatio_working_3-way'!Y16+2*PI())/3)</f>
        <v>-0.41500962645506845</v>
      </c>
      <c r="AK16" s="11">
        <f>'OddsRatio_working_3-way'!U16/(3*'OddsRatio_working_3-way'!X16^(1/3))*SIN(('OddsRatio_working_3-way'!Y16+4*PI())/3)</f>
        <v>0.54697653568953819</v>
      </c>
      <c r="AL16" s="11">
        <f>'OddsRatio_working_3-way'!Z16+'OddsRatio_working_3-way'!AF16</f>
        <v>1.1108059393417673</v>
      </c>
      <c r="AM16" s="11">
        <f>'OddsRatio_working_3-way'!AA16+'OddsRatio_working_3-way'!AG16</f>
        <v>-0.78397636138281546</v>
      </c>
      <c r="AN16" s="11">
        <f>'OddsRatio_working_3-way'!AB16+'OddsRatio_working_3-way'!AH16</f>
        <v>-0.3268295779589514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1.1108059393417673</v>
      </c>
      <c r="AS16" s="11">
        <f>IF(('OddsRatio_working_3-way'!X16=0),IF(Q16&gt;0,-Q16^(1/3),(-Q16)^(1/3)),'OddsRatio_working_3-way'!AM16-'OddsRatio_working_3-way'!R16/3)</f>
        <v>-0.78397636138281546</v>
      </c>
      <c r="AT16" s="11">
        <f>IF(('OddsRatio_working_3-way'!X16=0),IF(Q16&gt;0,-Q16^(1/3),(-Q16)^(1/3)),'OddsRatio_working_3-way'!AN16-'OddsRatio_working_3-way'!R16/3)</f>
        <v>-0.3268295779589514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2.68</v>
      </c>
      <c r="B17" s="4">
        <f>IF('True_Odds_Calculator_3-way'!B18="","",'True_Odds_Calculator_3-way'!B18)</f>
        <v>3.33</v>
      </c>
      <c r="C17" s="4">
        <f>IF('True_Odds_Calculator_3-way'!C18="","",'True_Odds_Calculator_3-way'!C18)</f>
        <v>2.56</v>
      </c>
      <c r="D17" s="9">
        <f t="shared" si="13"/>
        <v>0.35113237688838039</v>
      </c>
      <c r="E17" s="9">
        <f t="shared" si="14"/>
        <v>0.28067014460058587</v>
      </c>
      <c r="F17" s="9">
        <f t="shared" si="15"/>
        <v>0.36819747851103368</v>
      </c>
      <c r="G17" s="9">
        <f t="shared" si="16"/>
        <v>1.0999576042097865</v>
      </c>
      <c r="H17" s="9">
        <f t="shared" si="17"/>
        <v>2.8479287750724414</v>
      </c>
      <c r="I17" s="9">
        <f t="shared" si="18"/>
        <v>3.5629012178088022</v>
      </c>
      <c r="J17" s="9">
        <f t="shared" si="19"/>
        <v>2.7159338625672671</v>
      </c>
      <c r="K17" s="11">
        <f t="shared" si="20"/>
        <v>0.37313432835820892</v>
      </c>
      <c r="L17" s="11">
        <f t="shared" si="21"/>
        <v>0.3003003003003003</v>
      </c>
      <c r="M17" s="11">
        <f t="shared" si="22"/>
        <v>0.390625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-0.26728267446551035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0.24380140401595626</v>
      </c>
      <c r="Q17" s="11">
        <f>2*'OddsRatio_working_3-way'!K17*'OddsRatio_working_3-way'!L17*'OddsRatio_working_3-way'!M17</f>
        <v>8.7540899108063272E-2</v>
      </c>
      <c r="R17" s="11">
        <f t="shared" si="23"/>
        <v>0</v>
      </c>
      <c r="S17" s="11">
        <f t="shared" si="24"/>
        <v>-0.91214817609667376</v>
      </c>
      <c r="T17" s="11">
        <f t="shared" si="25"/>
        <v>-0.32752178674925442</v>
      </c>
      <c r="U17" s="11">
        <f>'OddsRatio_working_3-way'!S17-'OddsRatio_working_3-way'!R17^2/3</f>
        <v>-0.91214817609667376</v>
      </c>
      <c r="V17" s="11">
        <f>'OddsRatio_working_3-way'!S17*'OddsRatio_working_3-way'!R17/3-2*'OddsRatio_working_3-way'!R17^3/27-'OddsRatio_working_3-way'!T17</f>
        <v>0.32752178674925442</v>
      </c>
      <c r="W17" s="11">
        <f>'OddsRatio_working_3-way'!V17^2+4*'OddsRatio_working_3-way'!U17^3/27</f>
        <v>-5.1621194732204417E-3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0.16765488381541746</v>
      </c>
      <c r="Y17" s="11">
        <f>IF('OddsRatio_working_3-way'!W17&gt;=0,IF('OddsRatio_working_3-way'!V17+SQRT('OddsRatio_working_3-way'!W17)&gt;0,0,PI()),ACOS('OddsRatio_working_3-way'!V17/(2*'OddsRatio_working_3-way'!X17)))</f>
        <v>0.21594766947286814</v>
      </c>
      <c r="Z17" s="11">
        <f>'OddsRatio_working_3-way'!X17^(1/3)*COS('OddsRatio_working_3-way'!Y17/3)</f>
        <v>0.54997880210489314</v>
      </c>
      <c r="AA17" s="11">
        <f>'OddsRatio_working_3-way'!X17^(1/3)*COS(('OddsRatio_working_3-way'!Y17+2*PI())/3)</f>
        <v>-0.30933371572923885</v>
      </c>
      <c r="AB17" s="11">
        <f>'OddsRatio_working_3-way'!X17^(1/3)*COS(('OddsRatio_working_3-way'!Y17+4*PI())/3)</f>
        <v>-0.24064508637565418</v>
      </c>
      <c r="AC17" s="11">
        <f>'OddsRatio_working_3-way'!X17^(1/3)*SIN('OddsRatio_working_3-way'!Y17/3)</f>
        <v>3.9657398647558503E-2</v>
      </c>
      <c r="AD17" s="11">
        <f>'OddsRatio_working_3-way'!X17^(1/3)*SIN(('OddsRatio_working_3-way'!Y17+2*PI())/3)</f>
        <v>0.4564669148419927</v>
      </c>
      <c r="AE17" s="11">
        <f>'OddsRatio_working_3-way'!X17^(1/3)*SIN(('OddsRatio_working_3-way'!Y17+4*PI())/3)</f>
        <v>-0.49612431348955122</v>
      </c>
      <c r="AF17" s="11">
        <f>-'OddsRatio_working_3-way'!U17/(3*'OddsRatio_working_3-way'!X17^(1/3))*COS(('OddsRatio_working_3-way'!Y17)/3)</f>
        <v>0.54997880210489325</v>
      </c>
      <c r="AG17" s="11">
        <f>-'OddsRatio_working_3-way'!U17/(3*'OddsRatio_working_3-way'!X17^(1/3))*COS(('OddsRatio_working_3-way'!Y17+2*PI())/3)</f>
        <v>-0.3093337157292389</v>
      </c>
      <c r="AH17" s="11">
        <f>-'OddsRatio_working_3-way'!U17/(3*'OddsRatio_working_3-way'!X17^(1/3))*COS(('OddsRatio_working_3-way'!Y17+4*PI())/3)</f>
        <v>-0.24064508637565424</v>
      </c>
      <c r="AI17" s="11">
        <f>'OddsRatio_working_3-way'!U17/(3*'OddsRatio_working_3-way'!X17^(1/3))*SIN(('OddsRatio_working_3-way'!Y17)/3)</f>
        <v>-3.965739864755851E-2</v>
      </c>
      <c r="AJ17" s="11">
        <f>'OddsRatio_working_3-way'!U17/(3*'OddsRatio_working_3-way'!X17^(1/3))*SIN(('OddsRatio_working_3-way'!Y17+2*PI())/3)</f>
        <v>-0.45646691484199275</v>
      </c>
      <c r="AK17" s="11">
        <f>'OddsRatio_working_3-way'!U17/(3*'OddsRatio_working_3-way'!X17^(1/3))*SIN(('OddsRatio_working_3-way'!Y17+4*PI())/3)</f>
        <v>0.49612431348955133</v>
      </c>
      <c r="AL17" s="11">
        <f>'OddsRatio_working_3-way'!Z17+'OddsRatio_working_3-way'!AF17</f>
        <v>1.0999576042097865</v>
      </c>
      <c r="AM17" s="11">
        <f>'OddsRatio_working_3-way'!AA17+'OddsRatio_working_3-way'!AG17</f>
        <v>-0.61866743145847769</v>
      </c>
      <c r="AN17" s="11">
        <f>'OddsRatio_working_3-way'!AB17+'OddsRatio_working_3-way'!AH17</f>
        <v>-0.48129017275130842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1.0999576042097865</v>
      </c>
      <c r="AS17" s="11">
        <f>IF(('OddsRatio_working_3-way'!X17=0),IF(Q17&gt;0,-Q17^(1/3),(-Q17)^(1/3)),'OddsRatio_working_3-way'!AM17-'OddsRatio_working_3-way'!R17/3)</f>
        <v>-0.61866743145847769</v>
      </c>
      <c r="AT17" s="11">
        <f>IF(('OddsRatio_working_3-way'!X17=0),IF(Q17&gt;0,-Q17^(1/3),(-Q17)^(1/3)),'OddsRatio_working_3-way'!AN17-'OddsRatio_working_3-way'!R17/3)</f>
        <v>-0.48129017275130842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2.78</v>
      </c>
      <c r="B18" s="4">
        <f>IF('True_Odds_Calculator_3-way'!B19="","",'True_Odds_Calculator_3-way'!B19)</f>
        <v>3.64</v>
      </c>
      <c r="C18" s="4">
        <f>IF('True_Odds_Calculator_3-way'!C19="","",'True_Odds_Calculator_3-way'!C19)</f>
        <v>2.33</v>
      </c>
      <c r="D18" s="9">
        <f t="shared" si="13"/>
        <v>0.33799022062919615</v>
      </c>
      <c r="E18" s="9">
        <f t="shared" si="14"/>
        <v>0.25608279799999156</v>
      </c>
      <c r="F18" s="9">
        <f t="shared" si="15"/>
        <v>0.40592698137081212</v>
      </c>
      <c r="G18" s="9">
        <f t="shared" si="16"/>
        <v>1.1003738679058261</v>
      </c>
      <c r="H18" s="9">
        <f t="shared" si="17"/>
        <v>2.9586654848723701</v>
      </c>
      <c r="I18" s="9">
        <f t="shared" si="18"/>
        <v>3.9049870112713818</v>
      </c>
      <c r="J18" s="9">
        <f t="shared" si="19"/>
        <v>2.4634972443147487</v>
      </c>
      <c r="K18" s="11">
        <f t="shared" si="20"/>
        <v>0.35971223021582738</v>
      </c>
      <c r="L18" s="11">
        <f t="shared" si="21"/>
        <v>0.27472527472527469</v>
      </c>
      <c r="M18" s="11">
        <f t="shared" si="22"/>
        <v>0.42918454935622319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-0.26507786837548775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0.24387413617660322</v>
      </c>
      <c r="Q18" s="11">
        <f>2*'OddsRatio_working_3-way'!K18*'OddsRatio_working_3-way'!L18*'OddsRatio_working_3-way'!M18</f>
        <v>8.482578649620981E-2</v>
      </c>
      <c r="R18" s="11">
        <f t="shared" si="23"/>
        <v>0</v>
      </c>
      <c r="S18" s="11">
        <f t="shared" si="24"/>
        <v>-0.9200094208964702</v>
      </c>
      <c r="T18" s="11">
        <f t="shared" si="25"/>
        <v>-0.32000327683355484</v>
      </c>
      <c r="U18" s="11">
        <f>'OddsRatio_working_3-way'!S18-'OddsRatio_working_3-way'!R18^2/3</f>
        <v>-0.9200094208964702</v>
      </c>
      <c r="V18" s="11">
        <f>'OddsRatio_working_3-way'!S18*'OddsRatio_working_3-way'!R18/3-2*'OddsRatio_working_3-way'!R18^3/27-'OddsRatio_working_3-way'!T18</f>
        <v>0.32000327683355484</v>
      </c>
      <c r="W18" s="11">
        <f>'OddsRatio_working_3-way'!V18^2+4*'OddsRatio_working_3-way'!U18^3/27</f>
        <v>-1.2962631969161642E-2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0.16982691862111729</v>
      </c>
      <c r="Y18" s="11">
        <f>IF('OddsRatio_working_3-way'!W18&gt;=0,IF('OddsRatio_working_3-way'!V18+SQRT('OddsRatio_working_3-way'!W18)&gt;0,0,PI()),ACOS('OddsRatio_working_3-way'!V18/(2*'OddsRatio_working_3-way'!X18)))</f>
        <v>0.34182246776272307</v>
      </c>
      <c r="Z18" s="11">
        <f>'OddsRatio_working_3-way'!X18^(1/3)*COS('OddsRatio_working_3-way'!Y18/3)</f>
        <v>0.55018693395291296</v>
      </c>
      <c r="AA18" s="11">
        <f>'OddsRatio_working_3-way'!X18^(1/3)*COS(('OddsRatio_working_3-way'!Y18+2*PI())/3)</f>
        <v>-0.32961968548404474</v>
      </c>
      <c r="AB18" s="11">
        <f>'OddsRatio_working_3-way'!X18^(1/3)*COS(('OddsRatio_working_3-way'!Y18+4*PI())/3)</f>
        <v>-0.22056724846886833</v>
      </c>
      <c r="AC18" s="11">
        <f>'OddsRatio_working_3-way'!X18^(1/3)*SIN('OddsRatio_working_3-way'!Y18/3)</f>
        <v>6.2961453866496986E-2</v>
      </c>
      <c r="AD18" s="11">
        <f>'OddsRatio_working_3-way'!X18^(1/3)*SIN(('OddsRatio_working_3-way'!Y18+2*PI())/3)</f>
        <v>0.44499513470024527</v>
      </c>
      <c r="AE18" s="11">
        <f>'OddsRatio_working_3-way'!X18^(1/3)*SIN(('OddsRatio_working_3-way'!Y18+4*PI())/3)</f>
        <v>-0.50795658856674208</v>
      </c>
      <c r="AF18" s="11">
        <f>-'OddsRatio_working_3-way'!U18/(3*'OddsRatio_working_3-way'!X18^(1/3))*COS(('OddsRatio_working_3-way'!Y18)/3)</f>
        <v>0.55018693395291307</v>
      </c>
      <c r="AG18" s="11">
        <f>-'OddsRatio_working_3-way'!U18/(3*'OddsRatio_working_3-way'!X18^(1/3))*COS(('OddsRatio_working_3-way'!Y18+2*PI())/3)</f>
        <v>-0.32961968548404486</v>
      </c>
      <c r="AH18" s="11">
        <f>-'OddsRatio_working_3-way'!U18/(3*'OddsRatio_working_3-way'!X18^(1/3))*COS(('OddsRatio_working_3-way'!Y18+4*PI())/3)</f>
        <v>-0.22056724846886835</v>
      </c>
      <c r="AI18" s="11">
        <f>'OddsRatio_working_3-way'!U18/(3*'OddsRatio_working_3-way'!X18^(1/3))*SIN(('OddsRatio_working_3-way'!Y18)/3)</f>
        <v>-6.2961453866497E-2</v>
      </c>
      <c r="AJ18" s="11">
        <f>'OddsRatio_working_3-way'!U18/(3*'OddsRatio_working_3-way'!X18^(1/3))*SIN(('OddsRatio_working_3-way'!Y18+2*PI())/3)</f>
        <v>-0.44499513470024538</v>
      </c>
      <c r="AK18" s="11">
        <f>'OddsRatio_working_3-way'!U18/(3*'OddsRatio_working_3-way'!X18^(1/3))*SIN(('OddsRatio_working_3-way'!Y18+4*PI())/3)</f>
        <v>0.5079565885667422</v>
      </c>
      <c r="AL18" s="11">
        <f>'OddsRatio_working_3-way'!Z18+'OddsRatio_working_3-way'!AF18</f>
        <v>1.1003738679058261</v>
      </c>
      <c r="AM18" s="11">
        <f>'OddsRatio_working_3-way'!AA18+'OddsRatio_working_3-way'!AG18</f>
        <v>-0.6592393709680896</v>
      </c>
      <c r="AN18" s="11">
        <f>'OddsRatio_working_3-way'!AB18+'OddsRatio_working_3-way'!AH18</f>
        <v>-0.44113449693773665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1.1003738679058261</v>
      </c>
      <c r="AS18" s="11">
        <f>IF(('OddsRatio_working_3-way'!X18=0),IF(Q18&gt;0,-Q18^(1/3),(-Q18)^(1/3)),'OddsRatio_working_3-way'!AM18-'OddsRatio_working_3-way'!R18/3)</f>
        <v>-0.6592393709680896</v>
      </c>
      <c r="AT18" s="11">
        <f>IF(('OddsRatio_working_3-way'!X18=0),IF(Q18&gt;0,-Q18^(1/3),(-Q18)^(1/3)),'OddsRatio_working_3-way'!AN18-'OddsRatio_working_3-way'!R18/3)</f>
        <v>-0.44113449693773665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2.1800000000000002</v>
      </c>
      <c r="B19" s="4">
        <f>IF('True_Odds_Calculator_3-way'!B20="","",'True_Odds_Calculator_3-way'!B20)</f>
        <v>3.38</v>
      </c>
      <c r="C19" s="4">
        <f>IF('True_Odds_Calculator_3-way'!C20="","",'True_Odds_Calculator_3-way'!C20)</f>
        <v>3.66</v>
      </c>
      <c r="D19" s="9">
        <f t="shared" si="13"/>
        <v>0.44813291962331603</v>
      </c>
      <c r="E19" s="9">
        <f t="shared" si="14"/>
        <v>0.28704007222397138</v>
      </c>
      <c r="F19" s="9">
        <f t="shared" si="15"/>
        <v>0.2648270081527126</v>
      </c>
      <c r="G19" s="9">
        <f t="shared" si="16"/>
        <v>1.0436277852875357</v>
      </c>
      <c r="H19" s="9">
        <f t="shared" si="17"/>
        <v>2.2314807866392923</v>
      </c>
      <c r="I19" s="9">
        <f t="shared" si="18"/>
        <v>3.4838341289843351</v>
      </c>
      <c r="J19" s="9">
        <f t="shared" si="19"/>
        <v>3.7760499088648452</v>
      </c>
      <c r="K19" s="11">
        <f t="shared" si="20"/>
        <v>0.4587155963302752</v>
      </c>
      <c r="L19" s="11">
        <f t="shared" si="21"/>
        <v>0.29585798816568049</v>
      </c>
      <c r="M19" s="11">
        <f t="shared" si="22"/>
        <v>0.27322404371584696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-0.27700417941865463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0.23064078387608819</v>
      </c>
      <c r="Q19" s="11">
        <f>2*'OddsRatio_working_3-way'!K19*'OddsRatio_working_3-way'!L19*'OddsRatio_working_3-way'!M19</f>
        <v>7.4161023754369185E-2</v>
      </c>
      <c r="R19" s="11">
        <f t="shared" si="23"/>
        <v>0</v>
      </c>
      <c r="S19" s="11">
        <f t="shared" si="24"/>
        <v>-0.83262564615498313</v>
      </c>
      <c r="T19" s="11">
        <f t="shared" si="25"/>
        <v>-0.26772528815272767</v>
      </c>
      <c r="U19" s="11">
        <f>'OddsRatio_working_3-way'!S19-'OddsRatio_working_3-way'!R19^2/3</f>
        <v>-0.83262564615498313</v>
      </c>
      <c r="V19" s="11">
        <f>'OddsRatio_working_3-way'!S19*'OddsRatio_working_3-way'!R19/3-2*'OddsRatio_working_3-way'!R19^3/27-'OddsRatio_working_3-way'!T19</f>
        <v>0.26772528815272767</v>
      </c>
      <c r="W19" s="11">
        <f>'OddsRatio_working_3-way'!V19^2+4*'OddsRatio_working_3-way'!U19^3/27</f>
        <v>-1.3838815581895314E-2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0.14621529117910032</v>
      </c>
      <c r="Y19" s="11">
        <f>IF('OddsRatio_working_3-way'!W19&gt;=0,IF('OddsRatio_working_3-way'!V19+SQRT('OddsRatio_working_3-way'!W19)&gt;0,0,PI()),ACOS('OddsRatio_working_3-way'!V19/(2*'OddsRatio_working_3-way'!X19)))</f>
        <v>0.41400409406596328</v>
      </c>
      <c r="Z19" s="11">
        <f>'OddsRatio_working_3-way'!X19^(1/3)*COS('OddsRatio_working_3-way'!Y19/3)</f>
        <v>0.52181389264376787</v>
      </c>
      <c r="AA19" s="11">
        <f>'OddsRatio_working_3-way'!X19^(1/3)*COS(('OddsRatio_working_3-way'!Y19+2*PI())/3)</f>
        <v>-0.32366925684113135</v>
      </c>
      <c r="AB19" s="11">
        <f>'OddsRatio_working_3-way'!X19^(1/3)*COS(('OddsRatio_working_3-way'!Y19+4*PI())/3)</f>
        <v>-0.19814463580263666</v>
      </c>
      <c r="AC19" s="11">
        <f>'OddsRatio_working_3-way'!X19^(1/3)*SIN('OddsRatio_working_3-way'!Y19/3)</f>
        <v>7.2471673746500875E-2</v>
      </c>
      <c r="AD19" s="11">
        <f>'OddsRatio_working_3-way'!X19^(1/3)*SIN(('OddsRatio_working_3-way'!Y19+2*PI())/3)</f>
        <v>0.41566825020389847</v>
      </c>
      <c r="AE19" s="11">
        <f>'OddsRatio_working_3-way'!X19^(1/3)*SIN(('OddsRatio_working_3-way'!Y19+4*PI())/3)</f>
        <v>-0.48813992395039912</v>
      </c>
      <c r="AF19" s="11">
        <f>-'OddsRatio_working_3-way'!U19/(3*'OddsRatio_working_3-way'!X19^(1/3))*COS(('OddsRatio_working_3-way'!Y19)/3)</f>
        <v>0.52181389264376798</v>
      </c>
      <c r="AG19" s="11">
        <f>-'OddsRatio_working_3-way'!U19/(3*'OddsRatio_working_3-way'!X19^(1/3))*COS(('OddsRatio_working_3-way'!Y19+2*PI())/3)</f>
        <v>-0.32366925684113146</v>
      </c>
      <c r="AH19" s="11">
        <f>-'OddsRatio_working_3-way'!U19/(3*'OddsRatio_working_3-way'!X19^(1/3))*COS(('OddsRatio_working_3-way'!Y19+4*PI())/3)</f>
        <v>-0.19814463580263672</v>
      </c>
      <c r="AI19" s="11">
        <f>'OddsRatio_working_3-way'!U19/(3*'OddsRatio_working_3-way'!X19^(1/3))*SIN(('OddsRatio_working_3-way'!Y19)/3)</f>
        <v>-7.2471673746500889E-2</v>
      </c>
      <c r="AJ19" s="11">
        <f>'OddsRatio_working_3-way'!U19/(3*'OddsRatio_working_3-way'!X19^(1/3))*SIN(('OddsRatio_working_3-way'!Y19+2*PI())/3)</f>
        <v>-0.41566825020389858</v>
      </c>
      <c r="AK19" s="11">
        <f>'OddsRatio_working_3-way'!U19/(3*'OddsRatio_working_3-way'!X19^(1/3))*SIN(('OddsRatio_working_3-way'!Y19+4*PI())/3)</f>
        <v>0.48813992395039923</v>
      </c>
      <c r="AL19" s="11">
        <f>'OddsRatio_working_3-way'!Z19+'OddsRatio_working_3-way'!AF19</f>
        <v>1.0436277852875357</v>
      </c>
      <c r="AM19" s="11">
        <f>'OddsRatio_working_3-way'!AA19+'OddsRatio_working_3-way'!AG19</f>
        <v>-0.64733851368226281</v>
      </c>
      <c r="AN19" s="11">
        <f>'OddsRatio_working_3-way'!AB19+'OddsRatio_working_3-way'!AH19</f>
        <v>-0.39628927160527339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1.0436277852875357</v>
      </c>
      <c r="AS19" s="11">
        <f>IF(('OddsRatio_working_3-way'!X19=0),IF(Q19&gt;0,-Q19^(1/3),(-Q19)^(1/3)),'OddsRatio_working_3-way'!AM19-'OddsRatio_working_3-way'!R19/3)</f>
        <v>-0.64733851368226281</v>
      </c>
      <c r="AT19" s="11">
        <f>IF(('OddsRatio_working_3-way'!X19=0),IF(Q19&gt;0,-Q19^(1/3),(-Q19)^(1/3)),'OddsRatio_working_3-way'!AN19-'OddsRatio_working_3-way'!R19/3)</f>
        <v>-0.39628927160527339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3.47</v>
      </c>
      <c r="B20" s="4">
        <f>IF('True_Odds_Calculator_3-way'!B21="","",'True_Odds_Calculator_3-way'!B21)</f>
        <v>3.41</v>
      </c>
      <c r="C20" s="4">
        <f>IF('True_Odds_Calculator_3-way'!C21="","",'True_Odds_Calculator_3-way'!C21)</f>
        <v>2.2400000000000002</v>
      </c>
      <c r="D20" s="9">
        <f t="shared" si="13"/>
        <v>0.27953879832490536</v>
      </c>
      <c r="E20" s="9">
        <f t="shared" si="14"/>
        <v>0.284518174170936</v>
      </c>
      <c r="F20" s="9">
        <f t="shared" si="15"/>
        <v>0.4359430275041587</v>
      </c>
      <c r="G20" s="9">
        <f t="shared" si="16"/>
        <v>1.0434497779282461</v>
      </c>
      <c r="H20" s="9">
        <f t="shared" si="17"/>
        <v>3.577320951482768</v>
      </c>
      <c r="I20" s="9">
        <f t="shared" si="18"/>
        <v>3.5147139648070738</v>
      </c>
      <c r="J20" s="9">
        <f t="shared" si="19"/>
        <v>2.2938777246310251</v>
      </c>
      <c r="K20" s="11">
        <f t="shared" si="20"/>
        <v>0.28818443804034583</v>
      </c>
      <c r="L20" s="11">
        <f t="shared" si="21"/>
        <v>0.29325513196480935</v>
      </c>
      <c r="M20" s="11">
        <f t="shared" si="22"/>
        <v>0.4464285714285714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-0.27848628316928037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0.23089766977468007</v>
      </c>
      <c r="Q20" s="11">
        <f>2*'OddsRatio_working_3-way'!K20*'OddsRatio_working_3-way'!L20*'OddsRatio_working_3-way'!M20</f>
        <v>7.5456754828326825E-2</v>
      </c>
      <c r="R20" s="11">
        <f t="shared" si="23"/>
        <v>0</v>
      </c>
      <c r="S20" s="11">
        <f t="shared" si="24"/>
        <v>-0.82911684965943855</v>
      </c>
      <c r="T20" s="11">
        <f t="shared" si="25"/>
        <v>-0.27095321884295381</v>
      </c>
      <c r="U20" s="11">
        <f>'OddsRatio_working_3-way'!S20-'OddsRatio_working_3-way'!R20^2/3</f>
        <v>-0.82911684965943855</v>
      </c>
      <c r="V20" s="11">
        <f>'OddsRatio_working_3-way'!S20*'OddsRatio_working_3-way'!R20/3-2*'OddsRatio_working_3-way'!R20^3/27-'OddsRatio_working_3-way'!T20</f>
        <v>0.27095321884295381</v>
      </c>
      <c r="W20" s="11">
        <f>'OddsRatio_working_3-way'!V20^2+4*'OddsRatio_working_3-way'!U20^3/27</f>
        <v>-1.1023424989621541E-2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0.1452920092356933</v>
      </c>
      <c r="Y20" s="11">
        <f>IF('OddsRatio_working_3-way'!W20&gt;=0,IF('OddsRatio_working_3-way'!V20+SQRT('OddsRatio_working_3-way'!W20)&gt;0,0,PI()),ACOS('OddsRatio_working_3-way'!V20/(2*'OddsRatio_working_3-way'!X20)))</f>
        <v>0.36967827983595547</v>
      </c>
      <c r="Z20" s="11">
        <f>'OddsRatio_working_3-way'!X20^(1/3)*COS('OddsRatio_working_3-way'!Y20/3)</f>
        <v>0.52172488896412306</v>
      </c>
      <c r="AA20" s="11">
        <f>'OddsRatio_working_3-way'!X20^(1/3)*COS(('OddsRatio_working_3-way'!Y20+2*PI())/3)</f>
        <v>-0.31682285541148325</v>
      </c>
      <c r="AB20" s="11">
        <f>'OddsRatio_working_3-way'!X20^(1/3)*COS(('OddsRatio_working_3-way'!Y20+4*PI())/3)</f>
        <v>-0.20490203355263992</v>
      </c>
      <c r="AC20" s="11">
        <f>'OddsRatio_working_3-way'!X20^(1/3)*SIN('OddsRatio_working_3-way'!Y20/3)</f>
        <v>6.4617516628127328E-2</v>
      </c>
      <c r="AD20" s="11">
        <f>'OddsRatio_working_3-way'!X20^(1/3)*SIN(('OddsRatio_working_3-way'!Y20+2*PI())/3)</f>
        <v>0.41951824931548237</v>
      </c>
      <c r="AE20" s="11">
        <f>'OddsRatio_working_3-way'!X20^(1/3)*SIN(('OddsRatio_working_3-way'!Y20+4*PI())/3)</f>
        <v>-0.48413576594360974</v>
      </c>
      <c r="AF20" s="11">
        <f>-'OddsRatio_working_3-way'!U20/(3*'OddsRatio_working_3-way'!X20^(1/3))*COS(('OddsRatio_working_3-way'!Y20)/3)</f>
        <v>0.52172488896412306</v>
      </c>
      <c r="AG20" s="11">
        <f>-'OddsRatio_working_3-way'!U20/(3*'OddsRatio_working_3-way'!X20^(1/3))*COS(('OddsRatio_working_3-way'!Y20+2*PI())/3)</f>
        <v>-0.31682285541148325</v>
      </c>
      <c r="AH20" s="11">
        <f>-'OddsRatio_working_3-way'!U20/(3*'OddsRatio_working_3-way'!X20^(1/3))*COS(('OddsRatio_working_3-way'!Y20+4*PI())/3)</f>
        <v>-0.20490203355263992</v>
      </c>
      <c r="AI20" s="11">
        <f>'OddsRatio_working_3-way'!U20/(3*'OddsRatio_working_3-way'!X20^(1/3))*SIN(('OddsRatio_working_3-way'!Y20)/3)</f>
        <v>-6.4617516628127328E-2</v>
      </c>
      <c r="AJ20" s="11">
        <f>'OddsRatio_working_3-way'!U20/(3*'OddsRatio_working_3-way'!X20^(1/3))*SIN(('OddsRatio_working_3-way'!Y20+2*PI())/3)</f>
        <v>-0.41951824931548237</v>
      </c>
      <c r="AK20" s="11">
        <f>'OddsRatio_working_3-way'!U20/(3*'OddsRatio_working_3-way'!X20^(1/3))*SIN(('OddsRatio_working_3-way'!Y20+4*PI())/3)</f>
        <v>0.48413576594360974</v>
      </c>
      <c r="AL20" s="11">
        <f>'OddsRatio_working_3-way'!Z20+'OddsRatio_working_3-way'!AF20</f>
        <v>1.0434497779282461</v>
      </c>
      <c r="AM20" s="11">
        <f>'OddsRatio_working_3-way'!AA20+'OddsRatio_working_3-way'!AG20</f>
        <v>-0.6336457108229665</v>
      </c>
      <c r="AN20" s="11">
        <f>'OddsRatio_working_3-way'!AB20+'OddsRatio_working_3-way'!AH20</f>
        <v>-0.40980406710527983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1.0434497779282461</v>
      </c>
      <c r="AS20" s="11">
        <f>IF(('OddsRatio_working_3-way'!X20=0),IF(Q20&gt;0,-Q20^(1/3),(-Q20)^(1/3)),'OddsRatio_working_3-way'!AM20-'OddsRatio_working_3-way'!R20/3)</f>
        <v>-0.6336457108229665</v>
      </c>
      <c r="AT20" s="11">
        <f>IF(('OddsRatio_working_3-way'!X20=0),IF(Q20&gt;0,-Q20^(1/3),(-Q20)^(1/3)),'OddsRatio_working_3-way'!AN20-'OddsRatio_working_3-way'!R20/3)</f>
        <v>-0.40980406710527983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1.1299999999999999</v>
      </c>
      <c r="B21" s="4">
        <f>IF('True_Odds_Calculator_3-way'!B22="","",'True_Odds_Calculator_3-way'!B22)</f>
        <v>9.5</v>
      </c>
      <c r="C21" s="4">
        <f>IF('True_Odds_Calculator_3-way'!C22="","",'True_Odds_Calculator_3-way'!C22)</f>
        <v>21.56</v>
      </c>
      <c r="D21" s="9">
        <f t="shared" si="13"/>
        <v>0.8683401363682739</v>
      </c>
      <c r="E21" s="9">
        <f t="shared" si="14"/>
        <v>9.1627316355482061E-2</v>
      </c>
      <c r="F21" s="9">
        <f t="shared" si="15"/>
        <v>4.0032547276244161E-2</v>
      </c>
      <c r="G21" s="9">
        <f t="shared" si="16"/>
        <v>1.166326580294087</v>
      </c>
      <c r="H21" s="9">
        <f t="shared" si="17"/>
        <v>1.1516224554382311</v>
      </c>
      <c r="I21" s="9">
        <f t="shared" si="18"/>
        <v>10.913775932499741</v>
      </c>
      <c r="J21" s="9">
        <f t="shared" si="19"/>
        <v>24.979674490846431</v>
      </c>
      <c r="K21" s="11">
        <f t="shared" si="20"/>
        <v>0.88495575221238942</v>
      </c>
      <c r="L21" s="11">
        <f t="shared" si="21"/>
        <v>0.10526315789473684</v>
      </c>
      <c r="M21" s="11">
        <f t="shared" si="22"/>
        <v>4.63821892393321E-2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-9.8160007535215477E-2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0.12611980474113685</v>
      </c>
      <c r="Q21" s="11">
        <f>2*'OddsRatio_working_3-way'!K21*'OddsRatio_working_3-way'!L21*'OddsRatio_working_3-way'!M21</f>
        <v>8.6413021405369536E-3</v>
      </c>
      <c r="R21" s="11">
        <f t="shared" si="23"/>
        <v>0</v>
      </c>
      <c r="S21" s="11">
        <f t="shared" si="24"/>
        <v>-1.2848389879747171</v>
      </c>
      <c r="T21" s="11">
        <f t="shared" si="25"/>
        <v>-8.8032818634787041E-2</v>
      </c>
      <c r="U21" s="11">
        <f>'OddsRatio_working_3-way'!S21-'OddsRatio_working_3-way'!R21^2/3</f>
        <v>-1.2848389879747171</v>
      </c>
      <c r="V21" s="11">
        <f>'OddsRatio_working_3-way'!S21*'OddsRatio_working_3-way'!R21/3-2*'OddsRatio_working_3-way'!R21^3/27-'OddsRatio_working_3-way'!T21</f>
        <v>8.8032818634787041E-2</v>
      </c>
      <c r="W21" s="11">
        <f>'OddsRatio_working_3-way'!V21^2+4*'OddsRatio_working_3-way'!U21^3/27</f>
        <v>-0.30647638931608356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0.28027939920411066</v>
      </c>
      <c r="Y21" s="11">
        <f>IF('OddsRatio_working_3-way'!W21&gt;=0,IF('OddsRatio_working_3-way'!V21+SQRT('OddsRatio_working_3-way'!W21)&gt;0,0,PI()),ACOS('OddsRatio_working_3-way'!V21/(2*'OddsRatio_working_3-way'!X21)))</f>
        <v>1.4130987674839937</v>
      </c>
      <c r="Z21" s="11">
        <f>'OddsRatio_working_3-way'!X21^(1/3)*COS('OddsRatio_working_3-way'!Y21/3)</f>
        <v>0.58316329014704349</v>
      </c>
      <c r="AA21" s="11">
        <f>'OddsRatio_working_3-way'!X21^(1/3)*COS(('OddsRatio_working_3-way'!Y21+2*PI())/3)</f>
        <v>-0.54877841753059531</v>
      </c>
      <c r="AB21" s="11">
        <f>'OddsRatio_working_3-way'!X21^(1/3)*COS(('OddsRatio_working_3-way'!Y21+4*PI())/3)</f>
        <v>-3.438487261644825E-2</v>
      </c>
      <c r="AC21" s="11">
        <f>'OddsRatio_working_3-way'!X21^(1/3)*SIN('OddsRatio_working_3-way'!Y21/3)</f>
        <v>0.29698525162558881</v>
      </c>
      <c r="AD21" s="11">
        <f>'OddsRatio_working_3-way'!X21^(1/3)*SIN(('OddsRatio_working_3-way'!Y21+2*PI())/3)</f>
        <v>0.35654159800906071</v>
      </c>
      <c r="AE21" s="11">
        <f>'OddsRatio_working_3-way'!X21^(1/3)*SIN(('OddsRatio_working_3-way'!Y21+4*PI())/3)</f>
        <v>-0.65352684963464935</v>
      </c>
      <c r="AF21" s="11">
        <f>-'OddsRatio_working_3-way'!U21/(3*'OddsRatio_working_3-way'!X21^(1/3))*COS(('OddsRatio_working_3-way'!Y21)/3)</f>
        <v>0.58316329014704349</v>
      </c>
      <c r="AG21" s="11">
        <f>-'OddsRatio_working_3-way'!U21/(3*'OddsRatio_working_3-way'!X21^(1/3))*COS(('OddsRatio_working_3-way'!Y21+2*PI())/3)</f>
        <v>-0.54877841753059531</v>
      </c>
      <c r="AH21" s="11">
        <f>-'OddsRatio_working_3-way'!U21/(3*'OddsRatio_working_3-way'!X21^(1/3))*COS(('OddsRatio_working_3-way'!Y21+4*PI())/3)</f>
        <v>-3.438487261644825E-2</v>
      </c>
      <c r="AI21" s="11">
        <f>'OddsRatio_working_3-way'!U21/(3*'OddsRatio_working_3-way'!X21^(1/3))*SIN(('OddsRatio_working_3-way'!Y21)/3)</f>
        <v>-0.29698525162558881</v>
      </c>
      <c r="AJ21" s="11">
        <f>'OddsRatio_working_3-way'!U21/(3*'OddsRatio_working_3-way'!X21^(1/3))*SIN(('OddsRatio_working_3-way'!Y21+2*PI())/3)</f>
        <v>-0.35654159800906071</v>
      </c>
      <c r="AK21" s="11">
        <f>'OddsRatio_working_3-way'!U21/(3*'OddsRatio_working_3-way'!X21^(1/3))*SIN(('OddsRatio_working_3-way'!Y21+4*PI())/3)</f>
        <v>0.65352684963464935</v>
      </c>
      <c r="AL21" s="11">
        <f>'OddsRatio_working_3-way'!Z21+'OddsRatio_working_3-way'!AF21</f>
        <v>1.166326580294087</v>
      </c>
      <c r="AM21" s="11">
        <f>'OddsRatio_working_3-way'!AA21+'OddsRatio_working_3-way'!AG21</f>
        <v>-1.0975568350611906</v>
      </c>
      <c r="AN21" s="11">
        <f>'OddsRatio_working_3-way'!AB21+'OddsRatio_working_3-way'!AH21</f>
        <v>-6.8769745232896501E-2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1.166326580294087</v>
      </c>
      <c r="AS21" s="11">
        <f>IF(('OddsRatio_working_3-way'!X21=0),IF(Q21&gt;0,-Q21^(1/3),(-Q21)^(1/3)),'OddsRatio_working_3-way'!AM21-'OddsRatio_working_3-way'!R21/3)</f>
        <v>-1.0975568350611906</v>
      </c>
      <c r="AT21" s="11">
        <f>IF(('OddsRatio_working_3-way'!X21=0),IF(Q21&gt;0,-Q21^(1/3),(-Q21)^(1/3)),'OddsRatio_working_3-way'!AN21-'OddsRatio_working_3-way'!R21/3)</f>
        <v>-6.8769745232896501E-2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2.72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2.76</v>
      </c>
      <c r="D22" s="9">
        <f t="shared" si="13"/>
        <v>0.35840354803272201</v>
      </c>
      <c r="E22" s="9">
        <f t="shared" si="14"/>
        <v>0.28846196976818961</v>
      </c>
      <c r="F22" s="9">
        <f t="shared" si="15"/>
        <v>0.35313448219908866</v>
      </c>
      <c r="G22" s="9">
        <f t="shared" si="16"/>
        <v>1.0407854360029236</v>
      </c>
      <c r="H22" s="9">
        <f t="shared" si="17"/>
        <v>2.790150949925029</v>
      </c>
      <c r="I22" s="9">
        <f t="shared" si="18"/>
        <v>3.4666614833269294</v>
      </c>
      <c r="J22" s="9">
        <f t="shared" si="19"/>
        <v>2.831782367365145</v>
      </c>
      <c r="K22" s="11">
        <f t="shared" si="20"/>
        <v>0.36764705882352938</v>
      </c>
      <c r="L22" s="11">
        <f t="shared" si="21"/>
        <v>0.29673590504451036</v>
      </c>
      <c r="M22" s="11">
        <f t="shared" si="22"/>
        <v>0.3623188405797102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-0.28358390188742266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0.23123202319245328</v>
      </c>
      <c r="Q22" s="11">
        <f>2*'OddsRatio_working_3-way'!K22*'OddsRatio_working_3-way'!L22*'OddsRatio_working_3-way'!M22</f>
        <v>7.9053683142719086E-2</v>
      </c>
      <c r="R22" s="11">
        <f t="shared" si="23"/>
        <v>0</v>
      </c>
      <c r="S22" s="11">
        <f t="shared" si="24"/>
        <v>-0.81539192335483113</v>
      </c>
      <c r="T22" s="11">
        <f t="shared" si="25"/>
        <v>-0.27876646952301926</v>
      </c>
      <c r="U22" s="11">
        <f>'OddsRatio_working_3-way'!S22-'OddsRatio_working_3-way'!R22^2/3</f>
        <v>-0.81539192335483113</v>
      </c>
      <c r="V22" s="11">
        <f>'OddsRatio_working_3-way'!S22*'OddsRatio_working_3-way'!R22/3-2*'OddsRatio_working_3-way'!R22^3/27-'OddsRatio_working_3-way'!T22</f>
        <v>0.27876646952301926</v>
      </c>
      <c r="W22" s="11">
        <f>'OddsRatio_working_3-way'!V22^2+4*'OddsRatio_working_3-way'!U22^3/27</f>
        <v>-2.6040297649106703E-3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0.14169930689248192</v>
      </c>
      <c r="Y22" s="11">
        <f>IF('OddsRatio_working_3-way'!W22&gt;=0,IF('OddsRatio_working_3-way'!V22+SQRT('OddsRatio_working_3-way'!W22)&gt;0,0,PI()),ACOS('OddsRatio_working_3-way'!V22/(2*'OddsRatio_working_3-way'!X22)))</f>
        <v>0.1810508217771658</v>
      </c>
      <c r="Z22" s="11">
        <f>'OddsRatio_working_3-way'!X22^(1/3)*COS('OddsRatio_working_3-way'!Y22/3)</f>
        <v>0.52039271800146181</v>
      </c>
      <c r="AA22" s="11">
        <f>'OddsRatio_working_3-way'!X22^(1/3)*COS(('OddsRatio_working_3-way'!Y22+2*PI())/3)</f>
        <v>-0.28742768520780437</v>
      </c>
      <c r="AB22" s="11">
        <f>'OddsRatio_working_3-way'!X22^(1/3)*COS(('OddsRatio_working_3-way'!Y22+4*PI())/3)</f>
        <v>-0.23296503279365735</v>
      </c>
      <c r="AC22" s="11">
        <f>'OddsRatio_working_3-way'!X22^(1/3)*SIN('OddsRatio_working_3-way'!Y22/3)</f>
        <v>3.1444027032088699E-2</v>
      </c>
      <c r="AD22" s="11">
        <f>'OddsRatio_working_3-way'!X22^(1/3)*SIN(('OddsRatio_working_3-way'!Y22+2*PI())/3)</f>
        <v>0.4349513002176531</v>
      </c>
      <c r="AE22" s="11">
        <f>'OddsRatio_working_3-way'!X22^(1/3)*SIN(('OddsRatio_working_3-way'!Y22+4*PI())/3)</f>
        <v>-0.46639532724974186</v>
      </c>
      <c r="AF22" s="11">
        <f>-'OddsRatio_working_3-way'!U22/(3*'OddsRatio_working_3-way'!X22^(1/3))*COS(('OddsRatio_working_3-way'!Y22)/3)</f>
        <v>0.52039271800146181</v>
      </c>
      <c r="AG22" s="11">
        <f>-'OddsRatio_working_3-way'!U22/(3*'OddsRatio_working_3-way'!X22^(1/3))*COS(('OddsRatio_working_3-way'!Y22+2*PI())/3)</f>
        <v>-0.28742768520780437</v>
      </c>
      <c r="AH22" s="11">
        <f>-'OddsRatio_working_3-way'!U22/(3*'OddsRatio_working_3-way'!X22^(1/3))*COS(('OddsRatio_working_3-way'!Y22+4*PI())/3)</f>
        <v>-0.23296503279365735</v>
      </c>
      <c r="AI22" s="11">
        <f>'OddsRatio_working_3-way'!U22/(3*'OddsRatio_working_3-way'!X22^(1/3))*SIN(('OddsRatio_working_3-way'!Y22)/3)</f>
        <v>-3.1444027032088699E-2</v>
      </c>
      <c r="AJ22" s="11">
        <f>'OddsRatio_working_3-way'!U22/(3*'OddsRatio_working_3-way'!X22^(1/3))*SIN(('OddsRatio_working_3-way'!Y22+2*PI())/3)</f>
        <v>-0.4349513002176531</v>
      </c>
      <c r="AK22" s="11">
        <f>'OddsRatio_working_3-way'!U22/(3*'OddsRatio_working_3-way'!X22^(1/3))*SIN(('OddsRatio_working_3-way'!Y22+4*PI())/3)</f>
        <v>0.46639532724974186</v>
      </c>
      <c r="AL22" s="11">
        <f>'OddsRatio_working_3-way'!Z22+'OddsRatio_working_3-way'!AF22</f>
        <v>1.0407854360029236</v>
      </c>
      <c r="AM22" s="11">
        <f>'OddsRatio_working_3-way'!AA22+'OddsRatio_working_3-way'!AG22</f>
        <v>-0.57485537041560875</v>
      </c>
      <c r="AN22" s="11">
        <f>'OddsRatio_working_3-way'!AB22+'OddsRatio_working_3-way'!AH22</f>
        <v>-0.4659300655873147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1.0407854360029236</v>
      </c>
      <c r="AS22" s="11">
        <f>IF(('OddsRatio_working_3-way'!X22=0),IF(Q22&gt;0,-Q22^(1/3),(-Q22)^(1/3)),'OddsRatio_working_3-way'!AM22-'OddsRatio_working_3-way'!R22/3)</f>
        <v>-0.57485537041560875</v>
      </c>
      <c r="AT22" s="11">
        <f>IF(('OddsRatio_working_3-way'!X22=0),IF(Q22&gt;0,-Q22^(1/3),(-Q22)^(1/3)),'OddsRatio_working_3-way'!AN22-'OddsRatio_working_3-way'!R22/3)</f>
        <v>-0.4659300655873147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3.09</v>
      </c>
      <c r="B23" s="4">
        <f>IF('True_Odds_Calculator_3-way'!B24="","",'True_Odds_Calculator_3-way'!B24)</f>
        <v>3.55</v>
      </c>
      <c r="C23" s="4">
        <f>IF('True_Odds_Calculator_3-way'!C24="","",'True_Odds_Calculator_3-way'!C24)</f>
        <v>2.37</v>
      </c>
      <c r="D23" s="9">
        <f t="shared" si="13"/>
        <v>0.31466359432471147</v>
      </c>
      <c r="E23" s="9">
        <f t="shared" si="14"/>
        <v>0.27342089775121359</v>
      </c>
      <c r="F23" s="9">
        <f t="shared" si="15"/>
        <v>0.41191550792407472</v>
      </c>
      <c r="G23" s="9">
        <f t="shared" si="16"/>
        <v>1.0421038904396225</v>
      </c>
      <c r="H23" s="9">
        <f t="shared" si="17"/>
        <v>3.1779971310188109</v>
      </c>
      <c r="I23" s="9">
        <f t="shared" si="18"/>
        <v>3.657364920621037</v>
      </c>
      <c r="J23" s="9">
        <f t="shared" si="19"/>
        <v>2.4276823299022827</v>
      </c>
      <c r="K23" s="11">
        <f t="shared" si="20"/>
        <v>0.3236245954692557</v>
      </c>
      <c r="L23" s="11">
        <f t="shared" si="21"/>
        <v>0.28169014084507044</v>
      </c>
      <c r="M23" s="11">
        <f t="shared" si="22"/>
        <v>0.42194092827004215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-0.28084833609415283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0.23117416280623126</v>
      </c>
      <c r="Q23" s="11">
        <f>2*'OddsRatio_working_3-way'!K23*'OddsRatio_working_3-way'!L23*'OddsRatio_working_3-way'!M23</f>
        <v>7.6929837872289936E-2</v>
      </c>
      <c r="R23" s="11">
        <f t="shared" si="23"/>
        <v>0</v>
      </c>
      <c r="S23" s="11">
        <f t="shared" si="24"/>
        <v>-0.82312811968638977</v>
      </c>
      <c r="T23" s="11">
        <f t="shared" si="25"/>
        <v>-0.27391950738315801</v>
      </c>
      <c r="U23" s="11">
        <f>'OddsRatio_working_3-way'!S23-'OddsRatio_working_3-way'!R23^2/3</f>
        <v>-0.82312811968638977</v>
      </c>
      <c r="V23" s="11">
        <f>'OddsRatio_working_3-way'!S23*'OddsRatio_working_3-way'!R23/3-2*'OddsRatio_working_3-way'!R23^3/27-'OddsRatio_working_3-way'!T23</f>
        <v>0.27391950738315801</v>
      </c>
      <c r="W23" s="11">
        <f>'OddsRatio_working_3-way'!V23^2+4*'OddsRatio_working_3-way'!U23^3/27</f>
        <v>-7.5906434849046245E-3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0.14372068397584303</v>
      </c>
      <c r="Y23" s="11">
        <f>IF('OddsRatio_working_3-way'!W23&gt;=0,IF('OddsRatio_working_3-way'!V23+SQRT('OddsRatio_working_3-way'!W23)&gt;0,0,PI()),ACOS('OddsRatio_working_3-way'!V23/(2*'OddsRatio_working_3-way'!X23)))</f>
        <v>0.30794700011866261</v>
      </c>
      <c r="Z23" s="11">
        <f>'OddsRatio_working_3-way'!X23^(1/3)*COS('OddsRatio_working_3-way'!Y23/3)</f>
        <v>0.52105194521981124</v>
      </c>
      <c r="AA23" s="11">
        <f>'OddsRatio_working_3-way'!X23^(1/3)*COS(('OddsRatio_working_3-way'!Y23+2*PI())/3)</f>
        <v>-0.3070091169590744</v>
      </c>
      <c r="AB23" s="11">
        <f>'OddsRatio_working_3-way'!X23^(1/3)*COS(('OddsRatio_working_3-way'!Y23+4*PI())/3)</f>
        <v>-0.21404282826073692</v>
      </c>
      <c r="AC23" s="11">
        <f>'OddsRatio_working_3-way'!X23^(1/3)*SIN('OddsRatio_working_3-way'!Y23/3)</f>
        <v>5.3674111805545571E-2</v>
      </c>
      <c r="AD23" s="11">
        <f>'OddsRatio_working_3-way'!X23^(1/3)*SIN(('OddsRatio_working_3-way'!Y23+2*PI())/3)</f>
        <v>0.42440716534888134</v>
      </c>
      <c r="AE23" s="11">
        <f>'OddsRatio_working_3-way'!X23^(1/3)*SIN(('OddsRatio_working_3-way'!Y23+4*PI())/3)</f>
        <v>-0.47808127715442694</v>
      </c>
      <c r="AF23" s="11">
        <f>-'OddsRatio_working_3-way'!U23/(3*'OddsRatio_working_3-way'!X23^(1/3))*COS(('OddsRatio_working_3-way'!Y23)/3)</f>
        <v>0.52105194521981113</v>
      </c>
      <c r="AG23" s="11">
        <f>-'OddsRatio_working_3-way'!U23/(3*'OddsRatio_working_3-way'!X23^(1/3))*COS(('OddsRatio_working_3-way'!Y23+2*PI())/3)</f>
        <v>-0.30700911695907429</v>
      </c>
      <c r="AH23" s="11">
        <f>-'OddsRatio_working_3-way'!U23/(3*'OddsRatio_working_3-way'!X23^(1/3))*COS(('OddsRatio_working_3-way'!Y23+4*PI())/3)</f>
        <v>-0.21404282826073689</v>
      </c>
      <c r="AI23" s="11">
        <f>'OddsRatio_working_3-way'!U23/(3*'OddsRatio_working_3-way'!X23^(1/3))*SIN(('OddsRatio_working_3-way'!Y23)/3)</f>
        <v>-5.3674111805545564E-2</v>
      </c>
      <c r="AJ23" s="11">
        <f>'OddsRatio_working_3-way'!U23/(3*'OddsRatio_working_3-way'!X23^(1/3))*SIN(('OddsRatio_working_3-way'!Y23+2*PI())/3)</f>
        <v>-0.42440716534888123</v>
      </c>
      <c r="AK23" s="11">
        <f>'OddsRatio_working_3-way'!U23/(3*'OddsRatio_working_3-way'!X23^(1/3))*SIN(('OddsRatio_working_3-way'!Y23+4*PI())/3)</f>
        <v>0.47808127715442689</v>
      </c>
      <c r="AL23" s="11">
        <f>'OddsRatio_working_3-way'!Z23+'OddsRatio_working_3-way'!AF23</f>
        <v>1.0421038904396225</v>
      </c>
      <c r="AM23" s="11">
        <f>'OddsRatio_working_3-way'!AA23+'OddsRatio_working_3-way'!AG23</f>
        <v>-0.61401823391814869</v>
      </c>
      <c r="AN23" s="11">
        <f>'OddsRatio_working_3-way'!AB23+'OddsRatio_working_3-way'!AH23</f>
        <v>-0.42808565652147379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1.0421038904396225</v>
      </c>
      <c r="AS23" s="11">
        <f>IF(('OddsRatio_working_3-way'!X23=0),IF(Q23&gt;0,-Q23^(1/3),(-Q23)^(1/3)),'OddsRatio_working_3-way'!AM23-'OddsRatio_working_3-way'!R23/3)</f>
        <v>-0.61401823391814869</v>
      </c>
      <c r="AT23" s="11">
        <f>IF(('OddsRatio_working_3-way'!X23=0),IF(Q23&gt;0,-Q23^(1/3),(-Q23)^(1/3)),'OddsRatio_working_3-way'!AN23-'OddsRatio_working_3-way'!R23/3)</f>
        <v>-0.42808565652147379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3.53</v>
      </c>
      <c r="C24" s="4">
        <f>IF('True_Odds_Calculator_3-way'!C25="","",'True_Odds_Calculator_3-way'!C25)</f>
        <v>4.7300000000000004</v>
      </c>
      <c r="D24" s="9">
        <f t="shared" si="13"/>
        <v>0.52281315148662177</v>
      </c>
      <c r="E24" s="9">
        <f t="shared" si="14"/>
        <v>0.27365332174617063</v>
      </c>
      <c r="F24" s="9">
        <f t="shared" si="15"/>
        <v>0.20353352676720723</v>
      </c>
      <c r="G24" s="9">
        <f t="shared" si="16"/>
        <v>1.049114064777275</v>
      </c>
      <c r="H24" s="9">
        <f t="shared" si="17"/>
        <v>1.9127292363562298</v>
      </c>
      <c r="I24" s="9">
        <f t="shared" si="18"/>
        <v>3.6542585838865063</v>
      </c>
      <c r="J24" s="9">
        <f t="shared" si="19"/>
        <v>4.913195461619237</v>
      </c>
      <c r="K24" s="11">
        <f t="shared" si="20"/>
        <v>0.53475935828876997</v>
      </c>
      <c r="L24" s="11">
        <f t="shared" si="21"/>
        <v>0.28328611898016998</v>
      </c>
      <c r="M24" s="11">
        <f t="shared" si="22"/>
        <v>0.21141649048625791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-0.262948775626895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0.22835581602566521</v>
      </c>
      <c r="Q24" s="11">
        <f>2*'OddsRatio_working_3-way'!K24*'OddsRatio_working_3-way'!L24*'OddsRatio_working_3-way'!M24</f>
        <v>6.4054927356427829E-2</v>
      </c>
      <c r="R24" s="11">
        <f t="shared" si="23"/>
        <v>0</v>
      </c>
      <c r="S24" s="11">
        <f t="shared" si="24"/>
        <v>-0.8684422107737263</v>
      </c>
      <c r="T24" s="11">
        <f t="shared" si="25"/>
        <v>-0.24360230316233555</v>
      </c>
      <c r="U24" s="11">
        <f>'OddsRatio_working_3-way'!S24-'OddsRatio_working_3-way'!R24^2/3</f>
        <v>-0.8684422107737263</v>
      </c>
      <c r="V24" s="11">
        <f>'OddsRatio_working_3-way'!S24*'OddsRatio_working_3-way'!R24/3-2*'OddsRatio_working_3-way'!R24^3/27-'OddsRatio_working_3-way'!T24</f>
        <v>0.24360230316233555</v>
      </c>
      <c r="W24" s="11">
        <f>'OddsRatio_working_3-way'!V24^2+4*'OddsRatio_working_3-way'!U24^3/27</f>
        <v>-3.7690815365055294E-2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0.15575051963881995</v>
      </c>
      <c r="Y24" s="11">
        <f>IF('OddsRatio_working_3-way'!W24&gt;=0,IF('OddsRatio_working_3-way'!V24+SQRT('OddsRatio_working_3-way'!W24)&gt;0,0,PI()),ACOS('OddsRatio_working_3-way'!V24/(2*'OddsRatio_working_3-way'!X24)))</f>
        <v>0.67288436665663953</v>
      </c>
      <c r="Z24" s="11">
        <f>'OddsRatio_working_3-way'!X24^(1/3)*COS('OddsRatio_working_3-way'!Y24/3)</f>
        <v>0.5245570323886376</v>
      </c>
      <c r="AA24" s="11">
        <f>'OddsRatio_working_3-way'!X24^(1/3)*COS(('OddsRatio_working_3-way'!Y24+2*PI())/3)</f>
        <v>-0.36591486368954368</v>
      </c>
      <c r="AB24" s="11">
        <f>'OddsRatio_working_3-way'!X24^(1/3)*COS(('OddsRatio_working_3-way'!Y24+4*PI())/3)</f>
        <v>-0.15864216869909403</v>
      </c>
      <c r="AC24" s="11">
        <f>'OddsRatio_working_3-way'!X24^(1/3)*SIN('OddsRatio_working_3-way'!Y24/3)</f>
        <v>0.1196689462483954</v>
      </c>
      <c r="AD24" s="11">
        <f>'OddsRatio_working_3-way'!X24^(1/3)*SIN(('OddsRatio_working_3-way'!Y24+2*PI())/3)</f>
        <v>0.39444524265813902</v>
      </c>
      <c r="AE24" s="11">
        <f>'OddsRatio_working_3-way'!X24^(1/3)*SIN(('OddsRatio_working_3-way'!Y24+4*PI())/3)</f>
        <v>-0.51411418890653438</v>
      </c>
      <c r="AF24" s="11">
        <f>-'OddsRatio_working_3-way'!U24/(3*'OddsRatio_working_3-way'!X24^(1/3))*COS(('OddsRatio_working_3-way'!Y24)/3)</f>
        <v>0.52455703238863749</v>
      </c>
      <c r="AG24" s="11">
        <f>-'OddsRatio_working_3-way'!U24/(3*'OddsRatio_working_3-way'!X24^(1/3))*COS(('OddsRatio_working_3-way'!Y24+2*PI())/3)</f>
        <v>-0.36591486368954357</v>
      </c>
      <c r="AH24" s="11">
        <f>-'OddsRatio_working_3-way'!U24/(3*'OddsRatio_working_3-way'!X24^(1/3))*COS(('OddsRatio_working_3-way'!Y24+4*PI())/3)</f>
        <v>-0.158642168699094</v>
      </c>
      <c r="AI24" s="11">
        <f>'OddsRatio_working_3-way'!U24/(3*'OddsRatio_working_3-way'!X24^(1/3))*SIN(('OddsRatio_working_3-way'!Y24)/3)</f>
        <v>-0.11966894624839539</v>
      </c>
      <c r="AJ24" s="11">
        <f>'OddsRatio_working_3-way'!U24/(3*'OddsRatio_working_3-way'!X24^(1/3))*SIN(('OddsRatio_working_3-way'!Y24+2*PI())/3)</f>
        <v>-0.39444524265813896</v>
      </c>
      <c r="AK24" s="11">
        <f>'OddsRatio_working_3-way'!U24/(3*'OddsRatio_working_3-way'!X24^(1/3))*SIN(('OddsRatio_working_3-way'!Y24+4*PI())/3)</f>
        <v>0.51411418890653426</v>
      </c>
      <c r="AL24" s="11">
        <f>'OddsRatio_working_3-way'!Z24+'OddsRatio_working_3-way'!AF24</f>
        <v>1.049114064777275</v>
      </c>
      <c r="AM24" s="11">
        <f>'OddsRatio_working_3-way'!AA24+'OddsRatio_working_3-way'!AG24</f>
        <v>-0.73182972737908725</v>
      </c>
      <c r="AN24" s="11">
        <f>'OddsRatio_working_3-way'!AB24+'OddsRatio_working_3-way'!AH24</f>
        <v>-0.31728433739818807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1.049114064777275</v>
      </c>
      <c r="AS24" s="11">
        <f>IF(('OddsRatio_working_3-way'!X24=0),IF(Q24&gt;0,-Q24^(1/3),(-Q24)^(1/3)),'OddsRatio_working_3-way'!AM24-'OddsRatio_working_3-way'!R24/3)</f>
        <v>-0.73182972737908725</v>
      </c>
      <c r="AT24" s="11">
        <f>IF(('OddsRatio_working_3-way'!X24=0),IF(Q24&gt;0,-Q24^(1/3),(-Q24)^(1/3)),'OddsRatio_working_3-way'!AN24-'OddsRatio_working_3-way'!R24/3)</f>
        <v>-0.31728433739818807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3.44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2.02</v>
      </c>
      <c r="D25" s="9">
        <f t="shared" si="13"/>
        <v>0.27043957893035198</v>
      </c>
      <c r="E25" s="9">
        <f t="shared" si="14"/>
        <v>0.25957381285308745</v>
      </c>
      <c r="F25" s="9">
        <f t="shared" si="15"/>
        <v>0.46998660821656046</v>
      </c>
      <c r="G25" s="9">
        <f t="shared" si="16"/>
        <v>1.1056080391492227</v>
      </c>
      <c r="H25" s="9">
        <f t="shared" si="17"/>
        <v>3.6976836155241033</v>
      </c>
      <c r="I25" s="9">
        <f t="shared" si="18"/>
        <v>3.8524687410049951</v>
      </c>
      <c r="J25" s="9">
        <f t="shared" si="19"/>
        <v>2.1277201999322073</v>
      </c>
      <c r="K25" s="11">
        <f t="shared" si="20"/>
        <v>0.29069767441860467</v>
      </c>
      <c r="L25" s="11">
        <f t="shared" si="21"/>
        <v>0.27932960893854747</v>
      </c>
      <c r="M25" s="11">
        <f t="shared" si="22"/>
        <v>0.49504950495049505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-0.25811715249737266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0.24279743811720395</v>
      </c>
      <c r="Q25" s="11">
        <f>2*'OddsRatio_working_3-way'!K25*'OddsRatio_working_3-way'!L25*'OddsRatio_working_3-way'!M25</f>
        <v>8.0396502687815882E-2</v>
      </c>
      <c r="R25" s="11">
        <f t="shared" si="23"/>
        <v>0</v>
      </c>
      <c r="S25" s="11">
        <f t="shared" si="24"/>
        <v>-0.94064821251921782</v>
      </c>
      <c r="T25" s="11">
        <f t="shared" si="25"/>
        <v>-0.31147291805272115</v>
      </c>
      <c r="U25" s="11">
        <f>'OddsRatio_working_3-way'!S25-'OddsRatio_working_3-way'!R25^2/3</f>
        <v>-0.94064821251921782</v>
      </c>
      <c r="V25" s="11">
        <f>'OddsRatio_working_3-way'!S25*'OddsRatio_working_3-way'!R25/3-2*'OddsRatio_working_3-way'!R25^3/27-'OddsRatio_working_3-way'!T25</f>
        <v>0.31147291805272115</v>
      </c>
      <c r="W25" s="11">
        <f>'OddsRatio_working_3-way'!V25^2+4*'OddsRatio_working_3-way'!U25^3/27</f>
        <v>-2.6288838641858242E-2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0.17557350121967108</v>
      </c>
      <c r="Y25" s="11">
        <f>IF('OddsRatio_working_3-way'!W25&gt;=0,IF('OddsRatio_working_3-way'!V25+SQRT('OddsRatio_working_3-way'!W25)&gt;0,0,PI()),ACOS('OddsRatio_working_3-way'!V25/(2*'OddsRatio_working_3-way'!X25)))</f>
        <v>0.47995491859776562</v>
      </c>
      <c r="Z25" s="11">
        <f>'OddsRatio_working_3-way'!X25^(1/3)*COS('OddsRatio_working_3-way'!Y25/3)</f>
        <v>0.55280401957461134</v>
      </c>
      <c r="AA25" s="11">
        <f>'OddsRatio_working_3-way'!X25^(1/3)*COS(('OddsRatio_working_3-way'!Y25+2*PI())/3)</f>
        <v>-0.35365380644226407</v>
      </c>
      <c r="AB25" s="11">
        <f>'OddsRatio_working_3-way'!X25^(1/3)*COS(('OddsRatio_working_3-way'!Y25+4*PI())/3)</f>
        <v>-0.19915021313234713</v>
      </c>
      <c r="AC25" s="11">
        <f>'OddsRatio_working_3-way'!X25^(1/3)*SIN('OddsRatio_working_3-way'!Y25/3)</f>
        <v>8.920269118824492E-2</v>
      </c>
      <c r="AD25" s="11">
        <f>'OddsRatio_working_3-way'!X25^(1/3)*SIN(('OddsRatio_working_3-way'!Y25+2*PI())/3)</f>
        <v>0.43414097867164109</v>
      </c>
      <c r="AE25" s="11">
        <f>'OddsRatio_working_3-way'!X25^(1/3)*SIN(('OddsRatio_working_3-way'!Y25+4*PI())/3)</f>
        <v>-0.52334366985988601</v>
      </c>
      <c r="AF25" s="11">
        <f>-'OddsRatio_working_3-way'!U25/(3*'OddsRatio_working_3-way'!X25^(1/3))*COS(('OddsRatio_working_3-way'!Y25)/3)</f>
        <v>0.55280401957461123</v>
      </c>
      <c r="AG25" s="11">
        <f>-'OddsRatio_working_3-way'!U25/(3*'OddsRatio_working_3-way'!X25^(1/3))*COS(('OddsRatio_working_3-way'!Y25+2*PI())/3)</f>
        <v>-0.35365380644226402</v>
      </c>
      <c r="AH25" s="11">
        <f>-'OddsRatio_working_3-way'!U25/(3*'OddsRatio_working_3-way'!X25^(1/3))*COS(('OddsRatio_working_3-way'!Y25+4*PI())/3)</f>
        <v>-0.19915021313234707</v>
      </c>
      <c r="AI25" s="11">
        <f>'OddsRatio_working_3-way'!U25/(3*'OddsRatio_working_3-way'!X25^(1/3))*SIN(('OddsRatio_working_3-way'!Y25)/3)</f>
        <v>-8.9202691188244906E-2</v>
      </c>
      <c r="AJ25" s="11">
        <f>'OddsRatio_working_3-way'!U25/(3*'OddsRatio_working_3-way'!X25^(1/3))*SIN(('OddsRatio_working_3-way'!Y25+2*PI())/3)</f>
        <v>-0.43414097867164098</v>
      </c>
      <c r="AK25" s="11">
        <f>'OddsRatio_working_3-way'!U25/(3*'OddsRatio_working_3-way'!X25^(1/3))*SIN(('OddsRatio_working_3-way'!Y25+4*PI())/3)</f>
        <v>0.52334366985988601</v>
      </c>
      <c r="AL25" s="11">
        <f>'OddsRatio_working_3-way'!Z25+'OddsRatio_working_3-way'!AF25</f>
        <v>1.1056080391492227</v>
      </c>
      <c r="AM25" s="11">
        <f>'OddsRatio_working_3-way'!AA25+'OddsRatio_working_3-way'!AG25</f>
        <v>-0.70730761288452815</v>
      </c>
      <c r="AN25" s="11">
        <f>'OddsRatio_working_3-way'!AB25+'OddsRatio_working_3-way'!AH25</f>
        <v>-0.3983004262646942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1.1056080391492227</v>
      </c>
      <c r="AS25" s="11">
        <f>IF(('OddsRatio_working_3-way'!X25=0),IF(Q25&gt;0,-Q25^(1/3),(-Q25)^(1/3)),'OddsRatio_working_3-way'!AM25-'OddsRatio_working_3-way'!R25/3)</f>
        <v>-0.70730761288452815</v>
      </c>
      <c r="AT25" s="11">
        <f>IF(('OddsRatio_working_3-way'!X25=0),IF(Q25&gt;0,-Q25^(1/3),(-Q25)^(1/3)),'OddsRatio_working_3-way'!AN25-'OddsRatio_working_3-way'!R25/3)</f>
        <v>-0.3983004262646942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1.52</v>
      </c>
      <c r="B26" s="4">
        <f>IF('True_Odds_Calculator_3-way'!B27="","",'True_Odds_Calculator_3-way'!B27)</f>
        <v>4.6500000000000004</v>
      </c>
      <c r="C26" s="4">
        <f>IF('True_Odds_Calculator_3-way'!C27="","",'True_Odds_Calculator_3-way'!C27)</f>
        <v>5.24</v>
      </c>
      <c r="D26" s="9">
        <f t="shared" si="13"/>
        <v>0.63088712206318676</v>
      </c>
      <c r="E26" s="9">
        <f t="shared" si="14"/>
        <v>0.19581969755784617</v>
      </c>
      <c r="F26" s="9">
        <f t="shared" si="15"/>
        <v>0.17329318037896699</v>
      </c>
      <c r="G26" s="9">
        <f t="shared" si="16"/>
        <v>1.1251338515984186</v>
      </c>
      <c r="H26" s="9">
        <f t="shared" si="17"/>
        <v>1.5850696028311775</v>
      </c>
      <c r="I26" s="9">
        <f t="shared" si="18"/>
        <v>5.1067385583342286</v>
      </c>
      <c r="J26" s="9">
        <f t="shared" si="19"/>
        <v>5.7705675307772957</v>
      </c>
      <c r="K26" s="11">
        <f t="shared" si="20"/>
        <v>0.65789473684210531</v>
      </c>
      <c r="L26" s="11">
        <f t="shared" si="21"/>
        <v>0.21505376344086019</v>
      </c>
      <c r="M26" s="11">
        <f t="shared" si="22"/>
        <v>0.19083969465648853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-0.21728724668109567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0.22707439616030972</v>
      </c>
      <c r="Q26" s="11">
        <f>2*'OddsRatio_working_3-way'!K26*'OddsRatio_working_3-way'!L26*'OddsRatio_working_3-way'!M26</f>
        <v>5.4001045460240107E-2</v>
      </c>
      <c r="R26" s="11">
        <f t="shared" si="23"/>
        <v>0</v>
      </c>
      <c r="S26" s="11">
        <f t="shared" si="24"/>
        <v>-1.045042447859714</v>
      </c>
      <c r="T26" s="11">
        <f t="shared" si="25"/>
        <v>-0.24852376881324936</v>
      </c>
      <c r="U26" s="11">
        <f>'OddsRatio_working_3-way'!S26-'OddsRatio_working_3-way'!R26^2/3</f>
        <v>-1.045042447859714</v>
      </c>
      <c r="V26" s="11">
        <f>'OddsRatio_working_3-way'!S26*'OddsRatio_working_3-way'!R26/3-2*'OddsRatio_working_3-way'!R26^3/27-'OddsRatio_working_3-way'!T26</f>
        <v>0.24852376881324936</v>
      </c>
      <c r="W26" s="11">
        <f>'OddsRatio_working_3-way'!V26^2+4*'OddsRatio_working_3-way'!U26^3/27</f>
        <v>-0.10731818715275449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0.20559806104259343</v>
      </c>
      <c r="Y26" s="11">
        <f>IF('OddsRatio_working_3-way'!W26&gt;=0,IF('OddsRatio_working_3-way'!V26+SQRT('OddsRatio_working_3-way'!W26)&gt;0,0,PI()),ACOS('OddsRatio_working_3-way'!V26/(2*'OddsRatio_working_3-way'!X26)))</f>
        <v>0.92179346784528238</v>
      </c>
      <c r="Z26" s="11">
        <f>'OddsRatio_working_3-way'!X26^(1/3)*COS('OddsRatio_working_3-way'!Y26/3)</f>
        <v>0.56256692579920931</v>
      </c>
      <c r="AA26" s="11">
        <f>'OddsRatio_working_3-way'!X26^(1/3)*COS(('OddsRatio_working_3-way'!Y26+2*PI())/3)</f>
        <v>-0.43587794036419159</v>
      </c>
      <c r="AB26" s="11">
        <f>'OddsRatio_working_3-way'!X26^(1/3)*COS(('OddsRatio_working_3-way'!Y26+4*PI())/3)</f>
        <v>-0.12668898543501791</v>
      </c>
      <c r="AC26" s="11">
        <f>'OddsRatio_working_3-way'!X26^(1/3)*SIN('OddsRatio_working_3-way'!Y26/3)</f>
        <v>0.17851032635881764</v>
      </c>
      <c r="AD26" s="11">
        <f>'OddsRatio_working_3-way'!X26^(1/3)*SIN(('OddsRatio_working_3-way'!Y26+2*PI())/3)</f>
        <v>0.39794208589162189</v>
      </c>
      <c r="AE26" s="11">
        <f>'OddsRatio_working_3-way'!X26^(1/3)*SIN(('OddsRatio_working_3-way'!Y26+4*PI())/3)</f>
        <v>-0.57645241225043942</v>
      </c>
      <c r="AF26" s="11">
        <f>-'OddsRatio_working_3-way'!U26/(3*'OddsRatio_working_3-way'!X26^(1/3))*COS(('OddsRatio_working_3-way'!Y26)/3)</f>
        <v>0.56256692579920931</v>
      </c>
      <c r="AG26" s="11">
        <f>-'OddsRatio_working_3-way'!U26/(3*'OddsRatio_working_3-way'!X26^(1/3))*COS(('OddsRatio_working_3-way'!Y26+2*PI())/3)</f>
        <v>-0.43587794036419147</v>
      </c>
      <c r="AH26" s="11">
        <f>-'OddsRatio_working_3-way'!U26/(3*'OddsRatio_working_3-way'!X26^(1/3))*COS(('OddsRatio_working_3-way'!Y26+4*PI())/3)</f>
        <v>-0.12668898543501789</v>
      </c>
      <c r="AI26" s="11">
        <f>'OddsRatio_working_3-way'!U26/(3*'OddsRatio_working_3-way'!X26^(1/3))*SIN(('OddsRatio_working_3-way'!Y26)/3)</f>
        <v>-0.17851032635881761</v>
      </c>
      <c r="AJ26" s="11">
        <f>'OddsRatio_working_3-way'!U26/(3*'OddsRatio_working_3-way'!X26^(1/3))*SIN(('OddsRatio_working_3-way'!Y26+2*PI())/3)</f>
        <v>-0.39794208589162178</v>
      </c>
      <c r="AK26" s="11">
        <f>'OddsRatio_working_3-way'!U26/(3*'OddsRatio_working_3-way'!X26^(1/3))*SIN(('OddsRatio_working_3-way'!Y26+4*PI())/3)</f>
        <v>0.57645241225043931</v>
      </c>
      <c r="AL26" s="11">
        <f>'OddsRatio_working_3-way'!Z26+'OddsRatio_working_3-way'!AF26</f>
        <v>1.1251338515984186</v>
      </c>
      <c r="AM26" s="11">
        <f>'OddsRatio_working_3-way'!AA26+'OddsRatio_working_3-way'!AG26</f>
        <v>-0.87175588072838306</v>
      </c>
      <c r="AN26" s="11">
        <f>'OddsRatio_working_3-way'!AB26+'OddsRatio_working_3-way'!AH26</f>
        <v>-0.25337797087003577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1.1251338515984186</v>
      </c>
      <c r="AS26" s="11">
        <f>IF(('OddsRatio_working_3-way'!X26=0),IF(Q26&gt;0,-Q26^(1/3),(-Q26)^(1/3)),'OddsRatio_working_3-way'!AM26-'OddsRatio_working_3-way'!R26/3)</f>
        <v>-0.87175588072838306</v>
      </c>
      <c r="AT26" s="11">
        <f>IF(('OddsRatio_working_3-way'!X26=0),IF(Q26&gt;0,-Q26^(1/3),(-Q26)^(1/3)),'OddsRatio_working_3-way'!AN26-'OddsRatio_working_3-way'!R26/3)</f>
        <v>-0.25337797087003577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1.88</v>
      </c>
      <c r="B27" s="4">
        <f>IF('True_Odds_Calculator_3-way'!B28="","",'True_Odds_Calculator_3-way'!B28)</f>
        <v>3.7</v>
      </c>
      <c r="C27" s="4">
        <f>IF('True_Odds_Calculator_3-way'!C28="","",'True_Odds_Calculator_3-way'!C28)</f>
        <v>3.81</v>
      </c>
      <c r="D27" s="9">
        <f t="shared" si="13"/>
        <v>0.50633971402135902</v>
      </c>
      <c r="E27" s="9">
        <f t="shared" si="14"/>
        <v>0.25054177056914861</v>
      </c>
      <c r="F27" s="9">
        <f t="shared" si="15"/>
        <v>0.24311851540949234</v>
      </c>
      <c r="G27" s="9">
        <f t="shared" si="16"/>
        <v>1.1079075612057114</v>
      </c>
      <c r="H27" s="9">
        <f t="shared" si="17"/>
        <v>1.9749586538610258</v>
      </c>
      <c r="I27" s="9">
        <f t="shared" si="18"/>
        <v>3.9913504152554222</v>
      </c>
      <c r="J27" s="9">
        <f t="shared" si="19"/>
        <v>4.1132202469880497</v>
      </c>
      <c r="K27" s="11">
        <f t="shared" si="20"/>
        <v>0.53191489361702127</v>
      </c>
      <c r="L27" s="11">
        <f t="shared" si="21"/>
        <v>0.27027027027027023</v>
      </c>
      <c r="M27" s="11">
        <f t="shared" si="22"/>
        <v>0.26246719160104987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-0.25192322495053276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0.24111060298026288</v>
      </c>
      <c r="Q27" s="11">
        <f>2*'OddsRatio_working_3-way'!K27*'OddsRatio_working_3-way'!L27*'OddsRatio_working_3-way'!M27</f>
        <v>7.5464977458611207E-2</v>
      </c>
      <c r="R27" s="11">
        <f t="shared" si="23"/>
        <v>0</v>
      </c>
      <c r="S27" s="11">
        <f t="shared" si="24"/>
        <v>-0.95707969373449775</v>
      </c>
      <c r="T27" s="11">
        <f t="shared" si="25"/>
        <v>-0.29955545969780828</v>
      </c>
      <c r="U27" s="11">
        <f>'OddsRatio_working_3-way'!S27-'OddsRatio_working_3-way'!R27^2/3</f>
        <v>-0.95707969373449775</v>
      </c>
      <c r="V27" s="11">
        <f>'OddsRatio_working_3-way'!S27*'OddsRatio_working_3-way'!R27/3-2*'OddsRatio_working_3-way'!R27^3/27-'OddsRatio_working_3-way'!T27</f>
        <v>0.29955545969780828</v>
      </c>
      <c r="W27" s="11">
        <f>'OddsRatio_working_3-way'!V27^2+4*'OddsRatio_working_3-way'!U27^3/27</f>
        <v>-4.0146004123105469E-2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0.18019397711762644</v>
      </c>
      <c r="Y27" s="11">
        <f>IF('OddsRatio_working_3-way'!W27&gt;=0,IF('OddsRatio_working_3-way'!V27+SQRT('OddsRatio_working_3-way'!W27)&gt;0,0,PI()),ACOS('OddsRatio_working_3-way'!V27/(2*'OddsRatio_working_3-way'!X27)))</f>
        <v>0.58952878414867593</v>
      </c>
      <c r="Z27" s="11">
        <f>'OddsRatio_working_3-way'!X27^(1/3)*COS('OddsRatio_working_3-way'!Y27/3)</f>
        <v>0.55395378060285572</v>
      </c>
      <c r="AA27" s="11">
        <f>'OddsRatio_working_3-way'!X27^(1/3)*COS(('OddsRatio_working_3-way'!Y27+2*PI())/3)</f>
        <v>-0.37248254537209308</v>
      </c>
      <c r="AB27" s="11">
        <f>'OddsRatio_working_3-way'!X27^(1/3)*COS(('OddsRatio_working_3-way'!Y27+4*PI())/3)</f>
        <v>-0.18147123523076272</v>
      </c>
      <c r="AC27" s="11">
        <f>'OddsRatio_working_3-way'!X27^(1/3)*SIN('OddsRatio_working_3-way'!Y27/3)</f>
        <v>0.11028043132836031</v>
      </c>
      <c r="AD27" s="11">
        <f>'OddsRatio_working_3-way'!X27^(1/3)*SIN(('OddsRatio_working_3-way'!Y27+2*PI())/3)</f>
        <v>0.42459783086032432</v>
      </c>
      <c r="AE27" s="11">
        <f>'OddsRatio_working_3-way'!X27^(1/3)*SIN(('OddsRatio_working_3-way'!Y27+4*PI())/3)</f>
        <v>-0.53487826218868451</v>
      </c>
      <c r="AF27" s="11">
        <f>-'OddsRatio_working_3-way'!U27/(3*'OddsRatio_working_3-way'!X27^(1/3))*COS(('OddsRatio_working_3-way'!Y27)/3)</f>
        <v>0.55395378060285572</v>
      </c>
      <c r="AG27" s="11">
        <f>-'OddsRatio_working_3-way'!U27/(3*'OddsRatio_working_3-way'!X27^(1/3))*COS(('OddsRatio_working_3-way'!Y27+2*PI())/3)</f>
        <v>-0.37248254537209308</v>
      </c>
      <c r="AH27" s="11">
        <f>-'OddsRatio_working_3-way'!U27/(3*'OddsRatio_working_3-way'!X27^(1/3))*COS(('OddsRatio_working_3-way'!Y27+4*PI())/3)</f>
        <v>-0.18147123523076272</v>
      </c>
      <c r="AI27" s="11">
        <f>'OddsRatio_working_3-way'!U27/(3*'OddsRatio_working_3-way'!X27^(1/3))*SIN(('OddsRatio_working_3-way'!Y27)/3)</f>
        <v>-0.11028043132836031</v>
      </c>
      <c r="AJ27" s="11">
        <f>'OddsRatio_working_3-way'!U27/(3*'OddsRatio_working_3-way'!X27^(1/3))*SIN(('OddsRatio_working_3-way'!Y27+2*PI())/3)</f>
        <v>-0.42459783086032432</v>
      </c>
      <c r="AK27" s="11">
        <f>'OddsRatio_working_3-way'!U27/(3*'OddsRatio_working_3-way'!X27^(1/3))*SIN(('OddsRatio_working_3-way'!Y27+4*PI())/3)</f>
        <v>0.53487826218868451</v>
      </c>
      <c r="AL27" s="11">
        <f>'OddsRatio_working_3-way'!Z27+'OddsRatio_working_3-way'!AF27</f>
        <v>1.1079075612057114</v>
      </c>
      <c r="AM27" s="11">
        <f>'OddsRatio_working_3-way'!AA27+'OddsRatio_working_3-way'!AG27</f>
        <v>-0.74496509074418615</v>
      </c>
      <c r="AN27" s="11">
        <f>'OddsRatio_working_3-way'!AB27+'OddsRatio_working_3-way'!AH27</f>
        <v>-0.36294247046152545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1.1079075612057114</v>
      </c>
      <c r="AS27" s="11">
        <f>IF(('OddsRatio_working_3-way'!X27=0),IF(Q27&gt;0,-Q27^(1/3),(-Q27)^(1/3)),'OddsRatio_working_3-way'!AM27-'OddsRatio_working_3-way'!R27/3)</f>
        <v>-0.74496509074418615</v>
      </c>
      <c r="AT27" s="11">
        <f>IF(('OddsRatio_working_3-way'!X27=0),IF(Q27&gt;0,-Q27^(1/3),(-Q27)^(1/3)),'OddsRatio_working_3-way'!AN27-'OddsRatio_working_3-way'!R27/3)</f>
        <v>-0.36294247046152545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2.25</v>
      </c>
      <c r="B28" s="4">
        <f>IF('True_Odds_Calculator_3-way'!B29="","",'True_Odds_Calculator_3-way'!B29)</f>
        <v>3.68</v>
      </c>
      <c r="C28" s="4">
        <f>IF('True_Odds_Calculator_3-way'!C29="","",'True_Odds_Calculator_3-way'!C29)</f>
        <v>3.21</v>
      </c>
      <c r="D28" s="9">
        <f t="shared" si="13"/>
        <v>0.43402506936229868</v>
      </c>
      <c r="E28" s="9">
        <f t="shared" si="14"/>
        <v>0.26344860157976796</v>
      </c>
      <c r="F28" s="9">
        <f t="shared" si="15"/>
        <v>0.30252632905793336</v>
      </c>
      <c r="G28" s="9">
        <f t="shared" si="16"/>
        <v>1.0432115019886257</v>
      </c>
      <c r="H28" s="9">
        <f t="shared" si="17"/>
        <v>2.3040143774857822</v>
      </c>
      <c r="I28" s="9">
        <f t="shared" si="18"/>
        <v>3.7958068253295179</v>
      </c>
      <c r="J28" s="9">
        <f t="shared" si="19"/>
        <v>3.3054974193948632</v>
      </c>
      <c r="K28" s="11">
        <f t="shared" si="20"/>
        <v>0.44444444444444442</v>
      </c>
      <c r="L28" s="11">
        <f t="shared" si="21"/>
        <v>0.27173913043478259</v>
      </c>
      <c r="M28" s="11">
        <f t="shared" si="22"/>
        <v>0.3115264797507788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-0.27854906918295796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0.23101118184417652</v>
      </c>
      <c r="Q28" s="11">
        <f>2*'OddsRatio_working_3-way'!K28*'OddsRatio_working_3-way'!L28*'OddsRatio_working_3-way'!M28</f>
        <v>7.5247941968787133E-2</v>
      </c>
      <c r="R28" s="11">
        <f t="shared" si="23"/>
        <v>0</v>
      </c>
      <c r="S28" s="11">
        <f t="shared" si="24"/>
        <v>-0.82933747551833537</v>
      </c>
      <c r="T28" s="11">
        <f t="shared" si="25"/>
        <v>-0.27014250016883889</v>
      </c>
      <c r="U28" s="11">
        <f>'OddsRatio_working_3-way'!S28-'OddsRatio_working_3-way'!R28^2/3</f>
        <v>-0.82933747551833537</v>
      </c>
      <c r="V28" s="11">
        <f>'OddsRatio_working_3-way'!S28*'OddsRatio_working_3-way'!R28/3-2*'OddsRatio_working_3-way'!R28^3/27-'OddsRatio_working_3-way'!T28</f>
        <v>0.27014250016883889</v>
      </c>
      <c r="W28" s="11">
        <f>'OddsRatio_working_3-way'!V28^2+4*'OddsRatio_working_3-way'!U28^3/27</f>
        <v>-1.1529526390717193E-2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0.14535000583779514</v>
      </c>
      <c r="Y28" s="11">
        <f>IF('OddsRatio_working_3-way'!W28&gt;=0,IF('OddsRatio_working_3-way'!V28+SQRT('OddsRatio_working_3-way'!W28)&gt;0,0,PI()),ACOS('OddsRatio_working_3-way'!V28/(2*'OddsRatio_working_3-way'!X28)))</f>
        <v>0.37833013130812909</v>
      </c>
      <c r="Z28" s="11">
        <f>'OddsRatio_working_3-way'!X28^(1/3)*COS('OddsRatio_working_3-way'!Y28/3)</f>
        <v>0.52160575099431283</v>
      </c>
      <c r="AA28" s="11">
        <f>'OddsRatio_working_3-way'!X28^(1/3)*COS(('OddsRatio_working_3-way'!Y28+2*PI())/3)</f>
        <v>-0.31807371691604991</v>
      </c>
      <c r="AB28" s="11">
        <f>'OddsRatio_working_3-way'!X28^(1/3)*COS(('OddsRatio_working_3-way'!Y28+4*PI())/3)</f>
        <v>-0.20353203407826301</v>
      </c>
      <c r="AC28" s="11">
        <f>'OddsRatio_working_3-way'!X28^(1/3)*SIN('OddsRatio_working_3-way'!Y28/3)</f>
        <v>6.6130671419829243E-2</v>
      </c>
      <c r="AD28" s="11">
        <f>'OddsRatio_working_3-way'!X28^(1/3)*SIN(('OddsRatio_working_3-way'!Y28+2*PI())/3)</f>
        <v>0.41865849541122063</v>
      </c>
      <c r="AE28" s="11">
        <f>'OddsRatio_working_3-way'!X28^(1/3)*SIN(('OddsRatio_working_3-way'!Y28+4*PI())/3)</f>
        <v>-0.48478916683104961</v>
      </c>
      <c r="AF28" s="11">
        <f>-'OddsRatio_working_3-way'!U28/(3*'OddsRatio_working_3-way'!X28^(1/3))*COS(('OddsRatio_working_3-way'!Y28)/3)</f>
        <v>0.52160575099431272</v>
      </c>
      <c r="AG28" s="11">
        <f>-'OddsRatio_working_3-way'!U28/(3*'OddsRatio_working_3-way'!X28^(1/3))*COS(('OddsRatio_working_3-way'!Y28+2*PI())/3)</f>
        <v>-0.31807371691604985</v>
      </c>
      <c r="AH28" s="11">
        <f>-'OddsRatio_working_3-way'!U28/(3*'OddsRatio_working_3-way'!X28^(1/3))*COS(('OddsRatio_working_3-way'!Y28+4*PI())/3)</f>
        <v>-0.20353203407826298</v>
      </c>
      <c r="AI28" s="11">
        <f>'OddsRatio_working_3-way'!U28/(3*'OddsRatio_working_3-way'!X28^(1/3))*SIN(('OddsRatio_working_3-way'!Y28)/3)</f>
        <v>-6.6130671419829229E-2</v>
      </c>
      <c r="AJ28" s="11">
        <f>'OddsRatio_working_3-way'!U28/(3*'OddsRatio_working_3-way'!X28^(1/3))*SIN(('OddsRatio_working_3-way'!Y28+2*PI())/3)</f>
        <v>-0.41865849541122052</v>
      </c>
      <c r="AK28" s="11">
        <f>'OddsRatio_working_3-way'!U28/(3*'OddsRatio_working_3-way'!X28^(1/3))*SIN(('OddsRatio_working_3-way'!Y28+4*PI())/3)</f>
        <v>0.4847891668310495</v>
      </c>
      <c r="AL28" s="11">
        <f>'OddsRatio_working_3-way'!Z28+'OddsRatio_working_3-way'!AF28</f>
        <v>1.0432115019886257</v>
      </c>
      <c r="AM28" s="11">
        <f>'OddsRatio_working_3-way'!AA28+'OddsRatio_working_3-way'!AG28</f>
        <v>-0.63614743383209982</v>
      </c>
      <c r="AN28" s="11">
        <f>'OddsRatio_working_3-way'!AB28+'OddsRatio_working_3-way'!AH28</f>
        <v>-0.40706406815652596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1.0432115019886257</v>
      </c>
      <c r="AS28" s="11">
        <f>IF(('OddsRatio_working_3-way'!X28=0),IF(Q28&gt;0,-Q28^(1/3),(-Q28)^(1/3)),'OddsRatio_working_3-way'!AM28-'OddsRatio_working_3-way'!R28/3)</f>
        <v>-0.63614743383209982</v>
      </c>
      <c r="AT28" s="11">
        <f>IF(('OddsRatio_working_3-way'!X28=0),IF(Q28&gt;0,-Q28^(1/3),(-Q28)^(1/3)),'OddsRatio_working_3-way'!AN28-'OddsRatio_working_3-way'!R28/3)</f>
        <v>-0.40706406815652596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2.3199999999999998</v>
      </c>
      <c r="B29" s="4">
        <f>IF('True_Odds_Calculator_3-way'!B30="","",'True_Odds_Calculator_3-way'!B30)</f>
        <v>3.4</v>
      </c>
      <c r="C29" s="4">
        <f>IF('True_Odds_Calculator_3-way'!C30="","",'True_Odds_Calculator_3-way'!C30)</f>
        <v>3.3</v>
      </c>
      <c r="D29" s="9">
        <f t="shared" si="13"/>
        <v>0.42058948084758019</v>
      </c>
      <c r="E29" s="9">
        <f t="shared" si="14"/>
        <v>0.2853266362891464</v>
      </c>
      <c r="F29" s="9">
        <f t="shared" si="15"/>
        <v>0.29408388286327325</v>
      </c>
      <c r="G29" s="9">
        <f t="shared" si="16"/>
        <v>1.0436479821361249</v>
      </c>
      <c r="H29" s="9">
        <f t="shared" si="17"/>
        <v>2.377615336419685</v>
      </c>
      <c r="I29" s="9">
        <f t="shared" si="18"/>
        <v>3.5047551571266999</v>
      </c>
      <c r="J29" s="9">
        <f t="shared" si="19"/>
        <v>3.4003903589130871</v>
      </c>
      <c r="K29" s="11">
        <f t="shared" si="20"/>
        <v>0.43103448275862072</v>
      </c>
      <c r="L29" s="11">
        <f t="shared" si="21"/>
        <v>0.29411764705882354</v>
      </c>
      <c r="M29" s="11">
        <f t="shared" si="22"/>
        <v>0.30303030303030304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-0.279918864097363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0.2312680558116664</v>
      </c>
      <c r="Q29" s="11">
        <f>2*'OddsRatio_working_3-way'!K29*'OddsRatio_working_3-way'!L29*'OddsRatio_working_3-way'!M29</f>
        <v>7.6833241133443975E-2</v>
      </c>
      <c r="R29" s="11">
        <f t="shared" si="23"/>
        <v>0</v>
      </c>
      <c r="S29" s="11">
        <f t="shared" si="24"/>
        <v>-0.82619675010979399</v>
      </c>
      <c r="T29" s="11">
        <f t="shared" si="25"/>
        <v>-0.27448397013614412</v>
      </c>
      <c r="U29" s="11">
        <f>'OddsRatio_working_3-way'!S29-'OddsRatio_working_3-way'!R29^2/3</f>
        <v>-0.82619675010979399</v>
      </c>
      <c r="V29" s="11">
        <f>'OddsRatio_working_3-way'!S29*'OddsRatio_working_3-way'!R29/3-2*'OddsRatio_working_3-way'!R29^3/27-'OddsRatio_working_3-way'!T29</f>
        <v>0.27448397013614412</v>
      </c>
      <c r="W29" s="11">
        <f>'OddsRatio_working_3-way'!V29^2+4*'OddsRatio_working_3-way'!U29^3/27</f>
        <v>-8.2085924444079833E-3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0.14452512091856873</v>
      </c>
      <c r="Y29" s="11">
        <f>IF('OddsRatio_working_3-way'!W29&gt;=0,IF('OddsRatio_working_3-way'!V29+SQRT('OddsRatio_working_3-way'!W29)&gt;0,0,PI()),ACOS('OddsRatio_working_3-way'!V29/(2*'OddsRatio_working_3-way'!X29)))</f>
        <v>0.31881843394093345</v>
      </c>
      <c r="Z29" s="11">
        <f>'OddsRatio_working_3-way'!X29^(1/3)*COS('OddsRatio_working_3-way'!Y29/3)</f>
        <v>0.52182399106806243</v>
      </c>
      <c r="AA29" s="11">
        <f>'OddsRatio_working_3-way'!X29^(1/3)*COS(('OddsRatio_working_3-way'!Y29+2*PI())/3)</f>
        <v>-0.30911966387421874</v>
      </c>
      <c r="AB29" s="11">
        <f>'OddsRatio_working_3-way'!X29^(1/3)*COS(('OddsRatio_working_3-way'!Y29+4*PI())/3)</f>
        <v>-0.21270432719384386</v>
      </c>
      <c r="AC29" s="11">
        <f>'OddsRatio_working_3-way'!X29^(1/3)*SIN('OddsRatio_working_3-way'!Y29/3)</f>
        <v>5.5665420586423084E-2</v>
      </c>
      <c r="AD29" s="11">
        <f>'OddsRatio_working_3-way'!X29^(1/3)*SIN(('OddsRatio_working_3-way'!Y29+2*PI())/3)</f>
        <v>0.42408012227591463</v>
      </c>
      <c r="AE29" s="11">
        <f>'OddsRatio_working_3-way'!X29^(1/3)*SIN(('OddsRatio_working_3-way'!Y29+4*PI())/3)</f>
        <v>-0.47974554286233756</v>
      </c>
      <c r="AF29" s="11">
        <f>-'OddsRatio_working_3-way'!U29/(3*'OddsRatio_working_3-way'!X29^(1/3))*COS(('OddsRatio_working_3-way'!Y29)/3)</f>
        <v>0.52182399106806232</v>
      </c>
      <c r="AG29" s="11">
        <f>-'OddsRatio_working_3-way'!U29/(3*'OddsRatio_working_3-way'!X29^(1/3))*COS(('OddsRatio_working_3-way'!Y29+2*PI())/3)</f>
        <v>-0.30911966387421869</v>
      </c>
      <c r="AH29" s="11">
        <f>-'OddsRatio_working_3-way'!U29/(3*'OddsRatio_working_3-way'!X29^(1/3))*COS(('OddsRatio_working_3-way'!Y29+4*PI())/3)</f>
        <v>-0.2127043271938438</v>
      </c>
      <c r="AI29" s="11">
        <f>'OddsRatio_working_3-way'!U29/(3*'OddsRatio_working_3-way'!X29^(1/3))*SIN(('OddsRatio_working_3-way'!Y29)/3)</f>
        <v>-5.566542058642307E-2</v>
      </c>
      <c r="AJ29" s="11">
        <f>'OddsRatio_working_3-way'!U29/(3*'OddsRatio_working_3-way'!X29^(1/3))*SIN(('OddsRatio_working_3-way'!Y29+2*PI())/3)</f>
        <v>-0.42408012227591457</v>
      </c>
      <c r="AK29" s="11">
        <f>'OddsRatio_working_3-way'!U29/(3*'OddsRatio_working_3-way'!X29^(1/3))*SIN(('OddsRatio_working_3-way'!Y29+4*PI())/3)</f>
        <v>0.47974554286233745</v>
      </c>
      <c r="AL29" s="11">
        <f>'OddsRatio_working_3-way'!Z29+'OddsRatio_working_3-way'!AF29</f>
        <v>1.0436479821361249</v>
      </c>
      <c r="AM29" s="11">
        <f>'OddsRatio_working_3-way'!AA29+'OddsRatio_working_3-way'!AG29</f>
        <v>-0.61823932774843748</v>
      </c>
      <c r="AN29" s="11">
        <f>'OddsRatio_working_3-way'!AB29+'OddsRatio_working_3-way'!AH29</f>
        <v>-0.42540865438768766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1.0436479821361249</v>
      </c>
      <c r="AS29" s="11">
        <f>IF(('OddsRatio_working_3-way'!X29=0),IF(Q29&gt;0,-Q29^(1/3),(-Q29)^(1/3)),'OddsRatio_working_3-way'!AM29-'OddsRatio_working_3-way'!R29/3)</f>
        <v>-0.61823932774843748</v>
      </c>
      <c r="AT29" s="11">
        <f>IF(('OddsRatio_working_3-way'!X29=0),IF(Q29&gt;0,-Q29^(1/3),(-Q29)^(1/3)),'OddsRatio_working_3-way'!AN29-'OddsRatio_working_3-way'!R29/3)</f>
        <v>-0.42540865438768766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2.83</v>
      </c>
      <c r="B30" s="4">
        <f>IF('True_Odds_Calculator_3-way'!B31="","",'True_Odds_Calculator_3-way'!B31)</f>
        <v>3.52</v>
      </c>
      <c r="C30" s="4">
        <f>IF('True_Odds_Calculator_3-way'!C31="","",'True_Odds_Calculator_3-way'!C31)</f>
        <v>2.56</v>
      </c>
      <c r="D30" s="9">
        <f t="shared" si="13"/>
        <v>0.34377869329592953</v>
      </c>
      <c r="E30" s="9">
        <f t="shared" si="14"/>
        <v>0.27559007363370946</v>
      </c>
      <c r="F30" s="9">
        <f t="shared" si="15"/>
        <v>0.38063123307036112</v>
      </c>
      <c r="G30" s="9">
        <f t="shared" si="16"/>
        <v>1.0430863953272587</v>
      </c>
      <c r="H30" s="9">
        <f t="shared" si="17"/>
        <v>2.9088481034488836</v>
      </c>
      <c r="I30" s="9">
        <f t="shared" si="18"/>
        <v>3.6285777162246915</v>
      </c>
      <c r="J30" s="9">
        <f t="shared" si="19"/>
        <v>2.6272147767105234</v>
      </c>
      <c r="K30" s="11">
        <f t="shared" si="20"/>
        <v>0.35335689045936397</v>
      </c>
      <c r="L30" s="11">
        <f t="shared" si="21"/>
        <v>0.28409090909090912</v>
      </c>
      <c r="M30" s="11">
        <f t="shared" si="22"/>
        <v>0.390625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-0.28210264917282368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0.23174929228236427</v>
      </c>
      <c r="Q30" s="11">
        <f>2*'OddsRatio_working_3-way'!K30*'OddsRatio_working_3-way'!L30*'OddsRatio_working_3-way'!M30</f>
        <v>7.842615644073242E-2</v>
      </c>
      <c r="R30" s="11">
        <f t="shared" si="23"/>
        <v>0</v>
      </c>
      <c r="S30" s="11">
        <f t="shared" si="24"/>
        <v>-0.82150696904795251</v>
      </c>
      <c r="T30" s="11">
        <f t="shared" si="25"/>
        <v>-0.2780057424866168</v>
      </c>
      <c r="U30" s="11">
        <f>'OddsRatio_working_3-way'!S30-'OddsRatio_working_3-way'!R30^2/3</f>
        <v>-0.82150696904795251</v>
      </c>
      <c r="V30" s="11">
        <f>'OddsRatio_working_3-way'!S30*'OddsRatio_working_3-way'!R30/3-2*'OddsRatio_working_3-way'!R30^3/27-'OddsRatio_working_3-way'!T30</f>
        <v>0.2780057424866168</v>
      </c>
      <c r="W30" s="11">
        <f>'OddsRatio_working_3-way'!V30^2+4*'OddsRatio_working_3-way'!U30^3/27</f>
        <v>-4.8481327647375005E-3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0.14329630632039386</v>
      </c>
      <c r="Y30" s="11">
        <f>IF('OddsRatio_working_3-way'!W30&gt;=0,IF('OddsRatio_working_3-way'!V30+SQRT('OddsRatio_working_3-way'!W30)&gt;0,0,PI()),ACOS('OddsRatio_working_3-way'!V30/(2*'OddsRatio_working_3-way'!X30)))</f>
        <v>0.24540890333733434</v>
      </c>
      <c r="Z30" s="11">
        <f>'OddsRatio_working_3-way'!X30^(1/3)*COS('OddsRatio_working_3-way'!Y30/3)</f>
        <v>0.52154319766362933</v>
      </c>
      <c r="AA30" s="11">
        <f>'OddsRatio_working_3-way'!X30^(1/3)*COS(('OddsRatio_working_3-way'!Y30+2*PI())/3)</f>
        <v>-0.29780215364922802</v>
      </c>
      <c r="AB30" s="11">
        <f>'OddsRatio_working_3-way'!X30^(1/3)*COS(('OddsRatio_working_3-way'!Y30+4*PI())/3)</f>
        <v>-0.22374104401440148</v>
      </c>
      <c r="AC30" s="11">
        <f>'OddsRatio_working_3-way'!X30^(1/3)*SIN('OddsRatio_working_3-way'!Y30/3)</f>
        <v>4.2759201584149552E-2</v>
      </c>
      <c r="AD30" s="11">
        <f>'OddsRatio_working_3-way'!X30^(1/3)*SIN(('OddsRatio_working_3-way'!Y30+2*PI())/3)</f>
        <v>0.43029005755559718</v>
      </c>
      <c r="AE30" s="11">
        <f>'OddsRatio_working_3-way'!X30^(1/3)*SIN(('OddsRatio_working_3-way'!Y30+4*PI())/3)</f>
        <v>-0.47304925913974666</v>
      </c>
      <c r="AF30" s="11">
        <f>-'OddsRatio_working_3-way'!U30/(3*'OddsRatio_working_3-way'!X30^(1/3))*COS(('OddsRatio_working_3-way'!Y30)/3)</f>
        <v>0.52154319766362933</v>
      </c>
      <c r="AG30" s="11">
        <f>-'OddsRatio_working_3-way'!U30/(3*'OddsRatio_working_3-way'!X30^(1/3))*COS(('OddsRatio_working_3-way'!Y30+2*PI())/3)</f>
        <v>-0.29780215364922802</v>
      </c>
      <c r="AH30" s="11">
        <f>-'OddsRatio_working_3-way'!U30/(3*'OddsRatio_working_3-way'!X30^(1/3))*COS(('OddsRatio_working_3-way'!Y30+4*PI())/3)</f>
        <v>-0.22374104401440148</v>
      </c>
      <c r="AI30" s="11">
        <f>'OddsRatio_working_3-way'!U30/(3*'OddsRatio_working_3-way'!X30^(1/3))*SIN(('OddsRatio_working_3-way'!Y30)/3)</f>
        <v>-4.2759201584149552E-2</v>
      </c>
      <c r="AJ30" s="11">
        <f>'OddsRatio_working_3-way'!U30/(3*'OddsRatio_working_3-way'!X30^(1/3))*SIN(('OddsRatio_working_3-way'!Y30+2*PI())/3)</f>
        <v>-0.43029005755559718</v>
      </c>
      <c r="AK30" s="11">
        <f>'OddsRatio_working_3-way'!U30/(3*'OddsRatio_working_3-way'!X30^(1/3))*SIN(('OddsRatio_working_3-way'!Y30+4*PI())/3)</f>
        <v>0.47304925913974666</v>
      </c>
      <c r="AL30" s="11">
        <f>'OddsRatio_working_3-way'!Z30+'OddsRatio_working_3-way'!AF30</f>
        <v>1.0430863953272587</v>
      </c>
      <c r="AM30" s="11">
        <f>'OddsRatio_working_3-way'!AA30+'OddsRatio_working_3-way'!AG30</f>
        <v>-0.59560430729845604</v>
      </c>
      <c r="AN30" s="11">
        <f>'OddsRatio_working_3-way'!AB30+'OddsRatio_working_3-way'!AH30</f>
        <v>-0.44748208802880296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1.0430863953272587</v>
      </c>
      <c r="AS30" s="11">
        <f>IF(('OddsRatio_working_3-way'!X30=0),IF(Q30&gt;0,-Q30^(1/3),(-Q30)^(1/3)),'OddsRatio_working_3-way'!AM30-'OddsRatio_working_3-way'!R30/3)</f>
        <v>-0.59560430729845604</v>
      </c>
      <c r="AT30" s="11">
        <f>IF(('OddsRatio_working_3-way'!X30=0),IF(Q30&gt;0,-Q30^(1/3),(-Q30)^(1/3)),'OddsRatio_working_3-way'!AN30-'OddsRatio_working_3-way'!R30/3)</f>
        <v>-0.44748208802880296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1.75</v>
      </c>
      <c r="B31" s="4">
        <f>IF('True_Odds_Calculator_3-way'!B32="","",'True_Odds_Calculator_3-way'!B32)</f>
        <v>3.91</v>
      </c>
      <c r="C31" s="4">
        <f>IF('True_Odds_Calculator_3-way'!C32="","",'True_Odds_Calculator_3-way'!C32)</f>
        <v>4.91</v>
      </c>
      <c r="D31" s="9">
        <f t="shared" si="13"/>
        <v>0.55865166923110032</v>
      </c>
      <c r="E31" s="9">
        <f t="shared" si="14"/>
        <v>0.24598467860967729</v>
      </c>
      <c r="F31" s="9">
        <f t="shared" si="15"/>
        <v>0.19536365215922247</v>
      </c>
      <c r="G31" s="9">
        <f t="shared" si="16"/>
        <v>1.0533655825912625</v>
      </c>
      <c r="H31" s="9">
        <f t="shared" si="17"/>
        <v>1.7900241869434472</v>
      </c>
      <c r="I31" s="9">
        <f t="shared" si="18"/>
        <v>4.0652938453405731</v>
      </c>
      <c r="J31" s="9">
        <f t="shared" si="19"/>
        <v>5.1186594279318367</v>
      </c>
      <c r="K31" s="11">
        <f t="shared" si="20"/>
        <v>0.5714285714285714</v>
      </c>
      <c r="L31" s="11">
        <f t="shared" si="21"/>
        <v>0.25575447570332482</v>
      </c>
      <c r="M31" s="11">
        <f t="shared" si="22"/>
        <v>0.20366598778004072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-0.25400058190282238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0.22531991633100598</v>
      </c>
      <c r="Q31" s="11">
        <f>2*'OddsRatio_working_3-way'!K31*'OddsRatio_working_3-way'!L31*'OddsRatio_working_3-way'!M31</f>
        <v>5.952970048375323E-2</v>
      </c>
      <c r="R31" s="11">
        <f t="shared" si="23"/>
        <v>0</v>
      </c>
      <c r="S31" s="11">
        <f t="shared" si="24"/>
        <v>-0.88708425249675504</v>
      </c>
      <c r="T31" s="11">
        <f t="shared" si="25"/>
        <v>-0.23436836261473051</v>
      </c>
      <c r="U31" s="11">
        <f>'OddsRatio_working_3-way'!S31-'OddsRatio_working_3-way'!R31^2/3</f>
        <v>-0.88708425249675504</v>
      </c>
      <c r="V31" s="11">
        <f>'OddsRatio_working_3-way'!S31*'OddsRatio_working_3-way'!R31/3-2*'OddsRatio_working_3-way'!R31^3/27-'OddsRatio_working_3-way'!T31</f>
        <v>0.23436836261473051</v>
      </c>
      <c r="W31" s="11">
        <f>'OddsRatio_working_3-way'!V31^2+4*'OddsRatio_working_3-way'!U31^3/27</f>
        <v>-4.8488208923441342E-2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0.16079236480485568</v>
      </c>
      <c r="Y31" s="11">
        <f>IF('OddsRatio_working_3-way'!W31&gt;=0,IF('OddsRatio_working_3-way'!V31+SQRT('OddsRatio_working_3-way'!W31)&gt;0,0,PI()),ACOS('OddsRatio_working_3-way'!V31/(2*'OddsRatio_working_3-way'!X31)))</f>
        <v>0.75424029332775178</v>
      </c>
      <c r="Z31" s="11">
        <f>'OddsRatio_working_3-way'!X31^(1/3)*COS('OddsRatio_working_3-way'!Y31/3)</f>
        <v>0.52668279129563134</v>
      </c>
      <c r="AA31" s="11">
        <f>'OddsRatio_working_3-way'!X31^(1/3)*COS(('OddsRatio_working_3-way'!Y31+2*PI())/3)</f>
        <v>-0.38049510296845768</v>
      </c>
      <c r="AB31" s="11">
        <f>'OddsRatio_working_3-way'!X31^(1/3)*COS(('OddsRatio_working_3-way'!Y31+4*PI())/3)</f>
        <v>-0.14618768832717385</v>
      </c>
      <c r="AC31" s="11">
        <f>'OddsRatio_working_3-way'!X31^(1/3)*SIN('OddsRatio_working_3-way'!Y31/3)</f>
        <v>0.13527744891627055</v>
      </c>
      <c r="AD31" s="11">
        <f>'OddsRatio_working_3-way'!X31^(1/3)*SIN(('OddsRatio_working_3-way'!Y31+2*PI())/3)</f>
        <v>0.38848195253997908</v>
      </c>
      <c r="AE31" s="11">
        <f>'OddsRatio_working_3-way'!X31^(1/3)*SIN(('OddsRatio_working_3-way'!Y31+4*PI())/3)</f>
        <v>-0.52375940145624966</v>
      </c>
      <c r="AF31" s="11">
        <f>-'OddsRatio_working_3-way'!U31/(3*'OddsRatio_working_3-way'!X31^(1/3))*COS(('OddsRatio_working_3-way'!Y31)/3)</f>
        <v>0.52668279129563111</v>
      </c>
      <c r="AG31" s="11">
        <f>-'OddsRatio_working_3-way'!U31/(3*'OddsRatio_working_3-way'!X31^(1/3))*COS(('OddsRatio_working_3-way'!Y31+2*PI())/3)</f>
        <v>-0.38049510296845751</v>
      </c>
      <c r="AH31" s="11">
        <f>-'OddsRatio_working_3-way'!U31/(3*'OddsRatio_working_3-way'!X31^(1/3))*COS(('OddsRatio_working_3-way'!Y31+4*PI())/3)</f>
        <v>-0.1461876883271738</v>
      </c>
      <c r="AI31" s="11">
        <f>'OddsRatio_working_3-way'!U31/(3*'OddsRatio_working_3-way'!X31^(1/3))*SIN(('OddsRatio_working_3-way'!Y31)/3)</f>
        <v>-0.1352774489162705</v>
      </c>
      <c r="AJ31" s="11">
        <f>'OddsRatio_working_3-way'!U31/(3*'OddsRatio_working_3-way'!X31^(1/3))*SIN(('OddsRatio_working_3-way'!Y31+2*PI())/3)</f>
        <v>-0.38848195253997891</v>
      </c>
      <c r="AK31" s="11">
        <f>'OddsRatio_working_3-way'!U31/(3*'OddsRatio_working_3-way'!X31^(1/3))*SIN(('OddsRatio_working_3-way'!Y31+4*PI())/3)</f>
        <v>0.52375940145624944</v>
      </c>
      <c r="AL31" s="11">
        <f>'OddsRatio_working_3-way'!Z31+'OddsRatio_working_3-way'!AF31</f>
        <v>1.0533655825912625</v>
      </c>
      <c r="AM31" s="11">
        <f>'OddsRatio_working_3-way'!AA31+'OddsRatio_working_3-way'!AG31</f>
        <v>-0.76099020593691513</v>
      </c>
      <c r="AN31" s="11">
        <f>'OddsRatio_working_3-way'!AB31+'OddsRatio_working_3-way'!AH31</f>
        <v>-0.29237537665434765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1.0533655825912625</v>
      </c>
      <c r="AS31" s="11">
        <f>IF(('OddsRatio_working_3-way'!X31=0),IF(Q31&gt;0,-Q31^(1/3),(-Q31)^(1/3)),'OddsRatio_working_3-way'!AM31-'OddsRatio_working_3-way'!R31/3)</f>
        <v>-0.76099020593691513</v>
      </c>
      <c r="AT31" s="11">
        <f>IF(('OddsRatio_working_3-way'!X31=0),IF(Q31&gt;0,-Q31^(1/3),(-Q31)^(1/3)),'OddsRatio_working_3-way'!AN31-'OddsRatio_working_3-way'!R31/3)</f>
        <v>-0.29237537665434765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4.01</v>
      </c>
      <c r="B32" s="4">
        <f>IF('True_Odds_Calculator_3-way'!B33="","",'True_Odds_Calculator_3-way'!B33)</f>
        <v>4.1500000000000004</v>
      </c>
      <c r="C32" s="4">
        <f>IF('True_Odds_Calculator_3-way'!C33="","",'True_Odds_Calculator_3-way'!C33)</f>
        <v>1.85</v>
      </c>
      <c r="D32" s="9">
        <f t="shared" si="13"/>
        <v>0.24008324942670484</v>
      </c>
      <c r="E32" s="9">
        <f t="shared" si="14"/>
        <v>0.23188720427452697</v>
      </c>
      <c r="F32" s="9">
        <f t="shared" si="15"/>
        <v>0.52802954629876808</v>
      </c>
      <c r="G32" s="9">
        <f t="shared" si="16"/>
        <v>1.0515687260072215</v>
      </c>
      <c r="H32" s="9">
        <f t="shared" si="17"/>
        <v>4.1652218652817368</v>
      </c>
      <c r="I32" s="9">
        <f t="shared" si="18"/>
        <v>4.3124414869227472</v>
      </c>
      <c r="J32" s="9">
        <f t="shared" si="19"/>
        <v>1.8938334171061386</v>
      </c>
      <c r="K32" s="11">
        <f t="shared" si="20"/>
        <v>0.24937655860349128</v>
      </c>
      <c r="L32" s="11">
        <f t="shared" si="21"/>
        <v>0.24096385542168672</v>
      </c>
      <c r="M32" s="11">
        <f t="shared" si="22"/>
        <v>0.54054054054054046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-0.26177717542678636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0.22769517105965142</v>
      </c>
      <c r="Q32" s="11">
        <f>2*'OddsRatio_working_3-way'!K32*'OddsRatio_working_3-way'!L32*'OddsRatio_working_3-way'!M32</f>
        <v>6.4962958932853462E-2</v>
      </c>
      <c r="R32" s="11">
        <f t="shared" si="23"/>
        <v>0</v>
      </c>
      <c r="S32" s="11">
        <f t="shared" si="24"/>
        <v>-0.86980528645566746</v>
      </c>
      <c r="T32" s="11">
        <f t="shared" si="25"/>
        <v>-0.24816128001588225</v>
      </c>
      <c r="U32" s="11">
        <f>'OddsRatio_working_3-way'!S32-'OddsRatio_working_3-way'!R32^2/3</f>
        <v>-0.86980528645566746</v>
      </c>
      <c r="V32" s="11">
        <f>'OddsRatio_working_3-way'!S32*'OddsRatio_working_3-way'!R32/3-2*'OddsRatio_working_3-way'!R32^3/27-'OddsRatio_working_3-way'!T32</f>
        <v>0.24816128001588225</v>
      </c>
      <c r="W32" s="11">
        <f>'OddsRatio_working_3-way'!V32^2+4*'OddsRatio_working_3-way'!U32^3/27</f>
        <v>-3.5906492123305968E-2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0.15611735411416239</v>
      </c>
      <c r="Y32" s="11">
        <f>IF('OddsRatio_working_3-way'!W32&gt;=0,IF('OddsRatio_working_3-way'!V32+SQRT('OddsRatio_working_3-way'!W32)&gt;0,0,PI()),ACOS('OddsRatio_working_3-way'!V32/(2*'OddsRatio_working_3-way'!X32)))</f>
        <v>0.65213350292973893</v>
      </c>
      <c r="Z32" s="11">
        <f>'OddsRatio_working_3-way'!X32^(1/3)*COS('OddsRatio_working_3-way'!Y32/3)</f>
        <v>0.52578436300361076</v>
      </c>
      <c r="AA32" s="11">
        <f>'OddsRatio_working_3-way'!X32^(1/3)*COS(('OddsRatio_working_3-way'!Y32+2*PI())/3)</f>
        <v>-0.36346267583081998</v>
      </c>
      <c r="AB32" s="11">
        <f>'OddsRatio_working_3-way'!X32^(1/3)*COS(('OddsRatio_working_3-way'!Y32+4*PI())/3)</f>
        <v>-0.16232168717279072</v>
      </c>
      <c r="AC32" s="11">
        <f>'OddsRatio_working_3-way'!X32^(1/3)*SIN('OddsRatio_working_3-way'!Y32/3)</f>
        <v>0.11612880394678063</v>
      </c>
      <c r="AD32" s="11">
        <f>'OddsRatio_working_3-way'!X32^(1/3)*SIN(('OddsRatio_working_3-way'!Y32+2*PI())/3)</f>
        <v>0.39727821330035562</v>
      </c>
      <c r="AE32" s="11">
        <f>'OddsRatio_working_3-way'!X32^(1/3)*SIN(('OddsRatio_working_3-way'!Y32+4*PI())/3)</f>
        <v>-0.51340701724713622</v>
      </c>
      <c r="AF32" s="11">
        <f>-'OddsRatio_working_3-way'!U32/(3*'OddsRatio_working_3-way'!X32^(1/3))*COS(('OddsRatio_working_3-way'!Y32)/3)</f>
        <v>0.52578436300361064</v>
      </c>
      <c r="AG32" s="11">
        <f>-'OddsRatio_working_3-way'!U32/(3*'OddsRatio_working_3-way'!X32^(1/3))*COS(('OddsRatio_working_3-way'!Y32+2*PI())/3)</f>
        <v>-0.36346267583081993</v>
      </c>
      <c r="AH32" s="11">
        <f>-'OddsRatio_working_3-way'!U32/(3*'OddsRatio_working_3-way'!X32^(1/3))*COS(('OddsRatio_working_3-way'!Y32+4*PI())/3)</f>
        <v>-0.16232168717279069</v>
      </c>
      <c r="AI32" s="11">
        <f>'OddsRatio_working_3-way'!U32/(3*'OddsRatio_working_3-way'!X32^(1/3))*SIN(('OddsRatio_working_3-way'!Y32)/3)</f>
        <v>-0.11612880394678061</v>
      </c>
      <c r="AJ32" s="11">
        <f>'OddsRatio_working_3-way'!U32/(3*'OddsRatio_working_3-way'!X32^(1/3))*SIN(('OddsRatio_working_3-way'!Y32+2*PI())/3)</f>
        <v>-0.39727821330035556</v>
      </c>
      <c r="AK32" s="11">
        <f>'OddsRatio_working_3-way'!U32/(3*'OddsRatio_working_3-way'!X32^(1/3))*SIN(('OddsRatio_working_3-way'!Y32+4*PI())/3)</f>
        <v>0.51340701724713611</v>
      </c>
      <c r="AL32" s="11">
        <f>'OddsRatio_working_3-way'!Z32+'OddsRatio_working_3-way'!AF32</f>
        <v>1.0515687260072215</v>
      </c>
      <c r="AM32" s="11">
        <f>'OddsRatio_working_3-way'!AA32+'OddsRatio_working_3-way'!AG32</f>
        <v>-0.72692535166163985</v>
      </c>
      <c r="AN32" s="11">
        <f>'OddsRatio_working_3-way'!AB32+'OddsRatio_working_3-way'!AH32</f>
        <v>-0.32464337434558144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1.0515687260072215</v>
      </c>
      <c r="AS32" s="11">
        <f>IF(('OddsRatio_working_3-way'!X32=0),IF(Q32&gt;0,-Q32^(1/3),(-Q32)^(1/3)),'OddsRatio_working_3-way'!AM32-'OddsRatio_working_3-way'!R32/3)</f>
        <v>-0.72692535166163985</v>
      </c>
      <c r="AT32" s="11">
        <f>IF(('OddsRatio_working_3-way'!X32=0),IF(Q32&gt;0,-Q32^(1/3),(-Q32)^(1/3)),'OddsRatio_working_3-way'!AN32-'OddsRatio_working_3-way'!R32/3)</f>
        <v>-0.32464337434558144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3.67</v>
      </c>
      <c r="C33" s="4">
        <f>IF('True_Odds_Calculator_3-way'!C34="","",'True_Odds_Calculator_3-way'!C34)</f>
        <v>4.7699999999999996</v>
      </c>
      <c r="D33" s="9">
        <f t="shared" si="13"/>
        <v>0.53477565125731397</v>
      </c>
      <c r="E33" s="9">
        <f t="shared" si="14"/>
        <v>0.26326240826853009</v>
      </c>
      <c r="F33" s="9">
        <f t="shared" si="15"/>
        <v>0.20196194047415603</v>
      </c>
      <c r="G33" s="9">
        <f t="shared" si="16"/>
        <v>1.0481241287399372</v>
      </c>
      <c r="H33" s="9">
        <f t="shared" si="17"/>
        <v>1.8699430268541481</v>
      </c>
      <c r="I33" s="9">
        <f t="shared" si="18"/>
        <v>3.7984914237356318</v>
      </c>
      <c r="J33" s="9">
        <f t="shared" si="19"/>
        <v>4.9514279653495636</v>
      </c>
      <c r="K33" s="11">
        <f t="shared" si="20"/>
        <v>0.54644808743169393</v>
      </c>
      <c r="L33" s="11">
        <f t="shared" si="21"/>
        <v>0.27247956403269757</v>
      </c>
      <c r="M33" s="11">
        <f t="shared" si="22"/>
        <v>0.20964360587002098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-0.26079254404065555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0.22693363926609975</v>
      </c>
      <c r="Q33" s="11">
        <f>2*'OddsRatio_working_3-way'!K33*'OddsRatio_working_3-way'!L33*'OddsRatio_working_3-way'!M33</f>
        <v>6.2430162108968297E-2</v>
      </c>
      <c r="R33" s="11">
        <f t="shared" si="23"/>
        <v>0</v>
      </c>
      <c r="S33" s="11">
        <f t="shared" si="24"/>
        <v>-0.87016919943356408</v>
      </c>
      <c r="T33" s="11">
        <f t="shared" si="25"/>
        <v>-0.23938629970662012</v>
      </c>
      <c r="U33" s="11">
        <f>'OddsRatio_working_3-way'!S33-'OddsRatio_working_3-way'!R33^2/3</f>
        <v>-0.87016919943356408</v>
      </c>
      <c r="V33" s="11">
        <f>'OddsRatio_working_3-way'!S33*'OddsRatio_working_3-way'!R33/3-2*'OddsRatio_working_3-way'!R33^3/27-'OddsRatio_working_3-way'!T33</f>
        <v>0.23938629970662012</v>
      </c>
      <c r="W33" s="11">
        <f>'OddsRatio_working_3-way'!V33^2+4*'OddsRatio_working_3-way'!U33^3/27</f>
        <v>-4.0307129272607496E-2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0.15621533996365022</v>
      </c>
      <c r="Y33" s="11">
        <f>IF('OddsRatio_working_3-way'!W33&gt;=0,IF('OddsRatio_working_3-way'!V33+SQRT('OddsRatio_working_3-way'!W33)&gt;0,0,PI()),ACOS('OddsRatio_working_3-way'!V33/(2*'OddsRatio_working_3-way'!X33)))</f>
        <v>0.69788013516979186</v>
      </c>
      <c r="Z33" s="11">
        <f>'OddsRatio_working_3-way'!X33^(1/3)*COS('OddsRatio_working_3-way'!Y33/3)</f>
        <v>0.52406206436996861</v>
      </c>
      <c r="AA33" s="11">
        <f>'OddsRatio_working_3-way'!X33^(1/3)*COS(('OddsRatio_working_3-way'!Y33+2*PI())/3)</f>
        <v>-0.36955551486035509</v>
      </c>
      <c r="AB33" s="11">
        <f>'OddsRatio_working_3-way'!X33^(1/3)*COS(('OddsRatio_working_3-way'!Y33+4*PI())/3)</f>
        <v>-0.15450654950961373</v>
      </c>
      <c r="AC33" s="11">
        <f>'OddsRatio_working_3-way'!X33^(1/3)*SIN('OddsRatio_working_3-way'!Y33/3)</f>
        <v>0.12415857803420116</v>
      </c>
      <c r="AD33" s="11">
        <f>'OddsRatio_working_3-way'!X33^(1/3)*SIN(('OddsRatio_working_3-way'!Y33+2*PI())/3)</f>
        <v>0.39177177188700807</v>
      </c>
      <c r="AE33" s="11">
        <f>'OddsRatio_working_3-way'!X33^(1/3)*SIN(('OddsRatio_working_3-way'!Y33+4*PI())/3)</f>
        <v>-0.51593034992120912</v>
      </c>
      <c r="AF33" s="11">
        <f>-'OddsRatio_working_3-way'!U33/(3*'OddsRatio_working_3-way'!X33^(1/3))*COS(('OddsRatio_working_3-way'!Y33)/3)</f>
        <v>0.52406206436996861</v>
      </c>
      <c r="AG33" s="11">
        <f>-'OddsRatio_working_3-way'!U33/(3*'OddsRatio_working_3-way'!X33^(1/3))*COS(('OddsRatio_working_3-way'!Y33+2*PI())/3)</f>
        <v>-0.36955551486035509</v>
      </c>
      <c r="AH33" s="11">
        <f>-'OddsRatio_working_3-way'!U33/(3*'OddsRatio_working_3-way'!X33^(1/3))*COS(('OddsRatio_working_3-way'!Y33+4*PI())/3)</f>
        <v>-0.15450654950961373</v>
      </c>
      <c r="AI33" s="11">
        <f>'OddsRatio_working_3-way'!U33/(3*'OddsRatio_working_3-way'!X33^(1/3))*SIN(('OddsRatio_working_3-way'!Y33)/3)</f>
        <v>-0.12415857803420116</v>
      </c>
      <c r="AJ33" s="11">
        <f>'OddsRatio_working_3-way'!U33/(3*'OddsRatio_working_3-way'!X33^(1/3))*SIN(('OddsRatio_working_3-way'!Y33+2*PI())/3)</f>
        <v>-0.39177177188700807</v>
      </c>
      <c r="AK33" s="11">
        <f>'OddsRatio_working_3-way'!U33/(3*'OddsRatio_working_3-way'!X33^(1/3))*SIN(('OddsRatio_working_3-way'!Y33+4*PI())/3)</f>
        <v>0.51593034992120912</v>
      </c>
      <c r="AL33" s="11">
        <f>'OddsRatio_working_3-way'!Z33+'OddsRatio_working_3-way'!AF33</f>
        <v>1.0481241287399372</v>
      </c>
      <c r="AM33" s="11">
        <f>'OddsRatio_working_3-way'!AA33+'OddsRatio_working_3-way'!AG33</f>
        <v>-0.73911102972071019</v>
      </c>
      <c r="AN33" s="11">
        <f>'OddsRatio_working_3-way'!AB33+'OddsRatio_working_3-way'!AH33</f>
        <v>-0.30901309901922747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1.0481241287399372</v>
      </c>
      <c r="AS33" s="11">
        <f>IF(('OddsRatio_working_3-way'!X33=0),IF(Q33&gt;0,-Q33^(1/3),(-Q33)^(1/3)),'OddsRatio_working_3-way'!AM33-'OddsRatio_working_3-way'!R33/3)</f>
        <v>-0.73911102972071019</v>
      </c>
      <c r="AT33" s="11">
        <f>IF(('OddsRatio_working_3-way'!X33=0),IF(Q33&gt;0,-Q33^(1/3),(-Q33)^(1/3)),'OddsRatio_working_3-way'!AN33-'OddsRatio_working_3-way'!R33/3)</f>
        <v>-0.30901309901922747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1.27</v>
      </c>
      <c r="B34" s="4">
        <f>IF('True_Odds_Calculator_3-way'!B35="","",'True_Odds_Calculator_3-way'!B35)</f>
        <v>6.35</v>
      </c>
      <c r="C34" s="4">
        <f>IF('True_Odds_Calculator_3-way'!C35="","",'True_Odds_Calculator_3-way'!C35)</f>
        <v>10.68</v>
      </c>
      <c r="D34" s="9">
        <f t="shared" si="13"/>
        <v>0.77002803511777163</v>
      </c>
      <c r="E34" s="9">
        <f t="shared" si="14"/>
        <v>0.14455517018743019</v>
      </c>
      <c r="F34" s="9">
        <f t="shared" si="15"/>
        <v>8.5416794694798293E-2</v>
      </c>
      <c r="G34" s="9">
        <f t="shared" si="16"/>
        <v>1.1061259840390834</v>
      </c>
      <c r="H34" s="9">
        <f t="shared" si="17"/>
        <v>1.2986540156905526</v>
      </c>
      <c r="I34" s="9">
        <f t="shared" si="18"/>
        <v>6.9177740146090958</v>
      </c>
      <c r="J34" s="9">
        <f t="shared" si="19"/>
        <v>11.707299525498327</v>
      </c>
      <c r="K34" s="11">
        <f t="shared" si="20"/>
        <v>0.78740157480314954</v>
      </c>
      <c r="L34" s="11">
        <f t="shared" si="21"/>
        <v>0.15748031496062992</v>
      </c>
      <c r="M34" s="11">
        <f t="shared" si="22"/>
        <v>9.3632958801498134E-2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-0.16234697637934614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0.17764080471981167</v>
      </c>
      <c r="Q34" s="11">
        <f>2*'OddsRatio_working_3-way'!K34*'OddsRatio_working_3-way'!L34*'OddsRatio_working_3-way'!M34</f>
        <v>2.3221020224811983E-2</v>
      </c>
      <c r="R34" s="11">
        <f t="shared" si="23"/>
        <v>0</v>
      </c>
      <c r="S34" s="11">
        <f t="shared" si="24"/>
        <v>-1.0942045776370322</v>
      </c>
      <c r="T34" s="11">
        <f t="shared" si="25"/>
        <v>-0.14303327812248787</v>
      </c>
      <c r="U34" s="11">
        <f>'OddsRatio_working_3-way'!S34-'OddsRatio_working_3-way'!R34^2/3</f>
        <v>-1.0942045776370322</v>
      </c>
      <c r="V34" s="11">
        <f>'OddsRatio_working_3-way'!S34*'OddsRatio_working_3-way'!R34/3-2*'OddsRatio_working_3-way'!R34^3/27-'OddsRatio_working_3-way'!T34</f>
        <v>0.14303327812248787</v>
      </c>
      <c r="W34" s="11">
        <f>'OddsRatio_working_3-way'!V34^2+4*'OddsRatio_working_3-way'!U34^3/27</f>
        <v>-0.17362640861016357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0.22027535453417646</v>
      </c>
      <c r="Y34" s="11">
        <f>IF('OddsRatio_working_3-way'!W34&gt;=0,IF('OddsRatio_working_3-way'!V34+SQRT('OddsRatio_working_3-way'!W34)&gt;0,0,PI()),ACOS('OddsRatio_working_3-way'!V34/(2*'OddsRatio_working_3-way'!X34)))</f>
        <v>1.2401342898749428</v>
      </c>
      <c r="Z34" s="11">
        <f>'OddsRatio_working_3-way'!X34^(1/3)*COS('OddsRatio_working_3-way'!Y34/3)</f>
        <v>0.55306299201954168</v>
      </c>
      <c r="AA34" s="11">
        <f>'OddsRatio_working_3-way'!X34^(1/3)*COS(('OddsRatio_working_3-way'!Y34+2*PI())/3)</f>
        <v>-0.48663180432237735</v>
      </c>
      <c r="AB34" s="11">
        <f>'OddsRatio_working_3-way'!X34^(1/3)*COS(('OddsRatio_working_3-way'!Y34+4*PI())/3)</f>
        <v>-6.6431187697164273E-2</v>
      </c>
      <c r="AC34" s="11">
        <f>'OddsRatio_working_3-way'!X34^(1/3)*SIN('OddsRatio_working_3-way'!Y34/3)</f>
        <v>0.24260293912221342</v>
      </c>
      <c r="AD34" s="11">
        <f>'OddsRatio_working_3-way'!X34^(1/3)*SIN(('OddsRatio_working_3-way'!Y34+2*PI())/3)</f>
        <v>0.35766513142084666</v>
      </c>
      <c r="AE34" s="11">
        <f>'OddsRatio_working_3-way'!X34^(1/3)*SIN(('OddsRatio_working_3-way'!Y34+4*PI())/3)</f>
        <v>-0.60026807054306019</v>
      </c>
      <c r="AF34" s="11">
        <f>-'OddsRatio_working_3-way'!U34/(3*'OddsRatio_working_3-way'!X34^(1/3))*COS(('OddsRatio_working_3-way'!Y34)/3)</f>
        <v>0.55306299201954168</v>
      </c>
      <c r="AG34" s="11">
        <f>-'OddsRatio_working_3-way'!U34/(3*'OddsRatio_working_3-way'!X34^(1/3))*COS(('OddsRatio_working_3-way'!Y34+2*PI())/3)</f>
        <v>-0.48663180432237735</v>
      </c>
      <c r="AH34" s="11">
        <f>-'OddsRatio_working_3-way'!U34/(3*'OddsRatio_working_3-way'!X34^(1/3))*COS(('OddsRatio_working_3-way'!Y34+4*PI())/3)</f>
        <v>-6.6431187697164273E-2</v>
      </c>
      <c r="AI34" s="11">
        <f>'OddsRatio_working_3-way'!U34/(3*'OddsRatio_working_3-way'!X34^(1/3))*SIN(('OddsRatio_working_3-way'!Y34)/3)</f>
        <v>-0.24260293912221342</v>
      </c>
      <c r="AJ34" s="11">
        <f>'OddsRatio_working_3-way'!U34/(3*'OddsRatio_working_3-way'!X34^(1/3))*SIN(('OddsRatio_working_3-way'!Y34+2*PI())/3)</f>
        <v>-0.35766513142084666</v>
      </c>
      <c r="AK34" s="11">
        <f>'OddsRatio_working_3-way'!U34/(3*'OddsRatio_working_3-way'!X34^(1/3))*SIN(('OddsRatio_working_3-way'!Y34+4*PI())/3)</f>
        <v>0.60026807054306019</v>
      </c>
      <c r="AL34" s="11">
        <f>'OddsRatio_working_3-way'!Z34+'OddsRatio_working_3-way'!AF34</f>
        <v>1.1061259840390834</v>
      </c>
      <c r="AM34" s="11">
        <f>'OddsRatio_working_3-way'!AA34+'OddsRatio_working_3-way'!AG34</f>
        <v>-0.9732636086447547</v>
      </c>
      <c r="AN34" s="11">
        <f>'OddsRatio_working_3-way'!AB34+'OddsRatio_working_3-way'!AH34</f>
        <v>-0.13286237539432855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1.1061259840390834</v>
      </c>
      <c r="AS34" s="11">
        <f>IF(('OddsRatio_working_3-way'!X34=0),IF(Q34&gt;0,-Q34^(1/3),(-Q34)^(1/3)),'OddsRatio_working_3-way'!AM34-'OddsRatio_working_3-way'!R34/3)</f>
        <v>-0.9732636086447547</v>
      </c>
      <c r="AT34" s="11">
        <f>IF(('OddsRatio_working_3-way'!X34=0),IF(Q34&gt;0,-Q34^(1/3),(-Q34)^(1/3)),'OddsRatio_working_3-way'!AN34-'OddsRatio_working_3-way'!R34/3)</f>
        <v>-0.13286237539432855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1.46</v>
      </c>
      <c r="B35" s="4">
        <f>IF('True_Odds_Calculator_3-way'!B36="","",'True_Odds_Calculator_3-way'!B36)</f>
        <v>4.84</v>
      </c>
      <c r="C35" s="4">
        <f>IF('True_Odds_Calculator_3-way'!C36="","",'True_Odds_Calculator_3-way'!C36)</f>
        <v>6.23</v>
      </c>
      <c r="D35" s="9">
        <f t="shared" si="13"/>
        <v>0.66245085070412901</v>
      </c>
      <c r="E35" s="9">
        <f t="shared" si="14"/>
        <v>0.19034563187763651</v>
      </c>
      <c r="F35" s="9">
        <f t="shared" si="15"/>
        <v>0.14720351741823454</v>
      </c>
      <c r="G35" s="9">
        <f t="shared" si="16"/>
        <v>1.1077085910438715</v>
      </c>
      <c r="H35" s="9">
        <f t="shared" si="17"/>
        <v>1.5095459518801808</v>
      </c>
      <c r="I35" s="9">
        <f t="shared" si="18"/>
        <v>5.2536009896084668</v>
      </c>
      <c r="J35" s="9">
        <f t="shared" si="19"/>
        <v>6.793315931159448</v>
      </c>
      <c r="K35" s="11">
        <f t="shared" si="20"/>
        <v>0.68493150684931503</v>
      </c>
      <c r="L35" s="11">
        <f t="shared" si="21"/>
        <v>0.20661157024793389</v>
      </c>
      <c r="M35" s="11">
        <f t="shared" si="22"/>
        <v>0.16051364365971107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-0.2098478291406497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0.21647444583904771</v>
      </c>
      <c r="Q35" s="11">
        <f>2*'OddsRatio_working_3-way'!K35*'OddsRatio_working_3-way'!L35*'OddsRatio_working_3-way'!M35</f>
        <v>4.5430104058561953E-2</v>
      </c>
      <c r="R35" s="11">
        <f t="shared" si="23"/>
        <v>0</v>
      </c>
      <c r="S35" s="11">
        <f t="shared" si="24"/>
        <v>-1.0315781999057829</v>
      </c>
      <c r="T35" s="11">
        <f t="shared" si="25"/>
        <v>-0.2164907030232493</v>
      </c>
      <c r="U35" s="11">
        <f>'OddsRatio_working_3-way'!S35-'OddsRatio_working_3-way'!R35^2/3</f>
        <v>-1.0315781999057829</v>
      </c>
      <c r="V35" s="11">
        <f>'OddsRatio_working_3-way'!S35*'OddsRatio_working_3-way'!R35/3-2*'OddsRatio_working_3-way'!R35^3/27-'OddsRatio_working_3-way'!T35</f>
        <v>0.2164907030232493</v>
      </c>
      <c r="W35" s="11">
        <f>'OddsRatio_working_3-way'!V35^2+4*'OddsRatio_working_3-way'!U35^3/27</f>
        <v>-0.115762536553411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0.20163752196014492</v>
      </c>
      <c r="Y35" s="11">
        <f>IF('OddsRatio_working_3-way'!W35&gt;=0,IF('OddsRatio_working_3-way'!V35+SQRT('OddsRatio_working_3-way'!W35)&gt;0,0,PI()),ACOS('OddsRatio_working_3-way'!V35/(2*'OddsRatio_working_3-way'!X35)))</f>
        <v>1.0041193812612677</v>
      </c>
      <c r="Z35" s="11">
        <f>'OddsRatio_working_3-way'!X35^(1/3)*COS('OddsRatio_working_3-way'!Y35/3)</f>
        <v>0.55385429552193577</v>
      </c>
      <c r="AA35" s="11">
        <f>'OddsRatio_working_3-way'!X35^(1/3)*COS(('OddsRatio_working_3-way'!Y35+2*PI())/3)</f>
        <v>-0.44374625480620689</v>
      </c>
      <c r="AB35" s="11">
        <f>'OddsRatio_working_3-way'!X35^(1/3)*COS(('OddsRatio_working_3-way'!Y35+4*PI())/3)</f>
        <v>-0.11010804071572912</v>
      </c>
      <c r="AC35" s="11">
        <f>'OddsRatio_working_3-way'!X35^(1/3)*SIN('OddsRatio_working_3-way'!Y35/3)</f>
        <v>0.19262611271708363</v>
      </c>
      <c r="AD35" s="11">
        <f>'OddsRatio_working_3-way'!X35^(1/3)*SIN(('OddsRatio_working_3-way'!Y35+2*PI())/3)</f>
        <v>0.38333883355858861</v>
      </c>
      <c r="AE35" s="11">
        <f>'OddsRatio_working_3-way'!X35^(1/3)*SIN(('OddsRatio_working_3-way'!Y35+4*PI())/3)</f>
        <v>-0.57596494627567196</v>
      </c>
      <c r="AF35" s="11">
        <f>-'OddsRatio_working_3-way'!U35/(3*'OddsRatio_working_3-way'!X35^(1/3))*COS(('OddsRatio_working_3-way'!Y35)/3)</f>
        <v>0.55385429552193577</v>
      </c>
      <c r="AG35" s="11">
        <f>-'OddsRatio_working_3-way'!U35/(3*'OddsRatio_working_3-way'!X35^(1/3))*COS(('OddsRatio_working_3-way'!Y35+2*PI())/3)</f>
        <v>-0.44374625480620689</v>
      </c>
      <c r="AH35" s="11">
        <f>-'OddsRatio_working_3-way'!U35/(3*'OddsRatio_working_3-way'!X35^(1/3))*COS(('OddsRatio_working_3-way'!Y35+4*PI())/3)</f>
        <v>-0.11010804071572912</v>
      </c>
      <c r="AI35" s="11">
        <f>'OddsRatio_working_3-way'!U35/(3*'OddsRatio_working_3-way'!X35^(1/3))*SIN(('OddsRatio_working_3-way'!Y35)/3)</f>
        <v>-0.19262611271708363</v>
      </c>
      <c r="AJ35" s="11">
        <f>'OddsRatio_working_3-way'!U35/(3*'OddsRatio_working_3-way'!X35^(1/3))*SIN(('OddsRatio_working_3-way'!Y35+2*PI())/3)</f>
        <v>-0.38333883355858861</v>
      </c>
      <c r="AK35" s="11">
        <f>'OddsRatio_working_3-way'!U35/(3*'OddsRatio_working_3-way'!X35^(1/3))*SIN(('OddsRatio_working_3-way'!Y35+4*PI())/3)</f>
        <v>0.57596494627567196</v>
      </c>
      <c r="AL35" s="11">
        <f>'OddsRatio_working_3-way'!Z35+'OddsRatio_working_3-way'!AF35</f>
        <v>1.1077085910438715</v>
      </c>
      <c r="AM35" s="11">
        <f>'OddsRatio_working_3-way'!AA35+'OddsRatio_working_3-way'!AG35</f>
        <v>-0.88749250961241377</v>
      </c>
      <c r="AN35" s="11">
        <f>'OddsRatio_working_3-way'!AB35+'OddsRatio_working_3-way'!AH35</f>
        <v>-0.22021608143145824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1.1077085910438715</v>
      </c>
      <c r="AS35" s="11">
        <f>IF(('OddsRatio_working_3-way'!X35=0),IF(Q35&gt;0,-Q35^(1/3),(-Q35)^(1/3)),'OddsRatio_working_3-way'!AM35-'OddsRatio_working_3-way'!R35/3)</f>
        <v>-0.88749250961241377</v>
      </c>
      <c r="AT35" s="11">
        <f>IF(('OddsRatio_working_3-way'!X35=0),IF(Q35&gt;0,-Q35^(1/3),(-Q35)^(1/3)),'OddsRatio_working_3-way'!AN35-'OddsRatio_working_3-way'!R35/3)</f>
        <v>-0.22021608143145824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1.32</v>
      </c>
      <c r="B36" s="4">
        <f>IF('True_Odds_Calculator_3-way'!B37="","",'True_Odds_Calculator_3-way'!B37)</f>
        <v>5.62</v>
      </c>
      <c r="C36" s="4">
        <f>IF('True_Odds_Calculator_3-way'!C37="","",'True_Odds_Calculator_3-way'!C37)</f>
        <v>8.85</v>
      </c>
      <c r="D36" s="9">
        <f t="shared" si="13"/>
        <v>0.73604803548018793</v>
      </c>
      <c r="E36" s="9">
        <f t="shared" si="14"/>
        <v>0.16188070933848736</v>
      </c>
      <c r="F36" s="9">
        <f t="shared" si="15"/>
        <v>0.10207125518132466</v>
      </c>
      <c r="G36" s="9">
        <f t="shared" si="16"/>
        <v>1.1206468183646359</v>
      </c>
      <c r="H36" s="9">
        <f t="shared" si="17"/>
        <v>1.3586069818766833</v>
      </c>
      <c r="I36" s="9">
        <f t="shared" si="18"/>
        <v>6.1773883008446182</v>
      </c>
      <c r="J36" s="9">
        <f t="shared" si="19"/>
        <v>9.7970775241623915</v>
      </c>
      <c r="K36" s="11">
        <f t="shared" si="20"/>
        <v>0.75757575757575757</v>
      </c>
      <c r="L36" s="11">
        <f t="shared" si="21"/>
        <v>0.17793594306049823</v>
      </c>
      <c r="M36" s="11">
        <f t="shared" si="22"/>
        <v>0.11299435028248588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-0.17676980919637286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0.19481259302720189</v>
      </c>
      <c r="Q36" s="11">
        <f>2*'OddsRatio_working_3-way'!K36*'OddsRatio_working_3-way'!L36*'OddsRatio_working_3-way'!M36</f>
        <v>3.0463267087912724E-2</v>
      </c>
      <c r="R36" s="11">
        <f t="shared" si="23"/>
        <v>0</v>
      </c>
      <c r="S36" s="11">
        <f t="shared" si="24"/>
        <v>-1.1020693743623684</v>
      </c>
      <c r="T36" s="11">
        <f t="shared" si="25"/>
        <v>-0.17233297488074564</v>
      </c>
      <c r="U36" s="11">
        <f>'OddsRatio_working_3-way'!S36-'OddsRatio_working_3-way'!R36^2/3</f>
        <v>-1.1020693743623684</v>
      </c>
      <c r="V36" s="11">
        <f>'OddsRatio_working_3-way'!S36*'OddsRatio_working_3-way'!R36/3-2*'OddsRatio_working_3-way'!R36^3/27-'OddsRatio_working_3-way'!T36</f>
        <v>0.17233297488074564</v>
      </c>
      <c r="W36" s="11">
        <f>'OddsRatio_working_3-way'!V36^2+4*'OddsRatio_working_3-way'!U36^3/27</f>
        <v>-0.16860148938666797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0.22265452141036551</v>
      </c>
      <c r="Y36" s="11">
        <f>IF('OddsRatio_working_3-way'!W36&gt;=0,IF('OddsRatio_working_3-way'!V36+SQRT('OddsRatio_working_3-way'!W36)&gt;0,0,PI()),ACOS('OddsRatio_working_3-way'!V36/(2*'OddsRatio_working_3-way'!X36)))</f>
        <v>1.1734244358135428</v>
      </c>
      <c r="Z36" s="11">
        <f>'OddsRatio_working_3-way'!X36^(1/3)*COS('OddsRatio_working_3-way'!Y36/3)</f>
        <v>0.56032340918231793</v>
      </c>
      <c r="AA36" s="11">
        <f>'OddsRatio_working_3-way'!X36^(1/3)*COS(('OddsRatio_working_3-way'!Y36+2*PI())/3)</f>
        <v>-0.48027567569842738</v>
      </c>
      <c r="AB36" s="11">
        <f>'OddsRatio_working_3-way'!X36^(1/3)*COS(('OddsRatio_working_3-way'!Y36+4*PI())/3)</f>
        <v>-8.0047733483890646E-2</v>
      </c>
      <c r="AC36" s="11">
        <f>'OddsRatio_working_3-way'!X36^(1/3)*SIN('OddsRatio_working_3-way'!Y36/3)</f>
        <v>0.2310717101747729</v>
      </c>
      <c r="AD36" s="11">
        <f>'OddsRatio_working_3-way'!X36^(1/3)*SIN(('OddsRatio_working_3-way'!Y36+2*PI())/3)</f>
        <v>0.36971845159960365</v>
      </c>
      <c r="AE36" s="11">
        <f>'OddsRatio_working_3-way'!X36^(1/3)*SIN(('OddsRatio_working_3-way'!Y36+4*PI())/3)</f>
        <v>-0.60079016177437661</v>
      </c>
      <c r="AF36" s="11">
        <f>-'OddsRatio_working_3-way'!U36/(3*'OddsRatio_working_3-way'!X36^(1/3))*COS(('OddsRatio_working_3-way'!Y36)/3)</f>
        <v>0.56032340918231782</v>
      </c>
      <c r="AG36" s="11">
        <f>-'OddsRatio_working_3-way'!U36/(3*'OddsRatio_working_3-way'!X36^(1/3))*COS(('OddsRatio_working_3-way'!Y36+2*PI())/3)</f>
        <v>-0.48027567569842733</v>
      </c>
      <c r="AH36" s="11">
        <f>-'OddsRatio_working_3-way'!U36/(3*'OddsRatio_working_3-way'!X36^(1/3))*COS(('OddsRatio_working_3-way'!Y36+4*PI())/3)</f>
        <v>-8.0047733483890632E-2</v>
      </c>
      <c r="AI36" s="11">
        <f>'OddsRatio_working_3-way'!U36/(3*'OddsRatio_working_3-way'!X36^(1/3))*SIN(('OddsRatio_working_3-way'!Y36)/3)</f>
        <v>-0.23107171017477288</v>
      </c>
      <c r="AJ36" s="11">
        <f>'OddsRatio_working_3-way'!U36/(3*'OddsRatio_working_3-way'!X36^(1/3))*SIN(('OddsRatio_working_3-way'!Y36+2*PI())/3)</f>
        <v>-0.36971845159960359</v>
      </c>
      <c r="AK36" s="11">
        <f>'OddsRatio_working_3-way'!U36/(3*'OddsRatio_working_3-way'!X36^(1/3))*SIN(('OddsRatio_working_3-way'!Y36+4*PI())/3)</f>
        <v>0.6007901617743765</v>
      </c>
      <c r="AL36" s="11">
        <f>'OddsRatio_working_3-way'!Z36+'OddsRatio_working_3-way'!AF36</f>
        <v>1.1206468183646359</v>
      </c>
      <c r="AM36" s="11">
        <f>'OddsRatio_working_3-way'!AA36+'OddsRatio_working_3-way'!AG36</f>
        <v>-0.96055135139685466</v>
      </c>
      <c r="AN36" s="11">
        <f>'OddsRatio_working_3-way'!AB36+'OddsRatio_working_3-way'!AH36</f>
        <v>-0.16009546696778126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1.1206468183646359</v>
      </c>
      <c r="AS36" s="11">
        <f>IF(('OddsRatio_working_3-way'!X36=0),IF(Q36&gt;0,-Q36^(1/3),(-Q36)^(1/3)),'OddsRatio_working_3-way'!AM36-'OddsRatio_working_3-way'!R36/3)</f>
        <v>-0.96055135139685466</v>
      </c>
      <c r="AT36" s="11">
        <f>IF(('OddsRatio_working_3-way'!X36=0),IF(Q36&gt;0,-Q36^(1/3),(-Q36)^(1/3)),'OddsRatio_working_3-way'!AN36-'OddsRatio_working_3-way'!R36/3)</f>
        <v>-0.16009546696778126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6.33</v>
      </c>
      <c r="B37" s="4">
        <f>IF('True_Odds_Calculator_3-way'!B38="","",'True_Odds_Calculator_3-way'!B38)</f>
        <v>5.05</v>
      </c>
      <c r="C37" s="4">
        <f>IF('True_Odds_Calculator_3-way'!C38="","",'True_Odds_Calculator_3-way'!C38)</f>
        <v>1.44</v>
      </c>
      <c r="D37" s="9">
        <f t="shared" si="13"/>
        <v>0.14498381806765093</v>
      </c>
      <c r="E37" s="9">
        <f t="shared" si="14"/>
        <v>0.18244582332557879</v>
      </c>
      <c r="F37" s="9">
        <f t="shared" si="15"/>
        <v>0.67257035860677028</v>
      </c>
      <c r="G37" s="9">
        <f t="shared" si="16"/>
        <v>1.1064392986857579</v>
      </c>
      <c r="H37" s="9">
        <f t="shared" si="17"/>
        <v>6.8973214619950882</v>
      </c>
      <c r="I37" s="9">
        <f t="shared" si="18"/>
        <v>5.4810791596773187</v>
      </c>
      <c r="J37" s="9">
        <f t="shared" si="19"/>
        <v>1.4868332914217337</v>
      </c>
      <c r="K37" s="11">
        <f t="shared" si="20"/>
        <v>0.15797788309636651</v>
      </c>
      <c r="L37" s="11">
        <f t="shared" si="21"/>
        <v>0.19801980198019803</v>
      </c>
      <c r="M37" s="11">
        <f t="shared" si="22"/>
        <v>0.69444444444444442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-0.20633710290460339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0.21333096974784366</v>
      </c>
      <c r="Q37" s="11">
        <f>2*'OddsRatio_working_3-way'!K37*'OddsRatio_working_3-way'!L37*'OddsRatio_working_3-way'!M37</f>
        <v>4.3448262677768572E-2</v>
      </c>
      <c r="R37" s="11">
        <f t="shared" si="23"/>
        <v>0</v>
      </c>
      <c r="S37" s="11">
        <f t="shared" si="24"/>
        <v>-1.0338953428384317</v>
      </c>
      <c r="T37" s="11">
        <f t="shared" si="25"/>
        <v>-0.21056931626037306</v>
      </c>
      <c r="U37" s="11">
        <f>'OddsRatio_working_3-way'!S37-'OddsRatio_working_3-way'!R37^2/3</f>
        <v>-1.0338953428384317</v>
      </c>
      <c r="V37" s="11">
        <f>'OddsRatio_working_3-way'!S37*'OddsRatio_working_3-way'!R37/3-2*'OddsRatio_working_3-way'!R37^3/27-'OddsRatio_working_3-way'!T37</f>
        <v>0.21056931626037306</v>
      </c>
      <c r="W37" s="11">
        <f>'OddsRatio_working_3-way'!V37^2+4*'OddsRatio_working_3-way'!U37^3/27</f>
        <v>-0.1193896968983405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0.20231728414096356</v>
      </c>
      <c r="Y37" s="11">
        <f>IF('OddsRatio_working_3-way'!W37&gt;=0,IF('OddsRatio_working_3-way'!V37+SQRT('OddsRatio_working_3-way'!W37)&gt;0,0,PI()),ACOS('OddsRatio_working_3-way'!V37/(2*'OddsRatio_working_3-way'!X37)))</f>
        <v>1.0234842895579188</v>
      </c>
      <c r="Z37" s="11">
        <f>'OddsRatio_working_3-way'!X37^(1/3)*COS('OddsRatio_working_3-way'!Y37/3)</f>
        <v>0.55321964934287893</v>
      </c>
      <c r="AA37" s="11">
        <f>'OddsRatio_working_3-way'!X37^(1/3)*COS(('OddsRatio_working_3-way'!Y37+2*PI())/3)</f>
        <v>-0.44671229495131087</v>
      </c>
      <c r="AB37" s="11">
        <f>'OddsRatio_working_3-way'!X37^(1/3)*COS(('OddsRatio_working_3-way'!Y37+4*PI())/3)</f>
        <v>-0.10650735439156792</v>
      </c>
      <c r="AC37" s="11">
        <f>'OddsRatio_working_3-way'!X37^(1/3)*SIN('OddsRatio_working_3-way'!Y37/3)</f>
        <v>0.19641741401180818</v>
      </c>
      <c r="AD37" s="11">
        <f>'OddsRatio_working_3-way'!X37^(1/3)*SIN(('OddsRatio_working_3-way'!Y37+2*PI())/3)</f>
        <v>0.3808935631977482</v>
      </c>
      <c r="AE37" s="11">
        <f>'OddsRatio_working_3-way'!X37^(1/3)*SIN(('OddsRatio_working_3-way'!Y37+4*PI())/3)</f>
        <v>-0.57731097720955638</v>
      </c>
      <c r="AF37" s="11">
        <f>-'OddsRatio_working_3-way'!U37/(3*'OddsRatio_working_3-way'!X37^(1/3))*COS(('OddsRatio_working_3-way'!Y37)/3)</f>
        <v>0.55321964934287882</v>
      </c>
      <c r="AG37" s="11">
        <f>-'OddsRatio_working_3-way'!U37/(3*'OddsRatio_working_3-way'!X37^(1/3))*COS(('OddsRatio_working_3-way'!Y37+2*PI())/3)</f>
        <v>-0.44671229495131076</v>
      </c>
      <c r="AH37" s="11">
        <f>-'OddsRatio_working_3-way'!U37/(3*'OddsRatio_working_3-way'!X37^(1/3))*COS(('OddsRatio_working_3-way'!Y37+4*PI())/3)</f>
        <v>-0.10650735439156789</v>
      </c>
      <c r="AI37" s="11">
        <f>'OddsRatio_working_3-way'!U37/(3*'OddsRatio_working_3-way'!X37^(1/3))*SIN(('OddsRatio_working_3-way'!Y37)/3)</f>
        <v>-0.19641741401180812</v>
      </c>
      <c r="AJ37" s="11">
        <f>'OddsRatio_working_3-way'!U37/(3*'OddsRatio_working_3-way'!X37^(1/3))*SIN(('OddsRatio_working_3-way'!Y37+2*PI())/3)</f>
        <v>-0.38089356319774814</v>
      </c>
      <c r="AK37" s="11">
        <f>'OddsRatio_working_3-way'!U37/(3*'OddsRatio_working_3-way'!X37^(1/3))*SIN(('OddsRatio_working_3-way'!Y37+4*PI())/3)</f>
        <v>0.57731097720955626</v>
      </c>
      <c r="AL37" s="11">
        <f>'OddsRatio_working_3-way'!Z37+'OddsRatio_working_3-way'!AF37</f>
        <v>1.1064392986857579</v>
      </c>
      <c r="AM37" s="11">
        <f>'OddsRatio_working_3-way'!AA37+'OddsRatio_working_3-way'!AG37</f>
        <v>-0.89342458990262164</v>
      </c>
      <c r="AN37" s="11">
        <f>'OddsRatio_working_3-way'!AB37+'OddsRatio_working_3-way'!AH37</f>
        <v>-0.2130147087831358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1.1064392986857579</v>
      </c>
      <c r="AS37" s="11">
        <f>IF(('OddsRatio_working_3-way'!X37=0),IF(Q37&gt;0,-Q37^(1/3),(-Q37)^(1/3)),'OddsRatio_working_3-way'!AM37-'OddsRatio_working_3-way'!R37/3)</f>
        <v>-0.89342458990262164</v>
      </c>
      <c r="AT37" s="11">
        <f>IF(('OddsRatio_working_3-way'!X37=0),IF(Q37&gt;0,-Q37^(1/3),(-Q37)^(1/3)),'OddsRatio_working_3-way'!AN37-'OddsRatio_working_3-way'!R37/3)</f>
        <v>-0.2130147087831358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3.07</v>
      </c>
      <c r="B38" s="4">
        <f>IF('True_Odds_Calculator_3-way'!B39="","",'True_Odds_Calculator_3-way'!B39)</f>
        <v>3.84</v>
      </c>
      <c r="C38" s="4">
        <f>IF('True_Odds_Calculator_3-way'!C39="","",'True_Odds_Calculator_3-way'!C39)</f>
        <v>2.1800000000000002</v>
      </c>
      <c r="D38" s="9">
        <f t="shared" si="13"/>
        <v>0.31084659342658177</v>
      </c>
      <c r="E38" s="9">
        <f t="shared" si="14"/>
        <v>0.24742003452414008</v>
      </c>
      <c r="F38" s="9">
        <f t="shared" si="15"/>
        <v>0.44173337204927821</v>
      </c>
      <c r="G38" s="9">
        <f t="shared" si="16"/>
        <v>1.0710246084143882</v>
      </c>
      <c r="H38" s="9">
        <f t="shared" si="17"/>
        <v>3.2170209394177838</v>
      </c>
      <c r="I38" s="9">
        <f t="shared" si="18"/>
        <v>4.0417098878968627</v>
      </c>
      <c r="J38" s="9">
        <f t="shared" si="19"/>
        <v>2.2638090379289784</v>
      </c>
      <c r="K38" s="11">
        <f t="shared" si="20"/>
        <v>0.32573289902280134</v>
      </c>
      <c r="L38" s="11">
        <f t="shared" si="21"/>
        <v>0.26041666666666669</v>
      </c>
      <c r="M38" s="11">
        <f t="shared" si="22"/>
        <v>0.4587155963302752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-0.26992592564922457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0.23696881630457517</v>
      </c>
      <c r="Q38" s="11">
        <f>2*'OddsRatio_working_3-way'!K38*'OddsRatio_working_3-way'!L38*'OddsRatio_working_3-way'!M38</f>
        <v>7.7822271364392515E-2</v>
      </c>
      <c r="R38" s="11">
        <f t="shared" si="23"/>
        <v>0</v>
      </c>
      <c r="S38" s="11">
        <f t="shared" si="24"/>
        <v>-0.87790313484938087</v>
      </c>
      <c r="T38" s="11">
        <f t="shared" si="25"/>
        <v>-0.28830973229864731</v>
      </c>
      <c r="U38" s="11">
        <f>'OddsRatio_working_3-way'!S38-'OddsRatio_working_3-way'!R38^2/3</f>
        <v>-0.87790313484938087</v>
      </c>
      <c r="V38" s="11">
        <f>'OddsRatio_working_3-way'!S38*'OddsRatio_working_3-way'!R38/3-2*'OddsRatio_working_3-way'!R38^3/27-'OddsRatio_working_3-way'!T38</f>
        <v>0.28830973229864731</v>
      </c>
      <c r="W38" s="11">
        <f>'OddsRatio_working_3-way'!V38^2+4*'OddsRatio_working_3-way'!U38^3/27</f>
        <v>-1.7116336977323482E-2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0.1583025889834411</v>
      </c>
      <c r="Y38" s="11">
        <f>IF('OddsRatio_working_3-way'!W38&gt;=0,IF('OddsRatio_working_3-way'!V38+SQRT('OddsRatio_working_3-way'!W38)&gt;0,0,PI()),ACOS('OddsRatio_working_3-way'!V38/(2*'OddsRatio_working_3-way'!X38)))</f>
        <v>0.425993585513186</v>
      </c>
      <c r="Z38" s="11">
        <f>'OddsRatio_working_3-way'!X38^(1/3)*COS('OddsRatio_working_3-way'!Y38/3)</f>
        <v>0.53551230420719409</v>
      </c>
      <c r="AA38" s="11">
        <f>'OddsRatio_working_3-way'!X38^(1/3)*COS(('OddsRatio_working_3-way'!Y38+2*PI())/3)</f>
        <v>-0.33405632362955462</v>
      </c>
      <c r="AB38" s="11">
        <f>'OddsRatio_working_3-way'!X38^(1/3)*COS(('OddsRatio_working_3-way'!Y38+4*PI())/3)</f>
        <v>-0.20145598057763958</v>
      </c>
      <c r="AC38" s="11">
        <f>'OddsRatio_working_3-way'!X38^(1/3)*SIN('OddsRatio_working_3-way'!Y38/3)</f>
        <v>7.655684375565984E-2</v>
      </c>
      <c r="AD38" s="11">
        <f>'OddsRatio_working_3-way'!X38^(1/3)*SIN(('OddsRatio_working_3-way'!Y38+2*PI())/3)</f>
        <v>0.42548883760474043</v>
      </c>
      <c r="AE38" s="11">
        <f>'OddsRatio_working_3-way'!X38^(1/3)*SIN(('OddsRatio_working_3-way'!Y38+4*PI())/3)</f>
        <v>-0.5020456813604004</v>
      </c>
      <c r="AF38" s="11">
        <f>-'OddsRatio_working_3-way'!U38/(3*'OddsRatio_working_3-way'!X38^(1/3))*COS(('OddsRatio_working_3-way'!Y38)/3)</f>
        <v>0.53551230420719409</v>
      </c>
      <c r="AG38" s="11">
        <f>-'OddsRatio_working_3-way'!U38/(3*'OddsRatio_working_3-way'!X38^(1/3))*COS(('OddsRatio_working_3-way'!Y38+2*PI())/3)</f>
        <v>-0.33405632362955462</v>
      </c>
      <c r="AH38" s="11">
        <f>-'OddsRatio_working_3-way'!U38/(3*'OddsRatio_working_3-way'!X38^(1/3))*COS(('OddsRatio_working_3-way'!Y38+4*PI())/3)</f>
        <v>-0.20145598057763958</v>
      </c>
      <c r="AI38" s="11">
        <f>'OddsRatio_working_3-way'!U38/(3*'OddsRatio_working_3-way'!X38^(1/3))*SIN(('OddsRatio_working_3-way'!Y38)/3)</f>
        <v>-7.655684375565984E-2</v>
      </c>
      <c r="AJ38" s="11">
        <f>'OddsRatio_working_3-way'!U38/(3*'OddsRatio_working_3-way'!X38^(1/3))*SIN(('OddsRatio_working_3-way'!Y38+2*PI())/3)</f>
        <v>-0.42548883760474043</v>
      </c>
      <c r="AK38" s="11">
        <f>'OddsRatio_working_3-way'!U38/(3*'OddsRatio_working_3-way'!X38^(1/3))*SIN(('OddsRatio_working_3-way'!Y38+4*PI())/3)</f>
        <v>0.5020456813604004</v>
      </c>
      <c r="AL38" s="11">
        <f>'OddsRatio_working_3-way'!Z38+'OddsRatio_working_3-way'!AF38</f>
        <v>1.0710246084143882</v>
      </c>
      <c r="AM38" s="11">
        <f>'OddsRatio_working_3-way'!AA38+'OddsRatio_working_3-way'!AG38</f>
        <v>-0.66811264725910924</v>
      </c>
      <c r="AN38" s="11">
        <f>'OddsRatio_working_3-way'!AB38+'OddsRatio_working_3-way'!AH38</f>
        <v>-0.40291196115527916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1.0710246084143882</v>
      </c>
      <c r="AS38" s="11">
        <f>IF(('OddsRatio_working_3-way'!X38=0),IF(Q38&gt;0,-Q38^(1/3),(-Q38)^(1/3)),'OddsRatio_working_3-way'!AM38-'OddsRatio_working_3-way'!R38/3)</f>
        <v>-0.66811264725910924</v>
      </c>
      <c r="AT38" s="11">
        <f>IF(('OddsRatio_working_3-way'!X38=0),IF(Q38&gt;0,-Q38^(1/3),(-Q38)^(1/3)),'OddsRatio_working_3-way'!AN38-'OddsRatio_working_3-way'!R38/3)</f>
        <v>-0.40291196115527916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4</v>
      </c>
      <c r="B39" s="4">
        <f>IF('True_Odds_Calculator_3-way'!B40="","",'True_Odds_Calculator_3-way'!B40)</f>
        <v>3.89</v>
      </c>
      <c r="C39" s="4">
        <f>IF('True_Odds_Calculator_3-way'!C40="","",'True_Odds_Calculator_3-way'!C40)</f>
        <v>1.93</v>
      </c>
      <c r="D39" s="9">
        <f t="shared" si="13"/>
        <v>0.24250962957250596</v>
      </c>
      <c r="E39" s="9">
        <f t="shared" si="14"/>
        <v>0.24943767286376453</v>
      </c>
      <c r="F39" s="9">
        <f t="shared" si="15"/>
        <v>0.50805269756372951</v>
      </c>
      <c r="G39" s="9">
        <f t="shared" si="16"/>
        <v>1.0411825319579984</v>
      </c>
      <c r="H39" s="9">
        <f t="shared" si="17"/>
        <v>4.1235475958739949</v>
      </c>
      <c r="I39" s="9">
        <f t="shared" si="18"/>
        <v>4.0090175173586164</v>
      </c>
      <c r="J39" s="9">
        <f t="shared" si="19"/>
        <v>1.9682997547209387</v>
      </c>
      <c r="K39" s="11">
        <f t="shared" si="20"/>
        <v>0.25</v>
      </c>
      <c r="L39" s="11">
        <f t="shared" si="21"/>
        <v>0.25706940874035988</v>
      </c>
      <c r="M39" s="11">
        <f t="shared" si="22"/>
        <v>0.5181347150259068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-0.26849434580497367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0.22710017715145786</v>
      </c>
      <c r="Q39" s="11">
        <f>2*'OddsRatio_working_3-way'!K39*'OddsRatio_working_3-way'!L39*'OddsRatio_working_3-way'!M39</f>
        <v>6.6598292419782365E-2</v>
      </c>
      <c r="R39" s="11">
        <f t="shared" si="23"/>
        <v>0</v>
      </c>
      <c r="S39" s="11">
        <f t="shared" si="24"/>
        <v>-0.84582852748942694</v>
      </c>
      <c r="T39" s="11">
        <f t="shared" si="25"/>
        <v>-0.24804355644851228</v>
      </c>
      <c r="U39" s="11">
        <f>'OddsRatio_working_3-way'!S39-'OddsRatio_working_3-way'!R39^2/3</f>
        <v>-0.84582852748942694</v>
      </c>
      <c r="V39" s="11">
        <f>'OddsRatio_working_3-way'!S39*'OddsRatio_working_3-way'!R39/3-2*'OddsRatio_working_3-way'!R39^3/27-'OddsRatio_working_3-way'!T39</f>
        <v>0.24804355644851228</v>
      </c>
      <c r="W39" s="11">
        <f>'OddsRatio_working_3-way'!V39^2+4*'OddsRatio_working_3-way'!U39^3/27</f>
        <v>-2.8122932439364555E-2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0.14970682878128075</v>
      </c>
      <c r="Y39" s="11">
        <f>IF('OddsRatio_working_3-way'!W39&gt;=0,IF('OddsRatio_working_3-way'!V39+SQRT('OddsRatio_working_3-way'!W39)&gt;0,0,PI()),ACOS('OddsRatio_working_3-way'!V39/(2*'OddsRatio_working_3-way'!X39)))</f>
        <v>0.59449579953176723</v>
      </c>
      <c r="Z39" s="11">
        <f>'OddsRatio_working_3-way'!X39^(1/3)*COS('OddsRatio_working_3-way'!Y39/3)</f>
        <v>0.52059126597899918</v>
      </c>
      <c r="AA39" s="11">
        <f>'OddsRatio_working_3-way'!X39^(1/3)*COS(('OddsRatio_working_3-way'!Y39+2*PI())/3)</f>
        <v>-0.35082564023651075</v>
      </c>
      <c r="AB39" s="11">
        <f>'OddsRatio_working_3-way'!X39^(1/3)*COS(('OddsRatio_working_3-way'!Y39+4*PI())/3)</f>
        <v>-0.16976562574248857</v>
      </c>
      <c r="AC39" s="11">
        <f>'OddsRatio_working_3-way'!X39^(1/3)*SIN('OddsRatio_working_3-way'!Y39/3)</f>
        <v>0.10453504810760146</v>
      </c>
      <c r="AD39" s="11">
        <f>'OddsRatio_working_3-way'!X39^(1/3)*SIN(('OddsRatio_working_3-way'!Y39+2*PI())/3)</f>
        <v>0.39857773727231421</v>
      </c>
      <c r="AE39" s="11">
        <f>'OddsRatio_working_3-way'!X39^(1/3)*SIN(('OddsRatio_working_3-way'!Y39+4*PI())/3)</f>
        <v>-0.50311278537991555</v>
      </c>
      <c r="AF39" s="11">
        <f>-'OddsRatio_working_3-way'!U39/(3*'OddsRatio_working_3-way'!X39^(1/3))*COS(('OddsRatio_working_3-way'!Y39)/3)</f>
        <v>0.52059126597899918</v>
      </c>
      <c r="AG39" s="11">
        <f>-'OddsRatio_working_3-way'!U39/(3*'OddsRatio_working_3-way'!X39^(1/3))*COS(('OddsRatio_working_3-way'!Y39+2*PI())/3)</f>
        <v>-0.35082564023651075</v>
      </c>
      <c r="AH39" s="11">
        <f>-'OddsRatio_working_3-way'!U39/(3*'OddsRatio_working_3-way'!X39^(1/3))*COS(('OddsRatio_working_3-way'!Y39+4*PI())/3)</f>
        <v>-0.16976562574248857</v>
      </c>
      <c r="AI39" s="11">
        <f>'OddsRatio_working_3-way'!U39/(3*'OddsRatio_working_3-way'!X39^(1/3))*SIN(('OddsRatio_working_3-way'!Y39)/3)</f>
        <v>-0.10453504810760146</v>
      </c>
      <c r="AJ39" s="11">
        <f>'OddsRatio_working_3-way'!U39/(3*'OddsRatio_working_3-way'!X39^(1/3))*SIN(('OddsRatio_working_3-way'!Y39+2*PI())/3)</f>
        <v>-0.39857773727231421</v>
      </c>
      <c r="AK39" s="11">
        <f>'OddsRatio_working_3-way'!U39/(3*'OddsRatio_working_3-way'!X39^(1/3))*SIN(('OddsRatio_working_3-way'!Y39+4*PI())/3)</f>
        <v>0.50311278537991555</v>
      </c>
      <c r="AL39" s="11">
        <f>'OddsRatio_working_3-way'!Z39+'OddsRatio_working_3-way'!AF39</f>
        <v>1.0411825319579984</v>
      </c>
      <c r="AM39" s="11">
        <f>'OddsRatio_working_3-way'!AA39+'OddsRatio_working_3-way'!AG39</f>
        <v>-0.7016512804730215</v>
      </c>
      <c r="AN39" s="11">
        <f>'OddsRatio_working_3-way'!AB39+'OddsRatio_working_3-way'!AH39</f>
        <v>-0.33953125148497715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1.0411825319579984</v>
      </c>
      <c r="AS39" s="11">
        <f>IF(('OddsRatio_working_3-way'!X39=0),IF(Q39&gt;0,-Q39^(1/3),(-Q39)^(1/3)),'OddsRatio_working_3-way'!AM39-'OddsRatio_working_3-way'!R39/3)</f>
        <v>-0.7016512804730215</v>
      </c>
      <c r="AT39" s="11">
        <f>IF(('OddsRatio_working_3-way'!X39=0),IF(Q39&gt;0,-Q39^(1/3),(-Q39)^(1/3)),'OddsRatio_working_3-way'!AN39-'OddsRatio_working_3-way'!R39/3)</f>
        <v>-0.33953125148497715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2.09</v>
      </c>
      <c r="B40" s="4">
        <f>IF('True_Odds_Calculator_3-way'!B41="","",'True_Odds_Calculator_3-way'!B41)</f>
        <v>3.66</v>
      </c>
      <c r="C40" s="4">
        <f>IF('True_Odds_Calculator_3-way'!C41="","",'True_Odds_Calculator_3-way'!C41)</f>
        <v>3.68</v>
      </c>
      <c r="D40" s="9">
        <f t="shared" si="13"/>
        <v>0.46937608547508958</v>
      </c>
      <c r="E40" s="9">
        <f t="shared" si="14"/>
        <v>0.26604200241437265</v>
      </c>
      <c r="F40" s="9">
        <f t="shared" si="15"/>
        <v>0.26458191211053783</v>
      </c>
      <c r="G40" s="9">
        <f t="shared" si="16"/>
        <v>1.0371447242866285</v>
      </c>
      <c r="H40" s="9">
        <f t="shared" si="17"/>
        <v>2.1304877494724246</v>
      </c>
      <c r="I40" s="9">
        <f t="shared" si="18"/>
        <v>3.7588049666024315</v>
      </c>
      <c r="J40" s="9">
        <f t="shared" si="19"/>
        <v>3.7795478610881648</v>
      </c>
      <c r="K40" s="11">
        <f t="shared" si="20"/>
        <v>0.47846889952153115</v>
      </c>
      <c r="L40" s="11">
        <f t="shared" si="21"/>
        <v>0.27322404371584696</v>
      </c>
      <c r="M40" s="11">
        <f t="shared" si="22"/>
        <v>0.27173913043478259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-0.27603727942288159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0.22842087074746417</v>
      </c>
      <c r="Q40" s="11">
        <f>2*'OddsRatio_working_3-way'!K40*'OddsRatio_working_3-way'!L40*'OddsRatio_working_3-way'!M40</f>
        <v>7.1048482347578254E-2</v>
      </c>
      <c r="R40" s="11">
        <f t="shared" si="23"/>
        <v>0</v>
      </c>
      <c r="S40" s="11">
        <f t="shared" si="24"/>
        <v>-0.8275000797900548</v>
      </c>
      <c r="T40" s="11">
        <f t="shared" si="25"/>
        <v>-0.25738727209643997</v>
      </c>
      <c r="U40" s="11">
        <f>'OddsRatio_working_3-way'!S40-'OddsRatio_working_3-way'!R40^2/3</f>
        <v>-0.8275000797900548</v>
      </c>
      <c r="V40" s="11">
        <f>'OddsRatio_working_3-way'!S40*'OddsRatio_working_3-way'!R40/3-2*'OddsRatio_working_3-way'!R40^3/27-'OddsRatio_working_3-way'!T40</f>
        <v>0.25738727209643997</v>
      </c>
      <c r="W40" s="11">
        <f>'OddsRatio_working_3-way'!V40^2+4*'OddsRatio_working_3-way'!U40^3/27</f>
        <v>-1.7697860427231968E-2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0.14486723945088378</v>
      </c>
      <c r="Y40" s="11">
        <f>IF('OddsRatio_working_3-way'!W40&gt;=0,IF('OddsRatio_working_3-way'!V40+SQRT('OddsRatio_working_3-way'!W40)&gt;0,0,PI()),ACOS('OddsRatio_working_3-way'!V40/(2*'OddsRatio_working_3-way'!X40)))</f>
        <v>0.47704482245011004</v>
      </c>
      <c r="Z40" s="11">
        <f>'OddsRatio_working_3-way'!X40^(1/3)*COS('OddsRatio_working_3-way'!Y40/3)</f>
        <v>0.51857236214331426</v>
      </c>
      <c r="AA40" s="11">
        <f>'OddsRatio_working_3-way'!X40^(1/3)*COS(('OddsRatio_working_3-way'!Y40+2*PI())/3)</f>
        <v>-0.33130735062159677</v>
      </c>
      <c r="AB40" s="11">
        <f>'OddsRatio_working_3-way'!X40^(1/3)*COS(('OddsRatio_working_3-way'!Y40+4*PI())/3)</f>
        <v>-0.18726501152171762</v>
      </c>
      <c r="AC40" s="11">
        <f>'OddsRatio_working_3-way'!X40^(1/3)*SIN('OddsRatio_working_3-way'!Y40/3)</f>
        <v>8.3162883254018591E-2</v>
      </c>
      <c r="AD40" s="11">
        <f>'OddsRatio_working_3-way'!X40^(1/3)*SIN(('OddsRatio_working_3-way'!Y40+2*PI())/3)</f>
        <v>0.40751539768960454</v>
      </c>
      <c r="AE40" s="11">
        <f>'OddsRatio_working_3-way'!X40^(1/3)*SIN(('OddsRatio_working_3-way'!Y40+4*PI())/3)</f>
        <v>-0.4906782809436232</v>
      </c>
      <c r="AF40" s="11">
        <f>-'OddsRatio_working_3-way'!U40/(3*'OddsRatio_working_3-way'!X40^(1/3))*COS(('OddsRatio_working_3-way'!Y40)/3)</f>
        <v>0.51857236214331426</v>
      </c>
      <c r="AG40" s="11">
        <f>-'OddsRatio_working_3-way'!U40/(3*'OddsRatio_working_3-way'!X40^(1/3))*COS(('OddsRatio_working_3-way'!Y40+2*PI())/3)</f>
        <v>-0.33130735062159677</v>
      </c>
      <c r="AH40" s="11">
        <f>-'OddsRatio_working_3-way'!U40/(3*'OddsRatio_working_3-way'!X40^(1/3))*COS(('OddsRatio_working_3-way'!Y40+4*PI())/3)</f>
        <v>-0.18726501152171762</v>
      </c>
      <c r="AI40" s="11">
        <f>'OddsRatio_working_3-way'!U40/(3*'OddsRatio_working_3-way'!X40^(1/3))*SIN(('OddsRatio_working_3-way'!Y40)/3)</f>
        <v>-8.3162883254018591E-2</v>
      </c>
      <c r="AJ40" s="11">
        <f>'OddsRatio_working_3-way'!U40/(3*'OddsRatio_working_3-way'!X40^(1/3))*SIN(('OddsRatio_working_3-way'!Y40+2*PI())/3)</f>
        <v>-0.40751539768960454</v>
      </c>
      <c r="AK40" s="11">
        <f>'OddsRatio_working_3-way'!U40/(3*'OddsRatio_working_3-way'!X40^(1/3))*SIN(('OddsRatio_working_3-way'!Y40+4*PI())/3)</f>
        <v>0.4906782809436232</v>
      </c>
      <c r="AL40" s="11">
        <f>'OddsRatio_working_3-way'!Z40+'OddsRatio_working_3-way'!AF40</f>
        <v>1.0371447242866285</v>
      </c>
      <c r="AM40" s="11">
        <f>'OddsRatio_working_3-way'!AA40+'OddsRatio_working_3-way'!AG40</f>
        <v>-0.66261470124319355</v>
      </c>
      <c r="AN40" s="11">
        <f>'OddsRatio_working_3-way'!AB40+'OddsRatio_working_3-way'!AH40</f>
        <v>-0.37453002304343525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1.0371447242866285</v>
      </c>
      <c r="AS40" s="11">
        <f>IF(('OddsRatio_working_3-way'!X40=0),IF(Q40&gt;0,-Q40^(1/3),(-Q40)^(1/3)),'OddsRatio_working_3-way'!AM40-'OddsRatio_working_3-way'!R40/3)</f>
        <v>-0.66261470124319355</v>
      </c>
      <c r="AT40" s="11">
        <f>IF(('OddsRatio_working_3-way'!X40=0),IF(Q40&gt;0,-Q40^(1/3),(-Q40)^(1/3)),'OddsRatio_working_3-way'!AN40-'OddsRatio_working_3-way'!R40/3)</f>
        <v>-0.37453002304343525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2.41</v>
      </c>
      <c r="B41" s="4">
        <f>IF('True_Odds_Calculator_3-way'!B42="","",'True_Odds_Calculator_3-way'!B42)</f>
        <v>3.26</v>
      </c>
      <c r="C41" s="4">
        <f>IF('True_Odds_Calculator_3-way'!C42="","",'True_Odds_Calculator_3-way'!C42)</f>
        <v>3.34</v>
      </c>
      <c r="D41" s="9">
        <f t="shared" si="13"/>
        <v>0.40722432007518627</v>
      </c>
      <c r="E41" s="9">
        <f t="shared" si="14"/>
        <v>0.30001488767997164</v>
      </c>
      <c r="F41" s="9">
        <f t="shared" si="15"/>
        <v>0.29276079224484225</v>
      </c>
      <c r="G41" s="9">
        <f t="shared" si="16"/>
        <v>1.0323751871130864</v>
      </c>
      <c r="H41" s="9">
        <f t="shared" si="17"/>
        <v>2.4556490138294511</v>
      </c>
      <c r="I41" s="9">
        <f t="shared" si="18"/>
        <v>3.3331679228755751</v>
      </c>
      <c r="J41" s="9">
        <f t="shared" si="19"/>
        <v>3.4157579378446212</v>
      </c>
      <c r="K41" s="11">
        <f t="shared" si="20"/>
        <v>0.41493775933609955</v>
      </c>
      <c r="L41" s="11">
        <f t="shared" si="21"/>
        <v>0.30674846625766872</v>
      </c>
      <c r="M41" s="11">
        <f t="shared" si="22"/>
        <v>0.29940119760479045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-0.28415957840701755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0.22903052180393435</v>
      </c>
      <c r="Q41" s="11">
        <f>2*'OddsRatio_working_3-way'!K41*'OddsRatio_working_3-way'!L41*'OddsRatio_working_3-way'!M41</f>
        <v>7.6216479801642048E-2</v>
      </c>
      <c r="R41" s="11">
        <f t="shared" si="23"/>
        <v>0</v>
      </c>
      <c r="S41" s="11">
        <f t="shared" si="24"/>
        <v>-0.80599261544469636</v>
      </c>
      <c r="T41" s="11">
        <f t="shared" si="25"/>
        <v>-0.26821717652069765</v>
      </c>
      <c r="U41" s="11">
        <f>'OddsRatio_working_3-way'!S41-'OddsRatio_working_3-way'!R41^2/3</f>
        <v>-0.80599261544469636</v>
      </c>
      <c r="V41" s="11">
        <f>'OddsRatio_working_3-way'!S41*'OddsRatio_working_3-way'!R41/3-2*'OddsRatio_working_3-way'!R41^3/27-'OddsRatio_working_3-way'!T41</f>
        <v>0.26821717652069765</v>
      </c>
      <c r="W41" s="11">
        <f>'OddsRatio_working_3-way'!V41^2+4*'OddsRatio_working_3-way'!U41^3/27</f>
        <v>-5.6287646359981514E-3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0.13925625517075815</v>
      </c>
      <c r="Y41" s="11">
        <f>IF('OddsRatio_working_3-way'!W41&gt;=0,IF('OddsRatio_working_3-way'!V41+SQRT('OddsRatio_working_3-way'!W41)&gt;0,0,PI()),ACOS('OddsRatio_working_3-way'!V41/(2*'OddsRatio_working_3-way'!X41)))</f>
        <v>0.27274691293257836</v>
      </c>
      <c r="Z41" s="11">
        <f>'OddsRatio_working_3-way'!X41^(1/3)*COS('OddsRatio_working_3-way'!Y41/3)</f>
        <v>0.5161875935565432</v>
      </c>
      <c r="AA41" s="11">
        <f>'OddsRatio_working_3-way'!X41^(1/3)*COS(('OddsRatio_working_3-way'!Y41+2*PI())/3)</f>
        <v>-0.29884830640484827</v>
      </c>
      <c r="AB41" s="11">
        <f>'OddsRatio_working_3-way'!X41^(1/3)*COS(('OddsRatio_working_3-way'!Y41+4*PI())/3)</f>
        <v>-0.2173392871516949</v>
      </c>
      <c r="AC41" s="11">
        <f>'OddsRatio_working_3-way'!X41^(1/3)*SIN('OddsRatio_working_3-way'!Y41/3)</f>
        <v>4.7059254207190523E-2</v>
      </c>
      <c r="AD41" s="11">
        <f>'OddsRatio_working_3-way'!X41^(1/3)*SIN(('OddsRatio_working_3-way'!Y41+2*PI())/3)</f>
        <v>0.42350194203472785</v>
      </c>
      <c r="AE41" s="11">
        <f>'OddsRatio_working_3-way'!X41^(1/3)*SIN(('OddsRatio_working_3-way'!Y41+4*PI())/3)</f>
        <v>-0.47056119624191833</v>
      </c>
      <c r="AF41" s="11">
        <f>-'OddsRatio_working_3-way'!U41/(3*'OddsRatio_working_3-way'!X41^(1/3))*COS(('OddsRatio_working_3-way'!Y41)/3)</f>
        <v>0.5161875935565432</v>
      </c>
      <c r="AG41" s="11">
        <f>-'OddsRatio_working_3-way'!U41/(3*'OddsRatio_working_3-way'!X41^(1/3))*COS(('OddsRatio_working_3-way'!Y41+2*PI())/3)</f>
        <v>-0.29884830640484827</v>
      </c>
      <c r="AH41" s="11">
        <f>-'OddsRatio_working_3-way'!U41/(3*'OddsRatio_working_3-way'!X41^(1/3))*COS(('OddsRatio_working_3-way'!Y41+4*PI())/3)</f>
        <v>-0.2173392871516949</v>
      </c>
      <c r="AI41" s="11">
        <f>'OddsRatio_working_3-way'!U41/(3*'OddsRatio_working_3-way'!X41^(1/3))*SIN(('OddsRatio_working_3-way'!Y41)/3)</f>
        <v>-4.7059254207190523E-2</v>
      </c>
      <c r="AJ41" s="11">
        <f>'OddsRatio_working_3-way'!U41/(3*'OddsRatio_working_3-way'!X41^(1/3))*SIN(('OddsRatio_working_3-way'!Y41+2*PI())/3)</f>
        <v>-0.42350194203472785</v>
      </c>
      <c r="AK41" s="11">
        <f>'OddsRatio_working_3-way'!U41/(3*'OddsRatio_working_3-way'!X41^(1/3))*SIN(('OddsRatio_working_3-way'!Y41+4*PI())/3)</f>
        <v>0.47056119624191833</v>
      </c>
      <c r="AL41" s="11">
        <f>'OddsRatio_working_3-way'!Z41+'OddsRatio_working_3-way'!AF41</f>
        <v>1.0323751871130864</v>
      </c>
      <c r="AM41" s="11">
        <f>'OddsRatio_working_3-way'!AA41+'OddsRatio_working_3-way'!AG41</f>
        <v>-0.59769661280969655</v>
      </c>
      <c r="AN41" s="11">
        <f>'OddsRatio_working_3-way'!AB41+'OddsRatio_working_3-way'!AH41</f>
        <v>-0.4346785743033898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1.0323751871130864</v>
      </c>
      <c r="AS41" s="11">
        <f>IF(('OddsRatio_working_3-way'!X41=0),IF(Q41&gt;0,-Q41^(1/3),(-Q41)^(1/3)),'OddsRatio_working_3-way'!AM41-'OddsRatio_working_3-way'!R41/3)</f>
        <v>-0.59769661280969655</v>
      </c>
      <c r="AT41" s="11">
        <f>IF(('OddsRatio_working_3-way'!X41=0),IF(Q41&gt;0,-Q41^(1/3),(-Q41)^(1/3)),'OddsRatio_working_3-way'!AN41-'OddsRatio_working_3-way'!R41/3)</f>
        <v>-0.4346785743033898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3.36</v>
      </c>
      <c r="B42" s="4">
        <f>IF('True_Odds_Calculator_3-way'!B43="","",'True_Odds_Calculator_3-way'!B43)</f>
        <v>3.64</v>
      </c>
      <c r="C42" s="4">
        <f>IF('True_Odds_Calculator_3-way'!C43="","",'True_Odds_Calculator_3-way'!C43)</f>
        <v>2.2200000000000002</v>
      </c>
      <c r="D42" s="9">
        <f t="shared" si="13"/>
        <v>0.29036628209373982</v>
      </c>
      <c r="E42" s="9">
        <f t="shared" si="14"/>
        <v>0.26781768518505461</v>
      </c>
      <c r="F42" s="9">
        <f t="shared" si="15"/>
        <v>0.44181603272120562</v>
      </c>
      <c r="G42" s="9">
        <f t="shared" si="16"/>
        <v>1.0355618812966609</v>
      </c>
      <c r="H42" s="9">
        <f t="shared" si="17"/>
        <v>3.4439260398601204</v>
      </c>
      <c r="I42" s="9">
        <f t="shared" si="18"/>
        <v>3.7338833666231848</v>
      </c>
      <c r="J42" s="9">
        <f t="shared" si="19"/>
        <v>2.2633854951819261</v>
      </c>
      <c r="K42" s="11">
        <f t="shared" si="20"/>
        <v>0.29761904761904762</v>
      </c>
      <c r="L42" s="11">
        <f t="shared" si="21"/>
        <v>0.27472527472527469</v>
      </c>
      <c r="M42" s="11">
        <f t="shared" si="22"/>
        <v>0.4504504504504504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-0.27995106566535144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0.22908505051362194</v>
      </c>
      <c r="Q42" s="11">
        <f>2*'OddsRatio_working_3-way'!K42*'OddsRatio_working_3-way'!L42*'OddsRatio_working_3-way'!M42</f>
        <v>7.3660787946502215E-2</v>
      </c>
      <c r="R42" s="11">
        <f t="shared" si="23"/>
        <v>0</v>
      </c>
      <c r="S42" s="11">
        <f t="shared" si="24"/>
        <v>-0.81830390596714553</v>
      </c>
      <c r="T42" s="11">
        <f t="shared" si="25"/>
        <v>-0.26312022699908211</v>
      </c>
      <c r="U42" s="11">
        <f>'OddsRatio_working_3-way'!S42-'OddsRatio_working_3-way'!R42^2/3</f>
        <v>-0.81830390596714553</v>
      </c>
      <c r="V42" s="11">
        <f>'OddsRatio_working_3-way'!S42*'OddsRatio_working_3-way'!R42/3-2*'OddsRatio_working_3-way'!R42^3/27-'OddsRatio_working_3-way'!T42</f>
        <v>0.26312022699908211</v>
      </c>
      <c r="W42" s="11">
        <f>'OddsRatio_working_3-way'!V42^2+4*'OddsRatio_working_3-way'!U42^3/27</f>
        <v>-1.1946073700356677E-2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0.14245905337710657</v>
      </c>
      <c r="Y42" s="11">
        <f>IF('OddsRatio_working_3-way'!W42&gt;=0,IF('OddsRatio_working_3-way'!V42+SQRT('OddsRatio_working_3-way'!W42)&gt;0,0,PI()),ACOS('OddsRatio_working_3-way'!V42/(2*'OddsRatio_working_3-way'!X42)))</f>
        <v>0.39370471072007529</v>
      </c>
      <c r="Z42" s="11">
        <f>'OddsRatio_working_3-way'!X42^(1/3)*COS('OddsRatio_working_3-way'!Y42/3)</f>
        <v>0.51778094064833047</v>
      </c>
      <c r="AA42" s="11">
        <f>'OddsRatio_working_3-way'!X42^(1/3)*COS(('OddsRatio_working_3-way'!Y42+2*PI())/3)</f>
        <v>-0.31807788129798609</v>
      </c>
      <c r="AB42" s="11">
        <f>'OddsRatio_working_3-way'!X42^(1/3)*COS(('OddsRatio_working_3-way'!Y42+4*PI())/3)</f>
        <v>-0.1997030593503441</v>
      </c>
      <c r="AC42" s="11">
        <f>'OddsRatio_working_3-way'!X42^(1/3)*SIN('OddsRatio_working_3-way'!Y42/3)</f>
        <v>6.834373531674505E-2</v>
      </c>
      <c r="AD42" s="11">
        <f>'OddsRatio_working_3-way'!X42^(1/3)*SIN(('OddsRatio_working_3-way'!Y42+2*PI())/3)</f>
        <v>0.41423958053848442</v>
      </c>
      <c r="AE42" s="11">
        <f>'OddsRatio_working_3-way'!X42^(1/3)*SIN(('OddsRatio_working_3-way'!Y42+4*PI())/3)</f>
        <v>-0.48258331585522946</v>
      </c>
      <c r="AF42" s="11">
        <f>-'OddsRatio_working_3-way'!U42/(3*'OddsRatio_working_3-way'!X42^(1/3))*COS(('OddsRatio_working_3-way'!Y42)/3)</f>
        <v>0.51778094064833036</v>
      </c>
      <c r="AG42" s="11">
        <f>-'OddsRatio_working_3-way'!U42/(3*'OddsRatio_working_3-way'!X42^(1/3))*COS(('OddsRatio_working_3-way'!Y42+2*PI())/3)</f>
        <v>-0.31807788129798603</v>
      </c>
      <c r="AH42" s="11">
        <f>-'OddsRatio_working_3-way'!U42/(3*'OddsRatio_working_3-way'!X42^(1/3))*COS(('OddsRatio_working_3-way'!Y42+4*PI())/3)</f>
        <v>-0.19970305935034408</v>
      </c>
      <c r="AI42" s="11">
        <f>'OddsRatio_working_3-way'!U42/(3*'OddsRatio_working_3-way'!X42^(1/3))*SIN(('OddsRatio_working_3-way'!Y42)/3)</f>
        <v>-6.8343735316745036E-2</v>
      </c>
      <c r="AJ42" s="11">
        <f>'OddsRatio_working_3-way'!U42/(3*'OddsRatio_working_3-way'!X42^(1/3))*SIN(('OddsRatio_working_3-way'!Y42+2*PI())/3)</f>
        <v>-0.41423958053848431</v>
      </c>
      <c r="AK42" s="11">
        <f>'OddsRatio_working_3-way'!U42/(3*'OddsRatio_working_3-way'!X42^(1/3))*SIN(('OddsRatio_working_3-way'!Y42+4*PI())/3)</f>
        <v>0.48258331585522934</v>
      </c>
      <c r="AL42" s="11">
        <f>'OddsRatio_working_3-way'!Z42+'OddsRatio_working_3-way'!AF42</f>
        <v>1.0355618812966609</v>
      </c>
      <c r="AM42" s="11">
        <f>'OddsRatio_working_3-way'!AA42+'OddsRatio_working_3-way'!AG42</f>
        <v>-0.63615576259597217</v>
      </c>
      <c r="AN42" s="11">
        <f>'OddsRatio_working_3-way'!AB42+'OddsRatio_working_3-way'!AH42</f>
        <v>-0.39940611870068821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1.0355618812966609</v>
      </c>
      <c r="AS42" s="11">
        <f>IF(('OddsRatio_working_3-way'!X42=0),IF(Q42&gt;0,-Q42^(1/3),(-Q42)^(1/3)),'OddsRatio_working_3-way'!AM42-'OddsRatio_working_3-way'!R42/3)</f>
        <v>-0.63615576259597217</v>
      </c>
      <c r="AT42" s="11">
        <f>IF(('OddsRatio_working_3-way'!X42=0),IF(Q42&gt;0,-Q42^(1/3),(-Q42)^(1/3)),'OddsRatio_working_3-way'!AN42-'OddsRatio_working_3-way'!R42/3)</f>
        <v>-0.39940611870068821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3.5</v>
      </c>
      <c r="B43" s="4">
        <f>IF('True_Odds_Calculator_3-way'!B44="","",'True_Odds_Calculator_3-way'!B44)</f>
        <v>3.6</v>
      </c>
      <c r="C43" s="4">
        <f>IF('True_Odds_Calculator_3-way'!C44="","",'True_Odds_Calculator_3-way'!C44)</f>
        <v>2.1800000000000002</v>
      </c>
      <c r="D43" s="9">
        <f t="shared" si="13"/>
        <v>0.278788661907449</v>
      </c>
      <c r="E43" s="9">
        <f t="shared" si="14"/>
        <v>0.27097155169221088</v>
      </c>
      <c r="F43" s="9">
        <f t="shared" si="15"/>
        <v>0.45023978640034001</v>
      </c>
      <c r="G43" s="9">
        <f t="shared" si="16"/>
        <v>1.0347785783798844</v>
      </c>
      <c r="H43" s="9">
        <f t="shared" si="17"/>
        <v>3.586946445949712</v>
      </c>
      <c r="I43" s="9">
        <f t="shared" si="18"/>
        <v>3.6904243037876996</v>
      </c>
      <c r="J43" s="9">
        <f t="shared" si="19"/>
        <v>2.221038722488264</v>
      </c>
      <c r="K43" s="11">
        <f t="shared" si="20"/>
        <v>0.2857142857142857</v>
      </c>
      <c r="L43" s="11">
        <f t="shared" si="21"/>
        <v>0.27777777777777779</v>
      </c>
      <c r="M43" s="11">
        <f t="shared" si="22"/>
        <v>0.4587155963302752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-0.27923401776612777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0.22862967817096255</v>
      </c>
      <c r="Q43" s="11">
        <f>2*'OddsRatio_working_3-way'!K43*'OddsRatio_working_3-way'!L43*'OddsRatio_working_3-way'!M43</f>
        <v>7.2811999417503992E-2</v>
      </c>
      <c r="R43" s="11">
        <f t="shared" si="23"/>
        <v>0</v>
      </c>
      <c r="S43" s="11">
        <f t="shared" si="24"/>
        <v>-0.81877444589309012</v>
      </c>
      <c r="T43" s="11">
        <f t="shared" si="25"/>
        <v>-0.2607561929595828</v>
      </c>
      <c r="U43" s="11">
        <f>'OddsRatio_working_3-way'!S43-'OddsRatio_working_3-way'!R43^2/3</f>
        <v>-0.81877444589309012</v>
      </c>
      <c r="V43" s="11">
        <f>'OddsRatio_working_3-way'!S43*'OddsRatio_working_3-way'!R43/3-2*'OddsRatio_working_3-way'!R43^3/27-'OddsRatio_working_3-way'!T43</f>
        <v>0.2607561929595828</v>
      </c>
      <c r="W43" s="11">
        <f>'OddsRatio_working_3-way'!V43^2+4*'OddsRatio_working_3-way'!U43^3/27</f>
        <v>-1.3324653061763753E-2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0.14258194593683568</v>
      </c>
      <c r="Y43" s="11">
        <f>IF('OddsRatio_working_3-way'!W43&gt;=0,IF('OddsRatio_working_3-way'!V43+SQRT('OddsRatio_working_3-way'!W43)&gt;0,0,PI()),ACOS('OddsRatio_working_3-way'!V43/(2*'OddsRatio_working_3-way'!X43)))</f>
        <v>0.41675287964514518</v>
      </c>
      <c r="Z43" s="11">
        <f>'OddsRatio_working_3-way'!X43^(1/3)*COS('OddsRatio_working_3-way'!Y43/3)</f>
        <v>0.5173892891899422</v>
      </c>
      <c r="AA43" s="11">
        <f>'OddsRatio_working_3-way'!X43^(1/3)*COS(('OddsRatio_working_3-way'!Y43+2*PI())/3)</f>
        <v>-0.32134330018243956</v>
      </c>
      <c r="AB43" s="11">
        <f>'OddsRatio_working_3-way'!X43^(1/3)*COS(('OddsRatio_working_3-way'!Y43+4*PI())/3)</f>
        <v>-0.19604598900750259</v>
      </c>
      <c r="AC43" s="11">
        <f>'OddsRatio_working_3-way'!X43^(1/3)*SIN('OddsRatio_working_3-way'!Y43/3)</f>
        <v>7.2340436335586178E-2</v>
      </c>
      <c r="AD43" s="11">
        <f>'OddsRatio_working_3-way'!X43^(1/3)*SIN(('OddsRatio_working_3-way'!Y43+2*PI())/3)</f>
        <v>0.4119020499166704</v>
      </c>
      <c r="AE43" s="11">
        <f>'OddsRatio_working_3-way'!X43^(1/3)*SIN(('OddsRatio_working_3-way'!Y43+4*PI())/3)</f>
        <v>-0.48424248625225652</v>
      </c>
      <c r="AF43" s="11">
        <f>-'OddsRatio_working_3-way'!U43/(3*'OddsRatio_working_3-way'!X43^(1/3))*COS(('OddsRatio_working_3-way'!Y43)/3)</f>
        <v>0.5173892891899422</v>
      </c>
      <c r="AG43" s="11">
        <f>-'OddsRatio_working_3-way'!U43/(3*'OddsRatio_working_3-way'!X43^(1/3))*COS(('OddsRatio_working_3-way'!Y43+2*PI())/3)</f>
        <v>-0.32134330018243956</v>
      </c>
      <c r="AH43" s="11">
        <f>-'OddsRatio_working_3-way'!U43/(3*'OddsRatio_working_3-way'!X43^(1/3))*COS(('OddsRatio_working_3-way'!Y43+4*PI())/3)</f>
        <v>-0.19604598900750259</v>
      </c>
      <c r="AI43" s="11">
        <f>'OddsRatio_working_3-way'!U43/(3*'OddsRatio_working_3-way'!X43^(1/3))*SIN(('OddsRatio_working_3-way'!Y43)/3)</f>
        <v>-7.2340436335586178E-2</v>
      </c>
      <c r="AJ43" s="11">
        <f>'OddsRatio_working_3-way'!U43/(3*'OddsRatio_working_3-way'!X43^(1/3))*SIN(('OddsRatio_working_3-way'!Y43+2*PI())/3)</f>
        <v>-0.4119020499166704</v>
      </c>
      <c r="AK43" s="11">
        <f>'OddsRatio_working_3-way'!U43/(3*'OddsRatio_working_3-way'!X43^(1/3))*SIN(('OddsRatio_working_3-way'!Y43+4*PI())/3)</f>
        <v>0.48424248625225652</v>
      </c>
      <c r="AL43" s="11">
        <f>'OddsRatio_working_3-way'!Z43+'OddsRatio_working_3-way'!AF43</f>
        <v>1.0347785783798844</v>
      </c>
      <c r="AM43" s="11">
        <f>'OddsRatio_working_3-way'!AA43+'OddsRatio_working_3-way'!AG43</f>
        <v>-0.64268660036487912</v>
      </c>
      <c r="AN43" s="11">
        <f>'OddsRatio_working_3-way'!AB43+'OddsRatio_working_3-way'!AH43</f>
        <v>-0.39209197801500517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1.0347785783798844</v>
      </c>
      <c r="AS43" s="11">
        <f>IF(('OddsRatio_working_3-way'!X43=0),IF(Q43&gt;0,-Q43^(1/3),(-Q43)^(1/3)),'OddsRatio_working_3-way'!AM43-'OddsRatio_working_3-way'!R43/3)</f>
        <v>-0.64268660036487912</v>
      </c>
      <c r="AT43" s="11">
        <f>IF(('OddsRatio_working_3-way'!X43=0),IF(Q43&gt;0,-Q43^(1/3),(-Q43)^(1/3)),'OddsRatio_working_3-way'!AN43-'OddsRatio_working_3-way'!R43/3)</f>
        <v>-0.39209197801500517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4.51</v>
      </c>
      <c r="B44" s="4">
        <f>IF('True_Odds_Calculator_3-way'!B45="","",'True_Odds_Calculator_3-way'!B45)</f>
        <v>4.09</v>
      </c>
      <c r="C44" s="4">
        <f>IF('True_Odds_Calculator_3-way'!C45="","",'True_Odds_Calculator_3-way'!C45)</f>
        <v>1.79</v>
      </c>
      <c r="D44" s="9">
        <f t="shared" si="13"/>
        <v>0.21465960833153921</v>
      </c>
      <c r="E44" s="9">
        <f t="shared" si="14"/>
        <v>0.23692390559116497</v>
      </c>
      <c r="F44" s="9">
        <f t="shared" si="15"/>
        <v>0.54841648607729576</v>
      </c>
      <c r="G44" s="9">
        <f t="shared" si="16"/>
        <v>1.0423185948633447</v>
      </c>
      <c r="H44" s="9">
        <f t="shared" si="17"/>
        <v>4.6585382679703384</v>
      </c>
      <c r="I44" s="9">
        <f t="shared" si="18"/>
        <v>4.2207644581277348</v>
      </c>
      <c r="J44" s="9">
        <f t="shared" si="19"/>
        <v>1.8234316899420424</v>
      </c>
      <c r="K44" s="11">
        <f t="shared" si="20"/>
        <v>0.22172949002217296</v>
      </c>
      <c r="L44" s="11">
        <f t="shared" si="21"/>
        <v>0.24449877750611249</v>
      </c>
      <c r="M44" s="11">
        <f t="shared" si="22"/>
        <v>0.55865921787709494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-0.25950146042355293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0.22381622041276011</v>
      </c>
      <c r="Q44" s="11">
        <f>2*'OddsRatio_working_3-way'!K44*'OddsRatio_working_3-way'!L44*'OddsRatio_working_3-way'!M44</f>
        <v>6.0572725416173243E-2</v>
      </c>
      <c r="R44" s="11">
        <f t="shared" si="23"/>
        <v>0</v>
      </c>
      <c r="S44" s="11">
        <f t="shared" si="24"/>
        <v>-0.86248539814555147</v>
      </c>
      <c r="T44" s="11">
        <f t="shared" si="25"/>
        <v>-0.23341959354412761</v>
      </c>
      <c r="U44" s="11">
        <f>'OddsRatio_working_3-way'!S44-'OddsRatio_working_3-way'!R44^2/3</f>
        <v>-0.86248539814555147</v>
      </c>
      <c r="V44" s="11">
        <f>'OddsRatio_working_3-way'!S44*'OddsRatio_working_3-way'!R44/3-2*'OddsRatio_working_3-way'!R44^3/27-'OddsRatio_working_3-way'!T44</f>
        <v>0.23341959354412761</v>
      </c>
      <c r="W44" s="11">
        <f>'OddsRatio_working_3-way'!V44^2+4*'OddsRatio_working_3-way'!U44^3/27</f>
        <v>-4.0565153193298849E-2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0.15415078644269431</v>
      </c>
      <c r="Y44" s="11">
        <f>IF('OddsRatio_working_3-way'!W44&gt;=0,IF('OddsRatio_working_3-way'!V44+SQRT('OddsRatio_working_3-way'!W44)&gt;0,0,PI()),ACOS('OddsRatio_working_3-way'!V44/(2*'OddsRatio_working_3-way'!X44)))</f>
        <v>0.71191150527115199</v>
      </c>
      <c r="Z44" s="11">
        <f>'OddsRatio_working_3-way'!X44^(1/3)*COS('OddsRatio_working_3-way'!Y44/3)</f>
        <v>0.52115929743167233</v>
      </c>
      <c r="AA44" s="11">
        <f>'OddsRatio_working_3-way'!X44^(1/3)*COS(('OddsRatio_working_3-way'!Y44+2*PI())/3)</f>
        <v>-0.36974049133709003</v>
      </c>
      <c r="AB44" s="11">
        <f>'OddsRatio_working_3-way'!X44^(1/3)*COS(('OddsRatio_working_3-way'!Y44+4*PI())/3)</f>
        <v>-0.15141880609458244</v>
      </c>
      <c r="AC44" s="11">
        <f>'OddsRatio_working_3-way'!X44^(1/3)*SIN('OddsRatio_working_3-way'!Y44/3)</f>
        <v>0.12604808374469459</v>
      </c>
      <c r="AD44" s="11">
        <f>'OddsRatio_working_3-way'!X44^(1/3)*SIN(('OddsRatio_working_3-way'!Y44+2*PI())/3)</f>
        <v>0.3883131491219311</v>
      </c>
      <c r="AE44" s="11">
        <f>'OddsRatio_working_3-way'!X44^(1/3)*SIN(('OddsRatio_working_3-way'!Y44+4*PI())/3)</f>
        <v>-0.51436123286662572</v>
      </c>
      <c r="AF44" s="11">
        <f>-'OddsRatio_working_3-way'!U44/(3*'OddsRatio_working_3-way'!X44^(1/3))*COS(('OddsRatio_working_3-way'!Y44)/3)</f>
        <v>0.52115929743167222</v>
      </c>
      <c r="AG44" s="11">
        <f>-'OddsRatio_working_3-way'!U44/(3*'OddsRatio_working_3-way'!X44^(1/3))*COS(('OddsRatio_working_3-way'!Y44+2*PI())/3)</f>
        <v>-0.36974049133708997</v>
      </c>
      <c r="AH44" s="11">
        <f>-'OddsRatio_working_3-way'!U44/(3*'OddsRatio_working_3-way'!X44^(1/3))*COS(('OddsRatio_working_3-way'!Y44+4*PI())/3)</f>
        <v>-0.15141880609458241</v>
      </c>
      <c r="AI44" s="11">
        <f>'OddsRatio_working_3-way'!U44/(3*'OddsRatio_working_3-way'!X44^(1/3))*SIN(('OddsRatio_working_3-way'!Y44)/3)</f>
        <v>-0.12604808374469456</v>
      </c>
      <c r="AJ44" s="11">
        <f>'OddsRatio_working_3-way'!U44/(3*'OddsRatio_working_3-way'!X44^(1/3))*SIN(('OddsRatio_working_3-way'!Y44+2*PI())/3)</f>
        <v>-0.38831314912193104</v>
      </c>
      <c r="AK44" s="11">
        <f>'OddsRatio_working_3-way'!U44/(3*'OddsRatio_working_3-way'!X44^(1/3))*SIN(('OddsRatio_working_3-way'!Y44+4*PI())/3)</f>
        <v>0.51436123286662561</v>
      </c>
      <c r="AL44" s="11">
        <f>'OddsRatio_working_3-way'!Z44+'OddsRatio_working_3-way'!AF44</f>
        <v>1.0423185948633447</v>
      </c>
      <c r="AM44" s="11">
        <f>'OddsRatio_working_3-way'!AA44+'OddsRatio_working_3-way'!AG44</f>
        <v>-0.73948098267417994</v>
      </c>
      <c r="AN44" s="11">
        <f>'OddsRatio_working_3-way'!AB44+'OddsRatio_working_3-way'!AH44</f>
        <v>-0.30283761218916483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1.0423185948633447</v>
      </c>
      <c r="AS44" s="11">
        <f>IF(('OddsRatio_working_3-way'!X44=0),IF(Q44&gt;0,-Q44^(1/3),(-Q44)^(1/3)),'OddsRatio_working_3-way'!AM44-'OddsRatio_working_3-way'!R44/3)</f>
        <v>-0.73948098267417994</v>
      </c>
      <c r="AT44" s="11">
        <f>IF(('OddsRatio_working_3-way'!X44=0),IF(Q44&gt;0,-Q44^(1/3),(-Q44)^(1/3)),'OddsRatio_working_3-way'!AN44-'OddsRatio_working_3-way'!R44/3)</f>
        <v>-0.30283761218916483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1.52</v>
      </c>
      <c r="B45" s="4">
        <f>IF('True_Odds_Calculator_3-way'!B46="","",'True_Odds_Calculator_3-way'!B46)</f>
        <v>4.4800000000000004</v>
      </c>
      <c r="C45" s="4">
        <f>IF('True_Odds_Calculator_3-way'!C46="","",'True_Odds_Calculator_3-way'!C46)</f>
        <v>6.85</v>
      </c>
      <c r="D45" s="9">
        <f t="shared" si="13"/>
        <v>0.64607666939370711</v>
      </c>
      <c r="E45" s="9">
        <f t="shared" si="14"/>
        <v>0.21431300679895932</v>
      </c>
      <c r="F45" s="9">
        <f t="shared" si="15"/>
        <v>0.13961032380733351</v>
      </c>
      <c r="G45" s="9">
        <f t="shared" si="16"/>
        <v>1.0534690724340767</v>
      </c>
      <c r="H45" s="9">
        <f t="shared" si="17"/>
        <v>1.5478039176657199</v>
      </c>
      <c r="I45" s="9">
        <f t="shared" si="18"/>
        <v>4.6660723720705874</v>
      </c>
      <c r="J45" s="9">
        <f t="shared" si="19"/>
        <v>7.1627940737393487</v>
      </c>
      <c r="K45" s="11">
        <f t="shared" si="20"/>
        <v>0.65789473684210531</v>
      </c>
      <c r="L45" s="11">
        <f t="shared" si="21"/>
        <v>0.2232142857142857</v>
      </c>
      <c r="M45" s="11">
        <f t="shared" si="22"/>
        <v>0.14598540145985403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-0.22694795839964876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0.21116603095329564</v>
      </c>
      <c r="Q45" s="11">
        <f>2*'OddsRatio_working_3-way'!K45*'OddsRatio_working_3-way'!L45*'OddsRatio_working_3-way'!M45</f>
        <v>4.2876351462598099E-2</v>
      </c>
      <c r="R45" s="11">
        <f t="shared" si="23"/>
        <v>0</v>
      </c>
      <c r="S45" s="11">
        <f t="shared" si="24"/>
        <v>-0.93046014796677923</v>
      </c>
      <c r="T45" s="11">
        <f t="shared" si="25"/>
        <v>-0.18892591836888917</v>
      </c>
      <c r="U45" s="11">
        <f>'OddsRatio_working_3-way'!S45-'OddsRatio_working_3-way'!R45^2/3</f>
        <v>-0.93046014796677923</v>
      </c>
      <c r="V45" s="11">
        <f>'OddsRatio_working_3-way'!S45*'OddsRatio_working_3-way'!R45/3-2*'OddsRatio_working_3-way'!R45^3/27-'OddsRatio_working_3-way'!T45</f>
        <v>0.18892591836888917</v>
      </c>
      <c r="W45" s="11">
        <f>'OddsRatio_working_3-way'!V45^2+4*'OddsRatio_working_3-way'!U45^3/27</f>
        <v>-8.3647965778945038E-2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0.17272881086436712</v>
      </c>
      <c r="Y45" s="11">
        <f>IF('OddsRatio_working_3-way'!W45&gt;=0,IF('OddsRatio_working_3-way'!V45+SQRT('OddsRatio_working_3-way'!W45)&gt;0,0,PI()),ACOS('OddsRatio_working_3-way'!V45/(2*'OddsRatio_working_3-way'!X45)))</f>
        <v>0.99215620115918279</v>
      </c>
      <c r="Z45" s="11">
        <f>'OddsRatio_working_3-way'!X45^(1/3)*COS('OddsRatio_working_3-way'!Y45/3)</f>
        <v>0.52673453621703836</v>
      </c>
      <c r="AA45" s="11">
        <f>'OddsRatio_working_3-way'!X45^(1/3)*COS(('OddsRatio_working_3-way'!Y45+2*PI())/3)</f>
        <v>-0.41998170952073682</v>
      </c>
      <c r="AB45" s="11">
        <f>'OddsRatio_working_3-way'!X45^(1/3)*COS(('OddsRatio_working_3-way'!Y45+4*PI())/3)</f>
        <v>-0.10675282669630171</v>
      </c>
      <c r="AC45" s="11">
        <f>'OddsRatio_working_3-way'!X45^(1/3)*SIN('OddsRatio_working_3-way'!Y45/3)</f>
        <v>0.1808427798166535</v>
      </c>
      <c r="AD45" s="11">
        <f>'OddsRatio_working_3-way'!X45^(1/3)*SIN(('OddsRatio_working_3-way'!Y45+2*PI())/3)</f>
        <v>0.36574409950624304</v>
      </c>
      <c r="AE45" s="11">
        <f>'OddsRatio_working_3-way'!X45^(1/3)*SIN(('OddsRatio_working_3-way'!Y45+4*PI())/3)</f>
        <v>-0.5465868793228964</v>
      </c>
      <c r="AF45" s="11">
        <f>-'OddsRatio_working_3-way'!U45/(3*'OddsRatio_working_3-way'!X45^(1/3))*COS(('OddsRatio_working_3-way'!Y45)/3)</f>
        <v>0.52673453621703825</v>
      </c>
      <c r="AG45" s="11">
        <f>-'OddsRatio_working_3-way'!U45/(3*'OddsRatio_working_3-way'!X45^(1/3))*COS(('OddsRatio_working_3-way'!Y45+2*PI())/3)</f>
        <v>-0.41998170952073677</v>
      </c>
      <c r="AH45" s="11">
        <f>-'OddsRatio_working_3-way'!U45/(3*'OddsRatio_working_3-way'!X45^(1/3))*COS(('OddsRatio_working_3-way'!Y45+4*PI())/3)</f>
        <v>-0.10675282669630168</v>
      </c>
      <c r="AI45" s="11">
        <f>'OddsRatio_working_3-way'!U45/(3*'OddsRatio_working_3-way'!X45^(1/3))*SIN(('OddsRatio_working_3-way'!Y45)/3)</f>
        <v>-0.18084277981665348</v>
      </c>
      <c r="AJ45" s="11">
        <f>'OddsRatio_working_3-way'!U45/(3*'OddsRatio_working_3-way'!X45^(1/3))*SIN(('OddsRatio_working_3-way'!Y45+2*PI())/3)</f>
        <v>-0.36574409950624293</v>
      </c>
      <c r="AK45" s="11">
        <f>'OddsRatio_working_3-way'!U45/(3*'OddsRatio_working_3-way'!X45^(1/3))*SIN(('OddsRatio_working_3-way'!Y45+4*PI())/3)</f>
        <v>0.54658687932289629</v>
      </c>
      <c r="AL45" s="11">
        <f>'OddsRatio_working_3-way'!Z45+'OddsRatio_working_3-way'!AF45</f>
        <v>1.0534690724340767</v>
      </c>
      <c r="AM45" s="11">
        <f>'OddsRatio_working_3-way'!AA45+'OddsRatio_working_3-way'!AG45</f>
        <v>-0.83996341904147354</v>
      </c>
      <c r="AN45" s="11">
        <f>'OddsRatio_working_3-way'!AB45+'OddsRatio_working_3-way'!AH45</f>
        <v>-0.21350565339260338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1.0534690724340767</v>
      </c>
      <c r="AS45" s="11">
        <f>IF(('OddsRatio_working_3-way'!X45=0),IF(Q45&gt;0,-Q45^(1/3),(-Q45)^(1/3)),'OddsRatio_working_3-way'!AM45-'OddsRatio_working_3-way'!R45/3)</f>
        <v>-0.83996341904147354</v>
      </c>
      <c r="AT45" s="11">
        <f>IF(('OddsRatio_working_3-way'!X45=0),IF(Q45&gt;0,-Q45^(1/3),(-Q45)^(1/3)),'OddsRatio_working_3-way'!AN45-'OddsRatio_working_3-way'!R45/3)</f>
        <v>-0.21350565339260338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2.13</v>
      </c>
      <c r="B46" s="4">
        <f>IF('True_Odds_Calculator_3-way'!B47="","",'True_Odds_Calculator_3-way'!B47)</f>
        <v>3.36</v>
      </c>
      <c r="C46" s="4">
        <f>IF('True_Odds_Calculator_3-way'!C47="","",'True_Odds_Calculator_3-way'!C47)</f>
        <v>3.82</v>
      </c>
      <c r="D46" s="9">
        <f t="shared" si="13"/>
        <v>0.458382053671333</v>
      </c>
      <c r="E46" s="9">
        <f t="shared" si="14"/>
        <v>0.28837244351298252</v>
      </c>
      <c r="F46" s="9">
        <f t="shared" si="15"/>
        <v>0.25324550281568442</v>
      </c>
      <c r="G46" s="9">
        <f t="shared" si="16"/>
        <v>1.0456515765965968</v>
      </c>
      <c r="H46" s="9">
        <f t="shared" si="17"/>
        <v>2.181586281554154</v>
      </c>
      <c r="I46" s="9">
        <f t="shared" si="18"/>
        <v>3.4677377207679694</v>
      </c>
      <c r="J46" s="9">
        <f t="shared" si="19"/>
        <v>3.948737446002403</v>
      </c>
      <c r="K46" s="11">
        <f t="shared" si="20"/>
        <v>0.46948356807511737</v>
      </c>
      <c r="L46" s="11">
        <f t="shared" si="21"/>
        <v>0.29761904761904762</v>
      </c>
      <c r="M46" s="11">
        <f t="shared" si="22"/>
        <v>0.26178010471204188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-0.27507892029313752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0.23080601116881633</v>
      </c>
      <c r="Q46" s="11">
        <f>2*'OddsRatio_working_3-way'!K46*'OddsRatio_working_3-way'!L46*'OddsRatio_working_3-way'!M46</f>
        <v>7.3155629530528135E-2</v>
      </c>
      <c r="R46" s="11">
        <f t="shared" si="23"/>
        <v>0</v>
      </c>
      <c r="S46" s="11">
        <f t="shared" si="24"/>
        <v>-0.83905379199125174</v>
      </c>
      <c r="T46" s="11">
        <f t="shared" si="25"/>
        <v>-0.26594414960103058</v>
      </c>
      <c r="U46" s="11">
        <f>'OddsRatio_working_3-way'!S46-'OddsRatio_working_3-way'!R46^2/3</f>
        <v>-0.83905379199125174</v>
      </c>
      <c r="V46" s="11">
        <f>'OddsRatio_working_3-way'!S46*'OddsRatio_working_3-way'!R46/3-2*'OddsRatio_working_3-way'!R46^3/27-'OddsRatio_working_3-way'!T46</f>
        <v>0.26594414960103058</v>
      </c>
      <c r="W46" s="11">
        <f>'OddsRatio_working_3-way'!V46^2+4*'OddsRatio_working_3-way'!U46^3/27</f>
        <v>-1.6785312584853412E-2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0.14791180082389366</v>
      </c>
      <c r="Y46" s="11">
        <f>IF('OddsRatio_working_3-way'!W46&gt;=0,IF('OddsRatio_working_3-way'!V46+SQRT('OddsRatio_working_3-way'!W46)&gt;0,0,PI()),ACOS('OddsRatio_working_3-way'!V46/(2*'OddsRatio_working_3-way'!X46)))</f>
        <v>0.45332535255560713</v>
      </c>
      <c r="Z46" s="11">
        <f>'OddsRatio_working_3-way'!X46^(1/3)*COS('OddsRatio_working_3-way'!Y46/3)</f>
        <v>0.5228257882982984</v>
      </c>
      <c r="AA46" s="11">
        <f>'OddsRatio_working_3-way'!X46^(1/3)*COS(('OddsRatio_working_3-way'!Y46+2*PI())/3)</f>
        <v>-0.33035739585530488</v>
      </c>
      <c r="AB46" s="11">
        <f>'OddsRatio_working_3-way'!X46^(1/3)*COS(('OddsRatio_working_3-way'!Y46+4*PI())/3)</f>
        <v>-0.1924683924429936</v>
      </c>
      <c r="AC46" s="11">
        <f>'OddsRatio_working_3-way'!X46^(1/3)*SIN('OddsRatio_working_3-way'!Y46/3)</f>
        <v>7.9610253238387149E-2</v>
      </c>
      <c r="AD46" s="11">
        <f>'OddsRatio_working_3-way'!X46^(1/3)*SIN(('OddsRatio_working_3-way'!Y46+2*PI())/3)</f>
        <v>0.41297528780075765</v>
      </c>
      <c r="AE46" s="11">
        <f>'OddsRatio_working_3-way'!X46^(1/3)*SIN(('OddsRatio_working_3-way'!Y46+4*PI())/3)</f>
        <v>-0.49258554103914487</v>
      </c>
      <c r="AF46" s="11">
        <f>-'OddsRatio_working_3-way'!U46/(3*'OddsRatio_working_3-way'!X46^(1/3))*COS(('OddsRatio_working_3-way'!Y46)/3)</f>
        <v>0.5228257882982984</v>
      </c>
      <c r="AG46" s="11">
        <f>-'OddsRatio_working_3-way'!U46/(3*'OddsRatio_working_3-way'!X46^(1/3))*COS(('OddsRatio_working_3-way'!Y46+2*PI())/3)</f>
        <v>-0.33035739585530488</v>
      </c>
      <c r="AH46" s="11">
        <f>-'OddsRatio_working_3-way'!U46/(3*'OddsRatio_working_3-way'!X46^(1/3))*COS(('OddsRatio_working_3-way'!Y46+4*PI())/3)</f>
        <v>-0.1924683924429936</v>
      </c>
      <c r="AI46" s="11">
        <f>'OddsRatio_working_3-way'!U46/(3*'OddsRatio_working_3-way'!X46^(1/3))*SIN(('OddsRatio_working_3-way'!Y46)/3)</f>
        <v>-7.9610253238387149E-2</v>
      </c>
      <c r="AJ46" s="11">
        <f>'OddsRatio_working_3-way'!U46/(3*'OddsRatio_working_3-way'!X46^(1/3))*SIN(('OddsRatio_working_3-way'!Y46+2*PI())/3)</f>
        <v>-0.41297528780075765</v>
      </c>
      <c r="AK46" s="11">
        <f>'OddsRatio_working_3-way'!U46/(3*'OddsRatio_working_3-way'!X46^(1/3))*SIN(('OddsRatio_working_3-way'!Y46+4*PI())/3)</f>
        <v>0.49258554103914487</v>
      </c>
      <c r="AL46" s="11">
        <f>'OddsRatio_working_3-way'!Z46+'OddsRatio_working_3-way'!AF46</f>
        <v>1.0456515765965968</v>
      </c>
      <c r="AM46" s="11">
        <f>'OddsRatio_working_3-way'!AA46+'OddsRatio_working_3-way'!AG46</f>
        <v>-0.66071479171060976</v>
      </c>
      <c r="AN46" s="11">
        <f>'OddsRatio_working_3-way'!AB46+'OddsRatio_working_3-way'!AH46</f>
        <v>-0.3849367848859872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1.0456515765965968</v>
      </c>
      <c r="AS46" s="11">
        <f>IF(('OddsRatio_working_3-way'!X46=0),IF(Q46&gt;0,-Q46^(1/3),(-Q46)^(1/3)),'OddsRatio_working_3-way'!AM46-'OddsRatio_working_3-way'!R46/3)</f>
        <v>-0.66071479171060976</v>
      </c>
      <c r="AT46" s="11">
        <f>IF(('OddsRatio_working_3-way'!X46=0),IF(Q46&gt;0,-Q46^(1/3),(-Q46)^(1/3)),'OddsRatio_working_3-way'!AN46-'OddsRatio_working_3-way'!R46/3)</f>
        <v>-0.3849367848859872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2.4</v>
      </c>
      <c r="B47" s="4">
        <f>IF('True_Odds_Calculator_3-way'!B48="","",'True_Odds_Calculator_3-way'!B48)</f>
        <v>3.3</v>
      </c>
      <c r="C47" s="4">
        <f>IF('True_Odds_Calculator_3-way'!C48="","",'True_Odds_Calculator_3-way'!C48)</f>
        <v>3.19</v>
      </c>
      <c r="D47" s="9">
        <f t="shared" si="13"/>
        <v>0.40458039930468082</v>
      </c>
      <c r="E47" s="9">
        <f t="shared" si="14"/>
        <v>0.29258696269845652</v>
      </c>
      <c r="F47" s="9">
        <f t="shared" si="15"/>
        <v>0.30283263799686255</v>
      </c>
      <c r="G47" s="9">
        <f t="shared" si="16"/>
        <v>1.051211861754298</v>
      </c>
      <c r="H47" s="9">
        <f t="shared" si="17"/>
        <v>2.4716966064560175</v>
      </c>
      <c r="I47" s="9">
        <f t="shared" si="18"/>
        <v>3.4177872820348849</v>
      </c>
      <c r="J47" s="9">
        <f t="shared" si="19"/>
        <v>3.3021539772419124</v>
      </c>
      <c r="K47" s="11">
        <f t="shared" si="20"/>
        <v>0.41666666666666669</v>
      </c>
      <c r="L47" s="11">
        <f t="shared" si="21"/>
        <v>0.30303030303030304</v>
      </c>
      <c r="M47" s="11">
        <f t="shared" si="22"/>
        <v>0.31347962382445144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-0.27911560748551345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0.23313067983914382</v>
      </c>
      <c r="Q47" s="11">
        <f>2*'OddsRatio_working_3-way'!K47*'OddsRatio_working_3-way'!L47*'OddsRatio_working_3-way'!M47</f>
        <v>7.9161521167790766E-2</v>
      </c>
      <c r="R47" s="11">
        <f t="shared" si="23"/>
        <v>0</v>
      </c>
      <c r="S47" s="11">
        <f t="shared" si="24"/>
        <v>-0.83524773816614206</v>
      </c>
      <c r="T47" s="11">
        <f t="shared" si="25"/>
        <v>-0.2836155307864659</v>
      </c>
      <c r="U47" s="11">
        <f>'OddsRatio_working_3-way'!S47-'OddsRatio_working_3-way'!R47^2/3</f>
        <v>-0.83524773816614206</v>
      </c>
      <c r="V47" s="11">
        <f>'OddsRatio_working_3-way'!S47*'OddsRatio_working_3-way'!R47/3-2*'OddsRatio_working_3-way'!R47^3/27-'OddsRatio_working_3-way'!T47</f>
        <v>0.2836155307864659</v>
      </c>
      <c r="W47" s="11">
        <f>'OddsRatio_working_3-way'!V47^2+4*'OddsRatio_working_3-way'!U47^3/27</f>
        <v>-5.888336842820599E-3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0.14690652312449351</v>
      </c>
      <c r="Y47" s="11">
        <f>IF('OddsRatio_working_3-way'!W47&gt;=0,IF('OddsRatio_working_3-way'!V47+SQRT('OddsRatio_working_3-way'!W47)&gt;0,0,PI()),ACOS('OddsRatio_working_3-way'!V47/(2*'OddsRatio_working_3-way'!X47)))</f>
        <v>0.26423529174093274</v>
      </c>
      <c r="Z47" s="11">
        <f>'OddsRatio_working_3-way'!X47^(1/3)*COS('OddsRatio_working_3-way'!Y47/3)</f>
        <v>0.52560593087714891</v>
      </c>
      <c r="AA47" s="11">
        <f>'OddsRatio_working_3-way'!X47^(1/3)*COS(('OddsRatio_working_3-way'!Y47+2*PI())/3)</f>
        <v>-0.30299921665196289</v>
      </c>
      <c r="AB47" s="11">
        <f>'OddsRatio_working_3-way'!X47^(1/3)*COS(('OddsRatio_working_3-way'!Y47+4*PI())/3)</f>
        <v>-0.22260671422518608</v>
      </c>
      <c r="AC47" s="11">
        <f>'OddsRatio_working_3-way'!X47^(1/3)*SIN('OddsRatio_working_3-way'!Y47/3)</f>
        <v>4.6414632916927226E-2</v>
      </c>
      <c r="AD47" s="11">
        <f>'OddsRatio_working_3-way'!X47^(1/3)*SIN(('OddsRatio_working_3-way'!Y47+2*PI())/3)</f>
        <v>0.43198077206091495</v>
      </c>
      <c r="AE47" s="11">
        <f>'OddsRatio_working_3-way'!X47^(1/3)*SIN(('OddsRatio_working_3-way'!Y47+4*PI())/3)</f>
        <v>-0.47839540497784216</v>
      </c>
      <c r="AF47" s="11">
        <f>-'OddsRatio_working_3-way'!U47/(3*'OddsRatio_working_3-way'!X47^(1/3))*COS(('OddsRatio_working_3-way'!Y47)/3)</f>
        <v>0.52560593087714902</v>
      </c>
      <c r="AG47" s="11">
        <f>-'OddsRatio_working_3-way'!U47/(3*'OddsRatio_working_3-way'!X47^(1/3))*COS(('OddsRatio_working_3-way'!Y47+2*PI())/3)</f>
        <v>-0.30299921665196294</v>
      </c>
      <c r="AH47" s="11">
        <f>-'OddsRatio_working_3-way'!U47/(3*'OddsRatio_working_3-way'!X47^(1/3))*COS(('OddsRatio_working_3-way'!Y47+4*PI())/3)</f>
        <v>-0.22260671422518613</v>
      </c>
      <c r="AI47" s="11">
        <f>'OddsRatio_working_3-way'!U47/(3*'OddsRatio_working_3-way'!X47^(1/3))*SIN(('OddsRatio_working_3-way'!Y47)/3)</f>
        <v>-4.6414632916927233E-2</v>
      </c>
      <c r="AJ47" s="11">
        <f>'OddsRatio_working_3-way'!U47/(3*'OddsRatio_working_3-way'!X47^(1/3))*SIN(('OddsRatio_working_3-way'!Y47+2*PI())/3)</f>
        <v>-0.43198077206091506</v>
      </c>
      <c r="AK47" s="11">
        <f>'OddsRatio_working_3-way'!U47/(3*'OddsRatio_working_3-way'!X47^(1/3))*SIN(('OddsRatio_working_3-way'!Y47+4*PI())/3)</f>
        <v>0.47839540497784228</v>
      </c>
      <c r="AL47" s="11">
        <f>'OddsRatio_working_3-way'!Z47+'OddsRatio_working_3-way'!AF47</f>
        <v>1.051211861754298</v>
      </c>
      <c r="AM47" s="11">
        <f>'OddsRatio_working_3-way'!AA47+'OddsRatio_working_3-way'!AG47</f>
        <v>-0.60599843330392589</v>
      </c>
      <c r="AN47" s="11">
        <f>'OddsRatio_working_3-way'!AB47+'OddsRatio_working_3-way'!AH47</f>
        <v>-0.44521342845037221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1.051211861754298</v>
      </c>
      <c r="AS47" s="11">
        <f>IF(('OddsRatio_working_3-way'!X47=0),IF(Q47&gt;0,-Q47^(1/3),(-Q47)^(1/3)),'OddsRatio_working_3-way'!AM47-'OddsRatio_working_3-way'!R47/3)</f>
        <v>-0.60599843330392589</v>
      </c>
      <c r="AT47" s="11">
        <f>IF(('OddsRatio_working_3-way'!X47=0),IF(Q47&gt;0,-Q47^(1/3),(-Q47)^(1/3)),'OddsRatio_working_3-way'!AN47-'OddsRatio_working_3-way'!R47/3)</f>
        <v>-0.44521342845037221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3.11</v>
      </c>
      <c r="B48" s="4">
        <f>IF('True_Odds_Calculator_3-way'!B49="","",'True_Odds_Calculator_3-way'!B49)</f>
        <v>3.39</v>
      </c>
      <c r="C48" s="4">
        <f>IF('True_Odds_Calculator_3-way'!C49="","",'True_Odds_Calculator_3-way'!C49)</f>
        <v>2.4</v>
      </c>
      <c r="D48" s="9">
        <f t="shared" si="13"/>
        <v>0.31073584080319561</v>
      </c>
      <c r="E48" s="9">
        <f t="shared" si="14"/>
        <v>0.2846957630719229</v>
      </c>
      <c r="F48" s="9">
        <f t="shared" si="15"/>
        <v>0.40456839612488155</v>
      </c>
      <c r="G48" s="9">
        <f t="shared" si="16"/>
        <v>1.0512642424766763</v>
      </c>
      <c r="H48" s="9">
        <f t="shared" si="17"/>
        <v>3.2181675516257862</v>
      </c>
      <c r="I48" s="9">
        <f t="shared" si="18"/>
        <v>3.5125215395192559</v>
      </c>
      <c r="J48" s="9">
        <f t="shared" si="19"/>
        <v>2.4717699394673467</v>
      </c>
      <c r="K48" s="11">
        <f t="shared" si="20"/>
        <v>0.32154340836012862</v>
      </c>
      <c r="L48" s="11">
        <f t="shared" si="21"/>
        <v>0.29498525073746312</v>
      </c>
      <c r="M48" s="11">
        <f t="shared" si="22"/>
        <v>0.41666666666666669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-0.27902111057362444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0.23317430055614047</v>
      </c>
      <c r="Q48" s="11">
        <f>2*'OddsRatio_working_3-way'!K48*'OddsRatio_working_3-way'!L48*'OddsRatio_working_3-way'!M48</f>
        <v>7.9042135781742531E-2</v>
      </c>
      <c r="R48" s="11">
        <f t="shared" si="23"/>
        <v>0</v>
      </c>
      <c r="S48" s="11">
        <f t="shared" si="24"/>
        <v>-0.83568694883612926</v>
      </c>
      <c r="T48" s="11">
        <f t="shared" si="25"/>
        <v>-0.28328371146987436</v>
      </c>
      <c r="U48" s="11">
        <f>'OddsRatio_working_3-way'!S48-'OddsRatio_working_3-way'!R48^2/3</f>
        <v>-0.83568694883612926</v>
      </c>
      <c r="V48" s="11">
        <f>'OddsRatio_working_3-way'!S48*'OddsRatio_working_3-way'!R48/3-2*'OddsRatio_working_3-way'!R48^3/27-'OddsRatio_working_3-way'!T48</f>
        <v>0.28328371146987436</v>
      </c>
      <c r="W48" s="11">
        <f>'OddsRatio_working_3-way'!V48^2+4*'OddsRatio_working_3-way'!U48^3/27</f>
        <v>-6.2126989843319658E-3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0.14702241340054156</v>
      </c>
      <c r="Y48" s="11">
        <f>IF('OddsRatio_working_3-way'!W48&gt;=0,IF('OddsRatio_working_3-way'!V48+SQRT('OddsRatio_working_3-way'!W48)&gt;0,0,PI()),ACOS('OddsRatio_working_3-way'!V48/(2*'OddsRatio_working_3-way'!X48)))</f>
        <v>0.27137530885771377</v>
      </c>
      <c r="Z48" s="11">
        <f>'OddsRatio_working_3-way'!X48^(1/3)*COS('OddsRatio_working_3-way'!Y48/3)</f>
        <v>0.52563212123833825</v>
      </c>
      <c r="AA48" s="11">
        <f>'OddsRatio_working_3-way'!X48^(1/3)*COS(('OddsRatio_working_3-way'!Y48+2*PI())/3)</f>
        <v>-0.30410639908830756</v>
      </c>
      <c r="AB48" s="11">
        <f>'OddsRatio_working_3-way'!X48^(1/3)*COS(('OddsRatio_working_3-way'!Y48+4*PI())/3)</f>
        <v>-0.22152572215003058</v>
      </c>
      <c r="AC48" s="11">
        <f>'OddsRatio_working_3-way'!X48^(1/3)*SIN('OddsRatio_working_3-way'!Y48/3)</f>
        <v>4.7677976060175764E-2</v>
      </c>
      <c r="AD48" s="11">
        <f>'OddsRatio_working_3-way'!X48^(1/3)*SIN(('OddsRatio_working_3-way'!Y48+2*PI())/3)</f>
        <v>0.43137178200741505</v>
      </c>
      <c r="AE48" s="11">
        <f>'OddsRatio_working_3-way'!X48^(1/3)*SIN(('OddsRatio_working_3-way'!Y48+4*PI())/3)</f>
        <v>-0.47904975806759081</v>
      </c>
      <c r="AF48" s="11">
        <f>-'OddsRatio_working_3-way'!U48/(3*'OddsRatio_working_3-way'!X48^(1/3))*COS(('OddsRatio_working_3-way'!Y48)/3)</f>
        <v>0.52563212123833813</v>
      </c>
      <c r="AG48" s="11">
        <f>-'OddsRatio_working_3-way'!U48/(3*'OddsRatio_working_3-way'!X48^(1/3))*COS(('OddsRatio_working_3-way'!Y48+2*PI())/3)</f>
        <v>-0.3041063990883075</v>
      </c>
      <c r="AH48" s="11">
        <f>-'OddsRatio_working_3-way'!U48/(3*'OddsRatio_working_3-way'!X48^(1/3))*COS(('OddsRatio_working_3-way'!Y48+4*PI())/3)</f>
        <v>-0.22152572215003055</v>
      </c>
      <c r="AI48" s="11">
        <f>'OddsRatio_working_3-way'!U48/(3*'OddsRatio_working_3-way'!X48^(1/3))*SIN(('OddsRatio_working_3-way'!Y48)/3)</f>
        <v>-4.767797606017575E-2</v>
      </c>
      <c r="AJ48" s="11">
        <f>'OddsRatio_working_3-way'!U48/(3*'OddsRatio_working_3-way'!X48^(1/3))*SIN(('OddsRatio_working_3-way'!Y48+2*PI())/3)</f>
        <v>-0.43137178200741494</v>
      </c>
      <c r="AK48" s="11">
        <f>'OddsRatio_working_3-way'!U48/(3*'OddsRatio_working_3-way'!X48^(1/3))*SIN(('OddsRatio_working_3-way'!Y48+4*PI())/3)</f>
        <v>0.4790497580675907</v>
      </c>
      <c r="AL48" s="11">
        <f>'OddsRatio_working_3-way'!Z48+'OddsRatio_working_3-way'!AF48</f>
        <v>1.0512642424766763</v>
      </c>
      <c r="AM48" s="11">
        <f>'OddsRatio_working_3-way'!AA48+'OddsRatio_working_3-way'!AG48</f>
        <v>-0.608212798176615</v>
      </c>
      <c r="AN48" s="11">
        <f>'OddsRatio_working_3-way'!AB48+'OddsRatio_working_3-way'!AH48</f>
        <v>-0.44305144430006116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1.0512642424766763</v>
      </c>
      <c r="AS48" s="11">
        <f>IF(('OddsRatio_working_3-way'!X48=0),IF(Q48&gt;0,-Q48^(1/3),(-Q48)^(1/3)),'OddsRatio_working_3-way'!AM48-'OddsRatio_working_3-way'!R48/3)</f>
        <v>-0.608212798176615</v>
      </c>
      <c r="AT48" s="11">
        <f>IF(('OddsRatio_working_3-way'!X48=0),IF(Q48&gt;0,-Q48^(1/3),(-Q48)^(1/3)),'OddsRatio_working_3-way'!AN48-'OddsRatio_working_3-way'!R48/3)</f>
        <v>-0.44305144430006116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2.09</v>
      </c>
      <c r="B49" s="4">
        <f>IF('True_Odds_Calculator_3-way'!B50="","",'True_Odds_Calculator_3-way'!B50)</f>
        <v>3.48</v>
      </c>
      <c r="C49" s="4">
        <f>IF('True_Odds_Calculator_3-way'!C50="","",'True_Odds_Calculator_3-way'!C50)</f>
        <v>3.73</v>
      </c>
      <c r="D49" s="9">
        <f t="shared" si="13"/>
        <v>0.46537300693242351</v>
      </c>
      <c r="E49" s="9">
        <f t="shared" si="14"/>
        <v>0.27671586676750615</v>
      </c>
      <c r="F49" s="9">
        <f t="shared" si="15"/>
        <v>0.25791112630007046</v>
      </c>
      <c r="G49" s="9">
        <f t="shared" si="16"/>
        <v>1.0539577340585491</v>
      </c>
      <c r="H49" s="9">
        <f t="shared" si="17"/>
        <v>2.1488139301238185</v>
      </c>
      <c r="I49" s="9">
        <f t="shared" si="18"/>
        <v>3.6138151804652021</v>
      </c>
      <c r="J49" s="9">
        <f t="shared" si="19"/>
        <v>3.8773046139798382</v>
      </c>
      <c r="K49" s="11">
        <f t="shared" si="20"/>
        <v>0.47846889952153115</v>
      </c>
      <c r="L49" s="11">
        <f t="shared" si="21"/>
        <v>0.28735632183908044</v>
      </c>
      <c r="M49" s="11">
        <f t="shared" si="22"/>
        <v>0.26809651474530832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-0.27202352490519754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0.23222351136988428</v>
      </c>
      <c r="Q49" s="11">
        <f>2*'OddsRatio_working_3-way'!K49*'OddsRatio_working_3-way'!L49*'OddsRatio_working_3-way'!M49</f>
        <v>7.3721749641233111E-2</v>
      </c>
      <c r="R49" s="11">
        <f t="shared" si="23"/>
        <v>0</v>
      </c>
      <c r="S49" s="11">
        <f t="shared" si="24"/>
        <v>-0.85368907505634339</v>
      </c>
      <c r="T49" s="11">
        <f t="shared" si="25"/>
        <v>-0.27101240477979155</v>
      </c>
      <c r="U49" s="11">
        <f>'OddsRatio_working_3-way'!S49-'OddsRatio_working_3-way'!R49^2/3</f>
        <v>-0.85368907505634339</v>
      </c>
      <c r="V49" s="11">
        <f>'OddsRatio_working_3-way'!S49*'OddsRatio_working_3-way'!R49/3-2*'OddsRatio_working_3-way'!R49^3/27-'OddsRatio_working_3-way'!T49</f>
        <v>0.27101240477979155</v>
      </c>
      <c r="W49" s="11">
        <f>'OddsRatio_working_3-way'!V49^2+4*'OddsRatio_working_3-way'!U49^3/27</f>
        <v>-1.8723509646722897E-2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0.15179857804937477</v>
      </c>
      <c r="Y49" s="11">
        <f>IF('OddsRatio_working_3-way'!W49&gt;=0,IF('OddsRatio_working_3-way'!V49+SQRT('OddsRatio_working_3-way'!W49)&gt;0,0,PI()),ACOS('OddsRatio_working_3-way'!V49/(2*'OddsRatio_working_3-way'!X49)))</f>
        <v>0.46755907676436137</v>
      </c>
      <c r="Z49" s="11">
        <f>'OddsRatio_working_3-way'!X49^(1/3)*COS('OddsRatio_working_3-way'!Y49/3)</f>
        <v>0.52697886702927454</v>
      </c>
      <c r="AA49" s="11">
        <f>'OddsRatio_working_3-way'!X49^(1/3)*COS(('OddsRatio_working_3-way'!Y49+2*PI())/3)</f>
        <v>-0.33519873585744658</v>
      </c>
      <c r="AB49" s="11">
        <f>'OddsRatio_working_3-way'!X49^(1/3)*COS(('OddsRatio_working_3-way'!Y49+4*PI())/3)</f>
        <v>-0.19178013117182807</v>
      </c>
      <c r="AC49" s="11">
        <f>'OddsRatio_working_3-way'!X49^(1/3)*SIN('OddsRatio_working_3-way'!Y49/3)</f>
        <v>8.2802770022042532E-2</v>
      </c>
      <c r="AD49" s="11">
        <f>'OddsRatio_working_3-way'!X49^(1/3)*SIN(('OddsRatio_working_3-way'!Y49+2*PI())/3)</f>
        <v>0.41497570109387227</v>
      </c>
      <c r="AE49" s="11">
        <f>'OddsRatio_working_3-way'!X49^(1/3)*SIN(('OddsRatio_working_3-way'!Y49+4*PI())/3)</f>
        <v>-0.49777847111591467</v>
      </c>
      <c r="AF49" s="11">
        <f>-'OddsRatio_working_3-way'!U49/(3*'OddsRatio_working_3-way'!X49^(1/3))*COS(('OddsRatio_working_3-way'!Y49)/3)</f>
        <v>0.52697886702927466</v>
      </c>
      <c r="AG49" s="11">
        <f>-'OddsRatio_working_3-way'!U49/(3*'OddsRatio_working_3-way'!X49^(1/3))*COS(('OddsRatio_working_3-way'!Y49+2*PI())/3)</f>
        <v>-0.33519873585744664</v>
      </c>
      <c r="AH49" s="11">
        <f>-'OddsRatio_working_3-way'!U49/(3*'OddsRatio_working_3-way'!X49^(1/3))*COS(('OddsRatio_working_3-way'!Y49+4*PI())/3)</f>
        <v>-0.19178013117182813</v>
      </c>
      <c r="AI49" s="11">
        <f>'OddsRatio_working_3-way'!U49/(3*'OddsRatio_working_3-way'!X49^(1/3))*SIN(('OddsRatio_working_3-way'!Y49)/3)</f>
        <v>-8.2802770022042546E-2</v>
      </c>
      <c r="AJ49" s="11">
        <f>'OddsRatio_working_3-way'!U49/(3*'OddsRatio_working_3-way'!X49^(1/3))*SIN(('OddsRatio_working_3-way'!Y49+2*PI())/3)</f>
        <v>-0.41497570109387233</v>
      </c>
      <c r="AK49" s="11">
        <f>'OddsRatio_working_3-way'!U49/(3*'OddsRatio_working_3-way'!X49^(1/3))*SIN(('OddsRatio_working_3-way'!Y49+4*PI())/3)</f>
        <v>0.49777847111591478</v>
      </c>
      <c r="AL49" s="11">
        <f>'OddsRatio_working_3-way'!Z49+'OddsRatio_working_3-way'!AF49</f>
        <v>1.0539577340585491</v>
      </c>
      <c r="AM49" s="11">
        <f>'OddsRatio_working_3-way'!AA49+'OddsRatio_working_3-way'!AG49</f>
        <v>-0.67039747171489328</v>
      </c>
      <c r="AN49" s="11">
        <f>'OddsRatio_working_3-way'!AB49+'OddsRatio_working_3-way'!AH49</f>
        <v>-0.3835602623436562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1.0539577340585491</v>
      </c>
      <c r="AS49" s="11">
        <f>IF(('OddsRatio_working_3-way'!X49=0),IF(Q49&gt;0,-Q49^(1/3),(-Q49)^(1/3)),'OddsRatio_working_3-way'!AM49-'OddsRatio_working_3-way'!R49/3)</f>
        <v>-0.67039747171489328</v>
      </c>
      <c r="AT49" s="11">
        <f>IF(('OddsRatio_working_3-way'!X49=0),IF(Q49&gt;0,-Q49^(1/3),(-Q49)^(1/3)),'OddsRatio_working_3-way'!AN49-'OddsRatio_working_3-way'!R49/3)</f>
        <v>-0.3835602623436562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1.66</v>
      </c>
      <c r="B50" s="4">
        <f>IF('True_Odds_Calculator_3-way'!B51="","",'True_Odds_Calculator_3-way'!B51)</f>
        <v>3.94</v>
      </c>
      <c r="C50" s="4">
        <f>IF('True_Odds_Calculator_3-way'!C51="","",'True_Odds_Calculator_3-way'!C51)</f>
        <v>5.56</v>
      </c>
      <c r="D50" s="9">
        <f t="shared" si="13"/>
        <v>0.58721082452596296</v>
      </c>
      <c r="E50" s="9">
        <f t="shared" si="14"/>
        <v>0.24204908239086217</v>
      </c>
      <c r="F50" s="9">
        <f t="shared" si="15"/>
        <v>0.17074009308317495</v>
      </c>
      <c r="G50" s="9">
        <f t="shared" si="16"/>
        <v>1.0650998219634809</v>
      </c>
      <c r="H50" s="9">
        <f t="shared" si="17"/>
        <v>1.7029658824958973</v>
      </c>
      <c r="I50" s="9">
        <f t="shared" si="18"/>
        <v>4.1313934765726339</v>
      </c>
      <c r="J50" s="9">
        <f t="shared" si="19"/>
        <v>5.8568551881534727</v>
      </c>
      <c r="K50" s="11">
        <f t="shared" si="20"/>
        <v>0.60240963855421692</v>
      </c>
      <c r="L50" s="11">
        <f t="shared" si="21"/>
        <v>0.25380710659898476</v>
      </c>
      <c r="M50" s="11">
        <f t="shared" si="22"/>
        <v>0.17985611510791369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-0.24331955144098294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0.22439390546152768</v>
      </c>
      <c r="Q50" s="11">
        <f>2*'OddsRatio_working_3-way'!K50*'OddsRatio_working_3-way'!L50*'OddsRatio_working_3-way'!M50</f>
        <v>5.4998506240570511E-2</v>
      </c>
      <c r="R50" s="11">
        <f t="shared" si="23"/>
        <v>0</v>
      </c>
      <c r="S50" s="11">
        <f t="shared" si="24"/>
        <v>-0.92221896733174902</v>
      </c>
      <c r="T50" s="11">
        <f t="shared" si="25"/>
        <v>-0.22603406062052672</v>
      </c>
      <c r="U50" s="11">
        <f>'OddsRatio_working_3-way'!S50-'OddsRatio_working_3-way'!R50^2/3</f>
        <v>-0.92221896733174902</v>
      </c>
      <c r="V50" s="11">
        <f>'OddsRatio_working_3-way'!S50*'OddsRatio_working_3-way'!R50/3-2*'OddsRatio_working_3-way'!R50^3/27-'OddsRatio_working_3-way'!T50</f>
        <v>0.22603406062052672</v>
      </c>
      <c r="W50" s="11">
        <f>'OddsRatio_working_3-way'!V50^2+4*'OddsRatio_working_3-way'!U50^3/27</f>
        <v>-6.5106529736696422E-2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0.1704390846441188</v>
      </c>
      <c r="Y50" s="11">
        <f>IF('OddsRatio_working_3-way'!W50&gt;=0,IF('OddsRatio_working_3-way'!V50+SQRT('OddsRatio_working_3-way'!W50)&gt;0,0,PI()),ACOS('OddsRatio_working_3-way'!V50/(2*'OddsRatio_working_3-way'!X50)))</f>
        <v>0.84585250892372865</v>
      </c>
      <c r="Z50" s="11">
        <f>'OddsRatio_working_3-way'!X50^(1/3)*COS('OddsRatio_working_3-way'!Y50/3)</f>
        <v>0.53254991098174043</v>
      </c>
      <c r="AA50" s="11">
        <f>'OddsRatio_working_3-way'!X50^(1/3)*COS(('OddsRatio_working_3-way'!Y50+2*PI())/3)</f>
        <v>-0.39987018769599986</v>
      </c>
      <c r="AB50" s="11">
        <f>'OddsRatio_working_3-way'!X50^(1/3)*COS(('OddsRatio_working_3-way'!Y50+4*PI())/3)</f>
        <v>-0.13267972328574043</v>
      </c>
      <c r="AC50" s="11">
        <f>'OddsRatio_working_3-way'!X50^(1/3)*SIN('OddsRatio_working_3-way'!Y50/3)</f>
        <v>0.15426248655216437</v>
      </c>
      <c r="AD50" s="11">
        <f>'OddsRatio_working_3-way'!X50^(1/3)*SIN(('OddsRatio_working_3-way'!Y50+2*PI())/3)</f>
        <v>0.38407050841724644</v>
      </c>
      <c r="AE50" s="11">
        <f>'OddsRatio_working_3-way'!X50^(1/3)*SIN(('OddsRatio_working_3-way'!Y50+4*PI())/3)</f>
        <v>-0.53833299496941078</v>
      </c>
      <c r="AF50" s="11">
        <f>-'OddsRatio_working_3-way'!U50/(3*'OddsRatio_working_3-way'!X50^(1/3))*COS(('OddsRatio_working_3-way'!Y50)/3)</f>
        <v>0.53254991098174043</v>
      </c>
      <c r="AG50" s="11">
        <f>-'OddsRatio_working_3-way'!U50/(3*'OddsRatio_working_3-way'!X50^(1/3))*COS(('OddsRatio_working_3-way'!Y50+2*PI())/3)</f>
        <v>-0.39987018769599986</v>
      </c>
      <c r="AH50" s="11">
        <f>-'OddsRatio_working_3-way'!U50/(3*'OddsRatio_working_3-way'!X50^(1/3))*COS(('OddsRatio_working_3-way'!Y50+4*PI())/3)</f>
        <v>-0.13267972328574043</v>
      </c>
      <c r="AI50" s="11">
        <f>'OddsRatio_working_3-way'!U50/(3*'OddsRatio_working_3-way'!X50^(1/3))*SIN(('OddsRatio_working_3-way'!Y50)/3)</f>
        <v>-0.15426248655216437</v>
      </c>
      <c r="AJ50" s="11">
        <f>'OddsRatio_working_3-way'!U50/(3*'OddsRatio_working_3-way'!X50^(1/3))*SIN(('OddsRatio_working_3-way'!Y50+2*PI())/3)</f>
        <v>-0.38407050841724644</v>
      </c>
      <c r="AK50" s="11">
        <f>'OddsRatio_working_3-way'!U50/(3*'OddsRatio_working_3-way'!X50^(1/3))*SIN(('OddsRatio_working_3-way'!Y50+4*PI())/3)</f>
        <v>0.53833299496941078</v>
      </c>
      <c r="AL50" s="11">
        <f>'OddsRatio_working_3-way'!Z50+'OddsRatio_working_3-way'!AF50</f>
        <v>1.0650998219634809</v>
      </c>
      <c r="AM50" s="11">
        <f>'OddsRatio_working_3-way'!AA50+'OddsRatio_working_3-way'!AG50</f>
        <v>-0.79974037539199971</v>
      </c>
      <c r="AN50" s="11">
        <f>'OddsRatio_working_3-way'!AB50+'OddsRatio_working_3-way'!AH50</f>
        <v>-0.26535944657148086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1.0650998219634809</v>
      </c>
      <c r="AS50" s="11">
        <f>IF(('OddsRatio_working_3-way'!X50=0),IF(Q50&gt;0,-Q50^(1/3),(-Q50)^(1/3)),'OddsRatio_working_3-way'!AM50-'OddsRatio_working_3-way'!R50/3)</f>
        <v>-0.79974037539199971</v>
      </c>
      <c r="AT50" s="11">
        <f>IF(('OddsRatio_working_3-way'!X50=0),IF(Q50&gt;0,-Q50^(1/3),(-Q50)^(1/3)),'OddsRatio_working_3-way'!AN50-'OddsRatio_working_3-way'!R50/3)</f>
        <v>-0.26535944657148086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1.87</v>
      </c>
      <c r="B51" s="4">
        <f>IF('True_Odds_Calculator_3-way'!B52="","",'True_Odds_Calculator_3-way'!B52)</f>
        <v>3.62</v>
      </c>
      <c r="C51" s="4">
        <f>IF('True_Odds_Calculator_3-way'!C52="","",'True_Odds_Calculator_3-way'!C52)</f>
        <v>4.47</v>
      </c>
      <c r="D51" s="9">
        <f t="shared" si="13"/>
        <v>0.52075023558928191</v>
      </c>
      <c r="E51" s="9">
        <f t="shared" si="14"/>
        <v>0.26514667794882185</v>
      </c>
      <c r="F51" s="9">
        <f t="shared" si="15"/>
        <v>0.21410308646189632</v>
      </c>
      <c r="G51" s="9">
        <f t="shared" si="16"/>
        <v>1.0578234257539658</v>
      </c>
      <c r="H51" s="9">
        <f t="shared" si="17"/>
        <v>1.9203063804059506</v>
      </c>
      <c r="I51" s="9">
        <f t="shared" si="18"/>
        <v>3.7714973754753895</v>
      </c>
      <c r="J51" s="9">
        <f t="shared" si="19"/>
        <v>4.6706472873662603</v>
      </c>
      <c r="K51" s="11">
        <f t="shared" si="20"/>
        <v>0.53475935828876997</v>
      </c>
      <c r="L51" s="11">
        <f t="shared" si="21"/>
        <v>0.27624309392265195</v>
      </c>
      <c r="M51" s="11">
        <f t="shared" si="22"/>
        <v>0.2237136465324385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-0.26139201614529506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0.23001255352996891</v>
      </c>
      <c r="Q51" s="11">
        <f>2*'OddsRatio_working_3-way'!K51*'OddsRatio_working_3-way'!L51*'OddsRatio_working_3-way'!M51</f>
        <v>6.6095561359186483E-2</v>
      </c>
      <c r="R51" s="11">
        <f t="shared" si="23"/>
        <v>0</v>
      </c>
      <c r="S51" s="11">
        <f t="shared" si="24"/>
        <v>-0.87995248256594094</v>
      </c>
      <c r="T51" s="11">
        <f t="shared" si="25"/>
        <v>-0.25285990878331643</v>
      </c>
      <c r="U51" s="11">
        <f>'OddsRatio_working_3-way'!S51-'OddsRatio_working_3-way'!R51^2/3</f>
        <v>-0.87995248256594094</v>
      </c>
      <c r="V51" s="11">
        <f>'OddsRatio_working_3-way'!S51*'OddsRatio_working_3-way'!R51/3-2*'OddsRatio_working_3-way'!R51^3/27-'OddsRatio_working_3-way'!T51</f>
        <v>0.25285990878331643</v>
      </c>
      <c r="W51" s="11">
        <f>'OddsRatio_working_3-way'!V51^2+4*'OddsRatio_working_3-way'!U51^3/27</f>
        <v>-3.7004327783124E-2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0.15885721674905984</v>
      </c>
      <c r="Y51" s="11">
        <f>IF('OddsRatio_working_3-way'!W51&gt;=0,IF('OddsRatio_working_3-way'!V51+SQRT('OddsRatio_working_3-way'!W51)&gt;0,0,PI()),ACOS('OddsRatio_working_3-way'!V51/(2*'OddsRatio_working_3-way'!X51)))</f>
        <v>0.6503504784636992</v>
      </c>
      <c r="Z51" s="11">
        <f>'OddsRatio_working_3-way'!X51^(1/3)*COS('OddsRatio_working_3-way'!Y51/3)</f>
        <v>0.52891171287698291</v>
      </c>
      <c r="AA51" s="11">
        <f>'OddsRatio_working_3-way'!X51^(1/3)*COS(('OddsRatio_working_3-way'!Y51+2*PI())/3)</f>
        <v>-0.36533905933985278</v>
      </c>
      <c r="AB51" s="11">
        <f>'OddsRatio_working_3-way'!X51^(1/3)*COS(('OddsRatio_working_3-way'!Y51+4*PI())/3)</f>
        <v>-0.16357265353713024</v>
      </c>
      <c r="AC51" s="11">
        <f>'OddsRatio_working_3-way'!X51^(1/3)*SIN('OddsRatio_working_3-way'!Y51/3)</f>
        <v>0.1164898887036253</v>
      </c>
      <c r="AD51" s="11">
        <f>'OddsRatio_working_3-way'!X51^(1/3)*SIN(('OddsRatio_working_3-way'!Y51+2*PI())/3)</f>
        <v>0.39980603535879566</v>
      </c>
      <c r="AE51" s="11">
        <f>'OddsRatio_working_3-way'!X51^(1/3)*SIN(('OddsRatio_working_3-way'!Y51+4*PI())/3)</f>
        <v>-0.51629592406242075</v>
      </c>
      <c r="AF51" s="11">
        <f>-'OddsRatio_working_3-way'!U51/(3*'OddsRatio_working_3-way'!X51^(1/3))*COS(('OddsRatio_working_3-way'!Y51)/3)</f>
        <v>0.52891171287698291</v>
      </c>
      <c r="AG51" s="11">
        <f>-'OddsRatio_working_3-way'!U51/(3*'OddsRatio_working_3-way'!X51^(1/3))*COS(('OddsRatio_working_3-way'!Y51+2*PI())/3)</f>
        <v>-0.36533905933985278</v>
      </c>
      <c r="AH51" s="11">
        <f>-'OddsRatio_working_3-way'!U51/(3*'OddsRatio_working_3-way'!X51^(1/3))*COS(('OddsRatio_working_3-way'!Y51+4*PI())/3)</f>
        <v>-0.16357265353713024</v>
      </c>
      <c r="AI51" s="11">
        <f>'OddsRatio_working_3-way'!U51/(3*'OddsRatio_working_3-way'!X51^(1/3))*SIN(('OddsRatio_working_3-way'!Y51)/3)</f>
        <v>-0.1164898887036253</v>
      </c>
      <c r="AJ51" s="11">
        <f>'OddsRatio_working_3-way'!U51/(3*'OddsRatio_working_3-way'!X51^(1/3))*SIN(('OddsRatio_working_3-way'!Y51+2*PI())/3)</f>
        <v>-0.39980603535879566</v>
      </c>
      <c r="AK51" s="11">
        <f>'OddsRatio_working_3-way'!U51/(3*'OddsRatio_working_3-way'!X51^(1/3))*SIN(('OddsRatio_working_3-way'!Y51+4*PI())/3)</f>
        <v>0.51629592406242075</v>
      </c>
      <c r="AL51" s="11">
        <f>'OddsRatio_working_3-way'!Z51+'OddsRatio_working_3-way'!AF51</f>
        <v>1.0578234257539658</v>
      </c>
      <c r="AM51" s="11">
        <f>'OddsRatio_working_3-way'!AA51+'OddsRatio_working_3-way'!AG51</f>
        <v>-0.73067811867970556</v>
      </c>
      <c r="AN51" s="11">
        <f>'OddsRatio_working_3-way'!AB51+'OddsRatio_working_3-way'!AH51</f>
        <v>-0.32714530707426048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1.0578234257539658</v>
      </c>
      <c r="AS51" s="11">
        <f>IF(('OddsRatio_working_3-way'!X51=0),IF(Q51&gt;0,-Q51^(1/3),(-Q51)^(1/3)),'OddsRatio_working_3-way'!AM51-'OddsRatio_working_3-way'!R51/3)</f>
        <v>-0.73067811867970556</v>
      </c>
      <c r="AT51" s="11">
        <f>IF(('OddsRatio_working_3-way'!X51=0),IF(Q51&gt;0,-Q51^(1/3),(-Q51)^(1/3)),'OddsRatio_working_3-way'!AN51-'OddsRatio_working_3-way'!R51/3)</f>
        <v>-0.32714530707426048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3.31</v>
      </c>
      <c r="B52" s="4">
        <f>IF('True_Odds_Calculator_3-way'!B53="","",'True_Odds_Calculator_3-way'!B53)</f>
        <v>3.4</v>
      </c>
      <c r="C52" s="4">
        <f>IF('True_Odds_Calculator_3-way'!C53="","",'True_Odds_Calculator_3-way'!C53)</f>
        <v>2.29</v>
      </c>
      <c r="D52" s="9">
        <f t="shared" si="13"/>
        <v>0.29169518183016058</v>
      </c>
      <c r="E52" s="9">
        <f t="shared" si="14"/>
        <v>0.28386165287844156</v>
      </c>
      <c r="F52" s="9">
        <f t="shared" si="15"/>
        <v>0.42444316529139764</v>
      </c>
      <c r="G52" s="9">
        <f t="shared" si="16"/>
        <v>1.0511845292998994</v>
      </c>
      <c r="H52" s="9">
        <f t="shared" si="17"/>
        <v>3.4282362626827676</v>
      </c>
      <c r="I52" s="9">
        <f t="shared" si="18"/>
        <v>3.5228428703197583</v>
      </c>
      <c r="J52" s="9">
        <f t="shared" si="19"/>
        <v>2.3560280427968703</v>
      </c>
      <c r="K52" s="11">
        <f t="shared" si="20"/>
        <v>0.30211480362537763</v>
      </c>
      <c r="L52" s="11">
        <f t="shared" si="21"/>
        <v>0.29411764705882354</v>
      </c>
      <c r="M52" s="11">
        <f t="shared" si="22"/>
        <v>0.4366812227074236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-0.27750482506753527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0.23281387384437013</v>
      </c>
      <c r="Q52" s="11">
        <f>2*'OddsRatio_working_3-way'!K52*'OddsRatio_working_3-way'!L52*'OddsRatio_working_3-way'!M52</f>
        <v>7.7604624614790035E-2</v>
      </c>
      <c r="R52" s="11">
        <f t="shared" si="23"/>
        <v>0</v>
      </c>
      <c r="S52" s="11">
        <f t="shared" si="24"/>
        <v>-0.83895432732642083</v>
      </c>
      <c r="T52" s="11">
        <f t="shared" si="25"/>
        <v>-0.27965144244214024</v>
      </c>
      <c r="U52" s="11">
        <f>'OddsRatio_working_3-way'!S52-'OddsRatio_working_3-way'!R52^2/3</f>
        <v>-0.83895432732642083</v>
      </c>
      <c r="V52" s="11">
        <f>'OddsRatio_working_3-way'!S52*'OddsRatio_working_3-way'!R52/3-2*'OddsRatio_working_3-way'!R52^3/27-'OddsRatio_working_3-way'!T52</f>
        <v>0.27965144244214024</v>
      </c>
      <c r="W52" s="11">
        <f>'OddsRatio_working_3-way'!V52^2+4*'OddsRatio_working_3-way'!U52^3/27</f>
        <v>-9.2755558345745809E-3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0.14788550055240732</v>
      </c>
      <c r="Y52" s="11">
        <f>IF('OddsRatio_working_3-way'!W52&gt;=0,IF('OddsRatio_working_3-way'!V52+SQRT('OddsRatio_working_3-way'!W52)&gt;0,0,PI()),ACOS('OddsRatio_working_3-way'!V52/(2*'OddsRatio_working_3-way'!X52)))</f>
        <v>0.33167001510723915</v>
      </c>
      <c r="Z52" s="11">
        <f>'OddsRatio_working_3-way'!X52^(1/3)*COS('OddsRatio_working_3-way'!Y52/3)</f>
        <v>0.52559226464994968</v>
      </c>
      <c r="AA52" s="11">
        <f>'OddsRatio_working_3-way'!X52^(1/3)*COS(('OddsRatio_working_3-way'!Y52+2*PI())/3)</f>
        <v>-0.31332493932363842</v>
      </c>
      <c r="AB52" s="11">
        <f>'OddsRatio_working_3-way'!X52^(1/3)*COS(('OddsRatio_working_3-way'!Y52+4*PI())/3)</f>
        <v>-0.21226732532631115</v>
      </c>
      <c r="AC52" s="11">
        <f>'OddsRatio_working_3-way'!X52^(1/3)*SIN('OddsRatio_working_3-way'!Y52/3)</f>
        <v>5.8345640645018196E-2</v>
      </c>
      <c r="AD52" s="11">
        <f>'OddsRatio_working_3-way'!X52^(1/3)*SIN(('OddsRatio_working_3-way'!Y52+2*PI())/3)</f>
        <v>0.42600343289694115</v>
      </c>
      <c r="AE52" s="11">
        <f>'OddsRatio_working_3-way'!X52^(1/3)*SIN(('OddsRatio_working_3-way'!Y52+4*PI())/3)</f>
        <v>-0.48434907354195927</v>
      </c>
      <c r="AF52" s="11">
        <f>-'OddsRatio_working_3-way'!U52/(3*'OddsRatio_working_3-way'!X52^(1/3))*COS(('OddsRatio_working_3-way'!Y52)/3)</f>
        <v>0.52559226464994968</v>
      </c>
      <c r="AG52" s="11">
        <f>-'OddsRatio_working_3-way'!U52/(3*'OddsRatio_working_3-way'!X52^(1/3))*COS(('OddsRatio_working_3-way'!Y52+2*PI())/3)</f>
        <v>-0.31332493932363842</v>
      </c>
      <c r="AH52" s="11">
        <f>-'OddsRatio_working_3-way'!U52/(3*'OddsRatio_working_3-way'!X52^(1/3))*COS(('OddsRatio_working_3-way'!Y52+4*PI())/3)</f>
        <v>-0.21226732532631115</v>
      </c>
      <c r="AI52" s="11">
        <f>'OddsRatio_working_3-way'!U52/(3*'OddsRatio_working_3-way'!X52^(1/3))*SIN(('OddsRatio_working_3-way'!Y52)/3)</f>
        <v>-5.8345640645018196E-2</v>
      </c>
      <c r="AJ52" s="11">
        <f>'OddsRatio_working_3-way'!U52/(3*'OddsRatio_working_3-way'!X52^(1/3))*SIN(('OddsRatio_working_3-way'!Y52+2*PI())/3)</f>
        <v>-0.42600343289694115</v>
      </c>
      <c r="AK52" s="11">
        <f>'OddsRatio_working_3-way'!U52/(3*'OddsRatio_working_3-way'!X52^(1/3))*SIN(('OddsRatio_working_3-way'!Y52+4*PI())/3)</f>
        <v>0.48434907354195927</v>
      </c>
      <c r="AL52" s="11">
        <f>'OddsRatio_working_3-way'!Z52+'OddsRatio_working_3-way'!AF52</f>
        <v>1.0511845292998994</v>
      </c>
      <c r="AM52" s="11">
        <f>'OddsRatio_working_3-way'!AA52+'OddsRatio_working_3-way'!AG52</f>
        <v>-0.62664987864727684</v>
      </c>
      <c r="AN52" s="11">
        <f>'OddsRatio_working_3-way'!AB52+'OddsRatio_working_3-way'!AH52</f>
        <v>-0.4245346506526223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1.0511845292998994</v>
      </c>
      <c r="AS52" s="11">
        <f>IF(('OddsRatio_working_3-way'!X52=0),IF(Q52&gt;0,-Q52^(1/3),(-Q52)^(1/3)),'OddsRatio_working_3-way'!AM52-'OddsRatio_working_3-way'!R52/3)</f>
        <v>-0.62664987864727684</v>
      </c>
      <c r="AT52" s="11">
        <f>IF(('OddsRatio_working_3-way'!X52=0),IF(Q52&gt;0,-Q52^(1/3),(-Q52)^(1/3)),'OddsRatio_working_3-way'!AN52-'OddsRatio_working_3-way'!R52/3)</f>
        <v>-0.4245346506526223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1.72</v>
      </c>
      <c r="B53" s="4">
        <f>IF('True_Odds_Calculator_3-way'!B54="","",'True_Odds_Calculator_3-way'!B54)</f>
        <v>3.82</v>
      </c>
      <c r="C53" s="4">
        <f>IF('True_Odds_Calculator_3-way'!C54="","",'True_Odds_Calculator_3-way'!C54)</f>
        <v>5.12</v>
      </c>
      <c r="D53" s="9">
        <f t="shared" si="13"/>
        <v>0.56540881718497393</v>
      </c>
      <c r="E53" s="9">
        <f t="shared" si="14"/>
        <v>0.24934705652452654</v>
      </c>
      <c r="F53" s="9">
        <f t="shared" si="15"/>
        <v>0.18524412629049922</v>
      </c>
      <c r="G53" s="9">
        <f t="shared" si="16"/>
        <v>1.0675441320954877</v>
      </c>
      <c r="H53" s="9">
        <f t="shared" si="17"/>
        <v>1.7686317751087515</v>
      </c>
      <c r="I53" s="9">
        <f t="shared" si="18"/>
        <v>4.0104744525092757</v>
      </c>
      <c r="J53" s="9">
        <f t="shared" si="19"/>
        <v>5.3982818242334085</v>
      </c>
      <c r="K53" s="11">
        <f t="shared" si="20"/>
        <v>0.58139534883720934</v>
      </c>
      <c r="L53" s="11">
        <f t="shared" si="21"/>
        <v>0.26178010471204188</v>
      </c>
      <c r="M53" s="11">
        <f t="shared" si="22"/>
        <v>0.1953125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-0.2486663673444538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0.22770208054304153</v>
      </c>
      <c r="Q53" s="11">
        <f>2*'OddsRatio_working_3-way'!K53*'OddsRatio_working_3-way'!L53*'OddsRatio_working_3-way'!M53</f>
        <v>5.9452240350663585E-2</v>
      </c>
      <c r="R53" s="11">
        <f t="shared" si="23"/>
        <v>0</v>
      </c>
      <c r="S53" s="11">
        <f t="shared" si="24"/>
        <v>-0.91569311513537965</v>
      </c>
      <c r="T53" s="11">
        <f t="shared" si="25"/>
        <v>-0.23908436426511218</v>
      </c>
      <c r="U53" s="11">
        <f>'OddsRatio_working_3-way'!S53-'OddsRatio_working_3-way'!R53^2/3</f>
        <v>-0.91569311513537965</v>
      </c>
      <c r="V53" s="11">
        <f>'OddsRatio_working_3-way'!S53*'OddsRatio_working_3-way'!R53/3-2*'OddsRatio_working_3-way'!R53^3/27-'OddsRatio_working_3-way'!T53</f>
        <v>0.23908436426511218</v>
      </c>
      <c r="W53" s="11">
        <f>'OddsRatio_working_3-way'!V53^2+4*'OddsRatio_working_3-way'!U53^3/27</f>
        <v>-5.6587270321312368E-2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0.16863318442507483</v>
      </c>
      <c r="Y53" s="11">
        <f>IF('OddsRatio_working_3-way'!W53&gt;=0,IF('OddsRatio_working_3-way'!V53+SQRT('OddsRatio_working_3-way'!W53)&gt;0,0,PI()),ACOS('OddsRatio_working_3-way'!V53/(2*'OddsRatio_working_3-way'!X53)))</f>
        <v>0.78287476823609947</v>
      </c>
      <c r="Z53" s="11">
        <f>'OddsRatio_working_3-way'!X53^(1/3)*COS('OddsRatio_working_3-way'!Y53/3)</f>
        <v>0.53377206604774385</v>
      </c>
      <c r="AA53" s="11">
        <f>'OddsRatio_working_3-way'!X53^(1/3)*COS(('OddsRatio_working_3-way'!Y53+2*PI())/3)</f>
        <v>-0.39033162798046478</v>
      </c>
      <c r="AB53" s="11">
        <f>'OddsRatio_working_3-way'!X53^(1/3)*COS(('OddsRatio_working_3-way'!Y53+4*PI())/3)</f>
        <v>-0.14344043806727916</v>
      </c>
      <c r="AC53" s="11">
        <f>'OddsRatio_working_3-way'!X53^(1/3)*SIN('OddsRatio_working_3-way'!Y53/3)</f>
        <v>0.14254269495692479</v>
      </c>
      <c r="AD53" s="11">
        <f>'OddsRatio_working_3-way'!X53^(1/3)*SIN(('OddsRatio_working_3-way'!Y53+2*PI())/3)</f>
        <v>0.39098882154938902</v>
      </c>
      <c r="AE53" s="11">
        <f>'OddsRatio_working_3-way'!X53^(1/3)*SIN(('OddsRatio_working_3-way'!Y53+4*PI())/3)</f>
        <v>-0.53353151650631381</v>
      </c>
      <c r="AF53" s="11">
        <f>-'OddsRatio_working_3-way'!U53/(3*'OddsRatio_working_3-way'!X53^(1/3))*COS(('OddsRatio_working_3-way'!Y53)/3)</f>
        <v>0.53377206604774385</v>
      </c>
      <c r="AG53" s="11">
        <f>-'OddsRatio_working_3-way'!U53/(3*'OddsRatio_working_3-way'!X53^(1/3))*COS(('OddsRatio_working_3-way'!Y53+2*PI())/3)</f>
        <v>-0.39033162798046478</v>
      </c>
      <c r="AH53" s="11">
        <f>-'OddsRatio_working_3-way'!U53/(3*'OddsRatio_working_3-way'!X53^(1/3))*COS(('OddsRatio_working_3-way'!Y53+4*PI())/3)</f>
        <v>-0.14344043806727916</v>
      </c>
      <c r="AI53" s="11">
        <f>'OddsRatio_working_3-way'!U53/(3*'OddsRatio_working_3-way'!X53^(1/3))*SIN(('OddsRatio_working_3-way'!Y53)/3)</f>
        <v>-0.14254269495692479</v>
      </c>
      <c r="AJ53" s="11">
        <f>'OddsRatio_working_3-way'!U53/(3*'OddsRatio_working_3-way'!X53^(1/3))*SIN(('OddsRatio_working_3-way'!Y53+2*PI())/3)</f>
        <v>-0.39098882154938902</v>
      </c>
      <c r="AK53" s="11">
        <f>'OddsRatio_working_3-way'!U53/(3*'OddsRatio_working_3-way'!X53^(1/3))*SIN(('OddsRatio_working_3-way'!Y53+4*PI())/3)</f>
        <v>0.53353151650631381</v>
      </c>
      <c r="AL53" s="11">
        <f>'OddsRatio_working_3-way'!Z53+'OddsRatio_working_3-way'!AF53</f>
        <v>1.0675441320954877</v>
      </c>
      <c r="AM53" s="11">
        <f>'OddsRatio_working_3-way'!AA53+'OddsRatio_working_3-way'!AG53</f>
        <v>-0.78066325596092956</v>
      </c>
      <c r="AN53" s="11">
        <f>'OddsRatio_working_3-way'!AB53+'OddsRatio_working_3-way'!AH53</f>
        <v>-0.28688087613455832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1.0675441320954877</v>
      </c>
      <c r="AS53" s="11">
        <f>IF(('OddsRatio_working_3-way'!X53=0),IF(Q53&gt;0,-Q53^(1/3),(-Q53)^(1/3)),'OddsRatio_working_3-way'!AM53-'OddsRatio_working_3-way'!R53/3)</f>
        <v>-0.78066325596092956</v>
      </c>
      <c r="AT53" s="11">
        <f>IF(('OddsRatio_working_3-way'!X53=0),IF(Q53&gt;0,-Q53^(1/3),(-Q53)^(1/3)),'OddsRatio_working_3-way'!AN53-'OddsRatio_working_3-way'!R53/3)</f>
        <v>-0.28688087613455832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2.48</v>
      </c>
      <c r="B54" s="4">
        <f>IF('True_Odds_Calculator_3-way'!B55="","",'True_Odds_Calculator_3-way'!B55)</f>
        <v>3.2</v>
      </c>
      <c r="C54" s="4">
        <f>IF('True_Odds_Calculator_3-way'!C55="","",'True_Odds_Calculator_3-way'!C55)</f>
        <v>3.16</v>
      </c>
      <c r="D54" s="9">
        <f t="shared" si="13"/>
        <v>0.39166692393402802</v>
      </c>
      <c r="E54" s="9">
        <f t="shared" si="14"/>
        <v>0.30222476715548008</v>
      </c>
      <c r="F54" s="9">
        <f t="shared" si="15"/>
        <v>0.30610830891049201</v>
      </c>
      <c r="G54" s="9">
        <f t="shared" si="16"/>
        <v>1.04945257587279</v>
      </c>
      <c r="H54" s="9">
        <f t="shared" si="17"/>
        <v>2.5531898122917291</v>
      </c>
      <c r="I54" s="9">
        <f t="shared" si="18"/>
        <v>3.3087956669201377</v>
      </c>
      <c r="J54" s="9">
        <f t="shared" si="19"/>
        <v>3.266817563885227</v>
      </c>
      <c r="K54" s="11">
        <f t="shared" si="20"/>
        <v>0.40322580645161293</v>
      </c>
      <c r="L54" s="11">
        <f t="shared" si="21"/>
        <v>0.3125</v>
      </c>
      <c r="M54" s="11">
        <f t="shared" si="22"/>
        <v>0.31645569620253161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-0.28044610044916296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0.2328756635361372</v>
      </c>
      <c r="Q54" s="11">
        <f>2*'OddsRatio_working_3-way'!K54*'OddsRatio_working_3-way'!L54*'OddsRatio_working_3-way'!M54</f>
        <v>7.9751939567170263E-2</v>
      </c>
      <c r="R54" s="11">
        <f t="shared" si="23"/>
        <v>0</v>
      </c>
      <c r="S54" s="11">
        <f t="shared" si="24"/>
        <v>-0.83037583037583029</v>
      </c>
      <c r="T54" s="11">
        <f t="shared" si="25"/>
        <v>-0.28437528437528431</v>
      </c>
      <c r="U54" s="11">
        <f>'OddsRatio_working_3-way'!S54-'OddsRatio_working_3-way'!R54^2/3</f>
        <v>-0.83037583037583029</v>
      </c>
      <c r="V54" s="11">
        <f>'OddsRatio_working_3-way'!S54*'OddsRatio_working_3-way'!R54/3-2*'OddsRatio_working_3-way'!R54^3/27-'OddsRatio_working_3-way'!T54</f>
        <v>0.28437528437528431</v>
      </c>
      <c r="W54" s="11">
        <f>'OddsRatio_working_3-way'!V54^2+4*'OddsRatio_working_3-way'!U54^3/27</f>
        <v>-3.9550058438106439E-3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0.14562306497198038</v>
      </c>
      <c r="Y54" s="11">
        <f>IF('OddsRatio_working_3-way'!W54&gt;=0,IF('OddsRatio_working_3-way'!V54+SQRT('OddsRatio_working_3-way'!W54)&gt;0,0,PI()),ACOS('OddsRatio_working_3-way'!V54/(2*'OddsRatio_working_3-way'!X54)))</f>
        <v>0.21764441180108829</v>
      </c>
      <c r="Z54" s="11">
        <f>'OddsRatio_working_3-way'!X54^(1/3)*COS('OddsRatio_working_3-way'!Y54/3)</f>
        <v>0.52472628793639509</v>
      </c>
      <c r="AA54" s="11">
        <f>'OddsRatio_working_3-way'!X54^(1/3)*COS(('OddsRatio_working_3-way'!Y54+2*PI())/3)</f>
        <v>-0.29538888628121956</v>
      </c>
      <c r="AB54" s="11">
        <f>'OddsRatio_working_3-way'!X54^(1/3)*COS(('OddsRatio_working_3-way'!Y54+4*PI())/3)</f>
        <v>-0.22933740165517544</v>
      </c>
      <c r="AC54" s="11">
        <f>'OddsRatio_working_3-way'!X54^(1/3)*SIN('OddsRatio_working_3-way'!Y54/3)</f>
        <v>3.8134842429220987E-2</v>
      </c>
      <c r="AD54" s="11">
        <f>'OddsRatio_working_3-way'!X54^(1/3)*SIN(('OddsRatio_working_3-way'!Y54+2*PI())/3)</f>
        <v>0.43535887417181574</v>
      </c>
      <c r="AE54" s="11">
        <f>'OddsRatio_working_3-way'!X54^(1/3)*SIN(('OddsRatio_working_3-way'!Y54+4*PI())/3)</f>
        <v>-0.47349371660103673</v>
      </c>
      <c r="AF54" s="11">
        <f>-'OddsRatio_working_3-way'!U54/(3*'OddsRatio_working_3-way'!X54^(1/3))*COS(('OddsRatio_working_3-way'!Y54)/3)</f>
        <v>0.52472628793639498</v>
      </c>
      <c r="AG54" s="11">
        <f>-'OddsRatio_working_3-way'!U54/(3*'OddsRatio_working_3-way'!X54^(1/3))*COS(('OddsRatio_working_3-way'!Y54+2*PI())/3)</f>
        <v>-0.29538888628121951</v>
      </c>
      <c r="AH54" s="11">
        <f>-'OddsRatio_working_3-way'!U54/(3*'OddsRatio_working_3-way'!X54^(1/3))*COS(('OddsRatio_working_3-way'!Y54+4*PI())/3)</f>
        <v>-0.22933740165517538</v>
      </c>
      <c r="AI54" s="11">
        <f>'OddsRatio_working_3-way'!U54/(3*'OddsRatio_working_3-way'!X54^(1/3))*SIN(('OddsRatio_working_3-way'!Y54)/3)</f>
        <v>-3.8134842429220973E-2</v>
      </c>
      <c r="AJ54" s="11">
        <f>'OddsRatio_working_3-way'!U54/(3*'OddsRatio_working_3-way'!X54^(1/3))*SIN(('OddsRatio_working_3-way'!Y54+2*PI())/3)</f>
        <v>-0.43535887417181562</v>
      </c>
      <c r="AK54" s="11">
        <f>'OddsRatio_working_3-way'!U54/(3*'OddsRatio_working_3-way'!X54^(1/3))*SIN(('OddsRatio_working_3-way'!Y54+4*PI())/3)</f>
        <v>0.47349371660103662</v>
      </c>
      <c r="AL54" s="11">
        <f>'OddsRatio_working_3-way'!Z54+'OddsRatio_working_3-way'!AF54</f>
        <v>1.04945257587279</v>
      </c>
      <c r="AM54" s="11">
        <f>'OddsRatio_working_3-way'!AA54+'OddsRatio_working_3-way'!AG54</f>
        <v>-0.59077777256243902</v>
      </c>
      <c r="AN54" s="11">
        <f>'OddsRatio_working_3-way'!AB54+'OddsRatio_working_3-way'!AH54</f>
        <v>-0.45867480331035082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1.04945257587279</v>
      </c>
      <c r="AS54" s="11">
        <f>IF(('OddsRatio_working_3-way'!X54=0),IF(Q54&gt;0,-Q54^(1/3),(-Q54)^(1/3)),'OddsRatio_working_3-way'!AM54-'OddsRatio_working_3-way'!R54/3)</f>
        <v>-0.59077777256243902</v>
      </c>
      <c r="AT54" s="11">
        <f>IF(('OddsRatio_working_3-way'!X54=0),IF(Q54&gt;0,-Q54^(1/3),(-Q54)^(1/3)),'OddsRatio_working_3-way'!AN54-'OddsRatio_working_3-way'!R54/3)</f>
        <v>-0.45867480331035082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2.66</v>
      </c>
      <c r="B55" s="4">
        <f>IF('True_Odds_Calculator_3-way'!B56="","",'True_Odds_Calculator_3-way'!B56)</f>
        <v>3.41</v>
      </c>
      <c r="C55" s="4">
        <f>IF('True_Odds_Calculator_3-way'!C56="","",'True_Odds_Calculator_3-way'!C56)</f>
        <v>2.75</v>
      </c>
      <c r="D55" s="9">
        <f t="shared" si="13"/>
        <v>0.3644828318846432</v>
      </c>
      <c r="E55" s="9">
        <f t="shared" si="14"/>
        <v>0.28317456490882131</v>
      </c>
      <c r="F55" s="9">
        <f t="shared" si="15"/>
        <v>0.35234260320653543</v>
      </c>
      <c r="G55" s="9">
        <f t="shared" si="16"/>
        <v>1.0503695484360667</v>
      </c>
      <c r="H55" s="9">
        <f t="shared" si="17"/>
        <v>2.7436134504038709</v>
      </c>
      <c r="I55" s="9">
        <f t="shared" si="18"/>
        <v>3.5313906117309215</v>
      </c>
      <c r="J55" s="9">
        <f t="shared" si="19"/>
        <v>2.8381467097631168</v>
      </c>
      <c r="K55" s="11">
        <f t="shared" si="20"/>
        <v>0.37593984962406013</v>
      </c>
      <c r="L55" s="11">
        <f t="shared" si="21"/>
        <v>0.29325513196480935</v>
      </c>
      <c r="M55" s="11">
        <f t="shared" si="22"/>
        <v>0.36363636363636365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-0.28066901457856863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0.23332123964937673</v>
      </c>
      <c r="Q55" s="11">
        <f>2*'OddsRatio_working_3-way'!K55*'OddsRatio_working_3-way'!L55*'OddsRatio_working_3-way'!M55</f>
        <v>8.0179120154424965E-2</v>
      </c>
      <c r="R55" s="11">
        <f t="shared" si="23"/>
        <v>0</v>
      </c>
      <c r="S55" s="11">
        <f t="shared" si="24"/>
        <v>-0.83130387584719412</v>
      </c>
      <c r="T55" s="11">
        <f t="shared" si="25"/>
        <v>-0.28567143499903569</v>
      </c>
      <c r="U55" s="11">
        <f>'OddsRatio_working_3-way'!S55-'OddsRatio_working_3-way'!R55^2/3</f>
        <v>-0.83130387584719412</v>
      </c>
      <c r="V55" s="11">
        <f>'OddsRatio_working_3-way'!S55*'OddsRatio_working_3-way'!R55/3-2*'OddsRatio_working_3-way'!R55^3/27-'OddsRatio_working_3-way'!T55</f>
        <v>0.28567143499903569</v>
      </c>
      <c r="W55" s="11">
        <f>'OddsRatio_working_3-way'!V55^2+4*'OddsRatio_working_3-way'!U55^3/27</f>
        <v>-3.5008616937021453E-3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0.14586726026434993</v>
      </c>
      <c r="Y55" s="11">
        <f>IF('OddsRatio_working_3-way'!W55&gt;=0,IF('OddsRatio_working_3-way'!V55+SQRT('OddsRatio_working_3-way'!W55)&gt;0,0,PI()),ACOS('OddsRatio_working_3-way'!V55/(2*'OddsRatio_working_3-way'!X55)))</f>
        <v>0.20423161636784282</v>
      </c>
      <c r="Z55" s="11">
        <f>'OddsRatio_working_3-way'!X55^(1/3)*COS('OddsRatio_working_3-way'!Y55/3)</f>
        <v>0.52518477421803345</v>
      </c>
      <c r="AA55" s="11">
        <f>'OddsRatio_working_3-way'!X55^(1/3)*COS(('OddsRatio_working_3-way'!Y55+2*PI())/3)</f>
        <v>-0.29360341190607153</v>
      </c>
      <c r="AB55" s="11">
        <f>'OddsRatio_working_3-way'!X55^(1/3)*COS(('OddsRatio_working_3-way'!Y55+4*PI())/3)</f>
        <v>-0.23158136231196197</v>
      </c>
      <c r="AC55" s="11">
        <f>'OddsRatio_working_3-way'!X55^(1/3)*SIN('OddsRatio_working_3-way'!Y55/3)</f>
        <v>3.580844702885147E-2</v>
      </c>
      <c r="AD55" s="11">
        <f>'OddsRatio_working_3-way'!X55^(1/3)*SIN(('OddsRatio_working_3-way'!Y55+2*PI())/3)</f>
        <v>0.43691913263918586</v>
      </c>
      <c r="AE55" s="11">
        <f>'OddsRatio_working_3-way'!X55^(1/3)*SIN(('OddsRatio_working_3-way'!Y55+4*PI())/3)</f>
        <v>-0.47272757966803736</v>
      </c>
      <c r="AF55" s="11">
        <f>-'OddsRatio_working_3-way'!U55/(3*'OddsRatio_working_3-way'!X55^(1/3))*COS(('OddsRatio_working_3-way'!Y55)/3)</f>
        <v>0.52518477421803322</v>
      </c>
      <c r="AG55" s="11">
        <f>-'OddsRatio_working_3-way'!U55/(3*'OddsRatio_working_3-way'!X55^(1/3))*COS(('OddsRatio_working_3-way'!Y55+2*PI())/3)</f>
        <v>-0.29360341190607142</v>
      </c>
      <c r="AH55" s="11">
        <f>-'OddsRatio_working_3-way'!U55/(3*'OddsRatio_working_3-way'!X55^(1/3))*COS(('OddsRatio_working_3-way'!Y55+4*PI())/3)</f>
        <v>-0.23158136231196189</v>
      </c>
      <c r="AI55" s="11">
        <f>'OddsRatio_working_3-way'!U55/(3*'OddsRatio_working_3-way'!X55^(1/3))*SIN(('OddsRatio_working_3-way'!Y55)/3)</f>
        <v>-3.5808447028851456E-2</v>
      </c>
      <c r="AJ55" s="11">
        <f>'OddsRatio_working_3-way'!U55/(3*'OddsRatio_working_3-way'!X55^(1/3))*SIN(('OddsRatio_working_3-way'!Y55+2*PI())/3)</f>
        <v>-0.43691913263918569</v>
      </c>
      <c r="AK55" s="11">
        <f>'OddsRatio_working_3-way'!U55/(3*'OddsRatio_working_3-way'!X55^(1/3))*SIN(('OddsRatio_working_3-way'!Y55+4*PI())/3)</f>
        <v>0.47272757966803713</v>
      </c>
      <c r="AL55" s="11">
        <f>'OddsRatio_working_3-way'!Z55+'OddsRatio_working_3-way'!AF55</f>
        <v>1.0503695484360667</v>
      </c>
      <c r="AM55" s="11">
        <f>'OddsRatio_working_3-way'!AA55+'OddsRatio_working_3-way'!AG55</f>
        <v>-0.58720682381214295</v>
      </c>
      <c r="AN55" s="11">
        <f>'OddsRatio_working_3-way'!AB55+'OddsRatio_working_3-way'!AH55</f>
        <v>-0.46316272462392383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1.0503695484360667</v>
      </c>
      <c r="AS55" s="11">
        <f>IF(('OddsRatio_working_3-way'!X55=0),IF(Q55&gt;0,-Q55^(1/3),(-Q55)^(1/3)),'OddsRatio_working_3-way'!AM55-'OddsRatio_working_3-way'!R55/3)</f>
        <v>-0.58720682381214295</v>
      </c>
      <c r="AT55" s="11">
        <f>IF(('OddsRatio_working_3-way'!X55=0),IF(Q55&gt;0,-Q55^(1/3),(-Q55)^(1/3)),'OddsRatio_working_3-way'!AN55-'OddsRatio_working_3-way'!R55/3)</f>
        <v>-0.46316272462392383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3.25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2.19</v>
      </c>
      <c r="D56" s="9">
        <f t="shared" si="13"/>
        <v>0.28836932585300484</v>
      </c>
      <c r="E56" s="9">
        <f t="shared" si="14"/>
        <v>0.27782486217490743</v>
      </c>
      <c r="F56" s="9">
        <f t="shared" si="15"/>
        <v>0.43380581197208767</v>
      </c>
      <c r="G56" s="9">
        <f t="shared" si="16"/>
        <v>1.0967889829659254</v>
      </c>
      <c r="H56" s="9">
        <f t="shared" si="17"/>
        <v>3.4677752116733322</v>
      </c>
      <c r="I56" s="9">
        <f t="shared" si="18"/>
        <v>3.599389889629244</v>
      </c>
      <c r="J56" s="9">
        <f t="shared" si="19"/>
        <v>2.3051788897294507</v>
      </c>
      <c r="K56" s="11">
        <f t="shared" si="20"/>
        <v>0.30769230769230771</v>
      </c>
      <c r="L56" s="11">
        <f t="shared" si="21"/>
        <v>0.29673590504451036</v>
      </c>
      <c r="M56" s="11">
        <f t="shared" si="22"/>
        <v>0.45662100456621008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-0.26455772592108517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0.24222488349962845</v>
      </c>
      <c r="Q56" s="11">
        <f>2*'OddsRatio_working_3-way'!K56*'OddsRatio_working_3-way'!L56*'OddsRatio_working_3-way'!M56</f>
        <v>8.3382059724484828E-2</v>
      </c>
      <c r="R56" s="11">
        <f t="shared" si="23"/>
        <v>0</v>
      </c>
      <c r="S56" s="11">
        <f t="shared" si="24"/>
        <v>-0.9155842365075425</v>
      </c>
      <c r="T56" s="11">
        <f t="shared" si="25"/>
        <v>-0.31517529656025556</v>
      </c>
      <c r="U56" s="11">
        <f>'OddsRatio_working_3-way'!S56-'OddsRatio_working_3-way'!R56^2/3</f>
        <v>-0.9155842365075425</v>
      </c>
      <c r="V56" s="11">
        <f>'OddsRatio_working_3-way'!S56*'OddsRatio_working_3-way'!R56/3-2*'OddsRatio_working_3-way'!R56^3/27-'OddsRatio_working_3-way'!T56</f>
        <v>0.31517529656025556</v>
      </c>
      <c r="W56" s="11">
        <f>'OddsRatio_working_3-way'!V56^2+4*'OddsRatio_working_3-way'!U56^3/27</f>
        <v>-1.4372565680622409E-2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0.16860310884030835</v>
      </c>
      <c r="Y56" s="11">
        <f>IF('OddsRatio_working_3-way'!W56&gt;=0,IF('OddsRatio_working_3-way'!V56+SQRT('OddsRatio_working_3-way'!W56)&gt;0,0,PI()),ACOS('OddsRatio_working_3-way'!V56/(2*'OddsRatio_working_3-way'!X56)))</f>
        <v>0.36347695903746269</v>
      </c>
      <c r="Z56" s="11">
        <f>'OddsRatio_working_3-way'!X56^(1/3)*COS('OddsRatio_working_3-way'!Y56/3)</f>
        <v>0.54839449148296271</v>
      </c>
      <c r="AA56" s="11">
        <f>'OddsRatio_working_3-way'!X56^(1/3)*COS(('OddsRatio_working_3-way'!Y56+2*PI())/3)</f>
        <v>-0.3320217250754342</v>
      </c>
      <c r="AB56" s="11">
        <f>'OddsRatio_working_3-way'!X56^(1/3)*COS(('OddsRatio_working_3-way'!Y56+4*PI())/3)</f>
        <v>-0.21637276640752856</v>
      </c>
      <c r="AC56" s="11">
        <f>'OddsRatio_working_3-way'!X56^(1/3)*SIN('OddsRatio_working_3-way'!Y56/3)</f>
        <v>6.6769957418415196E-2</v>
      </c>
      <c r="AD56" s="11">
        <f>'OddsRatio_working_3-way'!X56^(1/3)*SIN(('OddsRatio_working_3-way'!Y56+2*PI())/3)</f>
        <v>0.44153858221048703</v>
      </c>
      <c r="AE56" s="11">
        <f>'OddsRatio_working_3-way'!X56^(1/3)*SIN(('OddsRatio_working_3-way'!Y56+4*PI())/3)</f>
        <v>-0.50830853962890221</v>
      </c>
      <c r="AF56" s="11">
        <f>-'OddsRatio_working_3-way'!U56/(3*'OddsRatio_working_3-way'!X56^(1/3))*COS(('OddsRatio_working_3-way'!Y56)/3)</f>
        <v>0.54839449148296271</v>
      </c>
      <c r="AG56" s="11">
        <f>-'OddsRatio_working_3-way'!U56/(3*'OddsRatio_working_3-way'!X56^(1/3))*COS(('OddsRatio_working_3-way'!Y56+2*PI())/3)</f>
        <v>-0.3320217250754342</v>
      </c>
      <c r="AH56" s="11">
        <f>-'OddsRatio_working_3-way'!U56/(3*'OddsRatio_working_3-way'!X56^(1/3))*COS(('OddsRatio_working_3-way'!Y56+4*PI())/3)</f>
        <v>-0.21637276640752856</v>
      </c>
      <c r="AI56" s="11">
        <f>'OddsRatio_working_3-way'!U56/(3*'OddsRatio_working_3-way'!X56^(1/3))*SIN(('OddsRatio_working_3-way'!Y56)/3)</f>
        <v>-6.6769957418415196E-2</v>
      </c>
      <c r="AJ56" s="11">
        <f>'OddsRatio_working_3-way'!U56/(3*'OddsRatio_working_3-way'!X56^(1/3))*SIN(('OddsRatio_working_3-way'!Y56+2*PI())/3)</f>
        <v>-0.44153858221048703</v>
      </c>
      <c r="AK56" s="11">
        <f>'OddsRatio_working_3-way'!U56/(3*'OddsRatio_working_3-way'!X56^(1/3))*SIN(('OddsRatio_working_3-way'!Y56+4*PI())/3)</f>
        <v>0.50830853962890221</v>
      </c>
      <c r="AL56" s="11">
        <f>'OddsRatio_working_3-way'!Z56+'OddsRatio_working_3-way'!AF56</f>
        <v>1.0967889829659254</v>
      </c>
      <c r="AM56" s="11">
        <f>'OddsRatio_working_3-way'!AA56+'OddsRatio_working_3-way'!AG56</f>
        <v>-0.66404345015086841</v>
      </c>
      <c r="AN56" s="11">
        <f>'OddsRatio_working_3-way'!AB56+'OddsRatio_working_3-way'!AH56</f>
        <v>-0.43274553281505712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1.0967889829659254</v>
      </c>
      <c r="AS56" s="11">
        <f>IF(('OddsRatio_working_3-way'!X56=0),IF(Q56&gt;0,-Q56^(1/3),(-Q56)^(1/3)),'OddsRatio_working_3-way'!AM56-'OddsRatio_working_3-way'!R56/3)</f>
        <v>-0.66404345015086841</v>
      </c>
      <c r="AT56" s="11">
        <f>IF(('OddsRatio_working_3-way'!X56=0),IF(Q56&gt;0,-Q56^(1/3),(-Q56)^(1/3)),'OddsRatio_working_3-way'!AN56-'OddsRatio_working_3-way'!R56/3)</f>
        <v>-0.43274553281505712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2.35</v>
      </c>
      <c r="B57" s="4">
        <f>IF('True_Odds_Calculator_3-way'!B58="","",'True_Odds_Calculator_3-way'!B58)</f>
        <v>3.32</v>
      </c>
      <c r="C57" s="4">
        <f>IF('True_Odds_Calculator_3-way'!C58="","",'True_Odds_Calculator_3-way'!C58)</f>
        <v>3.15</v>
      </c>
      <c r="D57" s="9">
        <f t="shared" si="13"/>
        <v>0.40936673133955703</v>
      </c>
      <c r="E57" s="9">
        <f t="shared" si="14"/>
        <v>0.28739975346679453</v>
      </c>
      <c r="F57" s="9">
        <f t="shared" si="15"/>
        <v>0.30323351519364838</v>
      </c>
      <c r="G57" s="9">
        <f t="shared" si="16"/>
        <v>1.0687388384054193</v>
      </c>
      <c r="H57" s="9">
        <f t="shared" si="17"/>
        <v>2.4427974318473158</v>
      </c>
      <c r="I57" s="9">
        <f t="shared" si="18"/>
        <v>3.4794741051005724</v>
      </c>
      <c r="J57" s="9">
        <f t="shared" si="19"/>
        <v>3.297788502571652</v>
      </c>
      <c r="K57" s="11">
        <f t="shared" si="20"/>
        <v>0.42553191489361702</v>
      </c>
      <c r="L57" s="11">
        <f t="shared" si="21"/>
        <v>0.30120481927710846</v>
      </c>
      <c r="M57" s="11">
        <f t="shared" si="22"/>
        <v>0.31746031746031744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-0.27399567876368691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0.23681351546001633</v>
      </c>
      <c r="Q57" s="11">
        <f>2*'OddsRatio_working_3-way'!K57*'OddsRatio_working_3-way'!L57*'OddsRatio_working_3-way'!M57</f>
        <v>8.1379214934713534E-2</v>
      </c>
      <c r="R57" s="11">
        <f t="shared" si="23"/>
        <v>0</v>
      </c>
      <c r="S57" s="11">
        <f t="shared" si="24"/>
        <v>-0.86429653390359096</v>
      </c>
      <c r="T57" s="11">
        <f t="shared" si="25"/>
        <v>-0.2970091181799282</v>
      </c>
      <c r="U57" s="11">
        <f>'OddsRatio_working_3-way'!S57-'OddsRatio_working_3-way'!R57^2/3</f>
        <v>-0.86429653390359096</v>
      </c>
      <c r="V57" s="11">
        <f>'OddsRatio_working_3-way'!S57*'OddsRatio_working_3-way'!R57/3-2*'OddsRatio_working_3-way'!R57^3/27-'OddsRatio_working_3-way'!T57</f>
        <v>0.2970091181799282</v>
      </c>
      <c r="W57" s="11">
        <f>'OddsRatio_working_3-way'!V57^2+4*'OddsRatio_working_3-way'!U57^3/27</f>
        <v>-7.4354883202669003E-3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0.1546365938275005</v>
      </c>
      <c r="Y57" s="11">
        <f>IF('OddsRatio_working_3-way'!W57&gt;=0,IF('OddsRatio_working_3-way'!V57+SQRT('OddsRatio_working_3-way'!W57)&gt;0,0,PI()),ACOS('OddsRatio_working_3-way'!V57/(2*'OddsRatio_working_3-way'!X57)))</f>
        <v>0.28255751101577653</v>
      </c>
      <c r="Z57" s="11">
        <f>'OddsRatio_working_3-way'!X57^(1/3)*COS('OddsRatio_working_3-way'!Y57/3)</f>
        <v>0.53436941920270964</v>
      </c>
      <c r="AA57" s="11">
        <f>'OddsRatio_working_3-way'!X57^(1/3)*COS(('OddsRatio_working_3-way'!Y57+2*PI())/3)</f>
        <v>-0.31090114062696383</v>
      </c>
      <c r="AB57" s="11">
        <f>'OddsRatio_working_3-way'!X57^(1/3)*COS(('OddsRatio_working_3-way'!Y57+4*PI())/3)</f>
        <v>-0.22346827857574567</v>
      </c>
      <c r="AC57" s="11">
        <f>'OddsRatio_working_3-way'!X57^(1/3)*SIN('OddsRatio_working_3-way'!Y57/3)</f>
        <v>5.0479386441290304E-2</v>
      </c>
      <c r="AD57" s="11">
        <f>'OddsRatio_working_3-way'!X57^(1/3)*SIN(('OddsRatio_working_3-way'!Y57+2*PI())/3)</f>
        <v>0.4375377988144375</v>
      </c>
      <c r="AE57" s="11">
        <f>'OddsRatio_working_3-way'!X57^(1/3)*SIN(('OddsRatio_working_3-way'!Y57+4*PI())/3)</f>
        <v>-0.48801718525572774</v>
      </c>
      <c r="AF57" s="11">
        <f>-'OddsRatio_working_3-way'!U57/(3*'OddsRatio_working_3-way'!X57^(1/3))*COS(('OddsRatio_working_3-way'!Y57)/3)</f>
        <v>0.53436941920270964</v>
      </c>
      <c r="AG57" s="11">
        <f>-'OddsRatio_working_3-way'!U57/(3*'OddsRatio_working_3-way'!X57^(1/3))*COS(('OddsRatio_working_3-way'!Y57+2*PI())/3)</f>
        <v>-0.31090114062696383</v>
      </c>
      <c r="AH57" s="11">
        <f>-'OddsRatio_working_3-way'!U57/(3*'OddsRatio_working_3-way'!X57^(1/3))*COS(('OddsRatio_working_3-way'!Y57+4*PI())/3)</f>
        <v>-0.22346827857574567</v>
      </c>
      <c r="AI57" s="11">
        <f>'OddsRatio_working_3-way'!U57/(3*'OddsRatio_working_3-way'!X57^(1/3))*SIN(('OddsRatio_working_3-way'!Y57)/3)</f>
        <v>-5.0479386441290304E-2</v>
      </c>
      <c r="AJ57" s="11">
        <f>'OddsRatio_working_3-way'!U57/(3*'OddsRatio_working_3-way'!X57^(1/3))*SIN(('OddsRatio_working_3-way'!Y57+2*PI())/3)</f>
        <v>-0.4375377988144375</v>
      </c>
      <c r="AK57" s="11">
        <f>'OddsRatio_working_3-way'!U57/(3*'OddsRatio_working_3-way'!X57^(1/3))*SIN(('OddsRatio_working_3-way'!Y57+4*PI())/3)</f>
        <v>0.48801718525572774</v>
      </c>
      <c r="AL57" s="11">
        <f>'OddsRatio_working_3-way'!Z57+'OddsRatio_working_3-way'!AF57</f>
        <v>1.0687388384054193</v>
      </c>
      <c r="AM57" s="11">
        <f>'OddsRatio_working_3-way'!AA57+'OddsRatio_working_3-way'!AG57</f>
        <v>-0.62180228125392767</v>
      </c>
      <c r="AN57" s="11">
        <f>'OddsRatio_working_3-way'!AB57+'OddsRatio_working_3-way'!AH57</f>
        <v>-0.44693655715149133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1.0687388384054193</v>
      </c>
      <c r="AS57" s="11">
        <f>IF(('OddsRatio_working_3-way'!X57=0),IF(Q57&gt;0,-Q57^(1/3),(-Q57)^(1/3)),'OddsRatio_working_3-way'!AM57-'OddsRatio_working_3-way'!R57/3)</f>
        <v>-0.62180228125392767</v>
      </c>
      <c r="AT57" s="11">
        <f>IF(('OddsRatio_working_3-way'!X57=0),IF(Q57&gt;0,-Q57^(1/3),(-Q57)^(1/3)),'OddsRatio_working_3-way'!AN57-'OddsRatio_working_3-way'!R57/3)</f>
        <v>-0.44693655715149133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2.75</v>
      </c>
      <c r="B58" s="4">
        <f>IF('True_Odds_Calculator_3-way'!B59="","",'True_Odds_Calculator_3-way'!B59)</f>
        <v>3.19</v>
      </c>
      <c r="C58" s="4">
        <f>IF('True_Odds_Calculator_3-way'!C59="","",'True_Odds_Calculator_3-way'!C59)</f>
        <v>2.73</v>
      </c>
      <c r="D58" s="9">
        <f t="shared" si="13"/>
        <v>0.34882010537115837</v>
      </c>
      <c r="E58" s="9">
        <f t="shared" si="14"/>
        <v>0.29974438654772767</v>
      </c>
      <c r="F58" s="9">
        <f t="shared" si="15"/>
        <v>0.35143550808111379</v>
      </c>
      <c r="G58" s="9">
        <f t="shared" si="16"/>
        <v>1.0667469884937808</v>
      </c>
      <c r="H58" s="9">
        <f t="shared" si="17"/>
        <v>2.8668072298641172</v>
      </c>
      <c r="I58" s="9">
        <f t="shared" si="18"/>
        <v>3.3361759048013799</v>
      </c>
      <c r="J58" s="9">
        <f t="shared" si="19"/>
        <v>2.8454722900942411</v>
      </c>
      <c r="K58" s="11">
        <f t="shared" si="20"/>
        <v>0.36363636363636365</v>
      </c>
      <c r="L58" s="11">
        <f t="shared" si="21"/>
        <v>0.31347962382445144</v>
      </c>
      <c r="M58" s="11">
        <f t="shared" si="22"/>
        <v>0.36630036630036628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-0.27684854330622355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0.23675384176951578</v>
      </c>
      <c r="Q58" s="11">
        <f>2*'OddsRatio_working_3-way'!K58*'OddsRatio_working_3-way'!L58*'OddsRatio_working_3-way'!M58</f>
        <v>8.3511055297889158E-2</v>
      </c>
      <c r="R58" s="11">
        <f t="shared" si="23"/>
        <v>0</v>
      </c>
      <c r="S58" s="11">
        <f t="shared" si="24"/>
        <v>-0.85517459814712182</v>
      </c>
      <c r="T58" s="11">
        <f t="shared" si="25"/>
        <v>-0.30164888823531633</v>
      </c>
      <c r="U58" s="11">
        <f>'OddsRatio_working_3-way'!S58-'OddsRatio_working_3-way'!R58^2/3</f>
        <v>-0.85517459814712182</v>
      </c>
      <c r="V58" s="11">
        <f>'OddsRatio_working_3-way'!S58*'OddsRatio_working_3-way'!R58/3-2*'OddsRatio_working_3-way'!R58^3/27-'OddsRatio_working_3-way'!T58</f>
        <v>0.30164888823531633</v>
      </c>
      <c r="W58" s="11">
        <f>'OddsRatio_working_3-way'!V58^2+4*'OddsRatio_working_3-way'!U58^3/27</f>
        <v>-1.6611867493009913E-3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0.15219497242263239</v>
      </c>
      <c r="Y58" s="11">
        <f>IF('OddsRatio_working_3-way'!W58&gt;=0,IF('OddsRatio_working_3-way'!V58+SQRT('OddsRatio_working_3-way'!W58)&gt;0,0,PI()),ACOS('OddsRatio_working_3-way'!V58/(2*'OddsRatio_working_3-way'!X58)))</f>
        <v>0.13430287001719221</v>
      </c>
      <c r="Z58" s="11">
        <f>'OddsRatio_working_3-way'!X58^(1/3)*COS('OddsRatio_working_3-way'!Y58/3)</f>
        <v>0.5333734942468904</v>
      </c>
      <c r="AA58" s="11">
        <f>'OddsRatio_working_3-way'!X58^(1/3)*COS(('OddsRatio_working_3-way'!Y58+2*PI())/3)</f>
        <v>-0.28737940917856092</v>
      </c>
      <c r="AB58" s="11">
        <f>'OddsRatio_working_3-way'!X58^(1/3)*COS(('OddsRatio_working_3-way'!Y58+4*PI())/3)</f>
        <v>-0.24599408506832965</v>
      </c>
      <c r="AC58" s="11">
        <f>'OddsRatio_working_3-way'!X58^(1/3)*SIN('OddsRatio_working_3-way'!Y58/3)</f>
        <v>2.389382801554206E-2</v>
      </c>
      <c r="AD58" s="11">
        <f>'OddsRatio_working_3-way'!X58^(1/3)*SIN(('OddsRatio_working_3-way'!Y58+2*PI())/3)</f>
        <v>0.44996808171530928</v>
      </c>
      <c r="AE58" s="11">
        <f>'OddsRatio_working_3-way'!X58^(1/3)*SIN(('OddsRatio_working_3-way'!Y58+4*PI())/3)</f>
        <v>-0.47386190973085118</v>
      </c>
      <c r="AF58" s="11">
        <f>-'OddsRatio_working_3-way'!U58/(3*'OddsRatio_working_3-way'!X58^(1/3))*COS(('OddsRatio_working_3-way'!Y58)/3)</f>
        <v>0.5333734942468904</v>
      </c>
      <c r="AG58" s="11">
        <f>-'OddsRatio_working_3-way'!U58/(3*'OddsRatio_working_3-way'!X58^(1/3))*COS(('OddsRatio_working_3-way'!Y58+2*PI())/3)</f>
        <v>-0.28737940917856092</v>
      </c>
      <c r="AH58" s="11">
        <f>-'OddsRatio_working_3-way'!U58/(3*'OddsRatio_working_3-way'!X58^(1/3))*COS(('OddsRatio_working_3-way'!Y58+4*PI())/3)</f>
        <v>-0.24599408506832965</v>
      </c>
      <c r="AI58" s="11">
        <f>'OddsRatio_working_3-way'!U58/(3*'OddsRatio_working_3-way'!X58^(1/3))*SIN(('OddsRatio_working_3-way'!Y58)/3)</f>
        <v>-2.389382801554206E-2</v>
      </c>
      <c r="AJ58" s="11">
        <f>'OddsRatio_working_3-way'!U58/(3*'OddsRatio_working_3-way'!X58^(1/3))*SIN(('OddsRatio_working_3-way'!Y58+2*PI())/3)</f>
        <v>-0.44996808171530928</v>
      </c>
      <c r="AK58" s="11">
        <f>'OddsRatio_working_3-way'!U58/(3*'OddsRatio_working_3-way'!X58^(1/3))*SIN(('OddsRatio_working_3-way'!Y58+4*PI())/3)</f>
        <v>0.47386190973085118</v>
      </c>
      <c r="AL58" s="11">
        <f>'OddsRatio_working_3-way'!Z58+'OddsRatio_working_3-way'!AF58</f>
        <v>1.0667469884937808</v>
      </c>
      <c r="AM58" s="11">
        <f>'OddsRatio_working_3-way'!AA58+'OddsRatio_working_3-way'!AG58</f>
        <v>-0.57475881835712184</v>
      </c>
      <c r="AN58" s="11">
        <f>'OddsRatio_working_3-way'!AB58+'OddsRatio_working_3-way'!AH58</f>
        <v>-0.4919881701366593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1.0667469884937808</v>
      </c>
      <c r="AS58" s="11">
        <f>IF(('OddsRatio_working_3-way'!X58=0),IF(Q58&gt;0,-Q58^(1/3),(-Q58)^(1/3)),'OddsRatio_working_3-way'!AM58-'OddsRatio_working_3-way'!R58/3)</f>
        <v>-0.57475881835712184</v>
      </c>
      <c r="AT58" s="11">
        <f>IF(('OddsRatio_working_3-way'!X58=0),IF(Q58&gt;0,-Q58^(1/3),(-Q58)^(1/3)),'OddsRatio_working_3-way'!AN58-'OddsRatio_working_3-way'!R58/3)</f>
        <v>-0.4919881701366593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2.63</v>
      </c>
      <c r="B59" s="4">
        <f>IF('True_Odds_Calculator_3-way'!B60="","",'True_Odds_Calculator_3-way'!B60)</f>
        <v>3.39</v>
      </c>
      <c r="C59" s="4">
        <f>IF('True_Odds_Calculator_3-way'!C60="","",'True_Odds_Calculator_3-way'!C60)</f>
        <v>2.71</v>
      </c>
      <c r="D59" s="9">
        <f t="shared" si="13"/>
        <v>0.36479431042648425</v>
      </c>
      <c r="E59" s="9">
        <f t="shared" si="14"/>
        <v>0.28144027743249378</v>
      </c>
      <c r="F59" s="9">
        <f t="shared" si="15"/>
        <v>0.3537654121410217</v>
      </c>
      <c r="G59" s="9">
        <f t="shared" si="16"/>
        <v>1.0682643093145938</v>
      </c>
      <c r="H59" s="9">
        <f t="shared" si="17"/>
        <v>2.741270824182787</v>
      </c>
      <c r="I59" s="9">
        <f t="shared" si="18"/>
        <v>3.5531516992618792</v>
      </c>
      <c r="J59" s="9">
        <f t="shared" si="19"/>
        <v>2.8267319689279558</v>
      </c>
      <c r="K59" s="11">
        <f t="shared" si="20"/>
        <v>0.38022813688212931</v>
      </c>
      <c r="L59" s="11">
        <f t="shared" si="21"/>
        <v>0.29498525073746312</v>
      </c>
      <c r="M59" s="11">
        <f t="shared" si="22"/>
        <v>0.36900369003690037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-0.27571276789520116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0.2371536888759648</v>
      </c>
      <c r="Q59" s="11">
        <f>2*'OddsRatio_working_3-way'!K59*'OddsRatio_working_3-way'!L59*'OddsRatio_working_3-way'!M59</f>
        <v>8.277615667572942E-2</v>
      </c>
      <c r="R59" s="11">
        <f t="shared" si="23"/>
        <v>0</v>
      </c>
      <c r="S59" s="11">
        <f t="shared" si="24"/>
        <v>-0.86014764817169176</v>
      </c>
      <c r="T59" s="11">
        <f t="shared" si="25"/>
        <v>-0.30022605520826934</v>
      </c>
      <c r="U59" s="11">
        <f>'OddsRatio_working_3-way'!S59-'OddsRatio_working_3-way'!R59^2/3</f>
        <v>-0.86014764817169176</v>
      </c>
      <c r="V59" s="11">
        <f>'OddsRatio_working_3-way'!S59*'OddsRatio_working_3-way'!R59/3-2*'OddsRatio_working_3-way'!R59^3/27-'OddsRatio_working_3-way'!T59</f>
        <v>0.30022605520826934</v>
      </c>
      <c r="W59" s="11">
        <f>'OddsRatio_working_3-way'!V59^2+4*'OddsRatio_working_3-way'!U59^3/27</f>
        <v>-4.1433762200846908E-3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0.15352447723897603</v>
      </c>
      <c r="Y59" s="11">
        <f>IF('OddsRatio_working_3-way'!W59&gt;=0,IF('OddsRatio_working_3-way'!V59+SQRT('OddsRatio_working_3-way'!W59)&gt;0,0,PI()),ACOS('OddsRatio_working_3-way'!V59/(2*'OddsRatio_working_3-way'!X59)))</f>
        <v>0.21120449804295305</v>
      </c>
      <c r="Z59" s="11">
        <f>'OddsRatio_working_3-way'!X59^(1/3)*COS('OddsRatio_working_3-way'!Y59/3)</f>
        <v>0.53413215465729691</v>
      </c>
      <c r="AA59" s="11">
        <f>'OddsRatio_working_3-way'!X59^(1/3)*COS(('OddsRatio_working_3-way'!Y59+2*PI())/3)</f>
        <v>-0.29968575028513356</v>
      </c>
      <c r="AB59" s="11">
        <f>'OddsRatio_working_3-way'!X59^(1/3)*COS(('OddsRatio_working_3-way'!Y59+4*PI())/3)</f>
        <v>-0.23444640437216319</v>
      </c>
      <c r="AC59" s="11">
        <f>'OddsRatio_working_3-way'!X59^(1/3)*SIN('OddsRatio_working_3-way'!Y59/3)</f>
        <v>3.7665953924608538E-2</v>
      </c>
      <c r="AD59" s="11">
        <f>'OddsRatio_working_3-way'!X59^(1/3)*SIN(('OddsRatio_working_3-way'!Y59+2*PI())/3)</f>
        <v>0.44373903794903347</v>
      </c>
      <c r="AE59" s="11">
        <f>'OddsRatio_working_3-way'!X59^(1/3)*SIN(('OddsRatio_working_3-way'!Y59+4*PI())/3)</f>
        <v>-0.48140499187364205</v>
      </c>
      <c r="AF59" s="11">
        <f>-'OddsRatio_working_3-way'!U59/(3*'OddsRatio_working_3-way'!X59^(1/3))*COS(('OddsRatio_working_3-way'!Y59)/3)</f>
        <v>0.53413215465729691</v>
      </c>
      <c r="AG59" s="11">
        <f>-'OddsRatio_working_3-way'!U59/(3*'OddsRatio_working_3-way'!X59^(1/3))*COS(('OddsRatio_working_3-way'!Y59+2*PI())/3)</f>
        <v>-0.29968575028513356</v>
      </c>
      <c r="AH59" s="11">
        <f>-'OddsRatio_working_3-way'!U59/(3*'OddsRatio_working_3-way'!X59^(1/3))*COS(('OddsRatio_working_3-way'!Y59+4*PI())/3)</f>
        <v>-0.23444640437216319</v>
      </c>
      <c r="AI59" s="11">
        <f>'OddsRatio_working_3-way'!U59/(3*'OddsRatio_working_3-way'!X59^(1/3))*SIN(('OddsRatio_working_3-way'!Y59)/3)</f>
        <v>-3.7665953924608538E-2</v>
      </c>
      <c r="AJ59" s="11">
        <f>'OddsRatio_working_3-way'!U59/(3*'OddsRatio_working_3-way'!X59^(1/3))*SIN(('OddsRatio_working_3-way'!Y59+2*PI())/3)</f>
        <v>-0.44373903794903347</v>
      </c>
      <c r="AK59" s="11">
        <f>'OddsRatio_working_3-way'!U59/(3*'OddsRatio_working_3-way'!X59^(1/3))*SIN(('OddsRatio_working_3-way'!Y59+4*PI())/3)</f>
        <v>0.48140499187364205</v>
      </c>
      <c r="AL59" s="11">
        <f>'OddsRatio_working_3-way'!Z59+'OddsRatio_working_3-way'!AF59</f>
        <v>1.0682643093145938</v>
      </c>
      <c r="AM59" s="11">
        <f>'OddsRatio_working_3-way'!AA59+'OddsRatio_working_3-way'!AG59</f>
        <v>-0.59937150057026711</v>
      </c>
      <c r="AN59" s="11">
        <f>'OddsRatio_working_3-way'!AB59+'OddsRatio_working_3-way'!AH59</f>
        <v>-0.46889280874432637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1.0682643093145938</v>
      </c>
      <c r="AS59" s="11">
        <f>IF(('OddsRatio_working_3-way'!X59=0),IF(Q59&gt;0,-Q59^(1/3),(-Q59)^(1/3)),'OddsRatio_working_3-way'!AM59-'OddsRatio_working_3-way'!R59/3)</f>
        <v>-0.59937150057026711</v>
      </c>
      <c r="AT59" s="11">
        <f>IF(('OddsRatio_working_3-way'!X59=0),IF(Q59&gt;0,-Q59^(1/3),(-Q59)^(1/3)),'OddsRatio_working_3-way'!AN59-'OddsRatio_working_3-way'!R59/3)</f>
        <v>-0.46889280874432637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3.37</v>
      </c>
      <c r="B60" s="4">
        <f>IF('True_Odds_Calculator_3-way'!B61="","",'True_Odds_Calculator_3-way'!B61)</f>
        <v>3.52</v>
      </c>
      <c r="C60" s="4">
        <f>IF('True_Odds_Calculator_3-way'!C61="","",'True_Odds_Calculator_3-way'!C61)</f>
        <v>2.15</v>
      </c>
      <c r="D60" s="9">
        <f t="shared" si="13"/>
        <v>0.28228822555618077</v>
      </c>
      <c r="E60" s="9">
        <f t="shared" si="14"/>
        <v>0.27002250824405361</v>
      </c>
      <c r="F60" s="9">
        <f t="shared" si="15"/>
        <v>0.44768926619976557</v>
      </c>
      <c r="G60" s="9">
        <f t="shared" si="16"/>
        <v>1.0727757834833773</v>
      </c>
      <c r="H60" s="9">
        <f t="shared" si="17"/>
        <v>3.5424786068556049</v>
      </c>
      <c r="I60" s="9">
        <f t="shared" si="18"/>
        <v>3.7033949743781105</v>
      </c>
      <c r="J60" s="9">
        <f t="shared" si="19"/>
        <v>2.2336921510058838</v>
      </c>
      <c r="K60" s="11">
        <f t="shared" si="20"/>
        <v>0.29673590504451036</v>
      </c>
      <c r="L60" s="11">
        <f t="shared" si="21"/>
        <v>0.28409090909090912</v>
      </c>
      <c r="M60" s="11">
        <f t="shared" si="22"/>
        <v>0.46511627906976744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-0.26929959661482661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0.23682411026279632</v>
      </c>
      <c r="Q60" s="11">
        <f>2*'OddsRatio_working_3-way'!K60*'OddsRatio_working_3-way'!L60*'OddsRatio_working_3-way'!M60</f>
        <v>7.841857955721733E-2</v>
      </c>
      <c r="R60" s="11">
        <f t="shared" si="23"/>
        <v>0</v>
      </c>
      <c r="S60" s="11">
        <f t="shared" si="24"/>
        <v>-0.87940759377193101</v>
      </c>
      <c r="T60" s="11">
        <f t="shared" si="25"/>
        <v>-0.29119456747414935</v>
      </c>
      <c r="U60" s="11">
        <f>'OddsRatio_working_3-way'!S60-'OddsRatio_working_3-way'!R60^2/3</f>
        <v>-0.87940759377193101</v>
      </c>
      <c r="V60" s="11">
        <f>'OddsRatio_working_3-way'!S60*'OddsRatio_working_3-way'!R60/3-2*'OddsRatio_working_3-way'!R60^3/27-'OddsRatio_working_3-way'!T60</f>
        <v>0.29119456747414935</v>
      </c>
      <c r="W60" s="11">
        <f>'OddsRatio_working_3-way'!V60^2+4*'OddsRatio_working_3-way'!U60^3/27</f>
        <v>-1.5960782856982367E-2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0.15870968699439811</v>
      </c>
      <c r="Y60" s="11">
        <f>IF('OddsRatio_working_3-way'!W60&gt;=0,IF('OddsRatio_working_3-way'!V60+SQRT('OddsRatio_working_3-way'!W60)&gt;0,0,PI()),ACOS('OddsRatio_working_3-way'!V60/(2*'OddsRatio_working_3-way'!X60)))</f>
        <v>0.40934628439531329</v>
      </c>
      <c r="Z60" s="11">
        <f>'OddsRatio_working_3-way'!X60^(1/3)*COS('OddsRatio_working_3-way'!Y60/3)</f>
        <v>0.53638789174168877</v>
      </c>
      <c r="AA60" s="11">
        <f>'OddsRatio_working_3-way'!X60^(1/3)*COS(('OddsRatio_working_3-way'!Y60+2*PI())/3)</f>
        <v>-0.33197419859582655</v>
      </c>
      <c r="AB60" s="11">
        <f>'OddsRatio_working_3-way'!X60^(1/3)*COS(('OddsRatio_working_3-way'!Y60+4*PI())/3)</f>
        <v>-0.20441369314586227</v>
      </c>
      <c r="AC60" s="11">
        <f>'OddsRatio_working_3-way'!X60^(1/3)*SIN('OddsRatio_working_3-way'!Y60/3)</f>
        <v>7.3647092159501548E-2</v>
      </c>
      <c r="AD60" s="11">
        <f>'OddsRatio_working_3-way'!X60^(1/3)*SIN(('OddsRatio_working_3-way'!Y60+2*PI())/3)</f>
        <v>0.42770199445092888</v>
      </c>
      <c r="AE60" s="11">
        <f>'OddsRatio_working_3-way'!X60^(1/3)*SIN(('OddsRatio_working_3-way'!Y60+4*PI())/3)</f>
        <v>-0.50134908661043054</v>
      </c>
      <c r="AF60" s="11">
        <f>-'OddsRatio_working_3-way'!U60/(3*'OddsRatio_working_3-way'!X60^(1/3))*COS(('OddsRatio_working_3-way'!Y60)/3)</f>
        <v>0.53638789174168866</v>
      </c>
      <c r="AG60" s="11">
        <f>-'OddsRatio_working_3-way'!U60/(3*'OddsRatio_working_3-way'!X60^(1/3))*COS(('OddsRatio_working_3-way'!Y60+2*PI())/3)</f>
        <v>-0.3319741985958265</v>
      </c>
      <c r="AH60" s="11">
        <f>-'OddsRatio_working_3-way'!U60/(3*'OddsRatio_working_3-way'!X60^(1/3))*COS(('OddsRatio_working_3-way'!Y60+4*PI())/3)</f>
        <v>-0.20441369314586222</v>
      </c>
      <c r="AI60" s="11">
        <f>'OddsRatio_working_3-way'!U60/(3*'OddsRatio_working_3-way'!X60^(1/3))*SIN(('OddsRatio_working_3-way'!Y60)/3)</f>
        <v>-7.3647092159501534E-2</v>
      </c>
      <c r="AJ60" s="11">
        <f>'OddsRatio_working_3-way'!U60/(3*'OddsRatio_working_3-way'!X60^(1/3))*SIN(('OddsRatio_working_3-way'!Y60+2*PI())/3)</f>
        <v>-0.42770199445092882</v>
      </c>
      <c r="AK60" s="11">
        <f>'OddsRatio_working_3-way'!U60/(3*'OddsRatio_working_3-way'!X60^(1/3))*SIN(('OddsRatio_working_3-way'!Y60+4*PI())/3)</f>
        <v>0.50134908661043043</v>
      </c>
      <c r="AL60" s="11">
        <f>'OddsRatio_working_3-way'!Z60+'OddsRatio_working_3-way'!AF60</f>
        <v>1.0727757834833773</v>
      </c>
      <c r="AM60" s="11">
        <f>'OddsRatio_working_3-way'!AA60+'OddsRatio_working_3-way'!AG60</f>
        <v>-0.66394839719165311</v>
      </c>
      <c r="AN60" s="11">
        <f>'OddsRatio_working_3-way'!AB60+'OddsRatio_working_3-way'!AH60</f>
        <v>-0.40882738629172449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1.0727757834833773</v>
      </c>
      <c r="AS60" s="11">
        <f>IF(('OddsRatio_working_3-way'!X60=0),IF(Q60&gt;0,-Q60^(1/3),(-Q60)^(1/3)),'OddsRatio_working_3-way'!AM60-'OddsRatio_working_3-way'!R60/3)</f>
        <v>-0.66394839719165311</v>
      </c>
      <c r="AT60" s="11">
        <f>IF(('OddsRatio_working_3-way'!X60=0),IF(Q60&gt;0,-Q60^(1/3),(-Q60)^(1/3)),'OddsRatio_working_3-way'!AN60-'OddsRatio_working_3-way'!R60/3)</f>
        <v>-0.40882738629172449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2.64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2.73</v>
      </c>
      <c r="D61" s="9">
        <f t="shared" si="13"/>
        <v>0.36329959296707842</v>
      </c>
      <c r="E61" s="9">
        <f t="shared" si="14"/>
        <v>0.28566625484760894</v>
      </c>
      <c r="F61" s="9">
        <f t="shared" si="15"/>
        <v>0.35103415218531253</v>
      </c>
      <c r="G61" s="9">
        <f t="shared" si="16"/>
        <v>1.0686275542925254</v>
      </c>
      <c r="H61" s="9">
        <f t="shared" si="17"/>
        <v>2.7525491890397418</v>
      </c>
      <c r="I61" s="9">
        <f t="shared" si="18"/>
        <v>3.5005884770445093</v>
      </c>
      <c r="J61" s="9">
        <f t="shared" si="19"/>
        <v>2.8487256689260692</v>
      </c>
      <c r="K61" s="11">
        <f t="shared" si="20"/>
        <v>0.37878787878787878</v>
      </c>
      <c r="L61" s="11">
        <f t="shared" si="21"/>
        <v>0.29940119760479045</v>
      </c>
      <c r="M61" s="11">
        <f t="shared" si="22"/>
        <v>0.36630036630036628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-0.27579905124815296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0.23720457852194382</v>
      </c>
      <c r="Q61" s="11">
        <f>2*'OddsRatio_working_3-way'!K61*'OddsRatio_working_3-way'!L61*'OddsRatio_working_3-way'!M61</f>
        <v>8.3083915419244758E-2</v>
      </c>
      <c r="R61" s="11">
        <f t="shared" si="23"/>
        <v>0</v>
      </c>
      <c r="S61" s="11">
        <f t="shared" si="24"/>
        <v>-0.86006306928342779</v>
      </c>
      <c r="T61" s="11">
        <f t="shared" si="25"/>
        <v>-0.30124801025689235</v>
      </c>
      <c r="U61" s="11">
        <f>'OddsRatio_working_3-way'!S61-'OddsRatio_working_3-way'!R61^2/3</f>
        <v>-0.86006306928342779</v>
      </c>
      <c r="V61" s="11">
        <f>'OddsRatio_working_3-way'!S61*'OddsRatio_working_3-way'!R61/3-2*'OddsRatio_working_3-way'!R61^3/27-'OddsRatio_working_3-way'!T61</f>
        <v>0.30124801025689235</v>
      </c>
      <c r="W61" s="11">
        <f>'OddsRatio_working_3-way'!V61^2+4*'OddsRatio_working_3-way'!U61^3/27</f>
        <v>-3.5008879294300133E-3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0.15350183355025987</v>
      </c>
      <c r="Y61" s="11">
        <f>IF('OddsRatio_working_3-way'!W61&gt;=0,IF('OddsRatio_working_3-way'!V61+SQRT('OddsRatio_working_3-way'!W61)&gt;0,0,PI()),ACOS('OddsRatio_working_3-way'!V61/(2*'OddsRatio_working_3-way'!X61)))</f>
        <v>0.19394184113960944</v>
      </c>
      <c r="Z61" s="11">
        <f>'OddsRatio_working_3-way'!X61^(1/3)*COS('OddsRatio_working_3-way'!Y61/3)</f>
        <v>0.53431377714626271</v>
      </c>
      <c r="AA61" s="11">
        <f>'OddsRatio_working_3-way'!X61^(1/3)*COS(('OddsRatio_working_3-way'!Y61+2*PI())/3)</f>
        <v>-0.29711282262011707</v>
      </c>
      <c r="AB61" s="11">
        <f>'OddsRatio_working_3-way'!X61^(1/3)*COS(('OddsRatio_working_3-way'!Y61+4*PI())/3)</f>
        <v>-0.23720095452614559</v>
      </c>
      <c r="AC61" s="11">
        <f>'OddsRatio_working_3-way'!X61^(1/3)*SIN('OddsRatio_working_3-way'!Y61/3)</f>
        <v>3.4590133171707789E-2</v>
      </c>
      <c r="AD61" s="11">
        <f>'OddsRatio_working_3-way'!X61^(1/3)*SIN(('OddsRatio_working_3-way'!Y61+2*PI())/3)</f>
        <v>0.44543423801482696</v>
      </c>
      <c r="AE61" s="11">
        <f>'OddsRatio_working_3-way'!X61^(1/3)*SIN(('OddsRatio_working_3-way'!Y61+4*PI())/3)</f>
        <v>-0.48002437118653468</v>
      </c>
      <c r="AF61" s="11">
        <f>-'OddsRatio_working_3-way'!U61/(3*'OddsRatio_working_3-way'!X61^(1/3))*COS(('OddsRatio_working_3-way'!Y61)/3)</f>
        <v>0.5343137771462626</v>
      </c>
      <c r="AG61" s="11">
        <f>-'OddsRatio_working_3-way'!U61/(3*'OddsRatio_working_3-way'!X61^(1/3))*COS(('OddsRatio_working_3-way'!Y61+2*PI())/3)</f>
        <v>-0.29711282262011701</v>
      </c>
      <c r="AH61" s="11">
        <f>-'OddsRatio_working_3-way'!U61/(3*'OddsRatio_working_3-way'!X61^(1/3))*COS(('OddsRatio_working_3-way'!Y61+4*PI())/3)</f>
        <v>-0.23720095452614556</v>
      </c>
      <c r="AI61" s="11">
        <f>'OddsRatio_working_3-way'!U61/(3*'OddsRatio_working_3-way'!X61^(1/3))*SIN(('OddsRatio_working_3-way'!Y61)/3)</f>
        <v>-3.4590133171707782E-2</v>
      </c>
      <c r="AJ61" s="11">
        <f>'OddsRatio_working_3-way'!U61/(3*'OddsRatio_working_3-way'!X61^(1/3))*SIN(('OddsRatio_working_3-way'!Y61+2*PI())/3)</f>
        <v>-0.44543423801482684</v>
      </c>
      <c r="AK61" s="11">
        <f>'OddsRatio_working_3-way'!U61/(3*'OddsRatio_working_3-way'!X61^(1/3))*SIN(('OddsRatio_working_3-way'!Y61+4*PI())/3)</f>
        <v>0.48002437118653457</v>
      </c>
      <c r="AL61" s="11">
        <f>'OddsRatio_working_3-way'!Z61+'OddsRatio_working_3-way'!AF61</f>
        <v>1.0686275542925254</v>
      </c>
      <c r="AM61" s="11">
        <f>'OddsRatio_working_3-way'!AA61+'OddsRatio_working_3-way'!AG61</f>
        <v>-0.59422564524023413</v>
      </c>
      <c r="AN61" s="11">
        <f>'OddsRatio_working_3-way'!AB61+'OddsRatio_working_3-way'!AH61</f>
        <v>-0.47440190905229118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1.0686275542925254</v>
      </c>
      <c r="AS61" s="11">
        <f>IF(('OddsRatio_working_3-way'!X61=0),IF(Q61&gt;0,-Q61^(1/3),(-Q61)^(1/3)),'OddsRatio_working_3-way'!AM61-'OddsRatio_working_3-way'!R61/3)</f>
        <v>-0.59422564524023413</v>
      </c>
      <c r="AT61" s="11">
        <f>IF(('OddsRatio_working_3-way'!X61=0),IF(Q61&gt;0,-Q61^(1/3),(-Q61)^(1/3)),'OddsRatio_working_3-way'!AN61-'OddsRatio_working_3-way'!R61/3)</f>
        <v>-0.47440190905229118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4.88</v>
      </c>
      <c r="B62" s="4">
        <f>IF('True_Odds_Calculator_3-way'!B63="","",'True_Odds_Calculator_3-way'!B63)</f>
        <v>3.67</v>
      </c>
      <c r="C62" s="4">
        <f>IF('True_Odds_Calculator_3-way'!C63="","",'True_Odds_Calculator_3-way'!C63)</f>
        <v>1.75</v>
      </c>
      <c r="D62" s="9">
        <f t="shared" si="13"/>
        <v>0.19197188824184003</v>
      </c>
      <c r="E62" s="9">
        <f t="shared" si="14"/>
        <v>0.2566428430162761</v>
      </c>
      <c r="F62" s="9">
        <f t="shared" si="15"/>
        <v>0.55138526874188398</v>
      </c>
      <c r="G62" s="9">
        <f t="shared" si="16"/>
        <v>1.0848185632083518</v>
      </c>
      <c r="H62" s="9">
        <f t="shared" si="17"/>
        <v>5.2090960252484058</v>
      </c>
      <c r="I62" s="9">
        <f t="shared" si="18"/>
        <v>3.896465563766299</v>
      </c>
      <c r="J62" s="9">
        <f t="shared" si="19"/>
        <v>1.8136139224062637</v>
      </c>
      <c r="K62" s="11">
        <f t="shared" si="20"/>
        <v>0.20491803278688525</v>
      </c>
      <c r="L62" s="11">
        <f t="shared" si="21"/>
        <v>0.27247956403269757</v>
      </c>
      <c r="M62" s="11">
        <f t="shared" si="22"/>
        <v>0.5714285714285714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-0.24790216260712539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0.23291578658532691</v>
      </c>
      <c r="Q62" s="11">
        <f>2*'OddsRatio_working_3-way'!K62*'OddsRatio_working_3-way'!L62*'OddsRatio_working_3-way'!M62</f>
        <v>6.3812544269952587E-2</v>
      </c>
      <c r="R62" s="11">
        <f t="shared" si="23"/>
        <v>0</v>
      </c>
      <c r="S62" s="11">
        <f t="shared" si="24"/>
        <v>-0.93954721546520414</v>
      </c>
      <c r="T62" s="11">
        <f t="shared" si="25"/>
        <v>-0.25741019601786419</v>
      </c>
      <c r="U62" s="11">
        <f>'OddsRatio_working_3-way'!S62-'OddsRatio_working_3-way'!R62^2/3</f>
        <v>-0.93954721546520414</v>
      </c>
      <c r="V62" s="11">
        <f>'OddsRatio_working_3-way'!S62*'OddsRatio_working_3-way'!R62/3-2*'OddsRatio_working_3-way'!R62^3/27-'OddsRatio_working_3-way'!T62</f>
        <v>0.25741019601786419</v>
      </c>
      <c r="W62" s="11">
        <f>'OddsRatio_working_3-way'!V62^2+4*'OddsRatio_working_3-way'!U62^3/27</f>
        <v>-5.6611744586244836E-2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0.17526533713216091</v>
      </c>
      <c r="Y62" s="11">
        <f>IF('OddsRatio_working_3-way'!W62&gt;=0,IF('OddsRatio_working_3-way'!V62+SQRT('OddsRatio_working_3-way'!W62)&gt;0,0,PI()),ACOS('OddsRatio_working_3-way'!V62/(2*'OddsRatio_working_3-way'!X62)))</f>
        <v>0.74609618086085927</v>
      </c>
      <c r="Z62" s="11">
        <f>'OddsRatio_working_3-way'!X62^(1/3)*COS('OddsRatio_working_3-way'!Y62/3)</f>
        <v>0.5424092816041759</v>
      </c>
      <c r="AA62" s="11">
        <f>'OddsRatio_working_3-way'!X62^(1/3)*COS(('OddsRatio_working_3-way'!Y62+2*PI())/3)</f>
        <v>-0.39049811207580204</v>
      </c>
      <c r="AB62" s="11">
        <f>'OddsRatio_working_3-way'!X62^(1/3)*COS(('OddsRatio_working_3-way'!Y62+4*PI())/3)</f>
        <v>-0.15191116952837391</v>
      </c>
      <c r="AC62" s="11">
        <f>'OddsRatio_working_3-way'!X62^(1/3)*SIN('OddsRatio_working_3-way'!Y62/3)</f>
        <v>0.13774823550488743</v>
      </c>
      <c r="AD62" s="11">
        <f>'OddsRatio_working_3-way'!X62^(1/3)*SIN(('OddsRatio_working_3-way'!Y62+2*PI())/3)</f>
        <v>0.40086609936523987</v>
      </c>
      <c r="AE62" s="11">
        <f>'OddsRatio_working_3-way'!X62^(1/3)*SIN(('OddsRatio_working_3-way'!Y62+4*PI())/3)</f>
        <v>-0.53861433487012733</v>
      </c>
      <c r="AF62" s="11">
        <f>-'OddsRatio_working_3-way'!U62/(3*'OddsRatio_working_3-way'!X62^(1/3))*COS(('OddsRatio_working_3-way'!Y62)/3)</f>
        <v>0.5424092816041759</v>
      </c>
      <c r="AG62" s="11">
        <f>-'OddsRatio_working_3-way'!U62/(3*'OddsRatio_working_3-way'!X62^(1/3))*COS(('OddsRatio_working_3-way'!Y62+2*PI())/3)</f>
        <v>-0.39049811207580204</v>
      </c>
      <c r="AH62" s="11">
        <f>-'OddsRatio_working_3-way'!U62/(3*'OddsRatio_working_3-way'!X62^(1/3))*COS(('OddsRatio_working_3-way'!Y62+4*PI())/3)</f>
        <v>-0.15191116952837391</v>
      </c>
      <c r="AI62" s="11">
        <f>'OddsRatio_working_3-way'!U62/(3*'OddsRatio_working_3-way'!X62^(1/3))*SIN(('OddsRatio_working_3-way'!Y62)/3)</f>
        <v>-0.13774823550488743</v>
      </c>
      <c r="AJ62" s="11">
        <f>'OddsRatio_working_3-way'!U62/(3*'OddsRatio_working_3-way'!X62^(1/3))*SIN(('OddsRatio_working_3-way'!Y62+2*PI())/3)</f>
        <v>-0.40086609936523987</v>
      </c>
      <c r="AK62" s="11">
        <f>'OddsRatio_working_3-way'!U62/(3*'OddsRatio_working_3-way'!X62^(1/3))*SIN(('OddsRatio_working_3-way'!Y62+4*PI())/3)</f>
        <v>0.53861433487012733</v>
      </c>
      <c r="AL62" s="11">
        <f>'OddsRatio_working_3-way'!Z62+'OddsRatio_working_3-way'!AF62</f>
        <v>1.0848185632083518</v>
      </c>
      <c r="AM62" s="11">
        <f>'OddsRatio_working_3-way'!AA62+'OddsRatio_working_3-way'!AG62</f>
        <v>-0.78099622415160408</v>
      </c>
      <c r="AN62" s="11">
        <f>'OddsRatio_working_3-way'!AB62+'OddsRatio_working_3-way'!AH62</f>
        <v>-0.30382233905674783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1.0848185632083518</v>
      </c>
      <c r="AS62" s="11">
        <f>IF(('OddsRatio_working_3-way'!X62=0),IF(Q62&gt;0,-Q62^(1/3),(-Q62)^(1/3)),'OddsRatio_working_3-way'!AM62-'OddsRatio_working_3-way'!R62/3)</f>
        <v>-0.78099622415160408</v>
      </c>
      <c r="AT62" s="11">
        <f>IF(('OddsRatio_working_3-way'!X62=0),IF(Q62&gt;0,-Q62^(1/3),(-Q62)^(1/3)),'OddsRatio_working_3-way'!AN62-'OddsRatio_working_3-way'!R62/3)</f>
        <v>-0.30382233905674783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1.6</v>
      </c>
      <c r="B63" s="4">
        <f>IF('True_Odds_Calculator_3-way'!B64="","",'True_Odds_Calculator_3-way'!B64)</f>
        <v>4.1500000000000004</v>
      </c>
      <c r="C63" s="4">
        <f>IF('True_Odds_Calculator_3-way'!C64="","",'True_Odds_Calculator_3-way'!C64)</f>
        <v>5.51</v>
      </c>
      <c r="D63" s="9">
        <f t="shared" si="13"/>
        <v>0.60494578203744787</v>
      </c>
      <c r="E63" s="9">
        <f t="shared" si="14"/>
        <v>0.22581194550336012</v>
      </c>
      <c r="F63" s="9">
        <f t="shared" si="15"/>
        <v>0.16924227245919188</v>
      </c>
      <c r="G63" s="9">
        <f t="shared" si="16"/>
        <v>1.0884011694183453</v>
      </c>
      <c r="H63" s="9">
        <f t="shared" si="17"/>
        <v>1.6530407016510071</v>
      </c>
      <c r="I63" s="9">
        <f t="shared" si="18"/>
        <v>4.428463683667788</v>
      </c>
      <c r="J63" s="9">
        <f t="shared" si="19"/>
        <v>5.9086892740767381</v>
      </c>
      <c r="K63" s="11">
        <f t="shared" si="20"/>
        <v>0.625</v>
      </c>
      <c r="L63" s="11">
        <f t="shared" si="21"/>
        <v>0.24096385542168672</v>
      </c>
      <c r="M63" s="11">
        <f t="shared" si="22"/>
        <v>0.18148820326678766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-0.232980014431592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0.22576695165416655</v>
      </c>
      <c r="Q63" s="11">
        <f>2*'OddsRatio_working_3-way'!K63*'OddsRatio_working_3-way'!L63*'OddsRatio_working_3-way'!M63</f>
        <v>5.4665121465899892E-2</v>
      </c>
      <c r="R63" s="11">
        <f t="shared" si="23"/>
        <v>0</v>
      </c>
      <c r="S63" s="11">
        <f t="shared" si="24"/>
        <v>-0.9690399934302375</v>
      </c>
      <c r="T63" s="11">
        <f t="shared" si="25"/>
        <v>-0.23463438097584444</v>
      </c>
      <c r="U63" s="11">
        <f>'OddsRatio_working_3-way'!S63-'OddsRatio_working_3-way'!R63^2/3</f>
        <v>-0.9690399934302375</v>
      </c>
      <c r="V63" s="11">
        <f>'OddsRatio_working_3-way'!S63*'OddsRatio_working_3-way'!R63/3-2*'OddsRatio_working_3-way'!R63^3/27-'OddsRatio_working_3-way'!T63</f>
        <v>0.23463438097584444</v>
      </c>
      <c r="W63" s="11">
        <f>'OddsRatio_working_3-way'!V63^2+4*'OddsRatio_working_3-way'!U63^3/27</f>
        <v>-7.9756465851265085E-2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0.18358224218806049</v>
      </c>
      <c r="Y63" s="11">
        <f>IF('OddsRatio_working_3-way'!W63&gt;=0,IF('OddsRatio_working_3-way'!V63+SQRT('OddsRatio_working_3-way'!W63)&gt;0,0,PI()),ACOS('OddsRatio_working_3-way'!V63/(2*'OddsRatio_working_3-way'!X63)))</f>
        <v>0.87754117607783677</v>
      </c>
      <c r="Z63" s="11">
        <f>'OddsRatio_working_3-way'!X63^(1/3)*COS('OddsRatio_working_3-way'!Y63/3)</f>
        <v>0.54420058470917265</v>
      </c>
      <c r="AA63" s="11">
        <f>'OddsRatio_working_3-way'!X63^(1/3)*COS(('OddsRatio_working_3-way'!Y63+2*PI())/3)</f>
        <v>-0.4140308777095596</v>
      </c>
      <c r="AB63" s="11">
        <f>'OddsRatio_working_3-way'!X63^(1/3)*COS(('OddsRatio_working_3-way'!Y63+4*PI())/3)</f>
        <v>-0.13016970699961267</v>
      </c>
      <c r="AC63" s="11">
        <f>'OddsRatio_working_3-way'!X63^(1/3)*SIN('OddsRatio_working_3-way'!Y63/3)</f>
        <v>0.16388732332187012</v>
      </c>
      <c r="AD63" s="11">
        <f>'OddsRatio_working_3-way'!X63^(1/3)*SIN(('OddsRatio_working_3-way'!Y63+2*PI())/3)</f>
        <v>0.38934786945155386</v>
      </c>
      <c r="AE63" s="11">
        <f>'OddsRatio_working_3-way'!X63^(1/3)*SIN(('OddsRatio_working_3-way'!Y63+4*PI())/3)</f>
        <v>-0.55323519277342392</v>
      </c>
      <c r="AF63" s="11">
        <f>-'OddsRatio_working_3-way'!U63/(3*'OddsRatio_working_3-way'!X63^(1/3))*COS(('OddsRatio_working_3-way'!Y63)/3)</f>
        <v>0.54420058470917254</v>
      </c>
      <c r="AG63" s="11">
        <f>-'OddsRatio_working_3-way'!U63/(3*'OddsRatio_working_3-way'!X63^(1/3))*COS(('OddsRatio_working_3-way'!Y63+2*PI())/3)</f>
        <v>-0.41403087770955954</v>
      </c>
      <c r="AH63" s="11">
        <f>-'OddsRatio_working_3-way'!U63/(3*'OddsRatio_working_3-way'!X63^(1/3))*COS(('OddsRatio_working_3-way'!Y63+4*PI())/3)</f>
        <v>-0.13016970699961264</v>
      </c>
      <c r="AI63" s="11">
        <f>'OddsRatio_working_3-way'!U63/(3*'OddsRatio_working_3-way'!X63^(1/3))*SIN(('OddsRatio_working_3-way'!Y63)/3)</f>
        <v>-0.16388732332187009</v>
      </c>
      <c r="AJ63" s="11">
        <f>'OddsRatio_working_3-way'!U63/(3*'OddsRatio_working_3-way'!X63^(1/3))*SIN(('OddsRatio_working_3-way'!Y63+2*PI())/3)</f>
        <v>-0.38934786945155381</v>
      </c>
      <c r="AK63" s="11">
        <f>'OddsRatio_working_3-way'!U63/(3*'OddsRatio_working_3-way'!X63^(1/3))*SIN(('OddsRatio_working_3-way'!Y63+4*PI())/3)</f>
        <v>0.55323519277342381</v>
      </c>
      <c r="AL63" s="11">
        <f>'OddsRatio_working_3-way'!Z63+'OddsRatio_working_3-way'!AF63</f>
        <v>1.0884011694183453</v>
      </c>
      <c r="AM63" s="11">
        <f>'OddsRatio_working_3-way'!AA63+'OddsRatio_working_3-way'!AG63</f>
        <v>-0.82806175541911919</v>
      </c>
      <c r="AN63" s="11">
        <f>'OddsRatio_working_3-way'!AB63+'OddsRatio_working_3-way'!AH63</f>
        <v>-0.26033941399922533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1.0884011694183453</v>
      </c>
      <c r="AS63" s="11">
        <f>IF(('OddsRatio_working_3-way'!X63=0),IF(Q63&gt;0,-Q63^(1/3),(-Q63)^(1/3)),'OddsRatio_working_3-way'!AM63-'OddsRatio_working_3-way'!R63/3)</f>
        <v>-0.82806175541911919</v>
      </c>
      <c r="AT63" s="11">
        <f>IF(('OddsRatio_working_3-way'!X63=0),IF(Q63&gt;0,-Q63^(1/3),(-Q63)^(1/3)),'OddsRatio_working_3-way'!AN63-'OddsRatio_working_3-way'!R63/3)</f>
        <v>-0.26033941399922533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1.8</v>
      </c>
      <c r="B64" s="4">
        <f>IF('True_Odds_Calculator_3-way'!B65="","",'True_Odds_Calculator_3-way'!B65)</f>
        <v>3.64</v>
      </c>
      <c r="C64" s="4">
        <f>IF('True_Odds_Calculator_3-way'!C65="","",'True_Odds_Calculator_3-way'!C65)</f>
        <v>4.5999999999999996</v>
      </c>
      <c r="D64" s="9">
        <f t="shared" si="13"/>
        <v>0.5361829190155365</v>
      </c>
      <c r="E64" s="9">
        <f t="shared" si="14"/>
        <v>0.25942921074300818</v>
      </c>
      <c r="F64" s="9">
        <f t="shared" si="15"/>
        <v>0.20438787024145538</v>
      </c>
      <c r="G64" s="9">
        <f t="shared" si="16"/>
        <v>1.0812939589628741</v>
      </c>
      <c r="H64" s="9">
        <f t="shared" si="17"/>
        <v>1.8650351671702989</v>
      </c>
      <c r="I64" s="9">
        <f t="shared" si="18"/>
        <v>3.8546160516619881</v>
      </c>
      <c r="J64" s="9">
        <f t="shared" si="19"/>
        <v>4.8926582522663473</v>
      </c>
      <c r="K64" s="11">
        <f t="shared" si="20"/>
        <v>0.55555555555555558</v>
      </c>
      <c r="L64" s="11">
        <f t="shared" si="21"/>
        <v>0.27472527472527469</v>
      </c>
      <c r="M64" s="11">
        <f t="shared" si="22"/>
        <v>0.21739130434782611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-0.25226946966077402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0.23358284227849441</v>
      </c>
      <c r="Q64" s="11">
        <f>2*'OddsRatio_working_3-way'!K64*'OddsRatio_working_3-way'!L64*'OddsRatio_working_3-way'!M64</f>
        <v>6.6358762010935921E-2</v>
      </c>
      <c r="R64" s="11">
        <f t="shared" si="23"/>
        <v>0</v>
      </c>
      <c r="S64" s="11">
        <f t="shared" si="24"/>
        <v>-0.92592592592592571</v>
      </c>
      <c r="T64" s="11">
        <f t="shared" si="25"/>
        <v>-0.26304713804713803</v>
      </c>
      <c r="U64" s="11">
        <f>'OddsRatio_working_3-way'!S64-'OddsRatio_working_3-way'!R64^2/3</f>
        <v>-0.92592592592592571</v>
      </c>
      <c r="V64" s="11">
        <f>'OddsRatio_working_3-way'!S64*'OddsRatio_working_3-way'!R64/3-2*'OddsRatio_working_3-way'!R64^3/27-'OddsRatio_working_3-way'!T64</f>
        <v>0.26304713804713803</v>
      </c>
      <c r="W64" s="11">
        <f>'OddsRatio_working_3-way'!V64^2+4*'OddsRatio_working_3-way'!U64^3/27</f>
        <v>-4.8410979612642374E-2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0.1714677640603566</v>
      </c>
      <c r="Y64" s="11">
        <f>IF('OddsRatio_working_3-way'!W64&gt;=0,IF('OddsRatio_working_3-way'!V64+SQRT('OddsRatio_working_3-way'!W64)&gt;0,0,PI()),ACOS('OddsRatio_working_3-way'!V64/(2*'OddsRatio_working_3-way'!X64)))</f>
        <v>0.69657295504479111</v>
      </c>
      <c r="Z64" s="11">
        <f>'OddsRatio_working_3-way'!X64^(1/3)*COS('OddsRatio_working_3-way'!Y64/3)</f>
        <v>0.54064697948143714</v>
      </c>
      <c r="AA64" s="11">
        <f>'OddsRatio_working_3-way'!X64^(1/3)*COS(('OddsRatio_working_3-way'!Y64+2*PI())/3)</f>
        <v>-0.38103534170192638</v>
      </c>
      <c r="AB64" s="11">
        <f>'OddsRatio_working_3-way'!X64^(1/3)*COS(('OddsRatio_working_3-way'!Y64+4*PI())/3)</f>
        <v>-0.1596116377795106</v>
      </c>
      <c r="AC64" s="11">
        <f>'OddsRatio_working_3-way'!X64^(1/3)*SIN('OddsRatio_working_3-way'!Y64/3)</f>
        <v>0.1278390350645707</v>
      </c>
      <c r="AD64" s="11">
        <f>'OddsRatio_working_3-way'!X64^(1/3)*SIN(('OddsRatio_working_3-way'!Y64+2*PI())/3)</f>
        <v>0.40429450117796334</v>
      </c>
      <c r="AE64" s="11">
        <f>'OddsRatio_working_3-way'!X64^(1/3)*SIN(('OddsRatio_working_3-way'!Y64+4*PI())/3)</f>
        <v>-0.53213353624253401</v>
      </c>
      <c r="AF64" s="11">
        <f>-'OddsRatio_working_3-way'!U64/(3*'OddsRatio_working_3-way'!X64^(1/3))*COS(('OddsRatio_working_3-way'!Y64)/3)</f>
        <v>0.54064697948143692</v>
      </c>
      <c r="AG64" s="11">
        <f>-'OddsRatio_working_3-way'!U64/(3*'OddsRatio_working_3-way'!X64^(1/3))*COS(('OddsRatio_working_3-way'!Y64+2*PI())/3)</f>
        <v>-0.38103534170192627</v>
      </c>
      <c r="AH64" s="11">
        <f>-'OddsRatio_working_3-way'!U64/(3*'OddsRatio_working_3-way'!X64^(1/3))*COS(('OddsRatio_working_3-way'!Y64+4*PI())/3)</f>
        <v>-0.15961163777951054</v>
      </c>
      <c r="AI64" s="11">
        <f>'OddsRatio_working_3-way'!U64/(3*'OddsRatio_working_3-way'!X64^(1/3))*SIN(('OddsRatio_working_3-way'!Y64)/3)</f>
        <v>-0.12783903506457064</v>
      </c>
      <c r="AJ64" s="11">
        <f>'OddsRatio_working_3-way'!U64/(3*'OddsRatio_working_3-way'!X64^(1/3))*SIN(('OddsRatio_working_3-way'!Y64+2*PI())/3)</f>
        <v>-0.40429450117796317</v>
      </c>
      <c r="AK64" s="11">
        <f>'OddsRatio_working_3-way'!U64/(3*'OddsRatio_working_3-way'!X64^(1/3))*SIN(('OddsRatio_working_3-way'!Y64+4*PI())/3)</f>
        <v>0.53213353624253379</v>
      </c>
      <c r="AL64" s="11">
        <f>'OddsRatio_working_3-way'!Z64+'OddsRatio_working_3-way'!AF64</f>
        <v>1.0812939589628741</v>
      </c>
      <c r="AM64" s="11">
        <f>'OddsRatio_working_3-way'!AA64+'OddsRatio_working_3-way'!AG64</f>
        <v>-0.76207068340385264</v>
      </c>
      <c r="AN64" s="11">
        <f>'OddsRatio_working_3-way'!AB64+'OddsRatio_working_3-way'!AH64</f>
        <v>-0.31922327555902114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1.0812939589628741</v>
      </c>
      <c r="AS64" s="11">
        <f>IF(('OddsRatio_working_3-way'!X64=0),IF(Q64&gt;0,-Q64^(1/3),(-Q64)^(1/3)),'OddsRatio_working_3-way'!AM64-'OddsRatio_working_3-way'!R64/3)</f>
        <v>-0.76207068340385264</v>
      </c>
      <c r="AT64" s="11">
        <f>IF(('OddsRatio_working_3-way'!X64=0),IF(Q64&gt;0,-Q64^(1/3),(-Q64)^(1/3)),'OddsRatio_working_3-way'!AN64-'OddsRatio_working_3-way'!R64/3)</f>
        <v>-0.31922327555902114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1.62</v>
      </c>
      <c r="B65" s="4">
        <f>IF('True_Odds_Calculator_3-way'!B66="","",'True_Odds_Calculator_3-way'!B66)</f>
        <v>3.91</v>
      </c>
      <c r="C65" s="4">
        <f>IF('True_Odds_Calculator_3-way'!C66="","",'True_Odds_Calculator_3-way'!C66)</f>
        <v>5.7</v>
      </c>
      <c r="D65" s="9">
        <f t="shared" si="13"/>
        <v>0.59683850728071008</v>
      </c>
      <c r="E65" s="9">
        <f t="shared" si="14"/>
        <v>0.23978118638433824</v>
      </c>
      <c r="F65" s="9">
        <f t="shared" si="15"/>
        <v>0.16338030633495149</v>
      </c>
      <c r="G65" s="9">
        <f t="shared" si="16"/>
        <v>1.0895082408314698</v>
      </c>
      <c r="H65" s="9">
        <f t="shared" si="17"/>
        <v>1.6754951093155115</v>
      </c>
      <c r="I65" s="9">
        <f t="shared" si="18"/>
        <v>4.1704689808195763</v>
      </c>
      <c r="J65" s="9">
        <f t="shared" si="19"/>
        <v>6.1206887319079097</v>
      </c>
      <c r="K65" s="11">
        <f t="shared" si="20"/>
        <v>0.61728395061728392</v>
      </c>
      <c r="L65" s="11">
        <f t="shared" si="21"/>
        <v>0.25575447570332482</v>
      </c>
      <c r="M65" s="11">
        <f t="shared" si="22"/>
        <v>0.17543859649122806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-0.23486370563141756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0.22794664663616665</v>
      </c>
      <c r="Q65" s="11">
        <f>2*'OddsRatio_working_3-way'!K65*'OddsRatio_working_3-way'!L65*'OddsRatio_working_3-way'!M65</f>
        <v>5.5394081807087887E-2</v>
      </c>
      <c r="R65" s="11">
        <f t="shared" si="23"/>
        <v>0</v>
      </c>
      <c r="S65" s="11">
        <f t="shared" si="24"/>
        <v>-0.97054862531162578</v>
      </c>
      <c r="T65" s="11">
        <f t="shared" si="25"/>
        <v>-0.23585628804656764</v>
      </c>
      <c r="U65" s="11">
        <f>'OddsRatio_working_3-way'!S65-'OddsRatio_working_3-way'!R65^2/3</f>
        <v>-0.97054862531162578</v>
      </c>
      <c r="V65" s="11">
        <f>'OddsRatio_working_3-way'!S65*'OddsRatio_working_3-way'!R65/3-2*'OddsRatio_working_3-way'!R65^3/27-'OddsRatio_working_3-way'!T65</f>
        <v>0.23585628804656764</v>
      </c>
      <c r="W65" s="11">
        <f>'OddsRatio_working_3-way'!V65^2+4*'OddsRatio_working_3-way'!U65^3/27</f>
        <v>-7.9812178901839462E-2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0.18401111889838678</v>
      </c>
      <c r="Y65" s="11">
        <f>IF('OddsRatio_working_3-way'!W65&gt;=0,IF('OddsRatio_working_3-way'!V65+SQRT('OddsRatio_working_3-way'!W65)&gt;0,0,PI()),ACOS('OddsRatio_working_3-way'!V65/(2*'OddsRatio_working_3-way'!X65)))</f>
        <v>0.87515862448972803</v>
      </c>
      <c r="Z65" s="11">
        <f>'OddsRatio_working_3-way'!X65^(1/3)*COS('OddsRatio_working_3-way'!Y65/3)</f>
        <v>0.5447541204157349</v>
      </c>
      <c r="AA65" s="11">
        <f>'OddsRatio_working_3-way'!X65^(1/3)*COS(('OddsRatio_working_3-way'!Y65+2*PI())/3)</f>
        <v>-0.41404345546611365</v>
      </c>
      <c r="AB65" s="11">
        <f>'OddsRatio_working_3-way'!X65^(1/3)*COS(('OddsRatio_working_3-way'!Y65+4*PI())/3)</f>
        <v>-0.13071066494962141</v>
      </c>
      <c r="AC65" s="11">
        <f>'OddsRatio_working_3-way'!X65^(1/3)*SIN('OddsRatio_working_3-way'!Y65/3)</f>
        <v>0.16358226287494482</v>
      </c>
      <c r="AD65" s="11">
        <f>'OddsRatio_working_3-way'!X65^(1/3)*SIN(('OddsRatio_working_3-way'!Y65+2*PI())/3)</f>
        <v>0.38997977565880121</v>
      </c>
      <c r="AE65" s="11">
        <f>'OddsRatio_working_3-way'!X65^(1/3)*SIN(('OddsRatio_working_3-way'!Y65+4*PI())/3)</f>
        <v>-0.55356203853374597</v>
      </c>
      <c r="AF65" s="11">
        <f>-'OddsRatio_working_3-way'!U65/(3*'OddsRatio_working_3-way'!X65^(1/3))*COS(('OddsRatio_working_3-way'!Y65)/3)</f>
        <v>0.5447541204157349</v>
      </c>
      <c r="AG65" s="11">
        <f>-'OddsRatio_working_3-way'!U65/(3*'OddsRatio_working_3-way'!X65^(1/3))*COS(('OddsRatio_working_3-way'!Y65+2*PI())/3)</f>
        <v>-0.41404345546611365</v>
      </c>
      <c r="AH65" s="11">
        <f>-'OddsRatio_working_3-way'!U65/(3*'OddsRatio_working_3-way'!X65^(1/3))*COS(('OddsRatio_working_3-way'!Y65+4*PI())/3)</f>
        <v>-0.13071066494962141</v>
      </c>
      <c r="AI65" s="11">
        <f>'OddsRatio_working_3-way'!U65/(3*'OddsRatio_working_3-way'!X65^(1/3))*SIN(('OddsRatio_working_3-way'!Y65)/3)</f>
        <v>-0.16358226287494482</v>
      </c>
      <c r="AJ65" s="11">
        <f>'OddsRatio_working_3-way'!U65/(3*'OddsRatio_working_3-way'!X65^(1/3))*SIN(('OddsRatio_working_3-way'!Y65+2*PI())/3)</f>
        <v>-0.38997977565880121</v>
      </c>
      <c r="AK65" s="11">
        <f>'OddsRatio_working_3-way'!U65/(3*'OddsRatio_working_3-way'!X65^(1/3))*SIN(('OddsRatio_working_3-way'!Y65+4*PI())/3)</f>
        <v>0.55356203853374597</v>
      </c>
      <c r="AL65" s="11">
        <f>'OddsRatio_working_3-way'!Z65+'OddsRatio_working_3-way'!AF65</f>
        <v>1.0895082408314698</v>
      </c>
      <c r="AM65" s="11">
        <f>'OddsRatio_working_3-way'!AA65+'OddsRatio_working_3-way'!AG65</f>
        <v>-0.8280869109322273</v>
      </c>
      <c r="AN65" s="11">
        <f>'OddsRatio_working_3-way'!AB65+'OddsRatio_working_3-way'!AH65</f>
        <v>-0.26142132989924283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1.0895082408314698</v>
      </c>
      <c r="AS65" s="11">
        <f>IF(('OddsRatio_working_3-way'!X65=0),IF(Q65&gt;0,-Q65^(1/3),(-Q65)^(1/3)),'OddsRatio_working_3-way'!AM65-'OddsRatio_working_3-way'!R65/3)</f>
        <v>-0.8280869109322273</v>
      </c>
      <c r="AT65" s="11">
        <f>IF(('OddsRatio_working_3-way'!X65=0),IF(Q65&gt;0,-Q65^(1/3),(-Q65)^(1/3)),'OddsRatio_working_3-way'!AN65-'OddsRatio_working_3-way'!R65/3)</f>
        <v>-0.26142132989924283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2.09</v>
      </c>
      <c r="B66" s="4">
        <f>IF('True_Odds_Calculator_3-way'!B67="","",'True_Odds_Calculator_3-way'!B67)</f>
        <v>3.48</v>
      </c>
      <c r="C66" s="4">
        <f>IF('True_Odds_Calculator_3-way'!C67="","",'True_Odds_Calculator_3-way'!C67)</f>
        <v>3.58</v>
      </c>
      <c r="D66" s="9">
        <f t="shared" si="13"/>
        <v>0.46113906810404537</v>
      </c>
      <c r="E66" s="9">
        <f t="shared" si="14"/>
        <v>0.27332083798279155</v>
      </c>
      <c r="F66" s="9">
        <f t="shared" si="15"/>
        <v>0.26554009391316302</v>
      </c>
      <c r="G66" s="9">
        <f t="shared" si="16"/>
        <v>1.072058000767653</v>
      </c>
      <c r="H66" s="9">
        <f t="shared" si="17"/>
        <v>2.1685432208367414</v>
      </c>
      <c r="I66" s="9">
        <f t="shared" si="18"/>
        <v>3.6587038419037796</v>
      </c>
      <c r="J66" s="9">
        <f t="shared" si="19"/>
        <v>3.7659096419805449</v>
      </c>
      <c r="K66" s="11">
        <f t="shared" si="20"/>
        <v>0.47846889952153115</v>
      </c>
      <c r="L66" s="11">
        <f t="shared" si="21"/>
        <v>0.28735632183908044</v>
      </c>
      <c r="M66" s="11">
        <f t="shared" si="22"/>
        <v>0.27932960893854747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-0.26784856749674391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0.23619274803003726</v>
      </c>
      <c r="Q66" s="11">
        <f>2*'OddsRatio_working_3-way'!K66*'OddsRatio_working_3-way'!L66*'OddsRatio_working_3-way'!M66</f>
        <v>7.6810649765865782E-2</v>
      </c>
      <c r="R66" s="11">
        <f t="shared" si="23"/>
        <v>0</v>
      </c>
      <c r="S66" s="11">
        <f t="shared" si="24"/>
        <v>-0.88181449031982795</v>
      </c>
      <c r="T66" s="11">
        <f t="shared" si="25"/>
        <v>-0.28676893994140751</v>
      </c>
      <c r="U66" s="11">
        <f>'OddsRatio_working_3-way'!S66-'OddsRatio_working_3-way'!R66^2/3</f>
        <v>-0.88181449031982795</v>
      </c>
      <c r="V66" s="11">
        <f>'OddsRatio_working_3-way'!S66*'OddsRatio_working_3-way'!R66/3-2*'OddsRatio_working_3-way'!R66^3/27-'OddsRatio_working_3-way'!T66</f>
        <v>0.28676893994140751</v>
      </c>
      <c r="W66" s="11">
        <f>'OddsRatio_working_3-way'!V66^2+4*'OddsRatio_working_3-way'!U66^3/27</f>
        <v>-1.9348185715300073E-2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0.15936170386138779</v>
      </c>
      <c r="Y66" s="11">
        <f>IF('OddsRatio_working_3-way'!W66&gt;=0,IF('OddsRatio_working_3-way'!V66+SQRT('OddsRatio_working_3-way'!W66)&gt;0,0,PI()),ACOS('OddsRatio_working_3-way'!V66/(2*'OddsRatio_working_3-way'!X66)))</f>
        <v>0.45161759817214664</v>
      </c>
      <c r="Z66" s="11">
        <f>'OddsRatio_working_3-way'!X66^(1/3)*COS('OddsRatio_working_3-way'!Y66/3)</f>
        <v>0.5360290003838265</v>
      </c>
      <c r="AA66" s="11">
        <f>'OddsRatio_working_3-way'!X66^(1/3)*COS(('OddsRatio_working_3-way'!Y66+2*PI())/3)</f>
        <v>-0.33842973746761784</v>
      </c>
      <c r="AB66" s="11">
        <f>'OddsRatio_working_3-way'!X66^(1/3)*COS(('OddsRatio_working_3-way'!Y66+4*PI())/3)</f>
        <v>-0.19759926291620883</v>
      </c>
      <c r="AC66" s="11">
        <f>'OddsRatio_working_3-way'!X66^(1/3)*SIN('OddsRatio_working_3-way'!Y66/3)</f>
        <v>8.1308512392358839E-2</v>
      </c>
      <c r="AD66" s="11">
        <f>'OddsRatio_working_3-way'!X66^(1/3)*SIN(('OddsRatio_working_3-way'!Y66+2*PI())/3)</f>
        <v>0.42356047530139296</v>
      </c>
      <c r="AE66" s="11">
        <f>'OddsRatio_working_3-way'!X66^(1/3)*SIN(('OddsRatio_working_3-way'!Y66+4*PI())/3)</f>
        <v>-0.50486898769375177</v>
      </c>
      <c r="AF66" s="11">
        <f>-'OddsRatio_working_3-way'!U66/(3*'OddsRatio_working_3-way'!X66^(1/3))*COS(('OddsRatio_working_3-way'!Y66)/3)</f>
        <v>0.5360290003838265</v>
      </c>
      <c r="AG66" s="11">
        <f>-'OddsRatio_working_3-way'!U66/(3*'OddsRatio_working_3-way'!X66^(1/3))*COS(('OddsRatio_working_3-way'!Y66+2*PI())/3)</f>
        <v>-0.33842973746761784</v>
      </c>
      <c r="AH66" s="11">
        <f>-'OddsRatio_working_3-way'!U66/(3*'OddsRatio_working_3-way'!X66^(1/3))*COS(('OddsRatio_working_3-way'!Y66+4*PI())/3)</f>
        <v>-0.19759926291620883</v>
      </c>
      <c r="AI66" s="11">
        <f>'OddsRatio_working_3-way'!U66/(3*'OddsRatio_working_3-way'!X66^(1/3))*SIN(('OddsRatio_working_3-way'!Y66)/3)</f>
        <v>-8.1308512392358839E-2</v>
      </c>
      <c r="AJ66" s="11">
        <f>'OddsRatio_working_3-way'!U66/(3*'OddsRatio_working_3-way'!X66^(1/3))*SIN(('OddsRatio_working_3-way'!Y66+2*PI())/3)</f>
        <v>-0.42356047530139296</v>
      </c>
      <c r="AK66" s="11">
        <f>'OddsRatio_working_3-way'!U66/(3*'OddsRatio_working_3-way'!X66^(1/3))*SIN(('OddsRatio_working_3-way'!Y66+4*PI())/3)</f>
        <v>0.50486898769375177</v>
      </c>
      <c r="AL66" s="11">
        <f>'OddsRatio_working_3-way'!Z66+'OddsRatio_working_3-way'!AF66</f>
        <v>1.072058000767653</v>
      </c>
      <c r="AM66" s="11">
        <f>'OddsRatio_working_3-way'!AA66+'OddsRatio_working_3-way'!AG66</f>
        <v>-0.67685947493523568</v>
      </c>
      <c r="AN66" s="11">
        <f>'OddsRatio_working_3-way'!AB66+'OddsRatio_working_3-way'!AH66</f>
        <v>-0.39519852583241766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1.072058000767653</v>
      </c>
      <c r="AS66" s="11">
        <f>IF(('OddsRatio_working_3-way'!X66=0),IF(Q66&gt;0,-Q66^(1/3),(-Q66)^(1/3)),'OddsRatio_working_3-way'!AM66-'OddsRatio_working_3-way'!R66/3)</f>
        <v>-0.67685947493523568</v>
      </c>
      <c r="AT66" s="11">
        <f>IF(('OddsRatio_working_3-way'!X66=0),IF(Q66&gt;0,-Q66^(1/3),(-Q66)^(1/3)),'OddsRatio_working_3-way'!AN66-'OddsRatio_working_3-way'!R66/3)</f>
        <v>-0.39519852583241766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</v>
      </c>
      <c r="B67" s="4">
        <f>IF('True_Odds_Calculator_3-way'!B68="","",'True_Odds_Calculator_3-way'!B68)</f>
        <v>3.27</v>
      </c>
      <c r="C67" s="4">
        <f>IF('True_Odds_Calculator_3-way'!C68="","",'True_Odds_Calculator_3-way'!C68)</f>
        <v>2.95</v>
      </c>
      <c r="D67" s="9">
        <f t="shared" si="13"/>
        <v>0.38405309463648568</v>
      </c>
      <c r="E67" s="9">
        <f t="shared" si="14"/>
        <v>0.29179240004939117</v>
      </c>
      <c r="F67" s="9">
        <f t="shared" si="15"/>
        <v>0.3241545053141231</v>
      </c>
      <c r="G67" s="9">
        <f t="shared" si="16"/>
        <v>1.0692044302650761</v>
      </c>
      <c r="H67" s="9">
        <f t="shared" si="17"/>
        <v>2.6038066453976136</v>
      </c>
      <c r="I67" s="9">
        <f t="shared" si="18"/>
        <v>3.4270940567017232</v>
      </c>
      <c r="J67" s="9">
        <f t="shared" si="19"/>
        <v>3.0849486390168983</v>
      </c>
      <c r="K67" s="11">
        <f t="shared" si="20"/>
        <v>0.4</v>
      </c>
      <c r="L67" s="11">
        <f t="shared" si="21"/>
        <v>0.3058103975535168</v>
      </c>
      <c r="M67" s="11">
        <f t="shared" si="22"/>
        <v>0.33898305084745761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-0.27532265588555427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0.23718447105167678</v>
      </c>
      <c r="Q67" s="11">
        <f>2*'OddsRatio_working_3-way'!K67*'OddsRatio_working_3-way'!L67*'OddsRatio_working_3-way'!M67</f>
        <v>8.2931633234852017E-2</v>
      </c>
      <c r="R67" s="11">
        <f t="shared" si="23"/>
        <v>0</v>
      </c>
      <c r="S67" s="11">
        <f t="shared" si="24"/>
        <v>-0.86147821830641236</v>
      </c>
      <c r="T67" s="11">
        <f t="shared" si="25"/>
        <v>-0.30121616024699732</v>
      </c>
      <c r="U67" s="11">
        <f>'OddsRatio_working_3-way'!S67-'OddsRatio_working_3-way'!R67^2/3</f>
        <v>-0.86147821830641236</v>
      </c>
      <c r="V67" s="11">
        <f>'OddsRatio_working_3-way'!S67*'OddsRatio_working_3-way'!R67/3-2*'OddsRatio_working_3-way'!R67^3/27-'OddsRatio_working_3-way'!T67</f>
        <v>0.30121616024699732</v>
      </c>
      <c r="W67" s="11">
        <f>'OddsRatio_working_3-way'!V67^2+4*'OddsRatio_working_3-way'!U67^3/27</f>
        <v>-3.9860857900727714E-3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0.15388084756071624</v>
      </c>
      <c r="Y67" s="11">
        <f>IF('OddsRatio_working_3-way'!W67&gt;=0,IF('OddsRatio_working_3-way'!V67+SQRT('OddsRatio_working_3-way'!W67)&gt;0,0,PI()),ACOS('OddsRatio_working_3-way'!V67/(2*'OddsRatio_working_3-way'!X67)))</f>
        <v>0.20661080330091819</v>
      </c>
      <c r="Z67" s="11">
        <f>'OddsRatio_working_3-way'!X67^(1/3)*COS('OddsRatio_working_3-way'!Y67/3)</f>
        <v>0.53460221513253803</v>
      </c>
      <c r="AA67" s="11">
        <f>'OddsRatio_working_3-way'!X67^(1/3)*COS(('OddsRatio_working_3-way'!Y67+2*PI())/3)</f>
        <v>-0.29923711010479526</v>
      </c>
      <c r="AB67" s="11">
        <f>'OddsRatio_working_3-way'!X67^(1/3)*COS(('OddsRatio_working_3-way'!Y67+4*PI())/3)</f>
        <v>-0.23536510502774269</v>
      </c>
      <c r="AC67" s="11">
        <f>'OddsRatio_working_3-way'!X67^(1/3)*SIN('OddsRatio_working_3-way'!Y67/3)</f>
        <v>3.6876519324917333E-2</v>
      </c>
      <c r="AD67" s="11">
        <f>'OddsRatio_working_3-way'!X67^(1/3)*SIN(('OddsRatio_working_3-way'!Y67+2*PI())/3)</f>
        <v>0.44454083956175289</v>
      </c>
      <c r="AE67" s="11">
        <f>'OddsRatio_working_3-way'!X67^(1/3)*SIN(('OddsRatio_working_3-way'!Y67+4*PI())/3)</f>
        <v>-0.48141735888667031</v>
      </c>
      <c r="AF67" s="11">
        <f>-'OddsRatio_working_3-way'!U67/(3*'OddsRatio_working_3-way'!X67^(1/3))*COS(('OddsRatio_working_3-way'!Y67)/3)</f>
        <v>0.53460221513253803</v>
      </c>
      <c r="AG67" s="11">
        <f>-'OddsRatio_working_3-way'!U67/(3*'OddsRatio_working_3-way'!X67^(1/3))*COS(('OddsRatio_working_3-way'!Y67+2*PI())/3)</f>
        <v>-0.29923711010479526</v>
      </c>
      <c r="AH67" s="11">
        <f>-'OddsRatio_working_3-way'!U67/(3*'OddsRatio_working_3-way'!X67^(1/3))*COS(('OddsRatio_working_3-way'!Y67+4*PI())/3)</f>
        <v>-0.23536510502774269</v>
      </c>
      <c r="AI67" s="11">
        <f>'OddsRatio_working_3-way'!U67/(3*'OddsRatio_working_3-way'!X67^(1/3))*SIN(('OddsRatio_working_3-way'!Y67)/3)</f>
        <v>-3.6876519324917333E-2</v>
      </c>
      <c r="AJ67" s="11">
        <f>'OddsRatio_working_3-way'!U67/(3*'OddsRatio_working_3-way'!X67^(1/3))*SIN(('OddsRatio_working_3-way'!Y67+2*PI())/3)</f>
        <v>-0.44454083956175289</v>
      </c>
      <c r="AK67" s="11">
        <f>'OddsRatio_working_3-way'!U67/(3*'OddsRatio_working_3-way'!X67^(1/3))*SIN(('OddsRatio_working_3-way'!Y67+4*PI())/3)</f>
        <v>0.48141735888667031</v>
      </c>
      <c r="AL67" s="11">
        <f>'OddsRatio_working_3-way'!Z67+'OddsRatio_working_3-way'!AF67</f>
        <v>1.0692044302650761</v>
      </c>
      <c r="AM67" s="11">
        <f>'OddsRatio_working_3-way'!AA67+'OddsRatio_working_3-way'!AG67</f>
        <v>-0.59847422020959051</v>
      </c>
      <c r="AN67" s="11">
        <f>'OddsRatio_working_3-way'!AB67+'OddsRatio_working_3-way'!AH67</f>
        <v>-0.47073021005548538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1.0692044302650761</v>
      </c>
      <c r="AS67" s="11">
        <f>IF(('OddsRatio_working_3-way'!X67=0),IF(Q67&gt;0,-Q67^(1/3),(-Q67)^(1/3)),'OddsRatio_working_3-way'!AM67-'OddsRatio_working_3-way'!R67/3)</f>
        <v>-0.59847422020959051</v>
      </c>
      <c r="AT67" s="11">
        <f>IF(('OddsRatio_working_3-way'!X67=0),IF(Q67&gt;0,-Q67^(1/3),(-Q67)^(1/3)),'OddsRatio_working_3-way'!AN67-'OddsRatio_working_3-way'!R67/3)</f>
        <v>-0.47073021005548538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2.4700000000000002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3.03</v>
      </c>
      <c r="D68" s="9">
        <f t="shared" ref="D68:D131" si="26">(K68/(AR68+K68-(AR68*K68)))</f>
        <v>0.38927378983194721</v>
      </c>
      <c r="E68" s="9">
        <f t="shared" ref="E68:E131" si="27">(L68/(AR68+L68-(AR68*L68)))</f>
        <v>0.29492578950891751</v>
      </c>
      <c r="F68" s="9">
        <f t="shared" ref="F68:F131" si="28">(M68/(AR68+M68-(AR68*M68)))</f>
        <v>0.31580042065913549</v>
      </c>
      <c r="G68" s="9">
        <f t="shared" ref="G68:G131" si="29">AR68</f>
        <v>1.0672694072118247</v>
      </c>
      <c r="H68" s="9">
        <f t="shared" ref="H68:H131" si="30">IF(A68="","",1/D68)</f>
        <v>2.5688860286013822</v>
      </c>
      <c r="I68" s="9">
        <f t="shared" ref="I68:I131" si="31">IF(B68="","",1/E68)</f>
        <v>3.3906834721544876</v>
      </c>
      <c r="J68" s="9">
        <f t="shared" ref="J68:J131" si="32">IF(C68="","",1/F68)</f>
        <v>3.1665568966400044</v>
      </c>
      <c r="K68" s="11">
        <f t="shared" ref="K68:K131" si="33">1/A68</f>
        <v>0.40485829959514169</v>
      </c>
      <c r="L68" s="11">
        <f t="shared" ref="L68:L131" si="34">1/B68</f>
        <v>0.30864197530864196</v>
      </c>
      <c r="M68" s="11">
        <f t="shared" ref="M68:M131" si="35">1/C68</f>
        <v>0.33003300330033003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-0.2756619341646267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0.23671582932772212</v>
      </c>
      <c r="Q68" s="11">
        <f>2*'OddsRatio_working_3-way'!K68*'OddsRatio_working_3-way'!L68*'OddsRatio_working_3-way'!M68</f>
        <v>8.2479383041018151E-2</v>
      </c>
      <c r="R68" s="11">
        <f t="shared" ref="R68:R131" si="36">O68/N68</f>
        <v>0</v>
      </c>
      <c r="S68" s="11">
        <f t="shared" ref="S68:S131" si="37">P68/N68</f>
        <v>-0.85871787138500677</v>
      </c>
      <c r="T68" s="11">
        <f t="shared" ref="T68:T131" si="38">Q68/N68</f>
        <v>-0.29920483323519398</v>
      </c>
      <c r="U68" s="11">
        <f>'OddsRatio_working_3-way'!S68-'OddsRatio_working_3-way'!R68^2/3</f>
        <v>-0.85871787138500677</v>
      </c>
      <c r="V68" s="11">
        <f>'OddsRatio_working_3-way'!S68*'OddsRatio_working_3-way'!R68/3-2*'OddsRatio_working_3-way'!R68^3/27-'OddsRatio_working_3-way'!T68</f>
        <v>0.29920483323519398</v>
      </c>
      <c r="W68" s="11">
        <f>'OddsRatio_working_3-way'!V68^2+4*'OddsRatio_working_3-way'!U68^3/27</f>
        <v>-4.2861643708015928E-3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0.15314184323863109</v>
      </c>
      <c r="Y68" s="11">
        <f>IF('OddsRatio_working_3-way'!W68&gt;=0,IF('OddsRatio_working_3-way'!V68+SQRT('OddsRatio_working_3-way'!W68)&gt;0,0,PI()),ACOS('OddsRatio_working_3-way'!V68/(2*'OddsRatio_working_3-way'!X68)))</f>
        <v>0.21541430516066362</v>
      </c>
      <c r="Z68" s="11">
        <f>'OddsRatio_working_3-way'!X68^(1/3)*COS('OddsRatio_working_3-way'!Y68/3)</f>
        <v>0.53363470360591236</v>
      </c>
      <c r="AA68" s="11">
        <f>'OddsRatio_working_3-way'!X68^(1/3)*COS(('OddsRatio_working_3-way'!Y68+2*PI())/3)</f>
        <v>-0.3000584434941776</v>
      </c>
      <c r="AB68" s="11">
        <f>'OddsRatio_working_3-way'!X68^(1/3)*COS(('OddsRatio_working_3-way'!Y68+4*PI())/3)</f>
        <v>-0.23357626011173471</v>
      </c>
      <c r="AC68" s="11">
        <f>'OddsRatio_working_3-way'!X68^(1/3)*SIN('OddsRatio_working_3-way'!Y68/3)</f>
        <v>3.8383506472167407E-2</v>
      </c>
      <c r="AD68" s="11">
        <f>'OddsRatio_working_3-way'!X68^(1/3)*SIN(('OddsRatio_working_3-way'!Y68+2*PI())/3)</f>
        <v>0.4429494564276158</v>
      </c>
      <c r="AE68" s="11">
        <f>'OddsRatio_working_3-way'!X68^(1/3)*SIN(('OddsRatio_working_3-way'!Y68+4*PI())/3)</f>
        <v>-0.48133296289978328</v>
      </c>
      <c r="AF68" s="11">
        <f>-'OddsRatio_working_3-way'!U68/(3*'OddsRatio_working_3-way'!X68^(1/3))*COS(('OddsRatio_working_3-way'!Y68)/3)</f>
        <v>0.53363470360591236</v>
      </c>
      <c r="AG68" s="11">
        <f>-'OddsRatio_working_3-way'!U68/(3*'OddsRatio_working_3-way'!X68^(1/3))*COS(('OddsRatio_working_3-way'!Y68+2*PI())/3)</f>
        <v>-0.3000584434941776</v>
      </c>
      <c r="AH68" s="11">
        <f>-'OddsRatio_working_3-way'!U68/(3*'OddsRatio_working_3-way'!X68^(1/3))*COS(('OddsRatio_working_3-way'!Y68+4*PI())/3)</f>
        <v>-0.23357626011173471</v>
      </c>
      <c r="AI68" s="11">
        <f>'OddsRatio_working_3-way'!U68/(3*'OddsRatio_working_3-way'!X68^(1/3))*SIN(('OddsRatio_working_3-way'!Y68)/3)</f>
        <v>-3.8383506472167407E-2</v>
      </c>
      <c r="AJ68" s="11">
        <f>'OddsRatio_working_3-way'!U68/(3*'OddsRatio_working_3-way'!X68^(1/3))*SIN(('OddsRatio_working_3-way'!Y68+2*PI())/3)</f>
        <v>-0.4429494564276158</v>
      </c>
      <c r="AK68" s="11">
        <f>'OddsRatio_working_3-way'!U68/(3*'OddsRatio_working_3-way'!X68^(1/3))*SIN(('OddsRatio_working_3-way'!Y68+4*PI())/3)</f>
        <v>0.48133296289978328</v>
      </c>
      <c r="AL68" s="11">
        <f>'OddsRatio_working_3-way'!Z68+'OddsRatio_working_3-way'!AF68</f>
        <v>1.0672694072118247</v>
      </c>
      <c r="AM68" s="11">
        <f>'OddsRatio_working_3-way'!AA68+'OddsRatio_working_3-way'!AG68</f>
        <v>-0.60011688698835519</v>
      </c>
      <c r="AN68" s="11">
        <f>'OddsRatio_working_3-way'!AB68+'OddsRatio_working_3-way'!AH68</f>
        <v>-0.46715252022346943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1.0672694072118247</v>
      </c>
      <c r="AS68" s="11">
        <f>IF(('OddsRatio_working_3-way'!X68=0),IF(Q68&gt;0,-Q68^(1/3),(-Q68)^(1/3)),'OddsRatio_working_3-way'!AM68-'OddsRatio_working_3-way'!R68/3)</f>
        <v>-0.60011688698835519</v>
      </c>
      <c r="AT68" s="11">
        <f>IF(('OddsRatio_working_3-way'!X68=0),IF(Q68&gt;0,-Q68^(1/3),(-Q68)^(1/3)),'OddsRatio_working_3-way'!AN68-'OddsRatio_working_3-way'!R68/3)</f>
        <v>-0.46715252022346943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3.01</v>
      </c>
      <c r="B69" s="4">
        <f>IF('True_Odds_Calculator_3-way'!B70="","",'True_Odds_Calculator_3-way'!B70)</f>
        <v>3.12</v>
      </c>
      <c r="C69" s="4">
        <f>IF('True_Odds_Calculator_3-way'!C70="","",'True_Odds_Calculator_3-way'!C70)</f>
        <v>2.46</v>
      </c>
      <c r="D69" s="9">
        <f t="shared" si="26"/>
        <v>0.31296123892119854</v>
      </c>
      <c r="E69" s="9">
        <f t="shared" si="27"/>
        <v>0.30162056617920768</v>
      </c>
      <c r="F69" s="9">
        <f t="shared" si="28"/>
        <v>0.38541819489959384</v>
      </c>
      <c r="G69" s="9">
        <f t="shared" si="29"/>
        <v>1.0921810319807421</v>
      </c>
      <c r="H69" s="9">
        <f t="shared" si="30"/>
        <v>3.1952838742812908</v>
      </c>
      <c r="I69" s="9">
        <f t="shared" si="31"/>
        <v>3.3154237877991735</v>
      </c>
      <c r="J69" s="9">
        <f t="shared" si="32"/>
        <v>2.5945843066918837</v>
      </c>
      <c r="K69" s="11">
        <f t="shared" si="33"/>
        <v>0.33222591362126247</v>
      </c>
      <c r="L69" s="11">
        <f t="shared" si="34"/>
        <v>0.32051282051282048</v>
      </c>
      <c r="M69" s="11">
        <f t="shared" si="35"/>
        <v>0.4065040650406504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-0.26929517825717486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0.24196670538133958</v>
      </c>
      <c r="Q69" s="11">
        <f>2*'OddsRatio_working_3-way'!K69*'OddsRatio_working_3-way'!L69*'OddsRatio_working_3-way'!M69</f>
        <v>8.6571272050568707E-2</v>
      </c>
      <c r="R69" s="11">
        <f t="shared" si="36"/>
        <v>0</v>
      </c>
      <c r="S69" s="11">
        <f t="shared" si="37"/>
        <v>-0.89851852137606114</v>
      </c>
      <c r="T69" s="11">
        <f t="shared" si="38"/>
        <v>-0.3214735317982329</v>
      </c>
      <c r="U69" s="11">
        <f>'OddsRatio_working_3-way'!S69-'OddsRatio_working_3-way'!R69^2/3</f>
        <v>-0.89851852137606114</v>
      </c>
      <c r="V69" s="11">
        <f>'OddsRatio_working_3-way'!S69*'OddsRatio_working_3-way'!R69/3-2*'OddsRatio_working_3-way'!R69^3/27-'OddsRatio_working_3-way'!T69</f>
        <v>0.3214735317982329</v>
      </c>
      <c r="W69" s="11">
        <f>'OddsRatio_working_3-way'!V69^2+4*'OddsRatio_working_3-way'!U69^3/27</f>
        <v>-4.1223134784114379E-3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0.16391121462947625</v>
      </c>
      <c r="Y69" s="11">
        <f>IF('OddsRatio_working_3-way'!W69&gt;=0,IF('OddsRatio_working_3-way'!V69+SQRT('OddsRatio_working_3-way'!W69)&gt;0,0,PI()),ACOS('OddsRatio_working_3-way'!V69/(2*'OddsRatio_working_3-way'!X69)))</f>
        <v>0.19712796334666871</v>
      </c>
      <c r="Z69" s="11">
        <f>'OddsRatio_working_3-way'!X69^(1/3)*COS('OddsRatio_working_3-way'!Y69/3)</f>
        <v>0.54609051599037117</v>
      </c>
      <c r="AA69" s="11">
        <f>'OddsRatio_working_3-way'!X69^(1/3)*COS(('OddsRatio_working_3-way'!Y69+2*PI())/3)</f>
        <v>-0.30416585572471133</v>
      </c>
      <c r="AB69" s="11">
        <f>'OddsRatio_working_3-way'!X69^(1/3)*COS(('OddsRatio_working_3-way'!Y69+4*PI())/3)</f>
        <v>-0.24192466026565995</v>
      </c>
      <c r="AC69" s="11">
        <f>'OddsRatio_working_3-way'!X69^(1/3)*SIN('OddsRatio_working_3-way'!Y69/3)</f>
        <v>3.5934970952967535E-2</v>
      </c>
      <c r="AD69" s="11">
        <f>'OddsRatio_working_3-way'!X69^(1/3)*SIN(('OddsRatio_working_3-way'!Y69+2*PI())/3)</f>
        <v>0.45496077413692987</v>
      </c>
      <c r="AE69" s="11">
        <f>'OddsRatio_working_3-way'!X69^(1/3)*SIN(('OddsRatio_working_3-way'!Y69+4*PI())/3)</f>
        <v>-0.49089574508989731</v>
      </c>
      <c r="AF69" s="11">
        <f>-'OddsRatio_working_3-way'!U69/(3*'OddsRatio_working_3-way'!X69^(1/3))*COS(('OddsRatio_working_3-way'!Y69)/3)</f>
        <v>0.54609051599037106</v>
      </c>
      <c r="AG69" s="11">
        <f>-'OddsRatio_working_3-way'!U69/(3*'OddsRatio_working_3-way'!X69^(1/3))*COS(('OddsRatio_working_3-way'!Y69+2*PI())/3)</f>
        <v>-0.30416585572471128</v>
      </c>
      <c r="AH69" s="11">
        <f>-'OddsRatio_working_3-way'!U69/(3*'OddsRatio_working_3-way'!X69^(1/3))*COS(('OddsRatio_working_3-way'!Y69+4*PI())/3)</f>
        <v>-0.2419246602656599</v>
      </c>
      <c r="AI69" s="11">
        <f>'OddsRatio_working_3-way'!U69/(3*'OddsRatio_working_3-way'!X69^(1/3))*SIN(('OddsRatio_working_3-way'!Y69)/3)</f>
        <v>-3.5934970952967528E-2</v>
      </c>
      <c r="AJ69" s="11">
        <f>'OddsRatio_working_3-way'!U69/(3*'OddsRatio_working_3-way'!X69^(1/3))*SIN(('OddsRatio_working_3-way'!Y69+2*PI())/3)</f>
        <v>-0.45496077413692981</v>
      </c>
      <c r="AK69" s="11">
        <f>'OddsRatio_working_3-way'!U69/(3*'OddsRatio_working_3-way'!X69^(1/3))*SIN(('OddsRatio_working_3-way'!Y69+4*PI())/3)</f>
        <v>0.4908957450898972</v>
      </c>
      <c r="AL69" s="11">
        <f>'OddsRatio_working_3-way'!Z69+'OddsRatio_working_3-way'!AF69</f>
        <v>1.0921810319807421</v>
      </c>
      <c r="AM69" s="11">
        <f>'OddsRatio_working_3-way'!AA69+'OddsRatio_working_3-way'!AG69</f>
        <v>-0.60833171144942266</v>
      </c>
      <c r="AN69" s="11">
        <f>'OddsRatio_working_3-way'!AB69+'OddsRatio_working_3-way'!AH69</f>
        <v>-0.48384932053131985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1.0921810319807421</v>
      </c>
      <c r="AS69" s="11">
        <f>IF(('OddsRatio_working_3-way'!X69=0),IF(Q69&gt;0,-Q69^(1/3),(-Q69)^(1/3)),'OddsRatio_working_3-way'!AM69-'OddsRatio_working_3-way'!R69/3)</f>
        <v>-0.60833171144942266</v>
      </c>
      <c r="AT69" s="11">
        <f>IF(('OddsRatio_working_3-way'!X69=0),IF(Q69&gt;0,-Q69^(1/3),(-Q69)^(1/3)),'OddsRatio_working_3-way'!AN69-'OddsRatio_working_3-way'!R69/3)</f>
        <v>-0.48384932053131985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2.4700000000000002</v>
      </c>
      <c r="B70" s="4">
        <f>IF('True_Odds_Calculator_3-way'!B71="","",'True_Odds_Calculator_3-way'!B71)</f>
        <v>3.03</v>
      </c>
      <c r="C70" s="4">
        <f>IF('True_Odds_Calculator_3-way'!C71="","",'True_Odds_Calculator_3-way'!C71)</f>
        <v>3.23</v>
      </c>
      <c r="D70" s="9">
        <f t="shared" si="26"/>
        <v>0.38893939779527309</v>
      </c>
      <c r="E70" s="9">
        <f t="shared" si="27"/>
        <v>0.31549653875981443</v>
      </c>
      <c r="F70" s="9">
        <f t="shared" si="28"/>
        <v>0.29556406344491226</v>
      </c>
      <c r="G70" s="9">
        <f t="shared" si="29"/>
        <v>1.0687718622730471</v>
      </c>
      <c r="H70" s="9">
        <f t="shared" si="30"/>
        <v>2.5710946375413792</v>
      </c>
      <c r="I70" s="9">
        <f t="shared" si="31"/>
        <v>3.169606880414285</v>
      </c>
      <c r="J70" s="9">
        <f t="shared" si="32"/>
        <v>3.3833612528688954</v>
      </c>
      <c r="K70" s="11">
        <f t="shared" si="33"/>
        <v>0.40485829959514169</v>
      </c>
      <c r="L70" s="11">
        <f t="shared" si="34"/>
        <v>0.33003300330033003</v>
      </c>
      <c r="M70" s="11">
        <f t="shared" si="35"/>
        <v>0.30959752321981426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-0.27528093303934364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0.2370350219865496</v>
      </c>
      <c r="Q70" s="11">
        <f>2*'OddsRatio_working_3-way'!K70*'OddsRatio_working_3-way'!L70*'OddsRatio_working_3-way'!M70</f>
        <v>8.2734737168080136E-2</v>
      </c>
      <c r="R70" s="11">
        <f t="shared" si="36"/>
        <v>0</v>
      </c>
      <c r="S70" s="11">
        <f t="shared" si="37"/>
        <v>-0.86106589137676359</v>
      </c>
      <c r="T70" s="11">
        <f t="shared" si="38"/>
        <v>-0.30054655894476912</v>
      </c>
      <c r="U70" s="11">
        <f>'OddsRatio_working_3-way'!S70-'OddsRatio_working_3-way'!R70^2/3</f>
        <v>-0.86106589137676359</v>
      </c>
      <c r="V70" s="11">
        <f>'OddsRatio_working_3-way'!S70*'OddsRatio_working_3-way'!R70/3-2*'OddsRatio_working_3-way'!R70^3/27-'OddsRatio_working_3-way'!T70</f>
        <v>0.30054655894476912</v>
      </c>
      <c r="W70" s="11">
        <f>'OddsRatio_working_3-way'!V70^2+4*'OddsRatio_working_3-way'!U70^3/27</f>
        <v>-4.2530891951651217E-3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0.15377038343639737</v>
      </c>
      <c r="Y70" s="11">
        <f>IF('OddsRatio_working_3-way'!W70&gt;=0,IF('OddsRatio_working_3-way'!V70+SQRT('OddsRatio_working_3-way'!W70)&gt;0,0,PI()),ACOS('OddsRatio_working_3-way'!V70/(2*'OddsRatio_working_3-way'!X70)))</f>
        <v>0.21367782204130514</v>
      </c>
      <c r="Z70" s="11">
        <f>'OddsRatio_working_3-way'!X70^(1/3)*COS('OddsRatio_working_3-way'!Y70/3)</f>
        <v>0.53438593113652355</v>
      </c>
      <c r="AA70" s="11">
        <f>'OddsRatio_working_3-way'!X70^(1/3)*COS(('OddsRatio_working_3-way'!Y70+2*PI())/3)</f>
        <v>-0.30021160116551199</v>
      </c>
      <c r="AB70" s="11">
        <f>'OddsRatio_working_3-way'!X70^(1/3)*COS(('OddsRatio_working_3-way'!Y70+4*PI())/3)</f>
        <v>-0.23417432997101173</v>
      </c>
      <c r="AC70" s="11">
        <f>'OddsRatio_working_3-way'!X70^(1/3)*SIN('OddsRatio_working_3-way'!Y70/3)</f>
        <v>3.812663630069326E-2</v>
      </c>
      <c r="AD70" s="11">
        <f>'OddsRatio_working_3-way'!X70^(1/3)*SIN(('OddsRatio_working_3-way'!Y70+2*PI())/3)</f>
        <v>0.44372847363888446</v>
      </c>
      <c r="AE70" s="11">
        <f>'OddsRatio_working_3-way'!X70^(1/3)*SIN(('OddsRatio_working_3-way'!Y70+4*PI())/3)</f>
        <v>-0.48185510993957753</v>
      </c>
      <c r="AF70" s="11">
        <f>-'OddsRatio_working_3-way'!U70/(3*'OddsRatio_working_3-way'!X70^(1/3))*COS(('OddsRatio_working_3-way'!Y70)/3)</f>
        <v>0.53438593113652344</v>
      </c>
      <c r="AG70" s="11">
        <f>-'OddsRatio_working_3-way'!U70/(3*'OddsRatio_working_3-way'!X70^(1/3))*COS(('OddsRatio_working_3-way'!Y70+2*PI())/3)</f>
        <v>-0.30021160116551193</v>
      </c>
      <c r="AH70" s="11">
        <f>-'OddsRatio_working_3-way'!U70/(3*'OddsRatio_working_3-way'!X70^(1/3))*COS(('OddsRatio_working_3-way'!Y70+4*PI())/3)</f>
        <v>-0.23417432997101167</v>
      </c>
      <c r="AI70" s="11">
        <f>'OddsRatio_working_3-way'!U70/(3*'OddsRatio_working_3-way'!X70^(1/3))*SIN(('OddsRatio_working_3-way'!Y70)/3)</f>
        <v>-3.8126636300693253E-2</v>
      </c>
      <c r="AJ70" s="11">
        <f>'OddsRatio_working_3-way'!U70/(3*'OddsRatio_working_3-way'!X70^(1/3))*SIN(('OddsRatio_working_3-way'!Y70+2*PI())/3)</f>
        <v>-0.4437284736388844</v>
      </c>
      <c r="AK70" s="11">
        <f>'OddsRatio_working_3-way'!U70/(3*'OddsRatio_working_3-way'!X70^(1/3))*SIN(('OddsRatio_working_3-way'!Y70+4*PI())/3)</f>
        <v>0.48185510993957742</v>
      </c>
      <c r="AL70" s="11">
        <f>'OddsRatio_working_3-way'!Z70+'OddsRatio_working_3-way'!AF70</f>
        <v>1.0687718622730471</v>
      </c>
      <c r="AM70" s="11">
        <f>'OddsRatio_working_3-way'!AA70+'OddsRatio_working_3-way'!AG70</f>
        <v>-0.60042320233102386</v>
      </c>
      <c r="AN70" s="11">
        <f>'OddsRatio_working_3-way'!AB70+'OddsRatio_working_3-way'!AH70</f>
        <v>-0.4683486599420234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1.0687718622730471</v>
      </c>
      <c r="AS70" s="11">
        <f>IF(('OddsRatio_working_3-way'!X70=0),IF(Q70&gt;0,-Q70^(1/3),(-Q70)^(1/3)),'OddsRatio_working_3-way'!AM70-'OddsRatio_working_3-way'!R70/3)</f>
        <v>-0.60042320233102386</v>
      </c>
      <c r="AT70" s="11">
        <f>IF(('OddsRatio_working_3-way'!X70=0),IF(Q70&gt;0,-Q70^(1/3),(-Q70)^(1/3)),'OddsRatio_working_3-way'!AN70-'OddsRatio_working_3-way'!R70/3)</f>
        <v>-0.4683486599420234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2.86</v>
      </c>
      <c r="B71" s="4">
        <f>IF('True_Odds_Calculator_3-way'!B72="","",'True_Odds_Calculator_3-way'!B72)</f>
        <v>3.5</v>
      </c>
      <c r="C71" s="4">
        <f>IF('True_Odds_Calculator_3-way'!C72="","",'True_Odds_Calculator_3-way'!C72)</f>
        <v>2.4500000000000002</v>
      </c>
      <c r="D71" s="9">
        <f t="shared" si="26"/>
        <v>0.3349456482691226</v>
      </c>
      <c r="E71" s="9">
        <f t="shared" si="27"/>
        <v>0.27257150172887096</v>
      </c>
      <c r="F71" s="9">
        <f t="shared" si="28"/>
        <v>0.3924828500020065</v>
      </c>
      <c r="G71" s="9">
        <f t="shared" si="29"/>
        <v>1.0675048472157709</v>
      </c>
      <c r="H71" s="9">
        <f t="shared" si="30"/>
        <v>2.985559015821333</v>
      </c>
      <c r="I71" s="9">
        <f t="shared" si="31"/>
        <v>3.6687621180394272</v>
      </c>
      <c r="J71" s="9">
        <f t="shared" si="32"/>
        <v>2.5478820284628685</v>
      </c>
      <c r="K71" s="11">
        <f t="shared" si="33"/>
        <v>0.34965034965034969</v>
      </c>
      <c r="L71" s="11">
        <f t="shared" si="34"/>
        <v>0.2857142857142857</v>
      </c>
      <c r="M71" s="11">
        <f t="shared" si="35"/>
        <v>0.4081632653061224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-0.2749291524801728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0.23690595119166544</v>
      </c>
      <c r="Q71" s="11">
        <f>2*'OddsRatio_working_3-way'!K71*'OddsRatio_working_3-way'!L71*'OddsRatio_working_3-way'!M71</f>
        <v>8.1551101959265224E-2</v>
      </c>
      <c r="R71" s="11">
        <f t="shared" si="36"/>
        <v>0</v>
      </c>
      <c r="S71" s="11">
        <f t="shared" si="37"/>
        <v>-0.86169818316648139</v>
      </c>
      <c r="T71" s="11">
        <f t="shared" si="38"/>
        <v>-0.29662588060808315</v>
      </c>
      <c r="U71" s="11">
        <f>'OddsRatio_working_3-way'!S71-'OddsRatio_working_3-way'!R71^2/3</f>
        <v>-0.86169818316648139</v>
      </c>
      <c r="V71" s="11">
        <f>'OddsRatio_working_3-way'!S71*'OddsRatio_working_3-way'!R71/3-2*'OddsRatio_working_3-way'!R71^3/27-'OddsRatio_working_3-way'!T71</f>
        <v>0.29662588060808315</v>
      </c>
      <c r="W71" s="11">
        <f>'OddsRatio_working_3-way'!V71^2+4*'OddsRatio_working_3-way'!U71^3/27</f>
        <v>-6.8029201354505298E-3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0.15393978788959284</v>
      </c>
      <c r="Y71" s="11">
        <f>IF('OddsRatio_working_3-way'!W71&gt;=0,IF('OddsRatio_working_3-way'!V71+SQRT('OddsRatio_working_3-way'!W71)&gt;0,0,PI()),ACOS('OddsRatio_working_3-way'!V71/(2*'OddsRatio_working_3-way'!X71)))</f>
        <v>0.27120891263707847</v>
      </c>
      <c r="Z71" s="11">
        <f>'OddsRatio_working_3-way'!X71^(1/3)*COS('OddsRatio_working_3-way'!Y71/3)</f>
        <v>0.53375242360788555</v>
      </c>
      <c r="AA71" s="11">
        <f>'OddsRatio_working_3-way'!X71^(1/3)*COS(('OddsRatio_working_3-way'!Y71+2*PI())/3)</f>
        <v>-0.30877858060514063</v>
      </c>
      <c r="AB71" s="11">
        <f>'OddsRatio_working_3-way'!X71^(1/3)*COS(('OddsRatio_working_3-way'!Y71+4*PI())/3)</f>
        <v>-0.22497384300274501</v>
      </c>
      <c r="AC71" s="11">
        <f>'OddsRatio_working_3-way'!X71^(1/3)*SIN('OddsRatio_working_3-way'!Y71/3)</f>
        <v>4.8384687814109255E-2</v>
      </c>
      <c r="AD71" s="11">
        <f>'OddsRatio_working_3-way'!X71^(1/3)*SIN(('OddsRatio_working_3-way'!Y71+2*PI())/3)</f>
        <v>0.43805081426888731</v>
      </c>
      <c r="AE71" s="11">
        <f>'OddsRatio_working_3-way'!X71^(1/3)*SIN(('OddsRatio_working_3-way'!Y71+4*PI())/3)</f>
        <v>-0.4864355020829963</v>
      </c>
      <c r="AF71" s="11">
        <f>-'OddsRatio_working_3-way'!U71/(3*'OddsRatio_working_3-way'!X71^(1/3))*COS(('OddsRatio_working_3-way'!Y71)/3)</f>
        <v>0.53375242360788544</v>
      </c>
      <c r="AG71" s="11">
        <f>-'OddsRatio_working_3-way'!U71/(3*'OddsRatio_working_3-way'!X71^(1/3))*COS(('OddsRatio_working_3-way'!Y71+2*PI())/3)</f>
        <v>-0.30877858060514057</v>
      </c>
      <c r="AH71" s="11">
        <f>-'OddsRatio_working_3-way'!U71/(3*'OddsRatio_working_3-way'!X71^(1/3))*COS(('OddsRatio_working_3-way'!Y71+4*PI())/3)</f>
        <v>-0.22497384300274498</v>
      </c>
      <c r="AI71" s="11">
        <f>'OddsRatio_working_3-way'!U71/(3*'OddsRatio_working_3-way'!X71^(1/3))*SIN(('OddsRatio_working_3-way'!Y71)/3)</f>
        <v>-4.8384687814109248E-2</v>
      </c>
      <c r="AJ71" s="11">
        <f>'OddsRatio_working_3-way'!U71/(3*'OddsRatio_working_3-way'!X71^(1/3))*SIN(('OddsRatio_working_3-way'!Y71+2*PI())/3)</f>
        <v>-0.4380508142688872</v>
      </c>
      <c r="AK71" s="11">
        <f>'OddsRatio_working_3-way'!U71/(3*'OddsRatio_working_3-way'!X71^(1/3))*SIN(('OddsRatio_working_3-way'!Y71+4*PI())/3)</f>
        <v>0.48643550208299624</v>
      </c>
      <c r="AL71" s="11">
        <f>'OddsRatio_working_3-way'!Z71+'OddsRatio_working_3-way'!AF71</f>
        <v>1.0675048472157709</v>
      </c>
      <c r="AM71" s="11">
        <f>'OddsRatio_working_3-way'!AA71+'OddsRatio_working_3-way'!AG71</f>
        <v>-0.61755716121028126</v>
      </c>
      <c r="AN71" s="11">
        <f>'OddsRatio_working_3-way'!AB71+'OddsRatio_working_3-way'!AH71</f>
        <v>-0.44994768600548996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1.0675048472157709</v>
      </c>
      <c r="AS71" s="11">
        <f>IF(('OddsRatio_working_3-way'!X71=0),IF(Q71&gt;0,-Q71^(1/3),(-Q71)^(1/3)),'OddsRatio_working_3-way'!AM71-'OddsRatio_working_3-way'!R71/3)</f>
        <v>-0.61755716121028126</v>
      </c>
      <c r="AT71" s="11">
        <f>IF(('OddsRatio_working_3-way'!X71=0),IF(Q71&gt;0,-Q71^(1/3),(-Q71)^(1/3)),'OddsRatio_working_3-way'!AN71-'OddsRatio_working_3-way'!R71/3)</f>
        <v>-0.44994768600548996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2.1800000000000002</v>
      </c>
      <c r="B72" s="4">
        <f>IF('True_Odds_Calculator_3-way'!B73="","",'True_Odds_Calculator_3-way'!B73)</f>
        <v>3.41</v>
      </c>
      <c r="C72" s="4">
        <f>IF('True_Odds_Calculator_3-way'!C73="","",'True_Odds_Calculator_3-way'!C73)</f>
        <v>3.42</v>
      </c>
      <c r="D72" s="9">
        <f t="shared" si="26"/>
        <v>0.44196995217058177</v>
      </c>
      <c r="E72" s="9">
        <f t="shared" si="27"/>
        <v>0.27943151628284663</v>
      </c>
      <c r="F72" s="9">
        <f t="shared" si="28"/>
        <v>0.27859853154657138</v>
      </c>
      <c r="G72" s="9">
        <f t="shared" si="29"/>
        <v>1.0699976726288851</v>
      </c>
      <c r="H72" s="9">
        <f t="shared" si="30"/>
        <v>2.2625972537020846</v>
      </c>
      <c r="I72" s="9">
        <f t="shared" si="31"/>
        <v>3.5786943910356137</v>
      </c>
      <c r="J72" s="9">
        <f t="shared" si="32"/>
        <v>3.5893943677619022</v>
      </c>
      <c r="K72" s="11">
        <f t="shared" si="33"/>
        <v>0.4587155963302752</v>
      </c>
      <c r="L72" s="11">
        <f t="shared" si="34"/>
        <v>0.29325513196480935</v>
      </c>
      <c r="M72" s="11">
        <f t="shared" si="35"/>
        <v>0.29239766081871343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-0.27069325676823996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0.23639456825855792</v>
      </c>
      <c r="Q72" s="11">
        <f>2*'OddsRatio_working_3-way'!K72*'OddsRatio_working_3-way'!L72*'OddsRatio_working_3-way'!M72</f>
        <v>7.8667077623480158E-2</v>
      </c>
      <c r="R72" s="11">
        <f t="shared" si="36"/>
        <v>0</v>
      </c>
      <c r="S72" s="11">
        <f t="shared" si="37"/>
        <v>-0.87329315506722205</v>
      </c>
      <c r="T72" s="11">
        <f t="shared" si="38"/>
        <v>-0.29061336275115535</v>
      </c>
      <c r="U72" s="11">
        <f>'OddsRatio_working_3-way'!S72-'OddsRatio_working_3-way'!R72^2/3</f>
        <v>-0.87329315506722205</v>
      </c>
      <c r="V72" s="11">
        <f>'OddsRatio_working_3-way'!S72*'OddsRatio_working_3-way'!R72/3-2*'OddsRatio_working_3-way'!R72^3/27-'OddsRatio_working_3-way'!T72</f>
        <v>0.29061336275115535</v>
      </c>
      <c r="W72" s="11">
        <f>'OddsRatio_working_3-way'!V72^2+4*'OddsRatio_working_3-way'!U72^3/27</f>
        <v>-1.4211889395866165E-2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0.15705732711768081</v>
      </c>
      <c r="Y72" s="11">
        <f>IF('OddsRatio_working_3-way'!W72&gt;=0,IF('OddsRatio_working_3-way'!V72+SQRT('OddsRatio_working_3-way'!W72)&gt;0,0,PI()),ACOS('OddsRatio_working_3-way'!V72/(2*'OddsRatio_working_3-way'!X72)))</f>
        <v>0.38928030076077635</v>
      </c>
      <c r="Z72" s="11">
        <f>'OddsRatio_working_3-way'!X72^(1/3)*COS('OddsRatio_working_3-way'!Y72/3)</f>
        <v>0.53499883631444256</v>
      </c>
      <c r="AA72" s="11">
        <f>'OddsRatio_working_3-way'!X72^(1/3)*COS(('OddsRatio_working_3-way'!Y72+2*PI())/3)</f>
        <v>-0.32795992281480546</v>
      </c>
      <c r="AB72" s="11">
        <f>'OddsRatio_working_3-way'!X72^(1/3)*COS(('OddsRatio_working_3-way'!Y72+4*PI())/3)</f>
        <v>-0.20703891349963727</v>
      </c>
      <c r="AC72" s="11">
        <f>'OddsRatio_working_3-way'!X72^(1/3)*SIN('OddsRatio_working_3-way'!Y72/3)</f>
        <v>6.9813777278793718E-2</v>
      </c>
      <c r="AD72" s="11">
        <f>'OddsRatio_working_3-way'!X72^(1/3)*SIN(('OddsRatio_working_3-way'!Y72+2*PI())/3)</f>
        <v>0.42841569460402312</v>
      </c>
      <c r="AE72" s="11">
        <f>'OddsRatio_working_3-way'!X72^(1/3)*SIN(('OddsRatio_working_3-way'!Y72+4*PI())/3)</f>
        <v>-0.49822947188281669</v>
      </c>
      <c r="AF72" s="11">
        <f>-'OddsRatio_working_3-way'!U72/(3*'OddsRatio_working_3-way'!X72^(1/3))*COS(('OddsRatio_working_3-way'!Y72)/3)</f>
        <v>0.53499883631444256</v>
      </c>
      <c r="AG72" s="11">
        <f>-'OddsRatio_working_3-way'!U72/(3*'OddsRatio_working_3-way'!X72^(1/3))*COS(('OddsRatio_working_3-way'!Y72+2*PI())/3)</f>
        <v>-0.32795992281480546</v>
      </c>
      <c r="AH72" s="11">
        <f>-'OddsRatio_working_3-way'!U72/(3*'OddsRatio_working_3-way'!X72^(1/3))*COS(('OddsRatio_working_3-way'!Y72+4*PI())/3)</f>
        <v>-0.20703891349963727</v>
      </c>
      <c r="AI72" s="11">
        <f>'OddsRatio_working_3-way'!U72/(3*'OddsRatio_working_3-way'!X72^(1/3))*SIN(('OddsRatio_working_3-way'!Y72)/3)</f>
        <v>-6.9813777278793718E-2</v>
      </c>
      <c r="AJ72" s="11">
        <f>'OddsRatio_working_3-way'!U72/(3*'OddsRatio_working_3-way'!X72^(1/3))*SIN(('OddsRatio_working_3-way'!Y72+2*PI())/3)</f>
        <v>-0.42841569460402312</v>
      </c>
      <c r="AK72" s="11">
        <f>'OddsRatio_working_3-way'!U72/(3*'OddsRatio_working_3-way'!X72^(1/3))*SIN(('OddsRatio_working_3-way'!Y72+4*PI())/3)</f>
        <v>0.49822947188281669</v>
      </c>
      <c r="AL72" s="11">
        <f>'OddsRatio_working_3-way'!Z72+'OddsRatio_working_3-way'!AF72</f>
        <v>1.0699976726288851</v>
      </c>
      <c r="AM72" s="11">
        <f>'OddsRatio_working_3-way'!AA72+'OddsRatio_working_3-way'!AG72</f>
        <v>-0.65591984562961092</v>
      </c>
      <c r="AN72" s="11">
        <f>'OddsRatio_working_3-way'!AB72+'OddsRatio_working_3-way'!AH72</f>
        <v>-0.41407782699927453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1.0699976726288851</v>
      </c>
      <c r="AS72" s="11">
        <f>IF(('OddsRatio_working_3-way'!X72=0),IF(Q72&gt;0,-Q72^(1/3),(-Q72)^(1/3)),'OddsRatio_working_3-way'!AM72-'OddsRatio_working_3-way'!R72/3)</f>
        <v>-0.65591984562961092</v>
      </c>
      <c r="AT72" s="11">
        <f>IF(('OddsRatio_working_3-way'!X72=0),IF(Q72&gt;0,-Q72^(1/3),(-Q72)^(1/3)),'OddsRatio_working_3-way'!AN72-'OddsRatio_working_3-way'!R72/3)</f>
        <v>-0.41407782699927453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</v>
      </c>
      <c r="B73" s="4">
        <f>IF('True_Odds_Calculator_3-way'!B74="","",'True_Odds_Calculator_3-way'!B74)</f>
        <v>3.38</v>
      </c>
      <c r="C73" s="4">
        <f>IF('True_Odds_Calculator_3-way'!C74="","",'True_Odds_Calculator_3-way'!C74)</f>
        <v>4.0199999999999996</v>
      </c>
      <c r="D73" s="9">
        <f t="shared" si="26"/>
        <v>0.48254677699143333</v>
      </c>
      <c r="E73" s="9">
        <f t="shared" si="27"/>
        <v>0.28151850750750912</v>
      </c>
      <c r="F73" s="9">
        <f t="shared" si="28"/>
        <v>0.23593471550105771</v>
      </c>
      <c r="G73" s="9">
        <f t="shared" si="29"/>
        <v>1.0723379528815151</v>
      </c>
      <c r="H73" s="9">
        <f t="shared" si="30"/>
        <v>2.0723379528815151</v>
      </c>
      <c r="I73" s="9">
        <f t="shared" si="31"/>
        <v>3.5521643278580055</v>
      </c>
      <c r="J73" s="9">
        <f t="shared" si="32"/>
        <v>4.2384606177021746</v>
      </c>
      <c r="K73" s="11">
        <f t="shared" si="33"/>
        <v>0.5</v>
      </c>
      <c r="L73" s="11">
        <f t="shared" si="34"/>
        <v>0.29585798816568049</v>
      </c>
      <c r="M73" s="11">
        <f t="shared" si="35"/>
        <v>0.24875621890547267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-0.26449115369896092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0.23550884630103916</v>
      </c>
      <c r="Q73" s="11">
        <f>2*'OddsRatio_working_3-way'!K73*'OddsRatio_working_3-way'!L73*'OddsRatio_working_3-way'!M73</f>
        <v>7.3596514469074753E-2</v>
      </c>
      <c r="R73" s="11">
        <f t="shared" si="36"/>
        <v>0</v>
      </c>
      <c r="S73" s="11">
        <f t="shared" si="37"/>
        <v>-0.89042239412321178</v>
      </c>
      <c r="T73" s="11">
        <f t="shared" si="38"/>
        <v>-0.27825699816350374</v>
      </c>
      <c r="U73" s="11">
        <f>'OddsRatio_working_3-way'!S73-'OddsRatio_working_3-way'!R73^2/3</f>
        <v>-0.89042239412321178</v>
      </c>
      <c r="V73" s="11">
        <f>'OddsRatio_working_3-way'!S73*'OddsRatio_working_3-way'!R73/3-2*'OddsRatio_working_3-way'!R73^3/27-'OddsRatio_working_3-way'!T73</f>
        <v>0.27825699816350374</v>
      </c>
      <c r="W73" s="11">
        <f>'OddsRatio_working_3-way'!V73^2+4*'OddsRatio_working_3-way'!U73^3/27</f>
        <v>-2.7161666914249788E-2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0.16170082246328704</v>
      </c>
      <c r="Y73" s="11">
        <f>IF('OddsRatio_working_3-way'!W73&gt;=0,IF('OddsRatio_working_3-way'!V73+SQRT('OddsRatio_working_3-way'!W73)&gt;0,0,PI()),ACOS('OddsRatio_working_3-way'!V73/(2*'OddsRatio_working_3-way'!X73)))</f>
        <v>0.53472878651392808</v>
      </c>
      <c r="Z73" s="11">
        <f>'OddsRatio_working_3-way'!X73^(1/3)*COS('OddsRatio_working_3-way'!Y73/3)</f>
        <v>0.53616897644075767</v>
      </c>
      <c r="AA73" s="11">
        <f>'OddsRatio_working_3-way'!X73^(1/3)*COS(('OddsRatio_working_3-way'!Y73+2*PI())/3)</f>
        <v>-0.35173686450256059</v>
      </c>
      <c r="AB73" s="11">
        <f>'OddsRatio_working_3-way'!X73^(1/3)*COS(('OddsRatio_working_3-way'!Y73+4*PI())/3)</f>
        <v>-0.18443211193819717</v>
      </c>
      <c r="AC73" s="11">
        <f>'OddsRatio_working_3-way'!X73^(1/3)*SIN('OddsRatio_working_3-way'!Y73/3)</f>
        <v>9.6593443929738995E-2</v>
      </c>
      <c r="AD73" s="11">
        <f>'OddsRatio_working_3-way'!X73^(1/3)*SIN(('OddsRatio_working_3-way'!Y73+2*PI())/3)</f>
        <v>0.41603923235392676</v>
      </c>
      <c r="AE73" s="11">
        <f>'OddsRatio_working_3-way'!X73^(1/3)*SIN(('OddsRatio_working_3-way'!Y73+4*PI())/3)</f>
        <v>-0.51263267628366571</v>
      </c>
      <c r="AF73" s="11">
        <f>-'OddsRatio_working_3-way'!U73/(3*'OddsRatio_working_3-way'!X73^(1/3))*COS(('OddsRatio_working_3-way'!Y73)/3)</f>
        <v>0.53616897644075756</v>
      </c>
      <c r="AG73" s="11">
        <f>-'OddsRatio_working_3-way'!U73/(3*'OddsRatio_working_3-way'!X73^(1/3))*COS(('OddsRatio_working_3-way'!Y73+2*PI())/3)</f>
        <v>-0.35173686450256053</v>
      </c>
      <c r="AH73" s="11">
        <f>-'OddsRatio_working_3-way'!U73/(3*'OddsRatio_working_3-way'!X73^(1/3))*COS(('OddsRatio_working_3-way'!Y73+4*PI())/3)</f>
        <v>-0.18443211193819711</v>
      </c>
      <c r="AI73" s="11">
        <f>'OddsRatio_working_3-way'!U73/(3*'OddsRatio_working_3-way'!X73^(1/3))*SIN(('OddsRatio_working_3-way'!Y73)/3)</f>
        <v>-9.6593443929738967E-2</v>
      </c>
      <c r="AJ73" s="11">
        <f>'OddsRatio_working_3-way'!U73/(3*'OddsRatio_working_3-way'!X73^(1/3))*SIN(('OddsRatio_working_3-way'!Y73+2*PI())/3)</f>
        <v>-0.4160392323539267</v>
      </c>
      <c r="AK73" s="11">
        <f>'OddsRatio_working_3-way'!U73/(3*'OddsRatio_working_3-way'!X73^(1/3))*SIN(('OddsRatio_working_3-way'!Y73+4*PI())/3)</f>
        <v>0.5126326762836656</v>
      </c>
      <c r="AL73" s="11">
        <f>'OddsRatio_working_3-way'!Z73+'OddsRatio_working_3-way'!AF73</f>
        <v>1.0723379528815151</v>
      </c>
      <c r="AM73" s="11">
        <f>'OddsRatio_working_3-way'!AA73+'OddsRatio_working_3-way'!AG73</f>
        <v>-0.70347372900512117</v>
      </c>
      <c r="AN73" s="11">
        <f>'OddsRatio_working_3-way'!AB73+'OddsRatio_working_3-way'!AH73</f>
        <v>-0.36886422387639428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1.0723379528815151</v>
      </c>
      <c r="AS73" s="11">
        <f>IF(('OddsRatio_working_3-way'!X73=0),IF(Q73&gt;0,-Q73^(1/3),(-Q73)^(1/3)),'OddsRatio_working_3-way'!AM73-'OddsRatio_working_3-way'!R73/3)</f>
        <v>-0.70347372900512117</v>
      </c>
      <c r="AT73" s="11">
        <f>IF(('OddsRatio_working_3-way'!X73=0),IF(Q73&gt;0,-Q73^(1/3),(-Q73)^(1/3)),'OddsRatio_working_3-way'!AN73-'OddsRatio_working_3-way'!R73/3)</f>
        <v>-0.36886422387639428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2.56</v>
      </c>
      <c r="B74" s="4">
        <f>IF('True_Odds_Calculator_3-way'!B75="","",'True_Odds_Calculator_3-way'!B75)</f>
        <v>3.09</v>
      </c>
      <c r="C74" s="4">
        <f>IF('True_Odds_Calculator_3-way'!C75="","",'True_Odds_Calculator_3-way'!C75)</f>
        <v>3.04</v>
      </c>
      <c r="D74" s="9">
        <f t="shared" si="26"/>
        <v>0.37541129844206672</v>
      </c>
      <c r="E74" s="9">
        <f t="shared" si="27"/>
        <v>0.30969418915558922</v>
      </c>
      <c r="F74" s="9">
        <f t="shared" si="28"/>
        <v>0.31489451240234406</v>
      </c>
      <c r="G74" s="9">
        <f t="shared" si="29"/>
        <v>1.066503257773775</v>
      </c>
      <c r="H74" s="9">
        <f t="shared" si="30"/>
        <v>2.6637450821270887</v>
      </c>
      <c r="I74" s="9">
        <f t="shared" si="31"/>
        <v>3.2289918087471885</v>
      </c>
      <c r="J74" s="9">
        <f t="shared" si="32"/>
        <v>3.1756666458585006</v>
      </c>
      <c r="K74" s="11">
        <f t="shared" si="33"/>
        <v>0.390625</v>
      </c>
      <c r="L74" s="11">
        <f t="shared" si="34"/>
        <v>0.3236245954692557</v>
      </c>
      <c r="M74" s="11">
        <f t="shared" si="35"/>
        <v>0.32894736842105265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-0.2765852548543688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0.23661389137284966</v>
      </c>
      <c r="Q74" s="11">
        <f>2*'OddsRatio_working_3-way'!K74*'OddsRatio_working_3-way'!L74*'OddsRatio_working_3-way'!M74</f>
        <v>8.3168327371827638E-2</v>
      </c>
      <c r="R74" s="11">
        <f t="shared" si="36"/>
        <v>0</v>
      </c>
      <c r="S74" s="11">
        <f t="shared" si="37"/>
        <v>-0.85548266662817807</v>
      </c>
      <c r="T74" s="11">
        <f t="shared" si="38"/>
        <v>-0.30069689512413988</v>
      </c>
      <c r="U74" s="11">
        <f>'OddsRatio_working_3-way'!S74-'OddsRatio_working_3-way'!R74^2/3</f>
        <v>-0.85548266662817807</v>
      </c>
      <c r="V74" s="11">
        <f>'OddsRatio_working_3-way'!S74*'OddsRatio_working_3-way'!R74/3-2*'OddsRatio_working_3-way'!R74^3/27-'OddsRatio_working_3-way'!T74</f>
        <v>0.30069689512413988</v>
      </c>
      <c r="W74" s="11">
        <f>'OddsRatio_working_3-way'!V74^2+4*'OddsRatio_working_3-way'!U74^3/27</f>
        <v>-2.3347841943437558E-3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0.15227722000650798</v>
      </c>
      <c r="Y74" s="11">
        <f>IF('OddsRatio_working_3-way'!W74&gt;=0,IF('OddsRatio_working_3-way'!V74+SQRT('OddsRatio_working_3-way'!W74)&gt;0,0,PI()),ACOS('OddsRatio_working_3-way'!V74/(2*'OddsRatio_working_3-way'!X74)))</f>
        <v>0.15932997844255437</v>
      </c>
      <c r="Z74" s="11">
        <f>'OddsRatio_working_3-way'!X74^(1/3)*COS('OddsRatio_working_3-way'!Y74/3)</f>
        <v>0.53325162888688749</v>
      </c>
      <c r="AA74" s="11">
        <f>'OddsRatio_working_3-way'!X74^(1/3)*COS(('OddsRatio_working_3-way'!Y74+2*PI())/3)</f>
        <v>-0.29117559803017651</v>
      </c>
      <c r="AB74" s="11">
        <f>'OddsRatio_working_3-way'!X74^(1/3)*COS(('OddsRatio_working_3-way'!Y74+4*PI())/3)</f>
        <v>-0.24207603085671067</v>
      </c>
      <c r="AC74" s="11">
        <f>'OddsRatio_working_3-way'!X74^(1/3)*SIN('OddsRatio_working_3-way'!Y74/3)</f>
        <v>2.8347648324694583E-2</v>
      </c>
      <c r="AD74" s="11">
        <f>'OddsRatio_working_3-way'!X74^(1/3)*SIN(('OddsRatio_working_3-way'!Y74+2*PI())/3)</f>
        <v>0.4476356330631292</v>
      </c>
      <c r="AE74" s="11">
        <f>'OddsRatio_working_3-way'!X74^(1/3)*SIN(('OddsRatio_working_3-way'!Y74+4*PI())/3)</f>
        <v>-0.47598328138782375</v>
      </c>
      <c r="AF74" s="11">
        <f>-'OddsRatio_working_3-way'!U74/(3*'OddsRatio_working_3-way'!X74^(1/3))*COS(('OddsRatio_working_3-way'!Y74)/3)</f>
        <v>0.53325162888688749</v>
      </c>
      <c r="AG74" s="11">
        <f>-'OddsRatio_working_3-way'!U74/(3*'OddsRatio_working_3-way'!X74^(1/3))*COS(('OddsRatio_working_3-way'!Y74+2*PI())/3)</f>
        <v>-0.29117559803017651</v>
      </c>
      <c r="AH74" s="11">
        <f>-'OddsRatio_working_3-way'!U74/(3*'OddsRatio_working_3-way'!X74^(1/3))*COS(('OddsRatio_working_3-way'!Y74+4*PI())/3)</f>
        <v>-0.24207603085671067</v>
      </c>
      <c r="AI74" s="11">
        <f>'OddsRatio_working_3-way'!U74/(3*'OddsRatio_working_3-way'!X74^(1/3))*SIN(('OddsRatio_working_3-way'!Y74)/3)</f>
        <v>-2.8347648324694583E-2</v>
      </c>
      <c r="AJ74" s="11">
        <f>'OddsRatio_working_3-way'!U74/(3*'OddsRatio_working_3-way'!X74^(1/3))*SIN(('OddsRatio_working_3-way'!Y74+2*PI())/3)</f>
        <v>-0.4476356330631292</v>
      </c>
      <c r="AK74" s="11">
        <f>'OddsRatio_working_3-way'!U74/(3*'OddsRatio_working_3-way'!X74^(1/3))*SIN(('OddsRatio_working_3-way'!Y74+4*PI())/3)</f>
        <v>0.47598328138782375</v>
      </c>
      <c r="AL74" s="11">
        <f>'OddsRatio_working_3-way'!Z74+'OddsRatio_working_3-way'!AF74</f>
        <v>1.066503257773775</v>
      </c>
      <c r="AM74" s="11">
        <f>'OddsRatio_working_3-way'!AA74+'OddsRatio_working_3-way'!AG74</f>
        <v>-0.58235119606035302</v>
      </c>
      <c r="AN74" s="11">
        <f>'OddsRatio_working_3-way'!AB74+'OddsRatio_working_3-way'!AH74</f>
        <v>-0.48415206171342134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1.066503257773775</v>
      </c>
      <c r="AS74" s="11">
        <f>IF(('OddsRatio_working_3-way'!X74=0),IF(Q74&gt;0,-Q74^(1/3),(-Q74)^(1/3)),'OddsRatio_working_3-way'!AM74-'OddsRatio_working_3-way'!R74/3)</f>
        <v>-0.58235119606035302</v>
      </c>
      <c r="AT74" s="11">
        <f>IF(('OddsRatio_working_3-way'!X74=0),IF(Q74&gt;0,-Q74^(1/3),(-Q74)^(1/3)),'OddsRatio_working_3-way'!AN74-'OddsRatio_working_3-way'!R74/3)</f>
        <v>-0.48415206171342134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1.45</v>
      </c>
      <c r="B75" s="4">
        <f>IF('True_Odds_Calculator_3-way'!B76="","",'True_Odds_Calculator_3-way'!B76)</f>
        <v>4.42</v>
      </c>
      <c r="C75" s="4">
        <f>IF('True_Odds_Calculator_3-way'!C76="","",'True_Odds_Calculator_3-way'!C76)</f>
        <v>7.39</v>
      </c>
      <c r="D75" s="9">
        <f t="shared" si="26"/>
        <v>0.66735836611754784</v>
      </c>
      <c r="E75" s="9">
        <f t="shared" si="27"/>
        <v>0.20884743745595902</v>
      </c>
      <c r="F75" s="9">
        <f t="shared" si="28"/>
        <v>0.12379419642649299</v>
      </c>
      <c r="G75" s="9">
        <f t="shared" si="29"/>
        <v>1.107656198498441</v>
      </c>
      <c r="H75" s="9">
        <f t="shared" si="30"/>
        <v>1.4984452893242983</v>
      </c>
      <c r="I75" s="9">
        <f t="shared" si="31"/>
        <v>4.7881841988646681</v>
      </c>
      <c r="J75" s="9">
        <f t="shared" si="32"/>
        <v>8.077923108405038</v>
      </c>
      <c r="K75" s="11">
        <f t="shared" si="33"/>
        <v>0.68965517241379315</v>
      </c>
      <c r="L75" s="11">
        <f t="shared" si="34"/>
        <v>0.22624434389140272</v>
      </c>
      <c r="M75" s="11">
        <f t="shared" si="35"/>
        <v>0.13531799729364005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-0.2076370107918688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0.21662703264670732</v>
      </c>
      <c r="Q75" s="11">
        <f>2*'OddsRatio_working_3-way'!K75*'OddsRatio_working_3-way'!L75*'OddsRatio_working_3-way'!M75</f>
        <v>4.2227491743997522E-2</v>
      </c>
      <c r="R75" s="11">
        <f t="shared" si="36"/>
        <v>0</v>
      </c>
      <c r="S75" s="11">
        <f t="shared" si="37"/>
        <v>-1.0432968179447062</v>
      </c>
      <c r="T75" s="11">
        <f t="shared" si="38"/>
        <v>-0.20337169940442612</v>
      </c>
      <c r="U75" s="11">
        <f>'OddsRatio_working_3-way'!S75-'OddsRatio_working_3-way'!R75^2/3</f>
        <v>-1.0432968179447062</v>
      </c>
      <c r="V75" s="11">
        <f>'OddsRatio_working_3-way'!S75*'OddsRatio_working_3-way'!R75/3-2*'OddsRatio_working_3-way'!R75^3/27-'OddsRatio_working_3-way'!T75</f>
        <v>0.20337169940442612</v>
      </c>
      <c r="W75" s="11">
        <f>'OddsRatio_working_3-way'!V75^2+4*'OddsRatio_working_3-way'!U75^3/27</f>
        <v>-0.12687631662310894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0.20508313237669815</v>
      </c>
      <c r="Y75" s="11">
        <f>IF('OddsRatio_working_3-way'!W75&gt;=0,IF('OddsRatio_working_3-way'!V75+SQRT('OddsRatio_working_3-way'!W75)&gt;0,0,PI()),ACOS('OddsRatio_working_3-way'!V75/(2*'OddsRatio_working_3-way'!X75)))</f>
        <v>1.0520089152313603</v>
      </c>
      <c r="Z75" s="11">
        <f>'OddsRatio_working_3-way'!X75^(1/3)*COS('OddsRatio_working_3-way'!Y75/3)</f>
        <v>0.55382809924922061</v>
      </c>
      <c r="AA75" s="11">
        <f>'OddsRatio_working_3-way'!X75^(1/3)*COS(('OddsRatio_working_3-way'!Y75+2*PI())/3)</f>
        <v>-0.45235643859510166</v>
      </c>
      <c r="AB75" s="11">
        <f>'OddsRatio_working_3-way'!X75^(1/3)*COS(('OddsRatio_working_3-way'!Y75+4*PI())/3)</f>
        <v>-0.10147166065411914</v>
      </c>
      <c r="AC75" s="11">
        <f>'OddsRatio_working_3-way'!X75^(1/3)*SIN('OddsRatio_working_3-way'!Y75/3)</f>
        <v>0.20258342099876861</v>
      </c>
      <c r="AD75" s="11">
        <f>'OddsRatio_working_3-way'!X75^(1/3)*SIN(('OddsRatio_working_3-way'!Y75+2*PI())/3)</f>
        <v>0.37833749278009027</v>
      </c>
      <c r="AE75" s="11">
        <f>'OddsRatio_working_3-way'!X75^(1/3)*SIN(('OddsRatio_working_3-way'!Y75+4*PI())/3)</f>
        <v>-0.58092091377885857</v>
      </c>
      <c r="AF75" s="11">
        <f>-'OddsRatio_working_3-way'!U75/(3*'OddsRatio_working_3-way'!X75^(1/3))*COS(('OddsRatio_working_3-way'!Y75)/3)</f>
        <v>0.55382809924922038</v>
      </c>
      <c r="AG75" s="11">
        <f>-'OddsRatio_working_3-way'!U75/(3*'OddsRatio_working_3-way'!X75^(1/3))*COS(('OddsRatio_working_3-way'!Y75+2*PI())/3)</f>
        <v>-0.4523564385951015</v>
      </c>
      <c r="AH75" s="11">
        <f>-'OddsRatio_working_3-way'!U75/(3*'OddsRatio_working_3-way'!X75^(1/3))*COS(('OddsRatio_working_3-way'!Y75+4*PI())/3)</f>
        <v>-0.1014716606541191</v>
      </c>
      <c r="AI75" s="11">
        <f>'OddsRatio_working_3-way'!U75/(3*'OddsRatio_working_3-way'!X75^(1/3))*SIN(('OddsRatio_working_3-way'!Y75)/3)</f>
        <v>-0.20258342099876853</v>
      </c>
      <c r="AJ75" s="11">
        <f>'OddsRatio_working_3-way'!U75/(3*'OddsRatio_working_3-way'!X75^(1/3))*SIN(('OddsRatio_working_3-way'!Y75+2*PI())/3)</f>
        <v>-0.37833749278009016</v>
      </c>
      <c r="AK75" s="11">
        <f>'OddsRatio_working_3-way'!U75/(3*'OddsRatio_working_3-way'!X75^(1/3))*SIN(('OddsRatio_working_3-way'!Y75+4*PI())/3)</f>
        <v>0.58092091377885835</v>
      </c>
      <c r="AL75" s="11">
        <f>'OddsRatio_working_3-way'!Z75+'OddsRatio_working_3-way'!AF75</f>
        <v>1.107656198498441</v>
      </c>
      <c r="AM75" s="11">
        <f>'OddsRatio_working_3-way'!AA75+'OddsRatio_working_3-way'!AG75</f>
        <v>-0.9047128771902031</v>
      </c>
      <c r="AN75" s="11">
        <f>'OddsRatio_working_3-way'!AB75+'OddsRatio_working_3-way'!AH75</f>
        <v>-0.20294332130823822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1.107656198498441</v>
      </c>
      <c r="AS75" s="11">
        <f>IF(('OddsRatio_working_3-way'!X75=0),IF(Q75&gt;0,-Q75^(1/3),(-Q75)^(1/3)),'OddsRatio_working_3-way'!AM75-'OddsRatio_working_3-way'!R75/3)</f>
        <v>-0.9047128771902031</v>
      </c>
      <c r="AT75" s="11">
        <f>IF(('OddsRatio_working_3-way'!X75=0),IF(Q75&gt;0,-Q75^(1/3),(-Q75)^(1/3)),'OddsRatio_working_3-way'!AN75-'OddsRatio_working_3-way'!R75/3)</f>
        <v>-0.20294332130823822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2.12</v>
      </c>
      <c r="B76" s="4">
        <f>IF('True_Odds_Calculator_3-way'!B77="","",'True_Odds_Calculator_3-way'!B77)</f>
        <v>3.43</v>
      </c>
      <c r="C76" s="4">
        <f>IF('True_Odds_Calculator_3-way'!C77="","",'True_Odds_Calculator_3-way'!C77)</f>
        <v>3.53</v>
      </c>
      <c r="D76" s="9">
        <f t="shared" si="26"/>
        <v>0.45395443609578734</v>
      </c>
      <c r="E76" s="9">
        <f t="shared" si="27"/>
        <v>0.27702474481892142</v>
      </c>
      <c r="F76" s="9">
        <f t="shared" si="28"/>
        <v>0.26902081908529135</v>
      </c>
      <c r="G76" s="9">
        <f t="shared" si="29"/>
        <v>1.0739859406384529</v>
      </c>
      <c r="H76" s="9">
        <f t="shared" si="30"/>
        <v>2.2028642535150675</v>
      </c>
      <c r="I76" s="9">
        <f t="shared" si="31"/>
        <v>3.6097858357514414</v>
      </c>
      <c r="J76" s="9">
        <f t="shared" si="32"/>
        <v>3.7171844298152861</v>
      </c>
      <c r="K76" s="11">
        <f t="shared" si="33"/>
        <v>0.47169811320754712</v>
      </c>
      <c r="L76" s="11">
        <f t="shared" si="34"/>
        <v>0.29154518950437314</v>
      </c>
      <c r="M76" s="11">
        <f t="shared" si="35"/>
        <v>0.28328611898016998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-0.26825024734357916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0.23686390937337493</v>
      </c>
      <c r="Q76" s="11">
        <f>2*'OddsRatio_working_3-way'!K76*'OddsRatio_working_3-way'!L76*'OddsRatio_working_3-way'!M76</f>
        <v>7.7915759662294373E-2</v>
      </c>
      <c r="R76" s="11">
        <f t="shared" si="36"/>
        <v>0</v>
      </c>
      <c r="S76" s="11">
        <f t="shared" si="37"/>
        <v>-0.88299605207817711</v>
      </c>
      <c r="T76" s="11">
        <f t="shared" si="38"/>
        <v>-0.29045922765729509</v>
      </c>
      <c r="U76" s="11">
        <f>'OddsRatio_working_3-way'!S76-'OddsRatio_working_3-way'!R76^2/3</f>
        <v>-0.88299605207817711</v>
      </c>
      <c r="V76" s="11">
        <f>'OddsRatio_working_3-way'!S76*'OddsRatio_working_3-way'!R76/3-2*'OddsRatio_working_3-way'!R76^3/27-'OddsRatio_working_3-way'!T76</f>
        <v>0.29045922765729509</v>
      </c>
      <c r="W76" s="11">
        <f>'OddsRatio_working_3-way'!V76^2+4*'OddsRatio_working_3-way'!U76^3/27</f>
        <v>-1.7626941155784365E-2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0.15968210927265516</v>
      </c>
      <c r="Y76" s="11">
        <f>IF('OddsRatio_working_3-way'!W76&gt;=0,IF('OddsRatio_working_3-way'!V76+SQRT('OddsRatio_working_3-way'!W76)&gt;0,0,PI()),ACOS('OddsRatio_working_3-way'!V76/(2*'OddsRatio_working_3-way'!X76)))</f>
        <v>0.42873568080828783</v>
      </c>
      <c r="Z76" s="11">
        <f>'OddsRatio_working_3-way'!X76^(1/3)*COS('OddsRatio_working_3-way'!Y76/3)</f>
        <v>0.53699297031922655</v>
      </c>
      <c r="AA76" s="11">
        <f>'OddsRatio_working_3-way'!X76^(1/3)*COS(('OddsRatio_working_3-way'!Y76+2*PI())/3)</f>
        <v>-0.33541378778266451</v>
      </c>
      <c r="AB76" s="11">
        <f>'OddsRatio_working_3-way'!X76^(1/3)*COS(('OddsRatio_working_3-way'!Y76+4*PI())/3)</f>
        <v>-0.20157918253656201</v>
      </c>
      <c r="AC76" s="11">
        <f>'OddsRatio_working_3-way'!X76^(1/3)*SIN('OddsRatio_working_3-way'!Y76/3)</f>
        <v>7.7269445365724582E-2</v>
      </c>
      <c r="AD76" s="11">
        <f>'OddsRatio_working_3-way'!X76^(1/3)*SIN(('OddsRatio_working_3-way'!Y76+2*PI())/3)</f>
        <v>0.42641483126725105</v>
      </c>
      <c r="AE76" s="11">
        <f>'OddsRatio_working_3-way'!X76^(1/3)*SIN(('OddsRatio_working_3-way'!Y76+4*PI())/3)</f>
        <v>-0.50368427663297555</v>
      </c>
      <c r="AF76" s="11">
        <f>-'OddsRatio_working_3-way'!U76/(3*'OddsRatio_working_3-way'!X76^(1/3))*COS(('OddsRatio_working_3-way'!Y76)/3)</f>
        <v>0.53699297031922633</v>
      </c>
      <c r="AG76" s="11">
        <f>-'OddsRatio_working_3-way'!U76/(3*'OddsRatio_working_3-way'!X76^(1/3))*COS(('OddsRatio_working_3-way'!Y76+2*PI())/3)</f>
        <v>-0.3354137877826644</v>
      </c>
      <c r="AH76" s="11">
        <f>-'OddsRatio_working_3-way'!U76/(3*'OddsRatio_working_3-way'!X76^(1/3))*COS(('OddsRatio_working_3-way'!Y76+4*PI())/3)</f>
        <v>-0.20157918253656193</v>
      </c>
      <c r="AI76" s="11">
        <f>'OddsRatio_working_3-way'!U76/(3*'OddsRatio_working_3-way'!X76^(1/3))*SIN(('OddsRatio_working_3-way'!Y76)/3)</f>
        <v>-7.7269445365724554E-2</v>
      </c>
      <c r="AJ76" s="11">
        <f>'OddsRatio_working_3-way'!U76/(3*'OddsRatio_working_3-way'!X76^(1/3))*SIN(('OddsRatio_working_3-way'!Y76+2*PI())/3)</f>
        <v>-0.42641483126725088</v>
      </c>
      <c r="AK76" s="11">
        <f>'OddsRatio_working_3-way'!U76/(3*'OddsRatio_working_3-way'!X76^(1/3))*SIN(('OddsRatio_working_3-way'!Y76+4*PI())/3)</f>
        <v>0.50368427663297533</v>
      </c>
      <c r="AL76" s="11">
        <f>'OddsRatio_working_3-way'!Z76+'OddsRatio_working_3-way'!AF76</f>
        <v>1.0739859406384529</v>
      </c>
      <c r="AM76" s="11">
        <f>'OddsRatio_working_3-way'!AA76+'OddsRatio_working_3-way'!AG76</f>
        <v>-0.6708275755653289</v>
      </c>
      <c r="AN76" s="11">
        <f>'OddsRatio_working_3-way'!AB76+'OddsRatio_working_3-way'!AH76</f>
        <v>-0.40315836507312397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1.0739859406384529</v>
      </c>
      <c r="AS76" s="11">
        <f>IF(('OddsRatio_working_3-way'!X76=0),IF(Q76&gt;0,-Q76^(1/3),(-Q76)^(1/3)),'OddsRatio_working_3-way'!AM76-'OddsRatio_working_3-way'!R76/3)</f>
        <v>-0.6708275755653289</v>
      </c>
      <c r="AT76" s="11">
        <f>IF(('OddsRatio_working_3-way'!X76=0),IF(Q76&gt;0,-Q76^(1/3),(-Q76)^(1/3)),'OddsRatio_working_3-way'!AN76-'OddsRatio_working_3-way'!R76/3)</f>
        <v>-0.40315836507312397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2.06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3.8</v>
      </c>
      <c r="D77" s="9">
        <f t="shared" si="26"/>
        <v>0.46825955382264739</v>
      </c>
      <c r="E77" s="9">
        <f t="shared" si="27"/>
        <v>0.28171625099385145</v>
      </c>
      <c r="F77" s="9">
        <f t="shared" si="28"/>
        <v>0.25002419518350133</v>
      </c>
      <c r="G77" s="9">
        <f t="shared" si="29"/>
        <v>1.0712903266165696</v>
      </c>
      <c r="H77" s="9">
        <f t="shared" si="30"/>
        <v>2.1355677462135638</v>
      </c>
      <c r="I77" s="9">
        <f t="shared" si="31"/>
        <v>3.5496709773474353</v>
      </c>
      <c r="J77" s="9">
        <f t="shared" si="32"/>
        <v>3.999612914526395</v>
      </c>
      <c r="K77" s="11">
        <f t="shared" si="33"/>
        <v>0.4854368932038835</v>
      </c>
      <c r="L77" s="11">
        <f t="shared" si="34"/>
        <v>0.29585798816568049</v>
      </c>
      <c r="M77" s="11">
        <f t="shared" si="35"/>
        <v>0.26315789473684209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-0.26697668512062611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0.23583978617192719</v>
      </c>
      <c r="Q77" s="11">
        <f>2*'OddsRatio_working_3-way'!K77*'OddsRatio_working_3-way'!L77*'OddsRatio_working_3-way'!M77</f>
        <v>7.558967505510486E-2</v>
      </c>
      <c r="R77" s="11">
        <f t="shared" si="36"/>
        <v>0</v>
      </c>
      <c r="S77" s="11">
        <f t="shared" si="37"/>
        <v>-0.88337221681125244</v>
      </c>
      <c r="T77" s="11">
        <f t="shared" si="38"/>
        <v>-0.28313212077283728</v>
      </c>
      <c r="U77" s="11">
        <f>'OddsRatio_working_3-way'!S77-'OddsRatio_working_3-way'!R77^2/3</f>
        <v>-0.88337221681125244</v>
      </c>
      <c r="V77" s="11">
        <f>'OddsRatio_working_3-way'!S77*'OddsRatio_working_3-way'!R77/3-2*'OddsRatio_working_3-way'!R77^3/27-'OddsRatio_working_3-way'!T77</f>
        <v>0.28313212077283728</v>
      </c>
      <c r="W77" s="11">
        <f>'OddsRatio_working_3-way'!V77^2+4*'OddsRatio_working_3-way'!U77^3/27</f>
        <v>-2.1960112426417558E-2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0.15978415928976039</v>
      </c>
      <c r="Y77" s="11">
        <f>IF('OddsRatio_working_3-way'!W77&gt;=0,IF('OddsRatio_working_3-way'!V77+SQRT('OddsRatio_working_3-way'!W77)&gt;0,0,PI()),ACOS('OddsRatio_working_3-way'!V77/(2*'OddsRatio_working_3-way'!X77)))</f>
        <v>0.4821866092037923</v>
      </c>
      <c r="Z77" s="11">
        <f>'OddsRatio_working_3-way'!X77^(1/3)*COS('OddsRatio_working_3-way'!Y77/3)</f>
        <v>0.53564516330828482</v>
      </c>
      <c r="AA77" s="11">
        <f>'OddsRatio_working_3-way'!X77^(1/3)*COS(('OddsRatio_working_3-way'!Y77+2*PI())/3)</f>
        <v>-0.34303061627241832</v>
      </c>
      <c r="AB77" s="11">
        <f>'OddsRatio_working_3-way'!X77^(1/3)*COS(('OddsRatio_working_3-way'!Y77+4*PI())/3)</f>
        <v>-0.19261454703586633</v>
      </c>
      <c r="AC77" s="11">
        <f>'OddsRatio_working_3-way'!X77^(1/3)*SIN('OddsRatio_working_3-way'!Y77/3)</f>
        <v>8.6842758064168732E-2</v>
      </c>
      <c r="AD77" s="11">
        <f>'OddsRatio_working_3-way'!X77^(1/3)*SIN(('OddsRatio_working_3-way'!Y77+2*PI())/3)</f>
        <v>0.42046093980715465</v>
      </c>
      <c r="AE77" s="11">
        <f>'OddsRatio_working_3-way'!X77^(1/3)*SIN(('OddsRatio_working_3-way'!Y77+4*PI())/3)</f>
        <v>-0.50730369787132323</v>
      </c>
      <c r="AF77" s="11">
        <f>-'OddsRatio_working_3-way'!U77/(3*'OddsRatio_working_3-way'!X77^(1/3))*COS(('OddsRatio_working_3-way'!Y77)/3)</f>
        <v>0.53564516330828482</v>
      </c>
      <c r="AG77" s="11">
        <f>-'OddsRatio_working_3-way'!U77/(3*'OddsRatio_working_3-way'!X77^(1/3))*COS(('OddsRatio_working_3-way'!Y77+2*PI())/3)</f>
        <v>-0.34303061627241832</v>
      </c>
      <c r="AH77" s="11">
        <f>-'OddsRatio_working_3-way'!U77/(3*'OddsRatio_working_3-way'!X77^(1/3))*COS(('OddsRatio_working_3-way'!Y77+4*PI())/3)</f>
        <v>-0.19261454703586633</v>
      </c>
      <c r="AI77" s="11">
        <f>'OddsRatio_working_3-way'!U77/(3*'OddsRatio_working_3-way'!X77^(1/3))*SIN(('OddsRatio_working_3-way'!Y77)/3)</f>
        <v>-8.6842758064168732E-2</v>
      </c>
      <c r="AJ77" s="11">
        <f>'OddsRatio_working_3-way'!U77/(3*'OddsRatio_working_3-way'!X77^(1/3))*SIN(('OddsRatio_working_3-way'!Y77+2*PI())/3)</f>
        <v>-0.42046093980715465</v>
      </c>
      <c r="AK77" s="11">
        <f>'OddsRatio_working_3-way'!U77/(3*'OddsRatio_working_3-way'!X77^(1/3))*SIN(('OddsRatio_working_3-way'!Y77+4*PI())/3)</f>
        <v>0.50730369787132323</v>
      </c>
      <c r="AL77" s="11">
        <f>'OddsRatio_working_3-way'!Z77+'OddsRatio_working_3-way'!AF77</f>
        <v>1.0712903266165696</v>
      </c>
      <c r="AM77" s="11">
        <f>'OddsRatio_working_3-way'!AA77+'OddsRatio_working_3-way'!AG77</f>
        <v>-0.68606123254483664</v>
      </c>
      <c r="AN77" s="11">
        <f>'OddsRatio_working_3-way'!AB77+'OddsRatio_working_3-way'!AH77</f>
        <v>-0.38522909407173267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1.0712903266165696</v>
      </c>
      <c r="AS77" s="11">
        <f>IF(('OddsRatio_working_3-way'!X77=0),IF(Q77&gt;0,-Q77^(1/3),(-Q77)^(1/3)),'OddsRatio_working_3-way'!AM77-'OddsRatio_working_3-way'!R77/3)</f>
        <v>-0.68606123254483664</v>
      </c>
      <c r="AT77" s="11">
        <f>IF(('OddsRatio_working_3-way'!X77=0),IF(Q77&gt;0,-Q77^(1/3),(-Q77)^(1/3)),'OddsRatio_working_3-way'!AN77-'OddsRatio_working_3-way'!R77/3)</f>
        <v>-0.38522909407173267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4.1100000000000003</v>
      </c>
      <c r="B78" s="4">
        <f>IF('True_Odds_Calculator_3-way'!B79="","",'True_Odds_Calculator_3-way'!B79)</f>
        <v>3.6</v>
      </c>
      <c r="C78" s="4">
        <f>IF('True_Odds_Calculator_3-way'!C79="","",'True_Odds_Calculator_3-way'!C79)</f>
        <v>1.86</v>
      </c>
      <c r="D78" s="9">
        <f t="shared" si="26"/>
        <v>0.2264386387443991</v>
      </c>
      <c r="E78" s="9">
        <f t="shared" si="27"/>
        <v>0.25933654656126093</v>
      </c>
      <c r="F78" s="9">
        <f t="shared" si="28"/>
        <v>0.51422481469434</v>
      </c>
      <c r="G78" s="9">
        <f t="shared" si="29"/>
        <v>1.0984589823232145</v>
      </c>
      <c r="H78" s="9">
        <f t="shared" si="30"/>
        <v>4.4162074350251972</v>
      </c>
      <c r="I78" s="9">
        <f t="shared" si="31"/>
        <v>3.8559933540403581</v>
      </c>
      <c r="J78" s="9">
        <f t="shared" si="32"/>
        <v>1.9446747247979645</v>
      </c>
      <c r="K78" s="11">
        <f t="shared" si="33"/>
        <v>0.24330900243309</v>
      </c>
      <c r="L78" s="11">
        <f t="shared" si="34"/>
        <v>0.27777777777777779</v>
      </c>
      <c r="M78" s="11">
        <f t="shared" si="35"/>
        <v>0.5376344086021505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-0.25268235820782725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0.23873060722601569</v>
      </c>
      <c r="Q78" s="11">
        <f>2*'OddsRatio_working_3-way'!K78*'OddsRatio_working_3-way'!L78*'OddsRatio_working_3-way'!M78</f>
        <v>7.267293979482975E-2</v>
      </c>
      <c r="R78" s="11">
        <f t="shared" si="36"/>
        <v>0</v>
      </c>
      <c r="S78" s="11">
        <f t="shared" si="37"/>
        <v>-0.9447854172298944</v>
      </c>
      <c r="T78" s="11">
        <f t="shared" si="38"/>
        <v>-0.28760591087668019</v>
      </c>
      <c r="U78" s="11">
        <f>'OddsRatio_working_3-way'!S78-'OddsRatio_working_3-way'!R78^2/3</f>
        <v>-0.9447854172298944</v>
      </c>
      <c r="V78" s="11">
        <f>'OddsRatio_working_3-way'!S78*'OddsRatio_working_3-way'!R78/3-2*'OddsRatio_working_3-way'!R78^3/27-'OddsRatio_working_3-way'!T78</f>
        <v>0.28760591087668019</v>
      </c>
      <c r="W78" s="11">
        <f>'OddsRatio_working_3-way'!V78^2+4*'OddsRatio_working_3-way'!U78^3/27</f>
        <v>-4.2221191465097771E-2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0.17673309780308744</v>
      </c>
      <c r="Y78" s="11">
        <f>IF('OddsRatio_working_3-way'!W78&gt;=0,IF('OddsRatio_working_3-way'!V78+SQRT('OddsRatio_working_3-way'!W78)&gt;0,0,PI()),ACOS('OddsRatio_working_3-way'!V78/(2*'OddsRatio_working_3-way'!X78)))</f>
        <v>0.62035346298863614</v>
      </c>
      <c r="Z78" s="11">
        <f>'OddsRatio_working_3-way'!X78^(1/3)*COS('OddsRatio_working_3-way'!Y78/3)</f>
        <v>0.54922949116160724</v>
      </c>
      <c r="AA78" s="11">
        <f>'OddsRatio_working_3-way'!X78^(1/3)*COS(('OddsRatio_working_3-way'!Y78+2*PI())/3)</f>
        <v>-0.37439740357429019</v>
      </c>
      <c r="AB78" s="11">
        <f>'OddsRatio_working_3-way'!X78^(1/3)*COS(('OddsRatio_working_3-way'!Y78+4*PI())/3)</f>
        <v>-0.17483208758731719</v>
      </c>
      <c r="AC78" s="11">
        <f>'OddsRatio_working_3-way'!X78^(1/3)*SIN('OddsRatio_working_3-way'!Y78/3)</f>
        <v>0.11521908890599171</v>
      </c>
      <c r="AD78" s="11">
        <f>'OddsRatio_working_3-way'!X78^(1/3)*SIN(('OddsRatio_working_3-way'!Y78+2*PI())/3)</f>
        <v>0.41803714740055686</v>
      </c>
      <c r="AE78" s="11">
        <f>'OddsRatio_working_3-way'!X78^(1/3)*SIN(('OddsRatio_working_3-way'!Y78+4*PI())/3)</f>
        <v>-0.5332562363065485</v>
      </c>
      <c r="AF78" s="11">
        <f>-'OddsRatio_working_3-way'!U78/(3*'OddsRatio_working_3-way'!X78^(1/3))*COS(('OddsRatio_working_3-way'!Y78)/3)</f>
        <v>0.54922949116160724</v>
      </c>
      <c r="AG78" s="11">
        <f>-'OddsRatio_working_3-way'!U78/(3*'OddsRatio_working_3-way'!X78^(1/3))*COS(('OddsRatio_working_3-way'!Y78+2*PI())/3)</f>
        <v>-0.37439740357429019</v>
      </c>
      <c r="AH78" s="11">
        <f>-'OddsRatio_working_3-way'!U78/(3*'OddsRatio_working_3-way'!X78^(1/3))*COS(('OddsRatio_working_3-way'!Y78+4*PI())/3)</f>
        <v>-0.17483208758731719</v>
      </c>
      <c r="AI78" s="11">
        <f>'OddsRatio_working_3-way'!U78/(3*'OddsRatio_working_3-way'!X78^(1/3))*SIN(('OddsRatio_working_3-way'!Y78)/3)</f>
        <v>-0.11521908890599171</v>
      </c>
      <c r="AJ78" s="11">
        <f>'OddsRatio_working_3-way'!U78/(3*'OddsRatio_working_3-way'!X78^(1/3))*SIN(('OddsRatio_working_3-way'!Y78+2*PI())/3)</f>
        <v>-0.41803714740055686</v>
      </c>
      <c r="AK78" s="11">
        <f>'OddsRatio_working_3-way'!U78/(3*'OddsRatio_working_3-way'!X78^(1/3))*SIN(('OddsRatio_working_3-way'!Y78+4*PI())/3)</f>
        <v>0.5332562363065485</v>
      </c>
      <c r="AL78" s="11">
        <f>'OddsRatio_working_3-way'!Z78+'OddsRatio_working_3-way'!AF78</f>
        <v>1.0984589823232145</v>
      </c>
      <c r="AM78" s="11">
        <f>'OddsRatio_working_3-way'!AA78+'OddsRatio_working_3-way'!AG78</f>
        <v>-0.74879480714858038</v>
      </c>
      <c r="AN78" s="11">
        <f>'OddsRatio_working_3-way'!AB78+'OddsRatio_working_3-way'!AH78</f>
        <v>-0.34966417517463438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1.0984589823232145</v>
      </c>
      <c r="AS78" s="11">
        <f>IF(('OddsRatio_working_3-way'!X78=0),IF(Q78&gt;0,-Q78^(1/3),(-Q78)^(1/3)),'OddsRatio_working_3-way'!AM78-'OddsRatio_working_3-way'!R78/3)</f>
        <v>-0.74879480714858038</v>
      </c>
      <c r="AT78" s="11">
        <f>IF(('OddsRatio_working_3-way'!X78=0),IF(Q78&gt;0,-Q78^(1/3),(-Q78)^(1/3)),'OddsRatio_working_3-way'!AN78-'OddsRatio_working_3-way'!R78/3)</f>
        <v>-0.34966417517463438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2.09</v>
      </c>
      <c r="B79" s="4">
        <f>IF('True_Odds_Calculator_3-way'!B80="","",'True_Odds_Calculator_3-way'!B80)</f>
        <v>3.53</v>
      </c>
      <c r="C79" s="4">
        <f>IF('True_Odds_Calculator_3-way'!C80="","",'True_Odds_Calculator_3-way'!C80)</f>
        <v>3.39</v>
      </c>
      <c r="D79" s="9">
        <f t="shared" si="26"/>
        <v>0.4568160971309429</v>
      </c>
      <c r="E79" s="9">
        <f t="shared" si="27"/>
        <v>0.26596174721562427</v>
      </c>
      <c r="F79" s="9">
        <f t="shared" si="28"/>
        <v>0.27722215565343261</v>
      </c>
      <c r="G79" s="9">
        <f t="shared" si="29"/>
        <v>1.0908850606906877</v>
      </c>
      <c r="H79" s="9">
        <f t="shared" si="30"/>
        <v>2.1890647161528496</v>
      </c>
      <c r="I79" s="9">
        <f t="shared" si="31"/>
        <v>3.7599392035474404</v>
      </c>
      <c r="J79" s="9">
        <f t="shared" si="32"/>
        <v>3.6072152950507435</v>
      </c>
      <c r="K79" s="11">
        <f t="shared" si="33"/>
        <v>0.47846889952153115</v>
      </c>
      <c r="L79" s="11">
        <f t="shared" si="34"/>
        <v>0.28328611898016998</v>
      </c>
      <c r="M79" s="11">
        <f t="shared" si="35"/>
        <v>0.29498525073746312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-0.26352646136889502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0.24030000636135296</v>
      </c>
      <c r="Q79" s="11">
        <f>2*'OddsRatio_working_3-way'!K79*'OddsRatio_working_3-way'!L79*'OddsRatio_working_3-way'!M79</f>
        <v>7.9966724246706478E-2</v>
      </c>
      <c r="R79" s="11">
        <f t="shared" si="36"/>
        <v>0</v>
      </c>
      <c r="S79" s="11">
        <f t="shared" si="37"/>
        <v>-0.91186291165262257</v>
      </c>
      <c r="T79" s="11">
        <f t="shared" si="38"/>
        <v>-0.30344855629039019</v>
      </c>
      <c r="U79" s="11">
        <f>'OddsRatio_working_3-way'!S79-'OddsRatio_working_3-way'!R79^2/3</f>
        <v>-0.91186291165262257</v>
      </c>
      <c r="V79" s="11">
        <f>'OddsRatio_working_3-way'!S79*'OddsRatio_working_3-way'!R79/3-2*'OddsRatio_working_3-way'!R79^3/27-'OddsRatio_working_3-way'!T79</f>
        <v>0.30344855629039019</v>
      </c>
      <c r="W79" s="11">
        <f>'OddsRatio_working_3-way'!V79^2+4*'OddsRatio_working_3-way'!U79^3/27</f>
        <v>-2.0246160675567768E-2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0.16757624159639239</v>
      </c>
      <c r="Y79" s="11">
        <f>IF('OddsRatio_working_3-way'!W79&gt;=0,IF('OddsRatio_working_3-way'!V79+SQRT('OddsRatio_working_3-way'!W79)&gt;0,0,PI()),ACOS('OddsRatio_working_3-way'!V79/(2*'OddsRatio_working_3-way'!X79)))</f>
        <v>0.43846486930377004</v>
      </c>
      <c r="Z79" s="11">
        <f>'OddsRatio_working_3-way'!X79^(1/3)*COS('OddsRatio_working_3-way'!Y79/3)</f>
        <v>0.54544253034534385</v>
      </c>
      <c r="AA79" s="11">
        <f>'OddsRatio_working_3-way'!X79^(1/3)*COS(('OddsRatio_working_3-way'!Y79+2*PI())/3)</f>
        <v>-0.34225587871878388</v>
      </c>
      <c r="AB79" s="11">
        <f>'OddsRatio_working_3-way'!X79^(1/3)*COS(('OddsRatio_working_3-way'!Y79+4*PI())/3)</f>
        <v>-0.20318665162656002</v>
      </c>
      <c r="AC79" s="11">
        <f>'OddsRatio_working_3-way'!X79^(1/3)*SIN('OddsRatio_working_3-way'!Y79/3)</f>
        <v>8.0291655697688688E-2</v>
      </c>
      <c r="AD79" s="11">
        <f>'OddsRatio_working_3-way'!X79^(1/3)*SIN(('OddsRatio_working_3-way'!Y79+2*PI())/3)</f>
        <v>0.432221259734688</v>
      </c>
      <c r="AE79" s="11">
        <f>'OddsRatio_working_3-way'!X79^(1/3)*SIN(('OddsRatio_working_3-way'!Y79+4*PI())/3)</f>
        <v>-0.51251291543237665</v>
      </c>
      <c r="AF79" s="11">
        <f>-'OddsRatio_working_3-way'!U79/(3*'OddsRatio_working_3-way'!X79^(1/3))*COS(('OddsRatio_working_3-way'!Y79)/3)</f>
        <v>0.54544253034534385</v>
      </c>
      <c r="AG79" s="11">
        <f>-'OddsRatio_working_3-way'!U79/(3*'OddsRatio_working_3-way'!X79^(1/3))*COS(('OddsRatio_working_3-way'!Y79+2*PI())/3)</f>
        <v>-0.34225587871878388</v>
      </c>
      <c r="AH79" s="11">
        <f>-'OddsRatio_working_3-way'!U79/(3*'OddsRatio_working_3-way'!X79^(1/3))*COS(('OddsRatio_working_3-way'!Y79+4*PI())/3)</f>
        <v>-0.20318665162656002</v>
      </c>
      <c r="AI79" s="11">
        <f>'OddsRatio_working_3-way'!U79/(3*'OddsRatio_working_3-way'!X79^(1/3))*SIN(('OddsRatio_working_3-way'!Y79)/3)</f>
        <v>-8.0291655697688688E-2</v>
      </c>
      <c r="AJ79" s="11">
        <f>'OddsRatio_working_3-way'!U79/(3*'OddsRatio_working_3-way'!X79^(1/3))*SIN(('OddsRatio_working_3-way'!Y79+2*PI())/3)</f>
        <v>-0.432221259734688</v>
      </c>
      <c r="AK79" s="11">
        <f>'OddsRatio_working_3-way'!U79/(3*'OddsRatio_working_3-way'!X79^(1/3))*SIN(('OddsRatio_working_3-way'!Y79+4*PI())/3)</f>
        <v>0.51251291543237665</v>
      </c>
      <c r="AL79" s="11">
        <f>'OddsRatio_working_3-way'!Z79+'OddsRatio_working_3-way'!AF79</f>
        <v>1.0908850606906877</v>
      </c>
      <c r="AM79" s="11">
        <f>'OddsRatio_working_3-way'!AA79+'OddsRatio_working_3-way'!AG79</f>
        <v>-0.68451175743756776</v>
      </c>
      <c r="AN79" s="11">
        <f>'OddsRatio_working_3-way'!AB79+'OddsRatio_working_3-way'!AH79</f>
        <v>-0.40637330325312004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1.0908850606906877</v>
      </c>
      <c r="AS79" s="11">
        <f>IF(('OddsRatio_working_3-way'!X79=0),IF(Q79&gt;0,-Q79^(1/3),(-Q79)^(1/3)),'OddsRatio_working_3-way'!AM79-'OddsRatio_working_3-way'!R79/3)</f>
        <v>-0.68451175743756776</v>
      </c>
      <c r="AT79" s="11">
        <f>IF(('OddsRatio_working_3-way'!X79=0),IF(Q79&gt;0,-Q79^(1/3),(-Q79)^(1/3)),'OddsRatio_working_3-way'!AN79-'OddsRatio_working_3-way'!R79/3)</f>
        <v>-0.40637330325312004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2.8</v>
      </c>
      <c r="B80" s="4">
        <f>IF('True_Odds_Calculator_3-way'!B81="","",'True_Odds_Calculator_3-way'!B81)</f>
        <v>3.37</v>
      </c>
      <c r="C80" s="4">
        <f>IF('True_Odds_Calculator_3-way'!C81="","",'True_Odds_Calculator_3-way'!C81)</f>
        <v>2.4900000000000002</v>
      </c>
      <c r="D80" s="9">
        <f t="shared" si="26"/>
        <v>0.3383661870807495</v>
      </c>
      <c r="E80" s="9">
        <f t="shared" si="27"/>
        <v>0.27975306045935733</v>
      </c>
      <c r="F80" s="9">
        <f t="shared" si="28"/>
        <v>0.38188075245989311</v>
      </c>
      <c r="G80" s="9">
        <f t="shared" si="29"/>
        <v>1.0863211353413833</v>
      </c>
      <c r="H80" s="9">
        <f t="shared" si="30"/>
        <v>2.9553780436144899</v>
      </c>
      <c r="I80" s="9">
        <f t="shared" si="31"/>
        <v>3.5745810907590787</v>
      </c>
      <c r="J80" s="9">
        <f t="shared" si="32"/>
        <v>2.6186184916586615</v>
      </c>
      <c r="K80" s="11">
        <f t="shared" si="33"/>
        <v>0.35714285714285715</v>
      </c>
      <c r="L80" s="11">
        <f t="shared" si="34"/>
        <v>0.29673590504451036</v>
      </c>
      <c r="M80" s="11">
        <f t="shared" si="35"/>
        <v>0.40160642570281119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-0.2705327456498311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0.24089575768099952</v>
      </c>
      <c r="Q80" s="11">
        <f>2*'OddsRatio_working_3-way'!K80*'OddsRatio_working_3-way'!L80*'OddsRatio_working_3-way'!M80</f>
        <v>8.5122175859010427E-2</v>
      </c>
      <c r="R80" s="11">
        <f t="shared" si="36"/>
        <v>0</v>
      </c>
      <c r="S80" s="11">
        <f t="shared" si="37"/>
        <v>-0.89044953542447414</v>
      </c>
      <c r="T80" s="11">
        <f t="shared" si="38"/>
        <v>-0.31464647894857739</v>
      </c>
      <c r="U80" s="11">
        <f>'OddsRatio_working_3-way'!S80-'OddsRatio_working_3-way'!R80^2/3</f>
        <v>-0.89044953542447414</v>
      </c>
      <c r="V80" s="11">
        <f>'OddsRatio_working_3-way'!S80*'OddsRatio_working_3-way'!R80/3-2*'OddsRatio_working_3-way'!R80^3/27-'OddsRatio_working_3-way'!T80</f>
        <v>0.31464647894857739</v>
      </c>
      <c r="W80" s="11">
        <f>'OddsRatio_working_3-way'!V80^2+4*'OddsRatio_working_3-way'!U80^3/27</f>
        <v>-5.595781534036115E-3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0.1617082158153797</v>
      </c>
      <c r="Y80" s="11">
        <f>IF('OddsRatio_working_3-way'!W80&gt;=0,IF('OddsRatio_working_3-way'!V80+SQRT('OddsRatio_working_3-way'!W80)&gt;0,0,PI()),ACOS('OddsRatio_working_3-way'!V80/(2*'OddsRatio_working_3-way'!X80)))</f>
        <v>0.23340968919361393</v>
      </c>
      <c r="Z80" s="11">
        <f>'OddsRatio_working_3-way'!X80^(1/3)*COS('OddsRatio_working_3-way'!Y80/3)</f>
        <v>0.54316056767069165</v>
      </c>
      <c r="AA80" s="11">
        <f>'OddsRatio_working_3-way'!X80^(1/3)*COS(('OddsRatio_working_3-way'!Y80+2*PI())/3)</f>
        <v>-0.30825223704017873</v>
      </c>
      <c r="AB80" s="11">
        <f>'OddsRatio_working_3-way'!X80^(1/3)*COS(('OddsRatio_working_3-way'!Y80+4*PI())/3)</f>
        <v>-0.23490833063051308</v>
      </c>
      <c r="AC80" s="11">
        <f>'OddsRatio_working_3-way'!X80^(1/3)*SIN('OddsRatio_working_3-way'!Y80/3)</f>
        <v>4.2345124109039164E-2</v>
      </c>
      <c r="AD80" s="11">
        <f>'OddsRatio_working_3-way'!X80^(1/3)*SIN(('OddsRatio_working_3-way'!Y80+2*PI())/3)</f>
        <v>0.44921828788227608</v>
      </c>
      <c r="AE80" s="11">
        <f>'OddsRatio_working_3-way'!X80^(1/3)*SIN(('OddsRatio_working_3-way'!Y80+4*PI())/3)</f>
        <v>-0.49156341199131526</v>
      </c>
      <c r="AF80" s="11">
        <f>-'OddsRatio_working_3-way'!U80/(3*'OddsRatio_working_3-way'!X80^(1/3))*COS(('OddsRatio_working_3-way'!Y80)/3)</f>
        <v>0.54316056767069176</v>
      </c>
      <c r="AG80" s="11">
        <f>-'OddsRatio_working_3-way'!U80/(3*'OddsRatio_working_3-way'!X80^(1/3))*COS(('OddsRatio_working_3-way'!Y80+2*PI())/3)</f>
        <v>-0.30825223704017884</v>
      </c>
      <c r="AH80" s="11">
        <f>-'OddsRatio_working_3-way'!U80/(3*'OddsRatio_working_3-way'!X80^(1/3))*COS(('OddsRatio_working_3-way'!Y80+4*PI())/3)</f>
        <v>-0.23490833063051314</v>
      </c>
      <c r="AI80" s="11">
        <f>'OddsRatio_working_3-way'!U80/(3*'OddsRatio_working_3-way'!X80^(1/3))*SIN(('OddsRatio_working_3-way'!Y80)/3)</f>
        <v>-4.2345124109039178E-2</v>
      </c>
      <c r="AJ80" s="11">
        <f>'OddsRatio_working_3-way'!U80/(3*'OddsRatio_working_3-way'!X80^(1/3))*SIN(('OddsRatio_working_3-way'!Y80+2*PI())/3)</f>
        <v>-0.44921828788227619</v>
      </c>
      <c r="AK80" s="11">
        <f>'OddsRatio_working_3-way'!U80/(3*'OddsRatio_working_3-way'!X80^(1/3))*SIN(('OddsRatio_working_3-way'!Y80+4*PI())/3)</f>
        <v>0.49156341199131537</v>
      </c>
      <c r="AL80" s="11">
        <f>'OddsRatio_working_3-way'!Z80+'OddsRatio_working_3-way'!AF80</f>
        <v>1.0863211353413833</v>
      </c>
      <c r="AM80" s="11">
        <f>'OddsRatio_working_3-way'!AA80+'OddsRatio_working_3-way'!AG80</f>
        <v>-0.61650447408035758</v>
      </c>
      <c r="AN80" s="11">
        <f>'OddsRatio_working_3-way'!AB80+'OddsRatio_working_3-way'!AH80</f>
        <v>-0.46981666126102622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1.0863211353413833</v>
      </c>
      <c r="AS80" s="11">
        <f>IF(('OddsRatio_working_3-way'!X80=0),IF(Q80&gt;0,-Q80^(1/3),(-Q80)^(1/3)),'OddsRatio_working_3-way'!AM80-'OddsRatio_working_3-way'!R80/3)</f>
        <v>-0.61650447408035758</v>
      </c>
      <c r="AT80" s="11">
        <f>IF(('OddsRatio_working_3-way'!X80=0),IF(Q80&gt;0,-Q80^(1/3),(-Q80)^(1/3)),'OddsRatio_working_3-way'!AN80-'OddsRatio_working_3-way'!R80/3)</f>
        <v>-0.46981666126102622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1.79</v>
      </c>
      <c r="B81" s="4">
        <f>IF('True_Odds_Calculator_3-way'!B82="","",'True_Odds_Calculator_3-way'!B82)</f>
        <v>3.93</v>
      </c>
      <c r="C81" s="4">
        <f>IF('True_Odds_Calculator_3-way'!C82="","",'True_Odds_Calculator_3-way'!C82)</f>
        <v>4.03</v>
      </c>
      <c r="D81" s="9">
        <f t="shared" si="26"/>
        <v>0.53396642272332284</v>
      </c>
      <c r="E81" s="9">
        <f t="shared" si="27"/>
        <v>0.23601559665344818</v>
      </c>
      <c r="F81" s="9">
        <f t="shared" si="28"/>
        <v>0.23001798062322917</v>
      </c>
      <c r="G81" s="9">
        <f t="shared" si="29"/>
        <v>1.104780929097964</v>
      </c>
      <c r="H81" s="9">
        <f t="shared" si="30"/>
        <v>1.8727769339873916</v>
      </c>
      <c r="I81" s="9">
        <f t="shared" si="31"/>
        <v>4.2370081222570342</v>
      </c>
      <c r="J81" s="9">
        <f t="shared" si="32"/>
        <v>4.347486215166831</v>
      </c>
      <c r="K81" s="11">
        <f t="shared" si="33"/>
        <v>0.55865921787709494</v>
      </c>
      <c r="L81" s="11">
        <f t="shared" si="34"/>
        <v>0.2544529262086514</v>
      </c>
      <c r="M81" s="11">
        <f t="shared" si="35"/>
        <v>0.24813895781637715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-0.2473926044241308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0.23809657345168178</v>
      </c>
      <c r="Q81" s="11">
        <f>2*'OddsRatio_working_3-way'!K81*'OddsRatio_working_3-way'!L81*'OddsRatio_working_3-way'!M81</f>
        <v>7.0547132874572371E-2</v>
      </c>
      <c r="R81" s="11">
        <f t="shared" si="36"/>
        <v>0</v>
      </c>
      <c r="S81" s="11">
        <f t="shared" si="37"/>
        <v>-0.96242397385286482</v>
      </c>
      <c r="T81" s="11">
        <f t="shared" si="38"/>
        <v>-0.28516265891936732</v>
      </c>
      <c r="U81" s="11">
        <f>'OddsRatio_working_3-way'!S81-'OddsRatio_working_3-way'!R81^2/3</f>
        <v>-0.96242397385286482</v>
      </c>
      <c r="V81" s="11">
        <f>'OddsRatio_working_3-way'!S81*'OddsRatio_working_3-way'!R81/3-2*'OddsRatio_working_3-way'!R81^3/27-'OddsRatio_working_3-way'!T81</f>
        <v>0.28516265891936732</v>
      </c>
      <c r="W81" s="11">
        <f>'OddsRatio_working_3-way'!V81^2+4*'OddsRatio_working_3-way'!U81^3/27</f>
        <v>-5.0749626701833653E-2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0.18170537192375263</v>
      </c>
      <c r="Y81" s="11">
        <f>IF('OddsRatio_working_3-way'!W81&gt;=0,IF('OddsRatio_working_3-way'!V81+SQRT('OddsRatio_working_3-way'!W81)&gt;0,0,PI()),ACOS('OddsRatio_working_3-way'!V81/(2*'OddsRatio_working_3-way'!X81)))</f>
        <v>0.66860984856004546</v>
      </c>
      <c r="Z81" s="11">
        <f>'OddsRatio_working_3-way'!X81^(1/3)*COS('OddsRatio_working_3-way'!Y81/3)</f>
        <v>0.55239046454898211</v>
      </c>
      <c r="AA81" s="11">
        <f>'OddsRatio_working_3-way'!X81^(1/3)*COS(('OddsRatio_working_3-way'!Y81+2*PI())/3)</f>
        <v>-0.38461374762005424</v>
      </c>
      <c r="AB81" s="11">
        <f>'OddsRatio_working_3-way'!X81^(1/3)*COS(('OddsRatio_working_3-way'!Y81+4*PI())/3)</f>
        <v>-0.16777671692892773</v>
      </c>
      <c r="AC81" s="11">
        <f>'OddsRatio_working_3-way'!X81^(1/3)*SIN('OddsRatio_working_3-way'!Y81/3)</f>
        <v>0.12519091803980104</v>
      </c>
      <c r="AD81" s="11">
        <f>'OddsRatio_working_3-way'!X81^(1/3)*SIN(('OddsRatio_working_3-way'!Y81+2*PI())/3)</f>
        <v>0.41578871608780532</v>
      </c>
      <c r="AE81" s="11">
        <f>'OddsRatio_working_3-way'!X81^(1/3)*SIN(('OddsRatio_working_3-way'!Y81+4*PI())/3)</f>
        <v>-0.54097963412760641</v>
      </c>
      <c r="AF81" s="11">
        <f>-'OddsRatio_working_3-way'!U81/(3*'OddsRatio_working_3-way'!X81^(1/3))*COS(('OddsRatio_working_3-way'!Y81)/3)</f>
        <v>0.55239046454898189</v>
      </c>
      <c r="AG81" s="11">
        <f>-'OddsRatio_working_3-way'!U81/(3*'OddsRatio_working_3-way'!X81^(1/3))*COS(('OddsRatio_working_3-way'!Y81+2*PI())/3)</f>
        <v>-0.38461374762005412</v>
      </c>
      <c r="AH81" s="11">
        <f>-'OddsRatio_working_3-way'!U81/(3*'OddsRatio_working_3-way'!X81^(1/3))*COS(('OddsRatio_working_3-way'!Y81+4*PI())/3)</f>
        <v>-0.16777671692892765</v>
      </c>
      <c r="AI81" s="11">
        <f>'OddsRatio_working_3-way'!U81/(3*'OddsRatio_working_3-way'!X81^(1/3))*SIN(('OddsRatio_working_3-way'!Y81)/3)</f>
        <v>-0.12519091803980098</v>
      </c>
      <c r="AJ81" s="11">
        <f>'OddsRatio_working_3-way'!U81/(3*'OddsRatio_working_3-way'!X81^(1/3))*SIN(('OddsRatio_working_3-way'!Y81+2*PI())/3)</f>
        <v>-0.41578871608780515</v>
      </c>
      <c r="AK81" s="11">
        <f>'OddsRatio_working_3-way'!U81/(3*'OddsRatio_working_3-way'!X81^(1/3))*SIN(('OddsRatio_working_3-way'!Y81+4*PI())/3)</f>
        <v>0.54097963412760619</v>
      </c>
      <c r="AL81" s="11">
        <f>'OddsRatio_working_3-way'!Z81+'OddsRatio_working_3-way'!AF81</f>
        <v>1.104780929097964</v>
      </c>
      <c r="AM81" s="11">
        <f>'OddsRatio_working_3-way'!AA81+'OddsRatio_working_3-way'!AG81</f>
        <v>-0.76922749524010836</v>
      </c>
      <c r="AN81" s="11">
        <f>'OddsRatio_working_3-way'!AB81+'OddsRatio_working_3-way'!AH81</f>
        <v>-0.33555343385785541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1.104780929097964</v>
      </c>
      <c r="AS81" s="11">
        <f>IF(('OddsRatio_working_3-way'!X81=0),IF(Q81&gt;0,-Q81^(1/3),(-Q81)^(1/3)),'OddsRatio_working_3-way'!AM81-'OddsRatio_working_3-way'!R81/3)</f>
        <v>-0.76922749524010836</v>
      </c>
      <c r="AT81" s="11">
        <f>IF(('OddsRatio_working_3-way'!X81=0),IF(Q81&gt;0,-Q81^(1/3),(-Q81)^(1/3)),'OddsRatio_working_3-way'!AN81-'OddsRatio_working_3-way'!R81/3)</f>
        <v>-0.33555343385785541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2.63</v>
      </c>
      <c r="B82" s="4">
        <f>IF('True_Odds_Calculator_3-way'!B83="","",'True_Odds_Calculator_3-way'!B83)</f>
        <v>3.73</v>
      </c>
      <c r="C82" s="4">
        <f>IF('True_Odds_Calculator_3-way'!C83="","",'True_Odds_Calculator_3-way'!C83)</f>
        <v>2.4500000000000002</v>
      </c>
      <c r="D82" s="9">
        <f t="shared" si="26"/>
        <v>0.36042439414068489</v>
      </c>
      <c r="E82" s="9">
        <f t="shared" si="27"/>
        <v>0.25176062243171943</v>
      </c>
      <c r="F82" s="9">
        <f t="shared" si="28"/>
        <v>0.38781498342759552</v>
      </c>
      <c r="G82" s="9">
        <f t="shared" si="29"/>
        <v>1.0886545935433301</v>
      </c>
      <c r="H82" s="9">
        <f t="shared" si="30"/>
        <v>2.7745069874756281</v>
      </c>
      <c r="I82" s="9">
        <f t="shared" si="31"/>
        <v>3.9720270403732907</v>
      </c>
      <c r="J82" s="9">
        <f t="shared" si="32"/>
        <v>2.578549160637829</v>
      </c>
      <c r="K82" s="11">
        <f t="shared" si="33"/>
        <v>0.38022813688212931</v>
      </c>
      <c r="L82" s="11">
        <f t="shared" si="34"/>
        <v>0.26809651474530832</v>
      </c>
      <c r="M82" s="11">
        <f t="shared" si="35"/>
        <v>0.4081632653061224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-0.26846494721804348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0.24173830226899062</v>
      </c>
      <c r="Q82" s="11">
        <f>2*'OddsRatio_working_3-way'!K82*'OddsRatio_working_3-way'!L82*'OddsRatio_working_3-way'!M82</f>
        <v>8.3214561882612961E-2</v>
      </c>
      <c r="R82" s="11">
        <f t="shared" si="36"/>
        <v>0</v>
      </c>
      <c r="S82" s="11">
        <f t="shared" si="37"/>
        <v>-0.90044642614983228</v>
      </c>
      <c r="T82" s="11">
        <f t="shared" si="38"/>
        <v>-0.30996434635106107</v>
      </c>
      <c r="U82" s="11">
        <f>'OddsRatio_working_3-way'!S82-'OddsRatio_working_3-way'!R82^2/3</f>
        <v>-0.90044642614983228</v>
      </c>
      <c r="V82" s="11">
        <f>'OddsRatio_working_3-way'!S82*'OddsRatio_working_3-way'!R82/3-2*'OddsRatio_working_3-way'!R82^3/27-'OddsRatio_working_3-way'!T82</f>
        <v>0.30996434635106107</v>
      </c>
      <c r="W82" s="11">
        <f>'OddsRatio_working_3-way'!V82^2+4*'OddsRatio_working_3-way'!U82^3/27</f>
        <v>-1.2082897136802884E-2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0.16443904124754211</v>
      </c>
      <c r="Y82" s="11">
        <f>IF('OddsRatio_working_3-way'!W82&gt;=0,IF('OddsRatio_working_3-way'!V82+SQRT('OddsRatio_working_3-way'!W82)&gt;0,0,PI()),ACOS('OddsRatio_working_3-way'!V82/(2*'OddsRatio_working_3-way'!X82)))</f>
        <v>0.340792356749678</v>
      </c>
      <c r="Z82" s="11">
        <f>'OddsRatio_working_3-way'!X82^(1/3)*COS('OddsRatio_working_3-way'!Y82/3)</f>
        <v>0.54432729677166503</v>
      </c>
      <c r="AA82" s="11">
        <f>'OddsRatio_working_3-way'!X82^(1/3)*COS(('OddsRatio_working_3-way'!Y82+2*PI())/3)</f>
        <v>-0.32594516964915216</v>
      </c>
      <c r="AB82" s="11">
        <f>'OddsRatio_working_3-way'!X82^(1/3)*COS(('OddsRatio_working_3-way'!Y82+4*PI())/3)</f>
        <v>-0.21838212712251298</v>
      </c>
      <c r="AC82" s="11">
        <f>'OddsRatio_working_3-way'!X82^(1/3)*SIN('OddsRatio_working_3-way'!Y82/3)</f>
        <v>6.2101551557610268E-2</v>
      </c>
      <c r="AD82" s="11">
        <f>'OddsRatio_working_3-way'!X82^(1/3)*SIN(('OddsRatio_working_3-way'!Y82+2*PI())/3)</f>
        <v>0.44035049119876796</v>
      </c>
      <c r="AE82" s="11">
        <f>'OddsRatio_working_3-way'!X82^(1/3)*SIN(('OddsRatio_working_3-way'!Y82+4*PI())/3)</f>
        <v>-0.50245204275637823</v>
      </c>
      <c r="AF82" s="11">
        <f>-'OddsRatio_working_3-way'!U82/(3*'OddsRatio_working_3-way'!X82^(1/3))*COS(('OddsRatio_working_3-way'!Y82)/3)</f>
        <v>0.54432729677166491</v>
      </c>
      <c r="AG82" s="11">
        <f>-'OddsRatio_working_3-way'!U82/(3*'OddsRatio_working_3-way'!X82^(1/3))*COS(('OddsRatio_working_3-way'!Y82+2*PI())/3)</f>
        <v>-0.3259451696491521</v>
      </c>
      <c r="AH82" s="11">
        <f>-'OddsRatio_working_3-way'!U82/(3*'OddsRatio_working_3-way'!X82^(1/3))*COS(('OddsRatio_working_3-way'!Y82+4*PI())/3)</f>
        <v>-0.21838212712251293</v>
      </c>
      <c r="AI82" s="11">
        <f>'OddsRatio_working_3-way'!U82/(3*'OddsRatio_working_3-way'!X82^(1/3))*SIN(('OddsRatio_working_3-way'!Y82)/3)</f>
        <v>-6.2101551557610261E-2</v>
      </c>
      <c r="AJ82" s="11">
        <f>'OddsRatio_working_3-way'!U82/(3*'OddsRatio_working_3-way'!X82^(1/3))*SIN(('OddsRatio_working_3-way'!Y82+2*PI())/3)</f>
        <v>-0.4403504911987679</v>
      </c>
      <c r="AK82" s="11">
        <f>'OddsRatio_working_3-way'!U82/(3*'OddsRatio_working_3-way'!X82^(1/3))*SIN(('OddsRatio_working_3-way'!Y82+4*PI())/3)</f>
        <v>0.50245204275637811</v>
      </c>
      <c r="AL82" s="11">
        <f>'OddsRatio_working_3-way'!Z82+'OddsRatio_working_3-way'!AF82</f>
        <v>1.0886545935433301</v>
      </c>
      <c r="AM82" s="11">
        <f>'OddsRatio_working_3-way'!AA82+'OddsRatio_working_3-way'!AG82</f>
        <v>-0.6518903392983042</v>
      </c>
      <c r="AN82" s="11">
        <f>'OddsRatio_working_3-way'!AB82+'OddsRatio_working_3-way'!AH82</f>
        <v>-0.43676425424502591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1.0886545935433301</v>
      </c>
      <c r="AS82" s="11">
        <f>IF(('OddsRatio_working_3-way'!X82=0),IF(Q82&gt;0,-Q82^(1/3),(-Q82)^(1/3)),'OddsRatio_working_3-way'!AM82-'OddsRatio_working_3-way'!R82/3)</f>
        <v>-0.6518903392983042</v>
      </c>
      <c r="AT82" s="11">
        <f>IF(('OddsRatio_working_3-way'!X82=0),IF(Q82&gt;0,-Q82^(1/3),(-Q82)^(1/3)),'OddsRatio_working_3-way'!AN82-'OddsRatio_working_3-way'!R82/3)</f>
        <v>-0.43676425424502591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1.19</v>
      </c>
      <c r="B83" s="4">
        <f>IF('True_Odds_Calculator_3-way'!B84="","",'True_Odds_Calculator_3-way'!B84)</f>
        <v>6.51</v>
      </c>
      <c r="C83" s="4">
        <f>IF('True_Odds_Calculator_3-way'!C84="","",'True_Odds_Calculator_3-way'!C84)</f>
        <v>13.37</v>
      </c>
      <c r="D83" s="9">
        <f t="shared" si="26"/>
        <v>0.81018017929595243</v>
      </c>
      <c r="E83" s="9">
        <f t="shared" si="27"/>
        <v>0.12829547984089204</v>
      </c>
      <c r="F83" s="9">
        <f t="shared" si="28"/>
        <v>6.1524340863155738E-2</v>
      </c>
      <c r="G83" s="9">
        <f t="shared" si="29"/>
        <v>1.2331228453209224</v>
      </c>
      <c r="H83" s="9">
        <f t="shared" si="30"/>
        <v>1.2342933406109753</v>
      </c>
      <c r="I83" s="9">
        <f t="shared" si="31"/>
        <v>7.7945068777182804</v>
      </c>
      <c r="J83" s="9">
        <f t="shared" si="32"/>
        <v>16.253729596619809</v>
      </c>
      <c r="K83" s="11">
        <f t="shared" si="33"/>
        <v>0.84033613445378152</v>
      </c>
      <c r="L83" s="11">
        <f t="shared" si="34"/>
        <v>0.15360983102918588</v>
      </c>
      <c r="M83" s="11">
        <f t="shared" si="35"/>
        <v>7.4794315632011971E-2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-0.12503037743676149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0.1744611758858971</v>
      </c>
      <c r="Q83" s="11">
        <f>2*'OddsRatio_working_3-way'!K83*'OddsRatio_working_3-way'!L83*'OddsRatio_working_3-way'!M83</f>
        <v>1.9309482665843619E-2</v>
      </c>
      <c r="R83" s="11">
        <f t="shared" si="36"/>
        <v>0</v>
      </c>
      <c r="S83" s="11">
        <f t="shared" si="37"/>
        <v>-1.3953503097608178</v>
      </c>
      <c r="T83" s="11">
        <f t="shared" si="38"/>
        <v>-0.15443832980197209</v>
      </c>
      <c r="U83" s="11">
        <f>'OddsRatio_working_3-way'!S83-'OddsRatio_working_3-way'!R83^2/3</f>
        <v>-1.3953503097608178</v>
      </c>
      <c r="V83" s="11">
        <f>'OddsRatio_working_3-way'!S83*'OddsRatio_working_3-way'!R83/3-2*'OddsRatio_working_3-way'!R83^3/27-'OddsRatio_working_3-way'!T83</f>
        <v>0.15443832980197209</v>
      </c>
      <c r="W83" s="11">
        <f>'OddsRatio_working_3-way'!V83^2+4*'OddsRatio_working_3-way'!U83^3/27</f>
        <v>-0.37863036129097299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0.31720717165718199</v>
      </c>
      <c r="Y83" s="11">
        <f>IF('OddsRatio_working_3-way'!W83&gt;=0,IF('OddsRatio_working_3-way'!V83+SQRT('OddsRatio_working_3-way'!W83)&gt;0,0,PI()),ACOS('OddsRatio_working_3-way'!V83/(2*'OddsRatio_working_3-way'!X83)))</f>
        <v>1.3248910311629281</v>
      </c>
      <c r="Z83" s="11">
        <f>'OddsRatio_working_3-way'!X83^(1/3)*COS('OddsRatio_working_3-way'!Y83/3)</f>
        <v>0.61656142266046121</v>
      </c>
      <c r="AA83" s="11">
        <f>'OddsRatio_working_3-way'!X83^(1/3)*COS(('OddsRatio_working_3-way'!Y83+2*PI())/3)</f>
        <v>-0.56072196490298853</v>
      </c>
      <c r="AB83" s="11">
        <f>'OddsRatio_working_3-way'!X83^(1/3)*COS(('OddsRatio_working_3-way'!Y83+4*PI())/3)</f>
        <v>-5.5839457757472913E-2</v>
      </c>
      <c r="AC83" s="11">
        <f>'OddsRatio_working_3-way'!X83^(1/3)*SIN('OddsRatio_working_3-way'!Y83/3)</f>
        <v>0.29149405140959683</v>
      </c>
      <c r="AD83" s="11">
        <f>'OddsRatio_working_3-way'!X83^(1/3)*SIN(('OddsRatio_working_3-way'!Y83+2*PI())/3)</f>
        <v>0.38821082931263556</v>
      </c>
      <c r="AE83" s="11">
        <f>'OddsRatio_working_3-way'!X83^(1/3)*SIN(('OddsRatio_working_3-way'!Y83+4*PI())/3)</f>
        <v>-0.67970488072223223</v>
      </c>
      <c r="AF83" s="11">
        <f>-'OddsRatio_working_3-way'!U83/(3*'OddsRatio_working_3-way'!X83^(1/3))*COS(('OddsRatio_working_3-way'!Y83)/3)</f>
        <v>0.61656142266046121</v>
      </c>
      <c r="AG83" s="11">
        <f>-'OddsRatio_working_3-way'!U83/(3*'OddsRatio_working_3-way'!X83^(1/3))*COS(('OddsRatio_working_3-way'!Y83+2*PI())/3)</f>
        <v>-0.56072196490298853</v>
      </c>
      <c r="AH83" s="11">
        <f>-'OddsRatio_working_3-way'!U83/(3*'OddsRatio_working_3-way'!X83^(1/3))*COS(('OddsRatio_working_3-way'!Y83+4*PI())/3)</f>
        <v>-5.5839457757472913E-2</v>
      </c>
      <c r="AI83" s="11">
        <f>'OddsRatio_working_3-way'!U83/(3*'OddsRatio_working_3-way'!X83^(1/3))*SIN(('OddsRatio_working_3-way'!Y83)/3)</f>
        <v>-0.29149405140959683</v>
      </c>
      <c r="AJ83" s="11">
        <f>'OddsRatio_working_3-way'!U83/(3*'OddsRatio_working_3-way'!X83^(1/3))*SIN(('OddsRatio_working_3-way'!Y83+2*PI())/3)</f>
        <v>-0.38821082931263556</v>
      </c>
      <c r="AK83" s="11">
        <f>'OddsRatio_working_3-way'!U83/(3*'OddsRatio_working_3-way'!X83^(1/3))*SIN(('OddsRatio_working_3-way'!Y83+4*PI())/3)</f>
        <v>0.67970488072223223</v>
      </c>
      <c r="AL83" s="11">
        <f>'OddsRatio_working_3-way'!Z83+'OddsRatio_working_3-way'!AF83</f>
        <v>1.2331228453209224</v>
      </c>
      <c r="AM83" s="11">
        <f>'OddsRatio_working_3-way'!AA83+'OddsRatio_working_3-way'!AG83</f>
        <v>-1.1214439298059771</v>
      </c>
      <c r="AN83" s="11">
        <f>'OddsRatio_working_3-way'!AB83+'OddsRatio_working_3-way'!AH83</f>
        <v>-0.11167891551494583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1.2331228453209224</v>
      </c>
      <c r="AS83" s="11">
        <f>IF(('OddsRatio_working_3-way'!X83=0),IF(Q83&gt;0,-Q83^(1/3),(-Q83)^(1/3)),'OddsRatio_working_3-way'!AM83-'OddsRatio_working_3-way'!R83/3)</f>
        <v>-1.1214439298059771</v>
      </c>
      <c r="AT83" s="11">
        <f>IF(('OddsRatio_working_3-way'!X83=0),IF(Q83&gt;0,-Q83^(1/3),(-Q83)^(1/3)),'OddsRatio_working_3-way'!AN83-'OddsRatio_working_3-way'!R83/3)</f>
        <v>-0.11167891551494583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6.06</v>
      </c>
      <c r="B84" s="4">
        <f>IF('True_Odds_Calculator_3-way'!B85="","",'True_Odds_Calculator_3-way'!B85)</f>
        <v>4.43</v>
      </c>
      <c r="C84" s="4">
        <f>IF('True_Odds_Calculator_3-way'!C85="","",'True_Odds_Calculator_3-way'!C85)</f>
        <v>1.49</v>
      </c>
      <c r="D84" s="9">
        <f t="shared" si="26"/>
        <v>0.14945116162756261</v>
      </c>
      <c r="E84" s="9">
        <f t="shared" si="27"/>
        <v>0.20585305084296804</v>
      </c>
      <c r="F84" s="9">
        <f t="shared" si="28"/>
        <v>0.64469578752946921</v>
      </c>
      <c r="G84" s="9">
        <f t="shared" si="29"/>
        <v>1.1247330162860971</v>
      </c>
      <c r="H84" s="9">
        <f t="shared" si="30"/>
        <v>6.6911490624076517</v>
      </c>
      <c r="I84" s="9">
        <f t="shared" si="31"/>
        <v>4.8578342458613122</v>
      </c>
      <c r="J84" s="9">
        <f t="shared" si="32"/>
        <v>1.5511191779801876</v>
      </c>
      <c r="K84" s="11">
        <f t="shared" si="33"/>
        <v>0.16501650165016502</v>
      </c>
      <c r="L84" s="11">
        <f t="shared" si="34"/>
        <v>0.22573363431151244</v>
      </c>
      <c r="M84" s="11">
        <f t="shared" si="35"/>
        <v>0.67114093959731547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-0.21260726372605432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0.22449864178321721</v>
      </c>
      <c r="Q84" s="11">
        <f>2*'OddsRatio_working_3-way'!K84*'OddsRatio_working_3-way'!L84*'OddsRatio_working_3-way'!M84</f>
        <v>4.9999697501830122E-2</v>
      </c>
      <c r="R84" s="11">
        <f t="shared" si="36"/>
        <v>0</v>
      </c>
      <c r="S84" s="11">
        <f t="shared" si="37"/>
        <v>-1.0559311937360945</v>
      </c>
      <c r="T84" s="11">
        <f t="shared" si="38"/>
        <v>-0.23517398524189193</v>
      </c>
      <c r="U84" s="11">
        <f>'OddsRatio_working_3-way'!S84-'OddsRatio_working_3-way'!R84^2/3</f>
        <v>-1.0559311937360945</v>
      </c>
      <c r="V84" s="11">
        <f>'OddsRatio_working_3-way'!S84*'OddsRatio_working_3-way'!R84/3-2*'OddsRatio_working_3-way'!R84^3/27-'OddsRatio_working_3-way'!T84</f>
        <v>0.23517398524189193</v>
      </c>
      <c r="W84" s="11">
        <f>'OddsRatio_working_3-way'!V84^2+4*'OddsRatio_working_3-way'!U84^3/27</f>
        <v>-0.11911592940207205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0.20881973849269234</v>
      </c>
      <c r="Y84" s="11">
        <f>IF('OddsRatio_working_3-way'!W84&gt;=0,IF('OddsRatio_working_3-way'!V84+SQRT('OddsRatio_working_3-way'!W84)&gt;0,0,PI()),ACOS('OddsRatio_working_3-way'!V84/(2*'OddsRatio_working_3-way'!X84)))</f>
        <v>0.97266057444799159</v>
      </c>
      <c r="Z84" s="11">
        <f>'OddsRatio_working_3-way'!X84^(1/3)*COS('OddsRatio_working_3-way'!Y84/3)</f>
        <v>0.56236650814304856</v>
      </c>
      <c r="AA84" s="11">
        <f>'OddsRatio_working_3-way'!X84^(1/3)*COS(('OddsRatio_working_3-way'!Y84+2*PI())/3)</f>
        <v>-0.44486199833378165</v>
      </c>
      <c r="AB84" s="11">
        <f>'OddsRatio_working_3-way'!X84^(1/3)*COS(('OddsRatio_working_3-way'!Y84+4*PI())/3)</f>
        <v>-0.11750450980926705</v>
      </c>
      <c r="AC84" s="11">
        <f>'OddsRatio_working_3-way'!X84^(1/3)*SIN('OddsRatio_working_3-way'!Y84/3)</f>
        <v>0.18899993412086852</v>
      </c>
      <c r="AD84" s="11">
        <f>'OddsRatio_working_3-way'!X84^(1/3)*SIN(('OddsRatio_working_3-way'!Y84+2*PI())/3)</f>
        <v>0.39252371522899421</v>
      </c>
      <c r="AE84" s="11">
        <f>'OddsRatio_working_3-way'!X84^(1/3)*SIN(('OddsRatio_working_3-way'!Y84+4*PI())/3)</f>
        <v>-0.58152364934986267</v>
      </c>
      <c r="AF84" s="11">
        <f>-'OddsRatio_working_3-way'!U84/(3*'OddsRatio_working_3-way'!X84^(1/3))*COS(('OddsRatio_working_3-way'!Y84)/3)</f>
        <v>0.56236650814304856</v>
      </c>
      <c r="AG84" s="11">
        <f>-'OddsRatio_working_3-way'!U84/(3*'OddsRatio_working_3-way'!X84^(1/3))*COS(('OddsRatio_working_3-way'!Y84+2*PI())/3)</f>
        <v>-0.44486199833378165</v>
      </c>
      <c r="AH84" s="11">
        <f>-'OddsRatio_working_3-way'!U84/(3*'OddsRatio_working_3-way'!X84^(1/3))*COS(('OddsRatio_working_3-way'!Y84+4*PI())/3)</f>
        <v>-0.11750450980926705</v>
      </c>
      <c r="AI84" s="11">
        <f>'OddsRatio_working_3-way'!U84/(3*'OddsRatio_working_3-way'!X84^(1/3))*SIN(('OddsRatio_working_3-way'!Y84)/3)</f>
        <v>-0.18899993412086852</v>
      </c>
      <c r="AJ84" s="11">
        <f>'OddsRatio_working_3-way'!U84/(3*'OddsRatio_working_3-way'!X84^(1/3))*SIN(('OddsRatio_working_3-way'!Y84+2*PI())/3)</f>
        <v>-0.39252371522899421</v>
      </c>
      <c r="AK84" s="11">
        <f>'OddsRatio_working_3-way'!U84/(3*'OddsRatio_working_3-way'!X84^(1/3))*SIN(('OddsRatio_working_3-way'!Y84+4*PI())/3)</f>
        <v>0.58152364934986267</v>
      </c>
      <c r="AL84" s="11">
        <f>'OddsRatio_working_3-way'!Z84+'OddsRatio_working_3-way'!AF84</f>
        <v>1.1247330162860971</v>
      </c>
      <c r="AM84" s="11">
        <f>'OddsRatio_working_3-way'!AA84+'OddsRatio_working_3-way'!AG84</f>
        <v>-0.8897239966675633</v>
      </c>
      <c r="AN84" s="11">
        <f>'OddsRatio_working_3-way'!AB84+'OddsRatio_working_3-way'!AH84</f>
        <v>-0.2350090196185341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1.1247330162860971</v>
      </c>
      <c r="AS84" s="11">
        <f>IF(('OddsRatio_working_3-way'!X84=0),IF(Q84&gt;0,-Q84^(1/3),(-Q84)^(1/3)),'OddsRatio_working_3-way'!AM84-'OddsRatio_working_3-way'!R84/3)</f>
        <v>-0.8897239966675633</v>
      </c>
      <c r="AT84" s="11">
        <f>IF(('OddsRatio_working_3-way'!X84=0),IF(Q84&gt;0,-Q84^(1/3),(-Q84)^(1/3)),'OddsRatio_working_3-way'!AN84-'OddsRatio_working_3-way'!R84/3)</f>
        <v>-0.2350090196185341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1.85</v>
      </c>
      <c r="B85" s="4">
        <f>IF('True_Odds_Calculator_3-way'!B86="","",'True_Odds_Calculator_3-way'!B86)</f>
        <v>3.66</v>
      </c>
      <c r="C85" s="4">
        <f>IF('True_Odds_Calculator_3-way'!C86="","",'True_Odds_Calculator_3-way'!C86)</f>
        <v>4.08</v>
      </c>
      <c r="D85" s="9">
        <f t="shared" si="26"/>
        <v>0.5170383201148816</v>
      </c>
      <c r="E85" s="9">
        <f t="shared" si="27"/>
        <v>0.25489653443587146</v>
      </c>
      <c r="F85" s="9">
        <f t="shared" si="28"/>
        <v>0.22806514544924708</v>
      </c>
      <c r="G85" s="9">
        <f t="shared" si="29"/>
        <v>1.0989324959575608</v>
      </c>
      <c r="H85" s="9">
        <f t="shared" si="30"/>
        <v>1.9340926215639265</v>
      </c>
      <c r="I85" s="9">
        <f t="shared" si="31"/>
        <v>3.9231604392471118</v>
      </c>
      <c r="J85" s="9">
        <f t="shared" si="32"/>
        <v>4.3847120875492873</v>
      </c>
      <c r="K85" s="11">
        <f t="shared" si="33"/>
        <v>0.54054054054054046</v>
      </c>
      <c r="L85" s="11">
        <f t="shared" si="34"/>
        <v>0.27322404371584696</v>
      </c>
      <c r="M85" s="11">
        <f t="shared" si="35"/>
        <v>0.24509803921568626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-0.25207994880126028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0.23854616429351239</v>
      </c>
      <c r="Q85" s="11">
        <f>2*'OddsRatio_working_3-way'!K85*'OddsRatio_working_3-way'!L85*'OddsRatio_working_3-way'!M85</f>
        <v>7.239640797982165E-2</v>
      </c>
      <c r="R85" s="11">
        <f t="shared" si="36"/>
        <v>0</v>
      </c>
      <c r="S85" s="11">
        <f t="shared" si="37"/>
        <v>-0.9463115389696547</v>
      </c>
      <c r="T85" s="11">
        <f t="shared" si="38"/>
        <v>-0.28719621820019864</v>
      </c>
      <c r="U85" s="11">
        <f>'OddsRatio_working_3-way'!S85-'OddsRatio_working_3-way'!R85^2/3</f>
        <v>-0.9463115389696547</v>
      </c>
      <c r="V85" s="11">
        <f>'OddsRatio_working_3-way'!S85*'OddsRatio_working_3-way'!R85/3-2*'OddsRatio_working_3-way'!R85^3/27-'OddsRatio_working_3-way'!T85</f>
        <v>0.28719621820019864</v>
      </c>
      <c r="W85" s="11">
        <f>'OddsRatio_working_3-way'!V85^2+4*'OddsRatio_working_3-way'!U85^3/27</f>
        <v>-4.3063104859262458E-2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0.1771614889075491</v>
      </c>
      <c r="Y85" s="11">
        <f>IF('OddsRatio_working_3-way'!W85&gt;=0,IF('OddsRatio_working_3-way'!V85+SQRT('OddsRatio_working_3-way'!W85)&gt;0,0,PI()),ACOS('OddsRatio_working_3-way'!V85/(2*'OddsRatio_working_3-way'!X85)))</f>
        <v>0.62570703286391149</v>
      </c>
      <c r="Z85" s="11">
        <f>'OddsRatio_working_3-way'!X85^(1/3)*COS('OddsRatio_working_3-way'!Y85/3)</f>
        <v>0.54946624797878041</v>
      </c>
      <c r="AA85" s="11">
        <f>'OddsRatio_working_3-way'!X85^(1/3)*COS(('OddsRatio_working_3-way'!Y85+2*PI())/3)</f>
        <v>-0.37544566785312489</v>
      </c>
      <c r="AB85" s="11">
        <f>'OddsRatio_working_3-way'!X85^(1/3)*COS(('OddsRatio_working_3-way'!Y85+4*PI())/3)</f>
        <v>-0.17402058012565583</v>
      </c>
      <c r="AC85" s="11">
        <f>'OddsRatio_working_3-way'!X85^(1/3)*SIN('OddsRatio_working_3-way'!Y85/3)</f>
        <v>0.11629282862099848</v>
      </c>
      <c r="AD85" s="11">
        <f>'OddsRatio_working_3-way'!X85^(1/3)*SIN(('OddsRatio_working_3-way'!Y85+2*PI())/3)</f>
        <v>0.41770531496124458</v>
      </c>
      <c r="AE85" s="11">
        <f>'OddsRatio_working_3-way'!X85^(1/3)*SIN(('OddsRatio_working_3-way'!Y85+4*PI())/3)</f>
        <v>-0.53399814358224285</v>
      </c>
      <c r="AF85" s="11">
        <f>-'OddsRatio_working_3-way'!U85/(3*'OddsRatio_working_3-way'!X85^(1/3))*COS(('OddsRatio_working_3-way'!Y85)/3)</f>
        <v>0.54946624797878041</v>
      </c>
      <c r="AG85" s="11">
        <f>-'OddsRatio_working_3-way'!U85/(3*'OddsRatio_working_3-way'!X85^(1/3))*COS(('OddsRatio_working_3-way'!Y85+2*PI())/3)</f>
        <v>-0.37544566785312489</v>
      </c>
      <c r="AH85" s="11">
        <f>-'OddsRatio_working_3-way'!U85/(3*'OddsRatio_working_3-way'!X85^(1/3))*COS(('OddsRatio_working_3-way'!Y85+4*PI())/3)</f>
        <v>-0.17402058012565583</v>
      </c>
      <c r="AI85" s="11">
        <f>'OddsRatio_working_3-way'!U85/(3*'OddsRatio_working_3-way'!X85^(1/3))*SIN(('OddsRatio_working_3-way'!Y85)/3)</f>
        <v>-0.11629282862099848</v>
      </c>
      <c r="AJ85" s="11">
        <f>'OddsRatio_working_3-way'!U85/(3*'OddsRatio_working_3-way'!X85^(1/3))*SIN(('OddsRatio_working_3-way'!Y85+2*PI())/3)</f>
        <v>-0.41770531496124458</v>
      </c>
      <c r="AK85" s="11">
        <f>'OddsRatio_working_3-way'!U85/(3*'OddsRatio_working_3-way'!X85^(1/3))*SIN(('OddsRatio_working_3-way'!Y85+4*PI())/3)</f>
        <v>0.53399814358224285</v>
      </c>
      <c r="AL85" s="11">
        <f>'OddsRatio_working_3-way'!Z85+'OddsRatio_working_3-way'!AF85</f>
        <v>1.0989324959575608</v>
      </c>
      <c r="AM85" s="11">
        <f>'OddsRatio_working_3-way'!AA85+'OddsRatio_working_3-way'!AG85</f>
        <v>-0.75089133570624977</v>
      </c>
      <c r="AN85" s="11">
        <f>'OddsRatio_working_3-way'!AB85+'OddsRatio_working_3-way'!AH85</f>
        <v>-0.34804116025131165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1.0989324959575608</v>
      </c>
      <c r="AS85" s="11">
        <f>IF(('OddsRatio_working_3-way'!X85=0),IF(Q85&gt;0,-Q85^(1/3),(-Q85)^(1/3)),'OddsRatio_working_3-way'!AM85-'OddsRatio_working_3-way'!R85/3)</f>
        <v>-0.75089133570624977</v>
      </c>
      <c r="AT85" s="11">
        <f>IF(('OddsRatio_working_3-way'!X85=0),IF(Q85&gt;0,-Q85^(1/3),(-Q85)^(1/3)),'OddsRatio_working_3-way'!AN85-'OddsRatio_working_3-way'!R85/3)</f>
        <v>-0.34804116025131165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2.2799999999999998</v>
      </c>
      <c r="B86" s="4">
        <f>IF('True_Odds_Calculator_3-way'!B87="","",'True_Odds_Calculator_3-way'!B87)</f>
        <v>3.38</v>
      </c>
      <c r="C86" s="4">
        <f>IF('True_Odds_Calculator_3-way'!C87="","",'True_Odds_Calculator_3-way'!C87)</f>
        <v>3.12</v>
      </c>
      <c r="D86" s="9">
        <f t="shared" si="26"/>
        <v>0.41832982655291856</v>
      </c>
      <c r="E86" s="9">
        <f t="shared" si="27"/>
        <v>0.27891020163376334</v>
      </c>
      <c r="F86" s="9">
        <f t="shared" si="28"/>
        <v>0.30275997181331821</v>
      </c>
      <c r="G86" s="9">
        <f t="shared" si="29"/>
        <v>1.086295535630537</v>
      </c>
      <c r="H86" s="9">
        <f t="shared" si="30"/>
        <v>2.3904582856070875</v>
      </c>
      <c r="I86" s="9">
        <f t="shared" si="31"/>
        <v>3.5853833748006778</v>
      </c>
      <c r="J86" s="9">
        <f t="shared" si="32"/>
        <v>3.3029465355367384</v>
      </c>
      <c r="K86" s="11">
        <f t="shared" si="33"/>
        <v>0.43859649122807021</v>
      </c>
      <c r="L86" s="11">
        <f t="shared" si="34"/>
        <v>0.29585798816568049</v>
      </c>
      <c r="M86" s="11">
        <f t="shared" si="35"/>
        <v>0.32051282051282048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-0.26860657941318178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0.24039293347919941</v>
      </c>
      <c r="Q86" s="11">
        <f>2*'OddsRatio_working_3-way'!K86*'OddsRatio_working_3-way'!L86*'OddsRatio_working_3-way'!M86</f>
        <v>8.3180945840553439E-2</v>
      </c>
      <c r="R86" s="11">
        <f t="shared" si="36"/>
        <v>0</v>
      </c>
      <c r="S86" s="11">
        <f t="shared" si="37"/>
        <v>-0.89496293800539051</v>
      </c>
      <c r="T86" s="11">
        <f t="shared" si="38"/>
        <v>-0.30967575709529088</v>
      </c>
      <c r="U86" s="11">
        <f>'OddsRatio_working_3-way'!S86-'OddsRatio_working_3-way'!R86^2/3</f>
        <v>-0.89496293800539051</v>
      </c>
      <c r="V86" s="11">
        <f>'OddsRatio_working_3-way'!S86*'OddsRatio_working_3-way'!R86/3-2*'OddsRatio_working_3-way'!R86^3/27-'OddsRatio_working_3-way'!T86</f>
        <v>0.30967575709529088</v>
      </c>
      <c r="W86" s="11">
        <f>'OddsRatio_working_3-way'!V86^2+4*'OddsRatio_working_3-way'!U86^3/27</f>
        <v>-1.0297713013435572E-2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0.16293924292967085</v>
      </c>
      <c r="Y86" s="11">
        <f>IF('OddsRatio_working_3-way'!W86&gt;=0,IF('OddsRatio_working_3-way'!V86+SQRT('OddsRatio_working_3-way'!W86)&gt;0,0,PI()),ACOS('OddsRatio_working_3-way'!V86/(2*'OddsRatio_working_3-way'!X86)))</f>
        <v>0.31666298207168597</v>
      </c>
      <c r="Z86" s="11">
        <f>'OddsRatio_working_3-way'!X86^(1/3)*COS('OddsRatio_working_3-way'!Y86/3)</f>
        <v>0.54314776781526852</v>
      </c>
      <c r="AA86" s="11">
        <f>'OddsRatio_working_3-way'!X86^(1/3)*COS(('OddsRatio_working_3-way'!Y86+2*PI())/3)</f>
        <v>-0.32140972682531727</v>
      </c>
      <c r="AB86" s="11">
        <f>'OddsRatio_working_3-way'!X86^(1/3)*COS(('OddsRatio_working_3-way'!Y86+4*PI())/3)</f>
        <v>-0.22173804098995131</v>
      </c>
      <c r="AC86" s="11">
        <f>'OddsRatio_working_3-way'!X86^(1/3)*SIN('OddsRatio_working_3-way'!Y86/3)</f>
        <v>5.7545474647632315E-2</v>
      </c>
      <c r="AD86" s="11">
        <f>'OddsRatio_working_3-way'!X86^(1/3)*SIN(('OddsRatio_working_3-way'!Y86+2*PI())/3)</f>
        <v>0.44160702761301823</v>
      </c>
      <c r="AE86" s="11">
        <f>'OddsRatio_working_3-way'!X86^(1/3)*SIN(('OddsRatio_working_3-way'!Y86+4*PI())/3)</f>
        <v>-0.49915250226065061</v>
      </c>
      <c r="AF86" s="11">
        <f>-'OddsRatio_working_3-way'!U86/(3*'OddsRatio_working_3-way'!X86^(1/3))*COS(('OddsRatio_working_3-way'!Y86)/3)</f>
        <v>0.54314776781526863</v>
      </c>
      <c r="AG86" s="11">
        <f>-'OddsRatio_working_3-way'!U86/(3*'OddsRatio_working_3-way'!X86^(1/3))*COS(('OddsRatio_working_3-way'!Y86+2*PI())/3)</f>
        <v>-0.32140972682531732</v>
      </c>
      <c r="AH86" s="11">
        <f>-'OddsRatio_working_3-way'!U86/(3*'OddsRatio_working_3-way'!X86^(1/3))*COS(('OddsRatio_working_3-way'!Y86+4*PI())/3)</f>
        <v>-0.22173804098995137</v>
      </c>
      <c r="AI86" s="11">
        <f>'OddsRatio_working_3-way'!U86/(3*'OddsRatio_working_3-way'!X86^(1/3))*SIN(('OddsRatio_working_3-way'!Y86)/3)</f>
        <v>-5.7545474647632329E-2</v>
      </c>
      <c r="AJ86" s="11">
        <f>'OddsRatio_working_3-way'!U86/(3*'OddsRatio_working_3-way'!X86^(1/3))*SIN(('OddsRatio_working_3-way'!Y86+2*PI())/3)</f>
        <v>-0.44160702761301834</v>
      </c>
      <c r="AK86" s="11">
        <f>'OddsRatio_working_3-way'!U86/(3*'OddsRatio_working_3-way'!X86^(1/3))*SIN(('OddsRatio_working_3-way'!Y86+4*PI())/3)</f>
        <v>0.49915250226065067</v>
      </c>
      <c r="AL86" s="11">
        <f>'OddsRatio_working_3-way'!Z86+'OddsRatio_working_3-way'!AF86</f>
        <v>1.086295535630537</v>
      </c>
      <c r="AM86" s="11">
        <f>'OddsRatio_working_3-way'!AA86+'OddsRatio_working_3-way'!AG86</f>
        <v>-0.64281945365063464</v>
      </c>
      <c r="AN86" s="11">
        <f>'OddsRatio_working_3-way'!AB86+'OddsRatio_working_3-way'!AH86</f>
        <v>-0.44347608197990268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1.086295535630537</v>
      </c>
      <c r="AS86" s="11">
        <f>IF(('OddsRatio_working_3-way'!X86=0),IF(Q86&gt;0,-Q86^(1/3),(-Q86)^(1/3)),'OddsRatio_working_3-way'!AM86-'OddsRatio_working_3-way'!R86/3)</f>
        <v>-0.64281945365063464</v>
      </c>
      <c r="AT86" s="11">
        <f>IF(('OddsRatio_working_3-way'!X86=0),IF(Q86&gt;0,-Q86^(1/3),(-Q86)^(1/3)),'OddsRatio_working_3-way'!AN86-'OddsRatio_working_3-way'!R86/3)</f>
        <v>-0.44347608197990268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2.35</v>
      </c>
      <c r="B87" s="4">
        <f>IF('True_Odds_Calculator_3-way'!B88="","",'True_Odds_Calculator_3-way'!B88)</f>
        <v>3.32</v>
      </c>
      <c r="C87" s="4">
        <f>IF('True_Odds_Calculator_3-way'!C88="","",'True_Odds_Calculator_3-way'!C88)</f>
        <v>3.05</v>
      </c>
      <c r="D87" s="9">
        <f t="shared" si="26"/>
        <v>0.405652055846079</v>
      </c>
      <c r="E87" s="9">
        <f t="shared" si="27"/>
        <v>0.28425917425363312</v>
      </c>
      <c r="F87" s="9">
        <f t="shared" si="28"/>
        <v>0.31008876990028783</v>
      </c>
      <c r="G87" s="9">
        <f t="shared" si="29"/>
        <v>1.0853087764883997</v>
      </c>
      <c r="H87" s="9">
        <f t="shared" si="30"/>
        <v>2.4651668482593392</v>
      </c>
      <c r="I87" s="9">
        <f t="shared" si="31"/>
        <v>3.5179163614530871</v>
      </c>
      <c r="J87" s="9">
        <f t="shared" si="32"/>
        <v>3.224882991801219</v>
      </c>
      <c r="K87" s="11">
        <f t="shared" si="33"/>
        <v>0.42553191489361702</v>
      </c>
      <c r="L87" s="11">
        <f t="shared" si="34"/>
        <v>0.30120481927710846</v>
      </c>
      <c r="M87" s="11">
        <f t="shared" si="35"/>
        <v>0.32786885245901642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-0.26981732300671113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0.24037552372027354</v>
      </c>
      <c r="Q87" s="11">
        <f>2*'OddsRatio_working_3-way'!K87*'OddsRatio_working_3-way'!L87*'OddsRatio_working_3-way'!M87</f>
        <v>8.4047385916179551E-2</v>
      </c>
      <c r="R87" s="11">
        <f t="shared" si="36"/>
        <v>0</v>
      </c>
      <c r="S87" s="11">
        <f t="shared" si="37"/>
        <v>-0.89088247204311166</v>
      </c>
      <c r="T87" s="11">
        <f t="shared" si="38"/>
        <v>-0.3114973678472418</v>
      </c>
      <c r="U87" s="11">
        <f>'OddsRatio_working_3-way'!S87-'OddsRatio_working_3-way'!R87^2/3</f>
        <v>-0.89088247204311166</v>
      </c>
      <c r="V87" s="11">
        <f>'OddsRatio_working_3-way'!S87*'OddsRatio_working_3-way'!R87/3-2*'OddsRatio_working_3-way'!R87^3/27-'OddsRatio_working_3-way'!T87</f>
        <v>0.3114973678472418</v>
      </c>
      <c r="W87" s="11">
        <f>'OddsRatio_working_3-way'!V87^2+4*'OddsRatio_working_3-way'!U87^3/27</f>
        <v>-7.7202191996799535E-3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0.16182616396571958</v>
      </c>
      <c r="Y87" s="11">
        <f>IF('OddsRatio_working_3-way'!W87&gt;=0,IF('OddsRatio_working_3-way'!V87+SQRT('OddsRatio_working_3-way'!W87)&gt;0,0,PI()),ACOS('OddsRatio_working_3-way'!V87/(2*'OddsRatio_working_3-way'!X87)))</f>
        <v>0.27492930731981491</v>
      </c>
      <c r="Z87" s="11">
        <f>'OddsRatio_working_3-way'!X87^(1/3)*COS('OddsRatio_working_3-way'!Y87/3)</f>
        <v>0.54265438824419976</v>
      </c>
      <c r="AA87" s="11">
        <f>'OddsRatio_working_3-way'!X87^(1/3)*COS(('OddsRatio_working_3-way'!Y87+2*PI())/3)</f>
        <v>-0.31451607232312379</v>
      </c>
      <c r="AB87" s="11">
        <f>'OddsRatio_working_3-way'!X87^(1/3)*COS(('OddsRatio_working_3-way'!Y87+4*PI())/3)</f>
        <v>-0.22813831592107606</v>
      </c>
      <c r="AC87" s="11">
        <f>'OddsRatio_working_3-way'!X87^(1/3)*SIN('OddsRatio_working_3-way'!Y87/3)</f>
        <v>4.9870220910718174E-2</v>
      </c>
      <c r="AD87" s="11">
        <f>'OddsRatio_working_3-way'!X87^(1/3)*SIN(('OddsRatio_working_3-way'!Y87+2*PI())/3)</f>
        <v>0.44501737523922147</v>
      </c>
      <c r="AE87" s="11">
        <f>'OddsRatio_working_3-way'!X87^(1/3)*SIN(('OddsRatio_working_3-way'!Y87+4*PI())/3)</f>
        <v>-0.49488759614993966</v>
      </c>
      <c r="AF87" s="11">
        <f>-'OddsRatio_working_3-way'!U87/(3*'OddsRatio_working_3-way'!X87^(1/3))*COS(('OddsRatio_working_3-way'!Y87)/3)</f>
        <v>0.54265438824419987</v>
      </c>
      <c r="AG87" s="11">
        <f>-'OddsRatio_working_3-way'!U87/(3*'OddsRatio_working_3-way'!X87^(1/3))*COS(('OddsRatio_working_3-way'!Y87+2*PI())/3)</f>
        <v>-0.31451607232312384</v>
      </c>
      <c r="AH87" s="11">
        <f>-'OddsRatio_working_3-way'!U87/(3*'OddsRatio_working_3-way'!X87^(1/3))*COS(('OddsRatio_working_3-way'!Y87+4*PI())/3)</f>
        <v>-0.22813831592107611</v>
      </c>
      <c r="AI87" s="11">
        <f>'OddsRatio_working_3-way'!U87/(3*'OddsRatio_working_3-way'!X87^(1/3))*SIN(('OddsRatio_working_3-way'!Y87)/3)</f>
        <v>-4.9870220910718188E-2</v>
      </c>
      <c r="AJ87" s="11">
        <f>'OddsRatio_working_3-way'!U87/(3*'OddsRatio_working_3-way'!X87^(1/3))*SIN(('OddsRatio_working_3-way'!Y87+2*PI())/3)</f>
        <v>-0.44501737523922158</v>
      </c>
      <c r="AK87" s="11">
        <f>'OddsRatio_working_3-way'!U87/(3*'OddsRatio_working_3-way'!X87^(1/3))*SIN(('OddsRatio_working_3-way'!Y87+4*PI())/3)</f>
        <v>0.49488759614993977</v>
      </c>
      <c r="AL87" s="11">
        <f>'OddsRatio_working_3-way'!Z87+'OddsRatio_working_3-way'!AF87</f>
        <v>1.0853087764883997</v>
      </c>
      <c r="AM87" s="11">
        <f>'OddsRatio_working_3-way'!AA87+'OddsRatio_working_3-way'!AG87</f>
        <v>-0.62903214464624768</v>
      </c>
      <c r="AN87" s="11">
        <f>'OddsRatio_working_3-way'!AB87+'OddsRatio_working_3-way'!AH87</f>
        <v>-0.45627663184215217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1.0853087764883997</v>
      </c>
      <c r="AS87" s="11">
        <f>IF(('OddsRatio_working_3-way'!X87=0),IF(Q87&gt;0,-Q87^(1/3),(-Q87)^(1/3)),'OddsRatio_working_3-way'!AM87-'OddsRatio_working_3-way'!R87/3)</f>
        <v>-0.62903214464624768</v>
      </c>
      <c r="AT87" s="11">
        <f>IF(('OddsRatio_working_3-way'!X87=0),IF(Q87&gt;0,-Q87^(1/3),(-Q87)^(1/3)),'OddsRatio_working_3-way'!AN87-'OddsRatio_working_3-way'!R87/3)</f>
        <v>-0.45627663184215217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1.43</v>
      </c>
      <c r="B88" s="4">
        <f>IF('True_Odds_Calculator_3-way'!B89="","",'True_Odds_Calculator_3-way'!B89)</f>
        <v>4.66</v>
      </c>
      <c r="C88" s="4">
        <f>IF('True_Odds_Calculator_3-way'!C89="","",'True_Odds_Calculator_3-way'!C89)</f>
        <v>6.63</v>
      </c>
      <c r="D88" s="9">
        <f t="shared" si="26"/>
        <v>0.67141389476431734</v>
      </c>
      <c r="E88" s="9">
        <f t="shared" si="27"/>
        <v>0.19359053379424493</v>
      </c>
      <c r="F88" s="9">
        <f t="shared" si="28"/>
        <v>0.1349955714414377</v>
      </c>
      <c r="G88" s="9">
        <f t="shared" si="29"/>
        <v>1.1381261827690881</v>
      </c>
      <c r="H88" s="9">
        <f t="shared" si="30"/>
        <v>1.4893942585907078</v>
      </c>
      <c r="I88" s="9">
        <f t="shared" si="31"/>
        <v>5.1655418289348614</v>
      </c>
      <c r="J88" s="9">
        <f t="shared" si="32"/>
        <v>7.4076504089899649</v>
      </c>
      <c r="K88" s="11">
        <f t="shared" si="33"/>
        <v>0.69930069930069938</v>
      </c>
      <c r="L88" s="11">
        <f t="shared" si="34"/>
        <v>0.21459227467811159</v>
      </c>
      <c r="M88" s="11">
        <f t="shared" si="35"/>
        <v>0.15082956259426847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-0.2005499016160659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0.22000410402717516</v>
      </c>
      <c r="Q88" s="11">
        <f>2*'OddsRatio_working_3-way'!K88*'OddsRatio_working_3-way'!L88*'OddsRatio_working_3-way'!M88</f>
        <v>4.5268334161970195E-2</v>
      </c>
      <c r="R88" s="11">
        <f t="shared" si="36"/>
        <v>0</v>
      </c>
      <c r="S88" s="11">
        <f t="shared" si="37"/>
        <v>-1.0970042979544938</v>
      </c>
      <c r="T88" s="11">
        <f t="shared" si="38"/>
        <v>-0.22572104896182998</v>
      </c>
      <c r="U88" s="11">
        <f>'OddsRatio_working_3-way'!S88-'OddsRatio_working_3-way'!R88^2/3</f>
        <v>-1.0970042979544938</v>
      </c>
      <c r="V88" s="11">
        <f>'OddsRatio_working_3-way'!S88*'OddsRatio_working_3-way'!R88/3-2*'OddsRatio_working_3-way'!R88^3/27-'OddsRatio_working_3-way'!T88</f>
        <v>0.22572104896182998</v>
      </c>
      <c r="W88" s="11">
        <f>'OddsRatio_working_3-way'!V88^2+4*'OddsRatio_working_3-way'!U88^3/27</f>
        <v>-0.14462855467070465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0.22112131659743567</v>
      </c>
      <c r="Y88" s="11">
        <f>IF('OddsRatio_working_3-way'!W88&gt;=0,IF('OddsRatio_working_3-way'!V88+SQRT('OddsRatio_working_3-way'!W88)&gt;0,0,PI()),ACOS('OddsRatio_working_3-way'!V88/(2*'OddsRatio_working_3-way'!X88)))</f>
        <v>1.0351453749922306</v>
      </c>
      <c r="Z88" s="11">
        <f>'OddsRatio_working_3-way'!X88^(1/3)*COS('OddsRatio_working_3-way'!Y88/3)</f>
        <v>0.56906309138454403</v>
      </c>
      <c r="AA88" s="11">
        <f>'OddsRatio_working_3-way'!X88^(1/3)*COS(('OddsRatio_working_3-way'!Y88+2*PI())/3)</f>
        <v>-0.46166559946659008</v>
      </c>
      <c r="AB88" s="11">
        <f>'OddsRatio_working_3-way'!X88^(1/3)*COS(('OddsRatio_working_3-way'!Y88+4*PI())/3)</f>
        <v>-0.10739749191795388</v>
      </c>
      <c r="AC88" s="11">
        <f>'OddsRatio_working_3-way'!X88^(1/3)*SIN('OddsRatio_working_3-way'!Y88/3)</f>
        <v>0.20453678725850427</v>
      </c>
      <c r="AD88" s="11">
        <f>'OddsRatio_working_3-way'!X88^(1/3)*SIN(('OddsRatio_working_3-way'!Y88+2*PI())/3)</f>
        <v>0.39055469986586849</v>
      </c>
      <c r="AE88" s="11">
        <f>'OddsRatio_working_3-way'!X88^(1/3)*SIN(('OddsRatio_working_3-way'!Y88+4*PI())/3)</f>
        <v>-0.59509148712437288</v>
      </c>
      <c r="AF88" s="11">
        <f>-'OddsRatio_working_3-way'!U88/(3*'OddsRatio_working_3-way'!X88^(1/3))*COS(('OddsRatio_working_3-way'!Y88)/3)</f>
        <v>0.56906309138454403</v>
      </c>
      <c r="AG88" s="11">
        <f>-'OddsRatio_working_3-way'!U88/(3*'OddsRatio_working_3-way'!X88^(1/3))*COS(('OddsRatio_working_3-way'!Y88+2*PI())/3)</f>
        <v>-0.46166559946659008</v>
      </c>
      <c r="AH88" s="11">
        <f>-'OddsRatio_working_3-way'!U88/(3*'OddsRatio_working_3-way'!X88^(1/3))*COS(('OddsRatio_working_3-way'!Y88+4*PI())/3)</f>
        <v>-0.10739749191795388</v>
      </c>
      <c r="AI88" s="11">
        <f>'OddsRatio_working_3-way'!U88/(3*'OddsRatio_working_3-way'!X88^(1/3))*SIN(('OddsRatio_working_3-way'!Y88)/3)</f>
        <v>-0.20453678725850427</v>
      </c>
      <c r="AJ88" s="11">
        <f>'OddsRatio_working_3-way'!U88/(3*'OddsRatio_working_3-way'!X88^(1/3))*SIN(('OddsRatio_working_3-way'!Y88+2*PI())/3)</f>
        <v>-0.39055469986586849</v>
      </c>
      <c r="AK88" s="11">
        <f>'OddsRatio_working_3-way'!U88/(3*'OddsRatio_working_3-way'!X88^(1/3))*SIN(('OddsRatio_working_3-way'!Y88+4*PI())/3)</f>
        <v>0.59509148712437288</v>
      </c>
      <c r="AL88" s="11">
        <f>'OddsRatio_working_3-way'!Z88+'OddsRatio_working_3-way'!AF88</f>
        <v>1.1381261827690881</v>
      </c>
      <c r="AM88" s="11">
        <f>'OddsRatio_working_3-way'!AA88+'OddsRatio_working_3-way'!AG88</f>
        <v>-0.92333119893318016</v>
      </c>
      <c r="AN88" s="11">
        <f>'OddsRatio_working_3-way'!AB88+'OddsRatio_working_3-way'!AH88</f>
        <v>-0.21479498383590775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1.1381261827690881</v>
      </c>
      <c r="AS88" s="11">
        <f>IF(('OddsRatio_working_3-way'!X88=0),IF(Q88&gt;0,-Q88^(1/3),(-Q88)^(1/3)),'OddsRatio_working_3-way'!AM88-'OddsRatio_working_3-way'!R88/3)</f>
        <v>-0.92333119893318016</v>
      </c>
      <c r="AT88" s="11">
        <f>IF(('OddsRatio_working_3-way'!X88=0),IF(Q88&gt;0,-Q88^(1/3),(-Q88)^(1/3)),'OddsRatio_working_3-way'!AN88-'OddsRatio_working_3-way'!R88/3)</f>
        <v>-0.21479498383590775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1.89</v>
      </c>
      <c r="B89" s="4">
        <f>IF('True_Odds_Calculator_3-way'!B90="","",'True_Odds_Calculator_3-way'!B90)</f>
        <v>3.53</v>
      </c>
      <c r="C89" s="4">
        <f>IF('True_Odds_Calculator_3-way'!C90="","",'True_Odds_Calculator_3-way'!C90)</f>
        <v>4.0599999999999996</v>
      </c>
      <c r="D89" s="9">
        <f t="shared" si="26"/>
        <v>0.50583332854280949</v>
      </c>
      <c r="E89" s="9">
        <f t="shared" si="27"/>
        <v>0.26475113813523637</v>
      </c>
      <c r="F89" s="9">
        <f t="shared" si="28"/>
        <v>0.22941553332195416</v>
      </c>
      <c r="G89" s="9">
        <f t="shared" si="29"/>
        <v>1.0976806385514868</v>
      </c>
      <c r="H89" s="9">
        <f t="shared" si="30"/>
        <v>1.9769357683108228</v>
      </c>
      <c r="I89" s="9">
        <f t="shared" si="31"/>
        <v>3.7771320155352623</v>
      </c>
      <c r="J89" s="9">
        <f t="shared" si="32"/>
        <v>4.3589027539675493</v>
      </c>
      <c r="K89" s="11">
        <f t="shared" si="33"/>
        <v>0.52910052910052918</v>
      </c>
      <c r="L89" s="11">
        <f t="shared" si="34"/>
        <v>0.28328611898016998</v>
      </c>
      <c r="M89" s="11">
        <f t="shared" si="35"/>
        <v>0.24630541871921185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-0.2543720623933855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0.23922824966657569</v>
      </c>
      <c r="Q89" s="11">
        <f>2*'OddsRatio_working_3-way'!K89*'OddsRatio_working_3-way'!L89*'OddsRatio_working_3-way'!M89</f>
        <v>7.3835879526720896E-2</v>
      </c>
      <c r="R89" s="11">
        <f t="shared" si="36"/>
        <v>0</v>
      </c>
      <c r="S89" s="11">
        <f t="shared" si="37"/>
        <v>-0.94046589635543398</v>
      </c>
      <c r="T89" s="11">
        <f t="shared" si="38"/>
        <v>-0.29026725196155373</v>
      </c>
      <c r="U89" s="11">
        <f>'OddsRatio_working_3-way'!S89-'OddsRatio_working_3-way'!R89^2/3</f>
        <v>-0.94046589635543398</v>
      </c>
      <c r="V89" s="11">
        <f>'OddsRatio_working_3-way'!S89*'OddsRatio_working_3-way'!R89/3-2*'OddsRatio_working_3-way'!R89^3/27-'OddsRatio_working_3-way'!T89</f>
        <v>0.29026725196155373</v>
      </c>
      <c r="W89" s="11">
        <f>'OddsRatio_working_3-way'!V89^2+4*'OddsRatio_working_3-way'!U89^3/27</f>
        <v>-3.8977457293155882E-2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0.17552245928546295</v>
      </c>
      <c r="Y89" s="11">
        <f>IF('OddsRatio_working_3-way'!W89&gt;=0,IF('OddsRatio_working_3-way'!V89+SQRT('OddsRatio_working_3-way'!W89)&gt;0,0,PI()),ACOS('OddsRatio_working_3-way'!V89/(2*'OddsRatio_working_3-way'!X89)))</f>
        <v>0.59728351413966252</v>
      </c>
      <c r="Z89" s="11">
        <f>'OddsRatio_working_3-way'!X89^(1/3)*COS('OddsRatio_working_3-way'!Y89/3)</f>
        <v>0.5488403192757435</v>
      </c>
      <c r="AA89" s="11">
        <f>'OddsRatio_working_3-way'!X89^(1/3)*COS(('OddsRatio_working_3-way'!Y89+2*PI())/3)</f>
        <v>-0.37032220362981927</v>
      </c>
      <c r="AB89" s="11">
        <f>'OddsRatio_working_3-way'!X89^(1/3)*COS(('OddsRatio_working_3-way'!Y89+4*PI())/3)</f>
        <v>-0.1785181156459244</v>
      </c>
      <c r="AC89" s="11">
        <f>'OddsRatio_working_3-way'!X89^(1/3)*SIN('OddsRatio_working_3-way'!Y89/3)</f>
        <v>0.11073814182917242</v>
      </c>
      <c r="AD89" s="11">
        <f>'OddsRatio_working_3-way'!X89^(1/3)*SIN(('OddsRatio_working_3-way'!Y89+2*PI())/3)</f>
        <v>0.4199405881993698</v>
      </c>
      <c r="AE89" s="11">
        <f>'OddsRatio_working_3-way'!X89^(1/3)*SIN(('OddsRatio_working_3-way'!Y89+4*PI())/3)</f>
        <v>-0.53067873002854216</v>
      </c>
      <c r="AF89" s="11">
        <f>-'OddsRatio_working_3-way'!U89/(3*'OddsRatio_working_3-way'!X89^(1/3))*COS(('OddsRatio_working_3-way'!Y89)/3)</f>
        <v>0.54884031927574339</v>
      </c>
      <c r="AG89" s="11">
        <f>-'OddsRatio_working_3-way'!U89/(3*'OddsRatio_working_3-way'!X89^(1/3))*COS(('OddsRatio_working_3-way'!Y89+2*PI())/3)</f>
        <v>-0.37032220362981921</v>
      </c>
      <c r="AH89" s="11">
        <f>-'OddsRatio_working_3-way'!U89/(3*'OddsRatio_working_3-way'!X89^(1/3))*COS(('OddsRatio_working_3-way'!Y89+4*PI())/3)</f>
        <v>-0.17851811564592437</v>
      </c>
      <c r="AI89" s="11">
        <f>'OddsRatio_working_3-way'!U89/(3*'OddsRatio_working_3-way'!X89^(1/3))*SIN(('OddsRatio_working_3-way'!Y89)/3)</f>
        <v>-0.1107381418291724</v>
      </c>
      <c r="AJ89" s="11">
        <f>'OddsRatio_working_3-way'!U89/(3*'OddsRatio_working_3-way'!X89^(1/3))*SIN(('OddsRatio_working_3-way'!Y89+2*PI())/3)</f>
        <v>-0.41994058819936975</v>
      </c>
      <c r="AK89" s="11">
        <f>'OddsRatio_working_3-way'!U89/(3*'OddsRatio_working_3-way'!X89^(1/3))*SIN(('OddsRatio_working_3-way'!Y89+4*PI())/3)</f>
        <v>0.53067873002854205</v>
      </c>
      <c r="AL89" s="11">
        <f>'OddsRatio_working_3-way'!Z89+'OddsRatio_working_3-way'!AF89</f>
        <v>1.0976806385514868</v>
      </c>
      <c r="AM89" s="11">
        <f>'OddsRatio_working_3-way'!AA89+'OddsRatio_working_3-way'!AG89</f>
        <v>-0.74064440725963854</v>
      </c>
      <c r="AN89" s="11">
        <f>'OddsRatio_working_3-way'!AB89+'OddsRatio_working_3-way'!AH89</f>
        <v>-0.3570362312918488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1.0976806385514868</v>
      </c>
      <c r="AS89" s="11">
        <f>IF(('OddsRatio_working_3-way'!X89=0),IF(Q89&gt;0,-Q89^(1/3),(-Q89)^(1/3)),'OddsRatio_working_3-way'!AM89-'OddsRatio_working_3-way'!R89/3)</f>
        <v>-0.74064440725963854</v>
      </c>
      <c r="AT89" s="11">
        <f>IF(('OddsRatio_working_3-way'!X89=0),IF(Q89&gt;0,-Q89^(1/3),(-Q89)^(1/3)),'OddsRatio_working_3-way'!AN89-'OddsRatio_working_3-way'!R89/3)</f>
        <v>-0.3570362312918488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3.25</v>
      </c>
      <c r="B90" s="4">
        <f>IF('True_Odds_Calculator_3-way'!B91="","",'True_Odds_Calculator_3-way'!B91)</f>
        <v>3.19</v>
      </c>
      <c r="C90" s="4">
        <f>IF('True_Odds_Calculator_3-way'!C91="","",'True_Odds_Calculator_3-way'!C91)</f>
        <v>2.36</v>
      </c>
      <c r="D90" s="9">
        <f t="shared" si="26"/>
        <v>0.29350972955516857</v>
      </c>
      <c r="E90" s="9">
        <f t="shared" si="27"/>
        <v>0.29914555418119093</v>
      </c>
      <c r="F90" s="9">
        <f t="shared" si="28"/>
        <v>0.40734471626364038</v>
      </c>
      <c r="G90" s="9">
        <f t="shared" si="29"/>
        <v>1.0697964807815317</v>
      </c>
      <c r="H90" s="9">
        <f t="shared" si="30"/>
        <v>3.4070420817584459</v>
      </c>
      <c r="I90" s="9">
        <f t="shared" si="31"/>
        <v>3.3428542929115541</v>
      </c>
      <c r="J90" s="9">
        <f t="shared" si="32"/>
        <v>2.4549232138628825</v>
      </c>
      <c r="K90" s="11">
        <f t="shared" si="33"/>
        <v>0.30769230769230771</v>
      </c>
      <c r="L90" s="11">
        <f t="shared" si="34"/>
        <v>0.31347962382445144</v>
      </c>
      <c r="M90" s="11">
        <f t="shared" si="35"/>
        <v>0.42372881355932207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-0.2738920927114965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0.23705108450871171</v>
      </c>
      <c r="Q90" s="11">
        <f>2*'OddsRatio_working_3-way'!K90*'OddsRatio_working_3-way'!L90*'OddsRatio_working_3-way'!M90</f>
        <v>8.1741753278866097E-2</v>
      </c>
      <c r="R90" s="11">
        <f t="shared" si="36"/>
        <v>0</v>
      </c>
      <c r="S90" s="11">
        <f t="shared" si="37"/>
        <v>-0.86549079296863396</v>
      </c>
      <c r="T90" s="11">
        <f t="shared" si="38"/>
        <v>-0.29844510102366684</v>
      </c>
      <c r="U90" s="11">
        <f>'OddsRatio_working_3-way'!S90-'OddsRatio_working_3-way'!R90^2/3</f>
        <v>-0.86549079296863396</v>
      </c>
      <c r="V90" s="11">
        <f>'OddsRatio_working_3-way'!S90*'OddsRatio_working_3-way'!R90/3-2*'OddsRatio_working_3-way'!R90^3/27-'OddsRatio_working_3-way'!T90</f>
        <v>0.29844510102366684</v>
      </c>
      <c r="W90" s="11">
        <f>'OddsRatio_working_3-way'!V90^2+4*'OddsRatio_working_3-way'!U90^3/27</f>
        <v>-6.977472919835484E-3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0.15495721284024036</v>
      </c>
      <c r="Y90" s="11">
        <f>IF('OddsRatio_working_3-way'!W90&gt;=0,IF('OddsRatio_working_3-way'!V90+SQRT('OddsRatio_working_3-way'!W90)&gt;0,0,PI()),ACOS('OddsRatio_working_3-way'!V90/(2*'OddsRatio_working_3-way'!X90)))</f>
        <v>0.27290504969037932</v>
      </c>
      <c r="Z90" s="11">
        <f>'OddsRatio_working_3-way'!X90^(1/3)*COS('OddsRatio_working_3-way'!Y90/3)</f>
        <v>0.53489824039076583</v>
      </c>
      <c r="AA90" s="11">
        <f>'OddsRatio_working_3-way'!X90^(1/3)*COS(('OddsRatio_working_3-way'!Y90+2*PI())/3)</f>
        <v>-0.30970551098193061</v>
      </c>
      <c r="AB90" s="11">
        <f>'OddsRatio_working_3-way'!X90^(1/3)*COS(('OddsRatio_working_3-way'!Y90+4*PI())/3)</f>
        <v>-0.22519272940883539</v>
      </c>
      <c r="AC90" s="11">
        <f>'OddsRatio_working_3-way'!X90^(1/3)*SIN('OddsRatio_working_3-way'!Y90/3)</f>
        <v>4.8793477191190544E-2</v>
      </c>
      <c r="AD90" s="11">
        <f>'OddsRatio_working_3-way'!X90^(1/3)*SIN(('OddsRatio_working_3-way'!Y90+2*PI())/3)</f>
        <v>0.43883872602240337</v>
      </c>
      <c r="AE90" s="11">
        <f>'OddsRatio_working_3-way'!X90^(1/3)*SIN(('OddsRatio_working_3-way'!Y90+4*PI())/3)</f>
        <v>-0.48763220321359391</v>
      </c>
      <c r="AF90" s="11">
        <f>-'OddsRatio_working_3-way'!U90/(3*'OddsRatio_working_3-way'!X90^(1/3))*COS(('OddsRatio_working_3-way'!Y90)/3)</f>
        <v>0.53489824039076572</v>
      </c>
      <c r="AG90" s="11">
        <f>-'OddsRatio_working_3-way'!U90/(3*'OddsRatio_working_3-way'!X90^(1/3))*COS(('OddsRatio_working_3-way'!Y90+2*PI())/3)</f>
        <v>-0.3097055109819305</v>
      </c>
      <c r="AH90" s="11">
        <f>-'OddsRatio_working_3-way'!U90/(3*'OddsRatio_working_3-way'!X90^(1/3))*COS(('OddsRatio_working_3-way'!Y90+4*PI())/3)</f>
        <v>-0.22519272940883533</v>
      </c>
      <c r="AI90" s="11">
        <f>'OddsRatio_working_3-way'!U90/(3*'OddsRatio_working_3-way'!X90^(1/3))*SIN(('OddsRatio_working_3-way'!Y90)/3)</f>
        <v>-4.879347719119053E-2</v>
      </c>
      <c r="AJ90" s="11">
        <f>'OddsRatio_working_3-way'!U90/(3*'OddsRatio_working_3-way'!X90^(1/3))*SIN(('OddsRatio_working_3-way'!Y90+2*PI())/3)</f>
        <v>-0.43883872602240331</v>
      </c>
      <c r="AK90" s="11">
        <f>'OddsRatio_working_3-way'!U90/(3*'OddsRatio_working_3-way'!X90^(1/3))*SIN(('OddsRatio_working_3-way'!Y90+4*PI())/3)</f>
        <v>0.48763220321359385</v>
      </c>
      <c r="AL90" s="11">
        <f>'OddsRatio_working_3-way'!Z90+'OddsRatio_working_3-way'!AF90</f>
        <v>1.0697964807815317</v>
      </c>
      <c r="AM90" s="11">
        <f>'OddsRatio_working_3-way'!AA90+'OddsRatio_working_3-way'!AG90</f>
        <v>-0.61941102196386111</v>
      </c>
      <c r="AN90" s="11">
        <f>'OddsRatio_working_3-way'!AB90+'OddsRatio_working_3-way'!AH90</f>
        <v>-0.45038545881767073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1.0697964807815317</v>
      </c>
      <c r="AS90" s="11">
        <f>IF(('OddsRatio_working_3-way'!X90=0),IF(Q90&gt;0,-Q90^(1/3),(-Q90)^(1/3)),'OddsRatio_working_3-way'!AM90-'OddsRatio_working_3-way'!R90/3)</f>
        <v>-0.61941102196386111</v>
      </c>
      <c r="AT90" s="11">
        <f>IF(('OddsRatio_working_3-way'!X90=0),IF(Q90&gt;0,-Q90^(1/3),(-Q90)^(1/3)),'OddsRatio_working_3-way'!AN90-'OddsRatio_working_3-way'!R90/3)</f>
        <v>-0.45038545881767073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2.23</v>
      </c>
      <c r="B91" s="4">
        <f>IF('True_Odds_Calculator_3-way'!B92="","",'True_Odds_Calculator_3-way'!B92)</f>
        <v>3.03</v>
      </c>
      <c r="C91" s="4">
        <f>IF('True_Odds_Calculator_3-way'!C92="","",'True_Odds_Calculator_3-way'!C92)</f>
        <v>3.75</v>
      </c>
      <c r="D91" s="9">
        <f t="shared" si="26"/>
        <v>0.43151322224754346</v>
      </c>
      <c r="E91" s="9">
        <f t="shared" si="27"/>
        <v>0.31503121777129306</v>
      </c>
      <c r="F91" s="9">
        <f t="shared" si="28"/>
        <v>0.25345555998116365</v>
      </c>
      <c r="G91" s="9">
        <f t="shared" si="29"/>
        <v>1.0710781230507243</v>
      </c>
      <c r="H91" s="9">
        <f t="shared" si="30"/>
        <v>2.3174260913523903</v>
      </c>
      <c r="I91" s="9">
        <f t="shared" si="31"/>
        <v>3.1742885897929702</v>
      </c>
      <c r="J91" s="9">
        <f t="shared" si="32"/>
        <v>3.9454648383894919</v>
      </c>
      <c r="K91" s="11">
        <f t="shared" si="33"/>
        <v>0.44843049327354262</v>
      </c>
      <c r="L91" s="11">
        <f t="shared" si="34"/>
        <v>0.33003300330033003</v>
      </c>
      <c r="M91" s="11">
        <f t="shared" si="35"/>
        <v>0.26666666666666666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-0.27099113498793848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0.23718963824633582</v>
      </c>
      <c r="Q91" s="11">
        <f>2*'OddsRatio_working_3-way'!K91*'OddsRatio_working_3-way'!L91*'OddsRatio_working_3-way'!M91</f>
        <v>7.8931659982141716E-2</v>
      </c>
      <c r="R91" s="11">
        <f t="shared" si="36"/>
        <v>0</v>
      </c>
      <c r="S91" s="11">
        <f t="shared" si="37"/>
        <v>-0.8752671494471318</v>
      </c>
      <c r="T91" s="11">
        <f t="shared" si="38"/>
        <v>-0.29127026603897904</v>
      </c>
      <c r="U91" s="11">
        <f>'OddsRatio_working_3-way'!S91-'OddsRatio_working_3-way'!R91^2/3</f>
        <v>-0.8752671494471318</v>
      </c>
      <c r="V91" s="11">
        <f>'OddsRatio_working_3-way'!S91*'OddsRatio_working_3-way'!R91/3-2*'OddsRatio_working_3-way'!R91^3/27-'OddsRatio_working_3-way'!T91</f>
        <v>0.29127026603897904</v>
      </c>
      <c r="W91" s="11">
        <f>'OddsRatio_working_3-way'!V91^2+4*'OddsRatio_working_3-way'!U91^3/27</f>
        <v>-1.450025008434061E-2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0.15759014718785422</v>
      </c>
      <c r="Y91" s="11">
        <f>IF('OddsRatio_working_3-way'!W91&gt;=0,IF('OddsRatio_working_3-way'!V91+SQRT('OddsRatio_working_3-way'!W91)&gt;0,0,PI()),ACOS('OddsRatio_working_3-way'!V91/(2*'OddsRatio_working_3-way'!X91)))</f>
        <v>0.39202163420999825</v>
      </c>
      <c r="Z91" s="11">
        <f>'OddsRatio_working_3-way'!X91^(1/3)*COS('OddsRatio_working_3-way'!Y91/3)</f>
        <v>0.53553906152536201</v>
      </c>
      <c r="AA91" s="11">
        <f>'OddsRatio_working_3-way'!X91^(1/3)*COS(('OddsRatio_working_3-way'!Y91+2*PI())/3)</f>
        <v>-0.32872215619574857</v>
      </c>
      <c r="AB91" s="11">
        <f>'OddsRatio_working_3-way'!X91^(1/3)*COS(('OddsRatio_working_3-way'!Y91+4*PI())/3)</f>
        <v>-0.20681690532961353</v>
      </c>
      <c r="AC91" s="11">
        <f>'OddsRatio_working_3-way'!X91^(1/3)*SIN('OddsRatio_working_3-way'!Y91/3)</f>
        <v>7.0382029403192006E-2</v>
      </c>
      <c r="AD91" s="11">
        <f>'OddsRatio_working_3-way'!X91^(1/3)*SIN(('OddsRatio_working_3-way'!Y91+2*PI())/3)</f>
        <v>0.42859941729824497</v>
      </c>
      <c r="AE91" s="11">
        <f>'OddsRatio_working_3-way'!X91^(1/3)*SIN(('OddsRatio_working_3-way'!Y91+4*PI())/3)</f>
        <v>-0.4989814467014369</v>
      </c>
      <c r="AF91" s="11">
        <f>-'OddsRatio_working_3-way'!U91/(3*'OddsRatio_working_3-way'!X91^(1/3))*COS(('OddsRatio_working_3-way'!Y91)/3)</f>
        <v>0.53553906152536213</v>
      </c>
      <c r="AG91" s="11">
        <f>-'OddsRatio_working_3-way'!U91/(3*'OddsRatio_working_3-way'!X91^(1/3))*COS(('OddsRatio_working_3-way'!Y91+2*PI())/3)</f>
        <v>-0.32872215619574868</v>
      </c>
      <c r="AH91" s="11">
        <f>-'OddsRatio_working_3-way'!U91/(3*'OddsRatio_working_3-way'!X91^(1/3))*COS(('OddsRatio_working_3-way'!Y91+4*PI())/3)</f>
        <v>-0.20681690532961355</v>
      </c>
      <c r="AI91" s="11">
        <f>'OddsRatio_working_3-way'!U91/(3*'OddsRatio_working_3-way'!X91^(1/3))*SIN(('OddsRatio_working_3-way'!Y91)/3)</f>
        <v>-7.038202940319202E-2</v>
      </c>
      <c r="AJ91" s="11">
        <f>'OddsRatio_working_3-way'!U91/(3*'OddsRatio_working_3-way'!X91^(1/3))*SIN(('OddsRatio_working_3-way'!Y91+2*PI())/3)</f>
        <v>-0.42859941729824508</v>
      </c>
      <c r="AK91" s="11">
        <f>'OddsRatio_working_3-way'!U91/(3*'OddsRatio_working_3-way'!X91^(1/3))*SIN(('OddsRatio_working_3-way'!Y91+4*PI())/3)</f>
        <v>0.49898144670143701</v>
      </c>
      <c r="AL91" s="11">
        <f>'OddsRatio_working_3-way'!Z91+'OddsRatio_working_3-way'!AF91</f>
        <v>1.0710781230507243</v>
      </c>
      <c r="AM91" s="11">
        <f>'OddsRatio_working_3-way'!AA91+'OddsRatio_working_3-way'!AG91</f>
        <v>-0.65744431239149725</v>
      </c>
      <c r="AN91" s="11">
        <f>'OddsRatio_working_3-way'!AB91+'OddsRatio_working_3-way'!AH91</f>
        <v>-0.41363381065922711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1.0710781230507243</v>
      </c>
      <c r="AS91" s="11">
        <f>IF(('OddsRatio_working_3-way'!X91=0),IF(Q91&gt;0,-Q91^(1/3),(-Q91)^(1/3)),'OddsRatio_working_3-way'!AM91-'OddsRatio_working_3-way'!R91/3)</f>
        <v>-0.65744431239149725</v>
      </c>
      <c r="AT91" s="11">
        <f>IF(('OddsRatio_working_3-way'!X91=0),IF(Q91&gt;0,-Q91^(1/3),(-Q91)^(1/3)),'OddsRatio_working_3-way'!AN91-'OddsRatio_working_3-way'!R91/3)</f>
        <v>-0.41363381065922711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2.93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2.63</v>
      </c>
      <c r="D92" s="9">
        <f t="shared" si="26"/>
        <v>0.32670068863909729</v>
      </c>
      <c r="E92" s="9">
        <f t="shared" si="27"/>
        <v>0.30841007247318858</v>
      </c>
      <c r="F92" s="9">
        <f t="shared" si="28"/>
        <v>0.36488923888771418</v>
      </c>
      <c r="G92" s="9">
        <f t="shared" si="29"/>
        <v>1.0678267874865184</v>
      </c>
      <c r="H92" s="9">
        <f t="shared" si="30"/>
        <v>3.0609056998489805</v>
      </c>
      <c r="I92" s="9">
        <f t="shared" si="31"/>
        <v>3.2424362537216886</v>
      </c>
      <c r="J92" s="9">
        <f t="shared" si="32"/>
        <v>2.7405576636030249</v>
      </c>
      <c r="K92" s="11">
        <f t="shared" si="33"/>
        <v>0.34129692832764502</v>
      </c>
      <c r="L92" s="11">
        <f t="shared" si="34"/>
        <v>0.32258064516129031</v>
      </c>
      <c r="M92" s="11">
        <f t="shared" si="35"/>
        <v>0.38022813688212931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-0.27655349127124629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0.23693617249288249</v>
      </c>
      <c r="Q92" s="11">
        <f>2*'OddsRatio_working_3-way'!K92*'OddsRatio_working_3-way'!L92*'OddsRatio_working_3-way'!M92</f>
        <v>8.3723029149428432E-2</v>
      </c>
      <c r="R92" s="11">
        <f t="shared" si="36"/>
        <v>0</v>
      </c>
      <c r="S92" s="11">
        <f t="shared" si="37"/>
        <v>-0.85674627141298043</v>
      </c>
      <c r="T92" s="11">
        <f t="shared" si="38"/>
        <v>-0.30273719837914498</v>
      </c>
      <c r="U92" s="11">
        <f>'OddsRatio_working_3-way'!S92-'OddsRatio_working_3-way'!R92^2/3</f>
        <v>-0.85674627141298043</v>
      </c>
      <c r="V92" s="11">
        <f>'OddsRatio_working_3-way'!S92*'OddsRatio_working_3-way'!R92/3-2*'OddsRatio_working_3-way'!R92^3/27-'OddsRatio_working_3-way'!T92</f>
        <v>0.30273719837914498</v>
      </c>
      <c r="W92" s="11">
        <f>'OddsRatio_working_3-way'!V92^2+4*'OddsRatio_working_3-way'!U92^3/27</f>
        <v>-1.5152118848029833E-3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0.15261472993067934</v>
      </c>
      <c r="Y92" s="11">
        <f>IF('OddsRatio_working_3-way'!W92&gt;=0,IF('OddsRatio_working_3-way'!V92+SQRT('OddsRatio_working_3-way'!W92)&gt;0,0,PI()),ACOS('OddsRatio_working_3-way'!V92/(2*'OddsRatio_working_3-way'!X92)))</f>
        <v>0.1278776152206893</v>
      </c>
      <c r="Z92" s="11">
        <f>'OddsRatio_working_3-way'!X92^(1/3)*COS('OddsRatio_working_3-way'!Y92/3)</f>
        <v>0.53391339374325919</v>
      </c>
      <c r="AA92" s="11">
        <f>'OddsRatio_working_3-way'!X92^(1/3)*COS(('OddsRatio_working_3-way'!Y92+2*PI())/3)</f>
        <v>-0.28667810248613135</v>
      </c>
      <c r="AB92" s="11">
        <f>'OddsRatio_working_3-way'!X92^(1/3)*COS(('OddsRatio_working_3-way'!Y92+4*PI())/3)</f>
        <v>-0.24723529125712776</v>
      </c>
      <c r="AC92" s="11">
        <f>'OddsRatio_working_3-way'!X92^(1/3)*SIN('OddsRatio_working_3-way'!Y92/3)</f>
        <v>2.2772317680660802E-2</v>
      </c>
      <c r="AD92" s="11">
        <f>'OddsRatio_working_3-way'!X92^(1/3)*SIN(('OddsRatio_working_3-way'!Y92+2*PI())/3)</f>
        <v>0.45099640356209564</v>
      </c>
      <c r="AE92" s="11">
        <f>'OddsRatio_working_3-way'!X92^(1/3)*SIN(('OddsRatio_working_3-way'!Y92+4*PI())/3)</f>
        <v>-0.47376872124275643</v>
      </c>
      <c r="AF92" s="11">
        <f>-'OddsRatio_working_3-way'!U92/(3*'OddsRatio_working_3-way'!X92^(1/3))*COS(('OddsRatio_working_3-way'!Y92)/3)</f>
        <v>0.53391339374325919</v>
      </c>
      <c r="AG92" s="11">
        <f>-'OddsRatio_working_3-way'!U92/(3*'OddsRatio_working_3-way'!X92^(1/3))*COS(('OddsRatio_working_3-way'!Y92+2*PI())/3)</f>
        <v>-0.28667810248613135</v>
      </c>
      <c r="AH92" s="11">
        <f>-'OddsRatio_working_3-way'!U92/(3*'OddsRatio_working_3-way'!X92^(1/3))*COS(('OddsRatio_working_3-way'!Y92+4*PI())/3)</f>
        <v>-0.24723529125712776</v>
      </c>
      <c r="AI92" s="11">
        <f>'OddsRatio_working_3-way'!U92/(3*'OddsRatio_working_3-way'!X92^(1/3))*SIN(('OddsRatio_working_3-way'!Y92)/3)</f>
        <v>-2.2772317680660802E-2</v>
      </c>
      <c r="AJ92" s="11">
        <f>'OddsRatio_working_3-way'!U92/(3*'OddsRatio_working_3-way'!X92^(1/3))*SIN(('OddsRatio_working_3-way'!Y92+2*PI())/3)</f>
        <v>-0.45099640356209564</v>
      </c>
      <c r="AK92" s="11">
        <f>'OddsRatio_working_3-way'!U92/(3*'OddsRatio_working_3-way'!X92^(1/3))*SIN(('OddsRatio_working_3-way'!Y92+4*PI())/3)</f>
        <v>0.47376872124275643</v>
      </c>
      <c r="AL92" s="11">
        <f>'OddsRatio_working_3-way'!Z92+'OddsRatio_working_3-way'!AF92</f>
        <v>1.0678267874865184</v>
      </c>
      <c r="AM92" s="11">
        <f>'OddsRatio_working_3-way'!AA92+'OddsRatio_working_3-way'!AG92</f>
        <v>-0.5733562049722627</v>
      </c>
      <c r="AN92" s="11">
        <f>'OddsRatio_working_3-way'!AB92+'OddsRatio_working_3-way'!AH92</f>
        <v>-0.49447058251425552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1.0678267874865184</v>
      </c>
      <c r="AS92" s="11">
        <f>IF(('OddsRatio_working_3-way'!X92=0),IF(Q92&gt;0,-Q92^(1/3),(-Q92)^(1/3)),'OddsRatio_working_3-way'!AM92-'OddsRatio_working_3-way'!R92/3)</f>
        <v>-0.5733562049722627</v>
      </c>
      <c r="AT92" s="11">
        <f>IF(('OddsRatio_working_3-way'!X92=0),IF(Q92&gt;0,-Q92^(1/3),(-Q92)^(1/3)),'OddsRatio_working_3-way'!AN92-'OddsRatio_working_3-way'!R92/3)</f>
        <v>-0.49447058251425552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2.2999999999999998</v>
      </c>
      <c r="B93" s="4">
        <f>IF('True_Odds_Calculator_3-way'!B94="","",'True_Odds_Calculator_3-way'!B94)</f>
        <v>3</v>
      </c>
      <c r="C93" s="4">
        <f>IF('True_Odds_Calculator_3-way'!C94="","",'True_Odds_Calculator_3-way'!C94)</f>
        <v>3.2</v>
      </c>
      <c r="D93" s="9">
        <f t="shared" si="26"/>
        <v>0.40552287730630437</v>
      </c>
      <c r="E93" s="9">
        <f t="shared" si="27"/>
        <v>0.30719031546138398</v>
      </c>
      <c r="F93" s="9">
        <f t="shared" si="28"/>
        <v>0.28728680723231154</v>
      </c>
      <c r="G93" s="9">
        <f t="shared" si="29"/>
        <v>1.1276554788162052</v>
      </c>
      <c r="H93" s="9">
        <f t="shared" si="30"/>
        <v>2.4659521224610668</v>
      </c>
      <c r="I93" s="9">
        <f t="shared" si="31"/>
        <v>3.25531095763241</v>
      </c>
      <c r="J93" s="9">
        <f t="shared" si="32"/>
        <v>3.4808420533956514</v>
      </c>
      <c r="K93" s="11">
        <f t="shared" si="33"/>
        <v>0.43478260869565222</v>
      </c>
      <c r="L93" s="11">
        <f t="shared" si="34"/>
        <v>0.33333333333333331</v>
      </c>
      <c r="M93" s="11">
        <f t="shared" si="35"/>
        <v>0.3125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-0.25905797101449268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0.24909420289855072</v>
      </c>
      <c r="Q93" s="11">
        <f>2*'OddsRatio_working_3-way'!K93*'OddsRatio_working_3-way'!L93*'OddsRatio_working_3-way'!M93</f>
        <v>9.0579710144927536E-2</v>
      </c>
      <c r="R93" s="11">
        <f t="shared" si="36"/>
        <v>0</v>
      </c>
      <c r="S93" s="11">
        <f t="shared" si="37"/>
        <v>-0.96153846153846179</v>
      </c>
      <c r="T93" s="11">
        <f t="shared" si="38"/>
        <v>-0.34965034965034975</v>
      </c>
      <c r="U93" s="11">
        <f>'OddsRatio_working_3-way'!S93-'OddsRatio_working_3-way'!R93^2/3</f>
        <v>-0.96153846153846179</v>
      </c>
      <c r="V93" s="11">
        <f>'OddsRatio_working_3-way'!S93*'OddsRatio_working_3-way'!R93/3-2*'OddsRatio_working_3-way'!R93^3/27-'OddsRatio_working_3-way'!T93</f>
        <v>0.34965034965034975</v>
      </c>
      <c r="W93" s="11">
        <f>'OddsRatio_working_3-way'!V93^2+4*'OddsRatio_working_3-way'!U93^3/27</f>
        <v>-9.4477972369312185E-3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0.18145465290778787</v>
      </c>
      <c r="Y93" s="11">
        <f>IF('OddsRatio_working_3-way'!W93&gt;=0,IF('OddsRatio_working_3-way'!V93+SQRT('OddsRatio_working_3-way'!W93)&gt;0,0,PI()),ACOS('OddsRatio_working_3-way'!V93/(2*'OddsRatio_working_3-way'!X93)))</f>
        <v>0.27114513214335378</v>
      </c>
      <c r="Z93" s="11">
        <f>'OddsRatio_working_3-way'!X93^(1/3)*COS('OddsRatio_working_3-way'!Y93/3)</f>
        <v>0.5638277394081026</v>
      </c>
      <c r="AA93" s="11">
        <f>'OddsRatio_working_3-way'!X93^(1/3)*COS(('OddsRatio_working_3-way'!Y93+2*PI())/3)</f>
        <v>-0.3261668423734333</v>
      </c>
      <c r="AB93" s="11">
        <f>'OddsRatio_working_3-way'!X93^(1/3)*COS(('OddsRatio_working_3-way'!Y93+4*PI())/3)</f>
        <v>-0.23766089703466942</v>
      </c>
      <c r="AC93" s="11">
        <f>'OddsRatio_working_3-way'!X93^(1/3)*SIN('OddsRatio_working_3-way'!Y93/3)</f>
        <v>5.1098931366217647E-2</v>
      </c>
      <c r="AD93" s="11">
        <f>'OddsRatio_working_3-way'!X93^(1/3)*SIN(('OddsRatio_working_3-way'!Y93+2*PI())/3)</f>
        <v>0.46273968000266047</v>
      </c>
      <c r="AE93" s="11">
        <f>'OddsRatio_working_3-way'!X93^(1/3)*SIN(('OddsRatio_working_3-way'!Y93+4*PI())/3)</f>
        <v>-0.5138386113688781</v>
      </c>
      <c r="AF93" s="11">
        <f>-'OddsRatio_working_3-way'!U93/(3*'OddsRatio_working_3-way'!X93^(1/3))*COS(('OddsRatio_working_3-way'!Y93)/3)</f>
        <v>0.56382773940810249</v>
      </c>
      <c r="AG93" s="11">
        <f>-'OddsRatio_working_3-way'!U93/(3*'OddsRatio_working_3-way'!X93^(1/3))*COS(('OddsRatio_working_3-way'!Y93+2*PI())/3)</f>
        <v>-0.32616684237343324</v>
      </c>
      <c r="AH93" s="11">
        <f>-'OddsRatio_working_3-way'!U93/(3*'OddsRatio_working_3-way'!X93^(1/3))*COS(('OddsRatio_working_3-way'!Y93+4*PI())/3)</f>
        <v>-0.23766089703466936</v>
      </c>
      <c r="AI93" s="11">
        <f>'OddsRatio_working_3-way'!U93/(3*'OddsRatio_working_3-way'!X93^(1/3))*SIN(('OddsRatio_working_3-way'!Y93)/3)</f>
        <v>-5.109893136621764E-2</v>
      </c>
      <c r="AJ93" s="11">
        <f>'OddsRatio_working_3-way'!U93/(3*'OddsRatio_working_3-way'!X93^(1/3))*SIN(('OddsRatio_working_3-way'!Y93+2*PI())/3)</f>
        <v>-0.46273968000266036</v>
      </c>
      <c r="AK93" s="11">
        <f>'OddsRatio_working_3-way'!U93/(3*'OddsRatio_working_3-way'!X93^(1/3))*SIN(('OddsRatio_working_3-way'!Y93+4*PI())/3)</f>
        <v>0.51383861136887798</v>
      </c>
      <c r="AL93" s="11">
        <f>'OddsRatio_working_3-way'!Z93+'OddsRatio_working_3-way'!AF93</f>
        <v>1.1276554788162052</v>
      </c>
      <c r="AM93" s="11">
        <f>'OddsRatio_working_3-way'!AA93+'OddsRatio_working_3-way'!AG93</f>
        <v>-0.65233368474686659</v>
      </c>
      <c r="AN93" s="11">
        <f>'OddsRatio_working_3-way'!AB93+'OddsRatio_working_3-way'!AH93</f>
        <v>-0.47532179406933878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1.1276554788162052</v>
      </c>
      <c r="AS93" s="11">
        <f>IF(('OddsRatio_working_3-way'!X93=0),IF(Q93&gt;0,-Q93^(1/3),(-Q93)^(1/3)),'OddsRatio_working_3-way'!AM93-'OddsRatio_working_3-way'!R93/3)</f>
        <v>-0.65233368474686659</v>
      </c>
      <c r="AT93" s="11">
        <f>IF(('OddsRatio_working_3-way'!X93=0),IF(Q93&gt;0,-Q93^(1/3),(-Q93)^(1/3)),'OddsRatio_working_3-way'!AN93-'OddsRatio_working_3-way'!R93/3)</f>
        <v>-0.47532179406933878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1.75</v>
      </c>
      <c r="B94" s="4">
        <f>IF('True_Odds_Calculator_3-way'!B95="","",'True_Odds_Calculator_3-way'!B95)</f>
        <v>3.66</v>
      </c>
      <c r="C94" s="4">
        <f>IF('True_Odds_Calculator_3-way'!C95="","",'True_Odds_Calculator_3-way'!C95)</f>
        <v>4.8899999999999997</v>
      </c>
      <c r="D94" s="9">
        <f t="shared" si="26"/>
        <v>0.5512528719243438</v>
      </c>
      <c r="E94" s="9">
        <f t="shared" si="27"/>
        <v>0.25725707758164257</v>
      </c>
      <c r="F94" s="9">
        <f t="shared" si="28"/>
        <v>0.19149005049401341</v>
      </c>
      <c r="G94" s="9">
        <f t="shared" si="29"/>
        <v>1.0853993413443694</v>
      </c>
      <c r="H94" s="9">
        <f t="shared" si="30"/>
        <v>1.8140495060082773</v>
      </c>
      <c r="I94" s="9">
        <f t="shared" si="31"/>
        <v>3.8871622479760233</v>
      </c>
      <c r="J94" s="9">
        <f t="shared" si="32"/>
        <v>5.222203437829597</v>
      </c>
      <c r="K94" s="11">
        <f t="shared" si="33"/>
        <v>0.5714285714285714</v>
      </c>
      <c r="L94" s="11">
        <f t="shared" si="34"/>
        <v>0.27322404371584696</v>
      </c>
      <c r="M94" s="11">
        <f t="shared" si="35"/>
        <v>0.20449897750511248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-0.24777900700660416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0.23307455671933192</v>
      </c>
      <c r="Q94" s="11">
        <f>2*'OddsRatio_working_3-way'!K94*'OddsRatio_working_3-way'!L94*'OddsRatio_working_3-way'!M94</f>
        <v>6.3856042936803262E-2</v>
      </c>
      <c r="R94" s="11">
        <f t="shared" si="36"/>
        <v>0</v>
      </c>
      <c r="S94" s="11">
        <f t="shared" si="37"/>
        <v>-0.94065497935069087</v>
      </c>
      <c r="T94" s="11">
        <f t="shared" si="38"/>
        <v>-0.25771369297279201</v>
      </c>
      <c r="U94" s="11">
        <f>'OddsRatio_working_3-way'!S94-'OddsRatio_working_3-way'!R94^2/3</f>
        <v>-0.94065497935069087</v>
      </c>
      <c r="V94" s="11">
        <f>'OddsRatio_working_3-way'!S94*'OddsRatio_working_3-way'!R94/3-2*'OddsRatio_working_3-way'!R94^3/27-'OddsRatio_working_3-way'!T94</f>
        <v>0.25771369297279201</v>
      </c>
      <c r="W94" s="11">
        <f>'OddsRatio_working_3-way'!V94^2+4*'OddsRatio_working_3-way'!U94^3/27</f>
        <v>-5.6890530871809147E-2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0.17557539578303935</v>
      </c>
      <c r="Y94" s="11">
        <f>IF('OddsRatio_working_3-way'!W94&gt;=0,IF('OddsRatio_working_3-way'!V94+SQRT('OddsRatio_working_3-way'!W94)&gt;0,0,PI()),ACOS('OddsRatio_working_3-way'!V94/(2*'OddsRatio_working_3-way'!X94)))</f>
        <v>0.74673317824932994</v>
      </c>
      <c r="Z94" s="11">
        <f>'OddsRatio_working_3-way'!X94^(1/3)*COS('OddsRatio_working_3-way'!Y94/3)</f>
        <v>0.54269967067218483</v>
      </c>
      <c r="AA94" s="11">
        <f>'OddsRatio_working_3-way'!X94^(1/3)*COS(('OddsRatio_working_3-way'!Y94+2*PI())/3)</f>
        <v>-0.39081340897634215</v>
      </c>
      <c r="AB94" s="11">
        <f>'OddsRatio_working_3-way'!X94^(1/3)*COS(('OddsRatio_working_3-way'!Y94+4*PI())/3)</f>
        <v>-0.15188626169584257</v>
      </c>
      <c r="AC94" s="11">
        <f>'OddsRatio_working_3-way'!X94^(1/3)*SIN('OddsRatio_working_3-way'!Y94/3)</f>
        <v>0.13794465279910575</v>
      </c>
      <c r="AD94" s="11">
        <f>'OddsRatio_working_3-way'!X94^(1/3)*SIN(('OddsRatio_working_3-way'!Y94+2*PI())/3)</f>
        <v>0.40101937502800789</v>
      </c>
      <c r="AE94" s="11">
        <f>'OddsRatio_working_3-way'!X94^(1/3)*SIN(('OddsRatio_working_3-way'!Y94+4*PI())/3)</f>
        <v>-0.53896402782711361</v>
      </c>
      <c r="AF94" s="11">
        <f>-'OddsRatio_working_3-way'!U94/(3*'OddsRatio_working_3-way'!X94^(1/3))*COS(('OddsRatio_working_3-way'!Y94)/3)</f>
        <v>0.54269967067218472</v>
      </c>
      <c r="AG94" s="11">
        <f>-'OddsRatio_working_3-way'!U94/(3*'OddsRatio_working_3-way'!X94^(1/3))*COS(('OddsRatio_working_3-way'!Y94+2*PI())/3)</f>
        <v>-0.39081340897634204</v>
      </c>
      <c r="AH94" s="11">
        <f>-'OddsRatio_working_3-way'!U94/(3*'OddsRatio_working_3-way'!X94^(1/3))*COS(('OddsRatio_working_3-way'!Y94+4*PI())/3)</f>
        <v>-0.15188626169584254</v>
      </c>
      <c r="AI94" s="11">
        <f>'OddsRatio_working_3-way'!U94/(3*'OddsRatio_working_3-way'!X94^(1/3))*SIN(('OddsRatio_working_3-way'!Y94)/3)</f>
        <v>-0.13794465279910573</v>
      </c>
      <c r="AJ94" s="11">
        <f>'OddsRatio_working_3-way'!U94/(3*'OddsRatio_working_3-way'!X94^(1/3))*SIN(('OddsRatio_working_3-way'!Y94+2*PI())/3)</f>
        <v>-0.40101937502800777</v>
      </c>
      <c r="AK94" s="11">
        <f>'OddsRatio_working_3-way'!U94/(3*'OddsRatio_working_3-way'!X94^(1/3))*SIN(('OddsRatio_working_3-way'!Y94+4*PI())/3)</f>
        <v>0.5389640278271135</v>
      </c>
      <c r="AL94" s="11">
        <f>'OddsRatio_working_3-way'!Z94+'OddsRatio_working_3-way'!AF94</f>
        <v>1.0853993413443694</v>
      </c>
      <c r="AM94" s="11">
        <f>'OddsRatio_working_3-way'!AA94+'OddsRatio_working_3-way'!AG94</f>
        <v>-0.78162681795268418</v>
      </c>
      <c r="AN94" s="11">
        <f>'OddsRatio_working_3-way'!AB94+'OddsRatio_working_3-way'!AH94</f>
        <v>-0.30377252339168515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1.0853993413443694</v>
      </c>
      <c r="AS94" s="11">
        <f>IF(('OddsRatio_working_3-way'!X94=0),IF(Q94&gt;0,-Q94^(1/3),(-Q94)^(1/3)),'OddsRatio_working_3-way'!AM94-'OddsRatio_working_3-way'!R94/3)</f>
        <v>-0.78162681795268418</v>
      </c>
      <c r="AT94" s="11">
        <f>IF(('OddsRatio_working_3-way'!X94=0),IF(Q94&gt;0,-Q94^(1/3),(-Q94)^(1/3)),'OddsRatio_working_3-way'!AN94-'OddsRatio_working_3-way'!R94/3)</f>
        <v>-0.30377252339168515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</v>
      </c>
      <c r="B95" s="4">
        <f>IF('True_Odds_Calculator_3-way'!B96="","",'True_Odds_Calculator_3-way'!B96)</f>
        <v>3.1</v>
      </c>
      <c r="C95" s="4">
        <f>IF('True_Odds_Calculator_3-way'!C96="","",'True_Odds_Calculator_3-way'!C96)</f>
        <v>2.38</v>
      </c>
      <c r="D95" s="9">
        <f t="shared" si="26"/>
        <v>0.30870457244225558</v>
      </c>
      <c r="E95" s="9">
        <f t="shared" si="27"/>
        <v>0.29839076390655245</v>
      </c>
      <c r="F95" s="9">
        <f t="shared" si="28"/>
        <v>0.3929046636511922</v>
      </c>
      <c r="G95" s="9">
        <f t="shared" si="29"/>
        <v>1.1196715067883454</v>
      </c>
      <c r="H95" s="9">
        <f t="shared" si="30"/>
        <v>3.2393430135766907</v>
      </c>
      <c r="I95" s="9">
        <f t="shared" si="31"/>
        <v>3.3513101642555254</v>
      </c>
      <c r="J95" s="9">
        <f t="shared" si="32"/>
        <v>2.5451466793679165</v>
      </c>
      <c r="K95" s="11">
        <f t="shared" si="33"/>
        <v>0.33333333333333331</v>
      </c>
      <c r="L95" s="11">
        <f t="shared" si="34"/>
        <v>0.32258064516129031</v>
      </c>
      <c r="M95" s="11">
        <f t="shared" si="35"/>
        <v>0.42016806722689076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-0.2618595825426947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0.24758290412939368</v>
      </c>
      <c r="Q95" s="11">
        <f>2*'OddsRatio_working_3-way'!K95*'OddsRatio_working_3-way'!L95*'OddsRatio_working_3-way'!M95</f>
        <v>9.0358724134815202E-2</v>
      </c>
      <c r="R95" s="11">
        <f t="shared" si="36"/>
        <v>0</v>
      </c>
      <c r="S95" s="11">
        <f t="shared" si="37"/>
        <v>-0.94547964113181426</v>
      </c>
      <c r="T95" s="11">
        <f t="shared" si="38"/>
        <v>-0.34506556245686648</v>
      </c>
      <c r="U95" s="11">
        <f>'OddsRatio_working_3-way'!S95-'OddsRatio_working_3-way'!R95^2/3</f>
        <v>-0.94547964113181426</v>
      </c>
      <c r="V95" s="11">
        <f>'OddsRatio_working_3-way'!S95*'OddsRatio_working_3-way'!R95/3-2*'OddsRatio_working_3-way'!R95^3/27-'OddsRatio_working_3-way'!T95</f>
        <v>0.34506556245686648</v>
      </c>
      <c r="W95" s="11">
        <f>'OddsRatio_working_3-way'!V95^2+4*'OddsRatio_working_3-way'!U95^3/27</f>
        <v>-6.1437238112491549E-3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0.17692792756156586</v>
      </c>
      <c r="Y95" s="11">
        <f>IF('OddsRatio_working_3-way'!W95&gt;=0,IF('OddsRatio_working_3-way'!V95+SQRT('OddsRatio_working_3-way'!W95)&gt;0,0,PI()),ACOS('OddsRatio_working_3-way'!V95/(2*'OddsRatio_working_3-way'!X95)))</f>
        <v>0.22336063571029641</v>
      </c>
      <c r="Z95" s="11">
        <f>'OddsRatio_working_3-way'!X95^(1/3)*COS('OddsRatio_working_3-way'!Y95/3)</f>
        <v>0.55983575339417269</v>
      </c>
      <c r="AA95" s="11">
        <f>'OddsRatio_working_3-way'!X95^(1/3)*COS(('OddsRatio_working_3-way'!Y95+2*PI())/3)</f>
        <v>-0.31608218505681962</v>
      </c>
      <c r="AB95" s="11">
        <f>'OddsRatio_working_3-way'!X95^(1/3)*COS(('OddsRatio_working_3-way'!Y95+4*PI())/3)</f>
        <v>-0.24375356833735298</v>
      </c>
      <c r="AC95" s="11">
        <f>'OddsRatio_working_3-way'!X95^(1/3)*SIN('OddsRatio_working_3-way'!Y95/3)</f>
        <v>4.1758946333097284E-2</v>
      </c>
      <c r="AD95" s="11">
        <f>'OddsRatio_working_3-way'!X95^(1/3)*SIN(('OddsRatio_working_3-way'!Y95+2*PI())/3)</f>
        <v>0.46395251121960518</v>
      </c>
      <c r="AE95" s="11">
        <f>'OddsRatio_working_3-way'!X95^(1/3)*SIN(('OddsRatio_working_3-way'!Y95+4*PI())/3)</f>
        <v>-0.50571145755270253</v>
      </c>
      <c r="AF95" s="11">
        <f>-'OddsRatio_working_3-way'!U95/(3*'OddsRatio_working_3-way'!X95^(1/3))*COS(('OddsRatio_working_3-way'!Y95)/3)</f>
        <v>0.55983575339417269</v>
      </c>
      <c r="AG95" s="11">
        <f>-'OddsRatio_working_3-way'!U95/(3*'OddsRatio_working_3-way'!X95^(1/3))*COS(('OddsRatio_working_3-way'!Y95+2*PI())/3)</f>
        <v>-0.31608218505681962</v>
      </c>
      <c r="AH95" s="11">
        <f>-'OddsRatio_working_3-way'!U95/(3*'OddsRatio_working_3-way'!X95^(1/3))*COS(('OddsRatio_working_3-way'!Y95+4*PI())/3)</f>
        <v>-0.24375356833735298</v>
      </c>
      <c r="AI95" s="11">
        <f>'OddsRatio_working_3-way'!U95/(3*'OddsRatio_working_3-way'!X95^(1/3))*SIN(('OddsRatio_working_3-way'!Y95)/3)</f>
        <v>-4.1758946333097284E-2</v>
      </c>
      <c r="AJ95" s="11">
        <f>'OddsRatio_working_3-way'!U95/(3*'OddsRatio_working_3-way'!X95^(1/3))*SIN(('OddsRatio_working_3-way'!Y95+2*PI())/3)</f>
        <v>-0.46395251121960518</v>
      </c>
      <c r="AK95" s="11">
        <f>'OddsRatio_working_3-way'!U95/(3*'OddsRatio_working_3-way'!X95^(1/3))*SIN(('OddsRatio_working_3-way'!Y95+4*PI())/3)</f>
        <v>0.50571145755270253</v>
      </c>
      <c r="AL95" s="11">
        <f>'OddsRatio_working_3-way'!Z95+'OddsRatio_working_3-way'!AF95</f>
        <v>1.1196715067883454</v>
      </c>
      <c r="AM95" s="11">
        <f>'OddsRatio_working_3-way'!AA95+'OddsRatio_working_3-way'!AG95</f>
        <v>-0.63216437011363924</v>
      </c>
      <c r="AN95" s="11">
        <f>'OddsRatio_working_3-way'!AB95+'OddsRatio_working_3-way'!AH95</f>
        <v>-0.48750713667470597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1.1196715067883454</v>
      </c>
      <c r="AS95" s="11">
        <f>IF(('OddsRatio_working_3-way'!X95=0),IF(Q95&gt;0,-Q95^(1/3),(-Q95)^(1/3)),'OddsRatio_working_3-way'!AM95-'OddsRatio_working_3-way'!R95/3)</f>
        <v>-0.63216437011363924</v>
      </c>
      <c r="AT95" s="11">
        <f>IF(('OddsRatio_working_3-way'!X95=0),IF(Q95&gt;0,-Q95^(1/3),(-Q95)^(1/3)),'OddsRatio_working_3-way'!AN95-'OddsRatio_working_3-way'!R95/3)</f>
        <v>-0.48750713667470597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3.47</v>
      </c>
      <c r="B96" s="4">
        <f>IF('True_Odds_Calculator_3-way'!B97="","",'True_Odds_Calculator_3-way'!B97)</f>
        <v>2.88</v>
      </c>
      <c r="C96" s="4">
        <f>IF('True_Odds_Calculator_3-way'!C97="","",'True_Odds_Calculator_3-way'!C97)</f>
        <v>2.44</v>
      </c>
      <c r="D96" s="9">
        <f t="shared" si="26"/>
        <v>0.27446647698342197</v>
      </c>
      <c r="E96" s="9">
        <f t="shared" si="27"/>
        <v>0.33200475266670448</v>
      </c>
      <c r="F96" s="9">
        <f t="shared" si="28"/>
        <v>0.39352877034987355</v>
      </c>
      <c r="G96" s="9">
        <f t="shared" si="29"/>
        <v>1.0702154654956513</v>
      </c>
      <c r="H96" s="9">
        <f t="shared" si="30"/>
        <v>3.6434321997742587</v>
      </c>
      <c r="I96" s="9">
        <f t="shared" si="31"/>
        <v>3.0120050751318241</v>
      </c>
      <c r="J96" s="9">
        <f t="shared" si="32"/>
        <v>2.5411102703137378</v>
      </c>
      <c r="K96" s="11">
        <f t="shared" si="33"/>
        <v>0.28818443804034583</v>
      </c>
      <c r="L96" s="11">
        <f t="shared" si="34"/>
        <v>0.34722222222222221</v>
      </c>
      <c r="M96" s="11">
        <f t="shared" si="35"/>
        <v>0.4098360655737705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-0.27422402796806344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0.23744704807798298</v>
      </c>
      <c r="Q96" s="11">
        <f>2*'OddsRatio_working_3-way'!K96*'OddsRatio_working_3-way'!L96*'OddsRatio_working_3-way'!M96</f>
        <v>8.2019705726419007E-2</v>
      </c>
      <c r="R96" s="11">
        <f t="shared" si="36"/>
        <v>0</v>
      </c>
      <c r="S96" s="11">
        <f t="shared" si="37"/>
        <v>-0.86588709908978667</v>
      </c>
      <c r="T96" s="11">
        <f t="shared" si="38"/>
        <v>-0.29909744355433049</v>
      </c>
      <c r="U96" s="11">
        <f>'OddsRatio_working_3-way'!S96-'OddsRatio_working_3-way'!R96^2/3</f>
        <v>-0.86588709908978667</v>
      </c>
      <c r="V96" s="11">
        <f>'OddsRatio_working_3-way'!S96*'OddsRatio_working_3-way'!R96/3-2*'OddsRatio_working_3-way'!R96^3/27-'OddsRatio_working_3-way'!T96</f>
        <v>0.29909744355433049</v>
      </c>
      <c r="W96" s="11">
        <f>'OddsRatio_working_3-way'!V96^2+4*'OddsRatio_working_3-way'!U96^3/27</f>
        <v>-6.7196699213690064E-3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0.15506365681721243</v>
      </c>
      <c r="Y96" s="11">
        <f>IF('OddsRatio_working_3-way'!W96&gt;=0,IF('OddsRatio_working_3-way'!V96+SQRT('OddsRatio_working_3-way'!W96)&gt;0,0,PI()),ACOS('OddsRatio_working_3-way'!V96/(2*'OddsRatio_working_3-way'!X96)))</f>
        <v>0.26750125654218371</v>
      </c>
      <c r="Z96" s="11">
        <f>'OddsRatio_working_3-way'!X96^(1/3)*COS('OddsRatio_working_3-way'!Y96/3)</f>
        <v>0.53510773274782564</v>
      </c>
      <c r="AA96" s="11">
        <f>'OddsRatio_working_3-way'!X96^(1/3)*COS(('OddsRatio_working_3-way'!Y96+2*PI())/3)</f>
        <v>-0.3089852619279837</v>
      </c>
      <c r="AB96" s="11">
        <f>'OddsRatio_working_3-way'!X96^(1/3)*COS(('OddsRatio_working_3-way'!Y96+4*PI())/3)</f>
        <v>-0.22612247081984205</v>
      </c>
      <c r="AC96" s="11">
        <f>'OddsRatio_working_3-way'!X96^(1/3)*SIN('OddsRatio_working_3-way'!Y96/3)</f>
        <v>4.7840854752089421E-2</v>
      </c>
      <c r="AD96" s="11">
        <f>'OddsRatio_working_3-way'!X96^(1/3)*SIN(('OddsRatio_working_3-way'!Y96+2*PI())/3)</f>
        <v>0.4394964629450665</v>
      </c>
      <c r="AE96" s="11">
        <f>'OddsRatio_working_3-way'!X96^(1/3)*SIN(('OddsRatio_working_3-way'!Y96+4*PI())/3)</f>
        <v>-0.48733731769715583</v>
      </c>
      <c r="AF96" s="11">
        <f>-'OddsRatio_working_3-way'!U96/(3*'OddsRatio_working_3-way'!X96^(1/3))*COS(('OddsRatio_working_3-way'!Y96)/3)</f>
        <v>0.53510773274782564</v>
      </c>
      <c r="AG96" s="11">
        <f>-'OddsRatio_working_3-way'!U96/(3*'OddsRatio_working_3-way'!X96^(1/3))*COS(('OddsRatio_working_3-way'!Y96+2*PI())/3)</f>
        <v>-0.3089852619279837</v>
      </c>
      <c r="AH96" s="11">
        <f>-'OddsRatio_working_3-way'!U96/(3*'OddsRatio_working_3-way'!X96^(1/3))*COS(('OddsRatio_working_3-way'!Y96+4*PI())/3)</f>
        <v>-0.22612247081984205</v>
      </c>
      <c r="AI96" s="11">
        <f>'OddsRatio_working_3-way'!U96/(3*'OddsRatio_working_3-way'!X96^(1/3))*SIN(('OddsRatio_working_3-way'!Y96)/3)</f>
        <v>-4.7840854752089421E-2</v>
      </c>
      <c r="AJ96" s="11">
        <f>'OddsRatio_working_3-way'!U96/(3*'OddsRatio_working_3-way'!X96^(1/3))*SIN(('OddsRatio_working_3-way'!Y96+2*PI())/3)</f>
        <v>-0.4394964629450665</v>
      </c>
      <c r="AK96" s="11">
        <f>'OddsRatio_working_3-way'!U96/(3*'OddsRatio_working_3-way'!X96^(1/3))*SIN(('OddsRatio_working_3-way'!Y96+4*PI())/3)</f>
        <v>0.48733731769715583</v>
      </c>
      <c r="AL96" s="11">
        <f>'OddsRatio_working_3-way'!Z96+'OddsRatio_working_3-way'!AF96</f>
        <v>1.0702154654956513</v>
      </c>
      <c r="AM96" s="11">
        <f>'OddsRatio_working_3-way'!AA96+'OddsRatio_working_3-way'!AG96</f>
        <v>-0.6179705238559674</v>
      </c>
      <c r="AN96" s="11">
        <f>'OddsRatio_working_3-way'!AB96+'OddsRatio_working_3-way'!AH96</f>
        <v>-0.45224494163968409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1.0702154654956513</v>
      </c>
      <c r="AS96" s="11">
        <f>IF(('OddsRatio_working_3-way'!X96=0),IF(Q96&gt;0,-Q96^(1/3),(-Q96)^(1/3)),'OddsRatio_working_3-way'!AM96-'OddsRatio_working_3-way'!R96/3)</f>
        <v>-0.6179705238559674</v>
      </c>
      <c r="AT96" s="11">
        <f>IF(('OddsRatio_working_3-way'!X96=0),IF(Q96&gt;0,-Q96^(1/3),(-Q96)^(1/3)),'OddsRatio_working_3-way'!AN96-'OddsRatio_working_3-way'!R96/3)</f>
        <v>-0.45224494163968409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2.69</v>
      </c>
      <c r="B97" s="4">
        <f>IF('True_Odds_Calculator_3-way'!B98="","",'True_Odds_Calculator_3-way'!B98)</f>
        <v>2.81</v>
      </c>
      <c r="C97" s="4">
        <f>IF('True_Odds_Calculator_3-way'!C98="","",'True_Odds_Calculator_3-way'!C98)</f>
        <v>3.17</v>
      </c>
      <c r="D97" s="9">
        <f t="shared" si="26"/>
        <v>0.35690251085353603</v>
      </c>
      <c r="E97" s="9">
        <f t="shared" si="27"/>
        <v>0.34131671743442649</v>
      </c>
      <c r="F97" s="9">
        <f t="shared" si="28"/>
        <v>0.30178077171203727</v>
      </c>
      <c r="G97" s="9">
        <f t="shared" si="29"/>
        <v>1.0662044874845593</v>
      </c>
      <c r="H97" s="9">
        <f t="shared" si="30"/>
        <v>2.8018855838489052</v>
      </c>
      <c r="I97" s="9">
        <f t="shared" si="31"/>
        <v>2.9298301223470524</v>
      </c>
      <c r="J97" s="9">
        <f t="shared" si="32"/>
        <v>3.3136637378414942</v>
      </c>
      <c r="K97" s="11">
        <f t="shared" si="33"/>
        <v>0.37174721189591081</v>
      </c>
      <c r="L97" s="11">
        <f t="shared" si="34"/>
        <v>0.35587188612099646</v>
      </c>
      <c r="M97" s="11">
        <f t="shared" si="35"/>
        <v>0.31545741324921134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-0.27701746532061367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0.2366274898626822</v>
      </c>
      <c r="Q97" s="11">
        <f>2*'OddsRatio_working_3-way'!K97*'OddsRatio_working_3-way'!L97*'OddsRatio_working_3-way'!M97</f>
        <v>8.346648672405016E-2</v>
      </c>
      <c r="R97" s="11">
        <f t="shared" si="36"/>
        <v>0</v>
      </c>
      <c r="S97" s="11">
        <f t="shared" si="37"/>
        <v>-0.85419700735769477</v>
      </c>
      <c r="T97" s="11">
        <f t="shared" si="38"/>
        <v>-0.30130405903269658</v>
      </c>
      <c r="U97" s="11">
        <f>'OddsRatio_working_3-way'!S97-'OddsRatio_working_3-way'!R97^2/3</f>
        <v>-0.85419700735769477</v>
      </c>
      <c r="V97" s="11">
        <f>'OddsRatio_working_3-way'!S97*'OddsRatio_working_3-way'!R97/3-2*'OddsRatio_working_3-way'!R97^3/27-'OddsRatio_working_3-way'!T97</f>
        <v>0.30130405903269658</v>
      </c>
      <c r="W97" s="11">
        <f>'OddsRatio_working_3-way'!V97^2+4*'OddsRatio_working_3-way'!U97^3/27</f>
        <v>-1.5517166471597926E-3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0.15193407504304171</v>
      </c>
      <c r="Y97" s="11">
        <f>IF('OddsRatio_working_3-way'!W97&gt;=0,IF('OddsRatio_working_3-way'!V97+SQRT('OddsRatio_working_3-way'!W97)&gt;0,0,PI()),ACOS('OddsRatio_working_3-way'!V97/(2*'OddsRatio_working_3-way'!X97)))</f>
        <v>0.13000049010933412</v>
      </c>
      <c r="Z97" s="11">
        <f>'OddsRatio_working_3-way'!X97^(1/3)*COS('OddsRatio_working_3-way'!Y97/3)</f>
        <v>0.53310224374227966</v>
      </c>
      <c r="AA97" s="11">
        <f>'OddsRatio_working_3-way'!X97^(1/3)*COS(('OddsRatio_working_3-way'!Y97+2*PI())/3)</f>
        <v>-0.28656986626568304</v>
      </c>
      <c r="AB97" s="11">
        <f>'OddsRatio_working_3-way'!X97^(1/3)*COS(('OddsRatio_working_3-way'!Y97+4*PI())/3)</f>
        <v>-0.24653237747659693</v>
      </c>
      <c r="AC97" s="11">
        <f>'OddsRatio_working_3-way'!X97^(1/3)*SIN('OddsRatio_working_3-way'!Y97/3)</f>
        <v>2.3115654930055674E-2</v>
      </c>
      <c r="AD97" s="11">
        <f>'OddsRatio_working_3-way'!X97^(1/3)*SIN(('OddsRatio_working_3-way'!Y97+2*PI())/3)</f>
        <v>0.45012225843027015</v>
      </c>
      <c r="AE97" s="11">
        <f>'OddsRatio_working_3-way'!X97^(1/3)*SIN(('OddsRatio_working_3-way'!Y97+4*PI())/3)</f>
        <v>-0.47323791336032567</v>
      </c>
      <c r="AF97" s="11">
        <f>-'OddsRatio_working_3-way'!U97/(3*'OddsRatio_working_3-way'!X97^(1/3))*COS(('OddsRatio_working_3-way'!Y97)/3)</f>
        <v>0.53310224374227955</v>
      </c>
      <c r="AG97" s="11">
        <f>-'OddsRatio_working_3-way'!U97/(3*'OddsRatio_working_3-way'!X97^(1/3))*COS(('OddsRatio_working_3-way'!Y97+2*PI())/3)</f>
        <v>-0.28656986626568298</v>
      </c>
      <c r="AH97" s="11">
        <f>-'OddsRatio_working_3-way'!U97/(3*'OddsRatio_working_3-way'!X97^(1/3))*COS(('OddsRatio_working_3-way'!Y97+4*PI())/3)</f>
        <v>-0.24653237747659687</v>
      </c>
      <c r="AI97" s="11">
        <f>'OddsRatio_working_3-way'!U97/(3*'OddsRatio_working_3-way'!X97^(1/3))*SIN(('OddsRatio_working_3-way'!Y97)/3)</f>
        <v>-2.3115654930055667E-2</v>
      </c>
      <c r="AJ97" s="11">
        <f>'OddsRatio_working_3-way'!U97/(3*'OddsRatio_working_3-way'!X97^(1/3))*SIN(('OddsRatio_working_3-way'!Y97+2*PI())/3)</f>
        <v>-0.45012225843027004</v>
      </c>
      <c r="AK97" s="11">
        <f>'OddsRatio_working_3-way'!U97/(3*'OddsRatio_working_3-way'!X97^(1/3))*SIN(('OddsRatio_working_3-way'!Y97+4*PI())/3)</f>
        <v>0.47323791336032556</v>
      </c>
      <c r="AL97" s="11">
        <f>'OddsRatio_working_3-way'!Z97+'OddsRatio_working_3-way'!AF97</f>
        <v>1.0662044874845593</v>
      </c>
      <c r="AM97" s="11">
        <f>'OddsRatio_working_3-way'!AA97+'OddsRatio_working_3-way'!AG97</f>
        <v>-0.57313973253136608</v>
      </c>
      <c r="AN97" s="11">
        <f>'OddsRatio_working_3-way'!AB97+'OddsRatio_working_3-way'!AH97</f>
        <v>-0.4930647549531938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1.0662044874845593</v>
      </c>
      <c r="AS97" s="11">
        <f>IF(('OddsRatio_working_3-way'!X97=0),IF(Q97&gt;0,-Q97^(1/3),(-Q97)^(1/3)),'OddsRatio_working_3-way'!AM97-'OddsRatio_working_3-way'!R97/3)</f>
        <v>-0.57313973253136608</v>
      </c>
      <c r="AT97" s="11">
        <f>IF(('OddsRatio_working_3-way'!X97=0),IF(Q97&gt;0,-Q97^(1/3),(-Q97)^(1/3)),'OddsRatio_working_3-way'!AN97-'OddsRatio_working_3-way'!R97/3)</f>
        <v>-0.4930647549531938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1.6</v>
      </c>
      <c r="B98" s="4">
        <f>IF('True_Odds_Calculator_3-way'!B99="","",'True_Odds_Calculator_3-way'!B99)</f>
        <v>3.89</v>
      </c>
      <c r="C98" s="4">
        <f>IF('True_Odds_Calculator_3-way'!C99="","",'True_Odds_Calculator_3-way'!C99)</f>
        <v>5.96</v>
      </c>
      <c r="D98" s="9">
        <f t="shared" si="26"/>
        <v>0.603883384534873</v>
      </c>
      <c r="E98" s="9">
        <f t="shared" si="27"/>
        <v>0.24041426311523936</v>
      </c>
      <c r="F98" s="9">
        <f t="shared" si="28"/>
        <v>0.15570235234988763</v>
      </c>
      <c r="G98" s="9">
        <f t="shared" si="29"/>
        <v>1.0932480939462248</v>
      </c>
      <c r="H98" s="9">
        <f t="shared" si="30"/>
        <v>1.6559488563677349</v>
      </c>
      <c r="I98" s="9">
        <f t="shared" si="31"/>
        <v>4.1594869915045907</v>
      </c>
      <c r="J98" s="9">
        <f t="shared" si="32"/>
        <v>6.4225105459732745</v>
      </c>
      <c r="K98" s="11">
        <f t="shared" si="33"/>
        <v>0.625</v>
      </c>
      <c r="L98" s="11">
        <f t="shared" si="34"/>
        <v>0.25706940874035988</v>
      </c>
      <c r="M98" s="11">
        <f t="shared" si="35"/>
        <v>0.16778523489932887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-0.23185417780921658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0.22779325753523924</v>
      </c>
      <c r="Q98" s="11">
        <f>2*'OddsRatio_working_3-way'!K98*'OddsRatio_working_3-way'!L98*'OddsRatio_working_3-way'!M98</f>
        <v>5.391556391366608E-2</v>
      </c>
      <c r="R98" s="11">
        <f t="shared" si="36"/>
        <v>0</v>
      </c>
      <c r="S98" s="11">
        <f t="shared" si="37"/>
        <v>-0.9824850243702794</v>
      </c>
      <c r="T98" s="11">
        <f t="shared" si="38"/>
        <v>-0.23254083417048027</v>
      </c>
      <c r="U98" s="11">
        <f>'OddsRatio_working_3-way'!S98-'OddsRatio_working_3-way'!R98^2/3</f>
        <v>-0.9824850243702794</v>
      </c>
      <c r="V98" s="11">
        <f>'OddsRatio_working_3-way'!S98*'OddsRatio_working_3-way'!R98/3-2*'OddsRatio_working_3-way'!R98^3/27-'OddsRatio_working_3-way'!T98</f>
        <v>0.23254083417048027</v>
      </c>
      <c r="W98" s="11">
        <f>'OddsRatio_working_3-way'!V98^2+4*'OddsRatio_working_3-way'!U98^3/27</f>
        <v>-8.642402312168683E-2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0.18741615637291628</v>
      </c>
      <c r="Y98" s="11">
        <f>IF('OddsRatio_working_3-way'!W98&gt;=0,IF('OddsRatio_working_3-way'!V98+SQRT('OddsRatio_working_3-way'!W98)&gt;0,0,PI()),ACOS('OddsRatio_working_3-way'!V98/(2*'OddsRatio_working_3-way'!X98)))</f>
        <v>0.90156116744310311</v>
      </c>
      <c r="Z98" s="11">
        <f>'OddsRatio_working_3-way'!X98^(1/3)*COS('OddsRatio_working_3-way'!Y98/3)</f>
        <v>0.5466240469731124</v>
      </c>
      <c r="AA98" s="11">
        <f>'OddsRatio_working_3-way'!X98^(1/3)*COS(('OddsRatio_working_3-way'!Y98+2*PI())/3)</f>
        <v>-0.42001877024900852</v>
      </c>
      <c r="AB98" s="11">
        <f>'OddsRatio_working_3-way'!X98^(1/3)*COS(('OddsRatio_working_3-way'!Y98+4*PI())/3)</f>
        <v>-0.12660527672410404</v>
      </c>
      <c r="AC98" s="11">
        <f>'OddsRatio_working_3-way'!X98^(1/3)*SIN('OddsRatio_working_3-way'!Y98/3)</f>
        <v>0.16940235947047216</v>
      </c>
      <c r="AD98" s="11">
        <f>'OddsRatio_working_3-way'!X98^(1/3)*SIN(('OddsRatio_working_3-way'!Y98+2*PI())/3)</f>
        <v>0.38868913126293753</v>
      </c>
      <c r="AE98" s="11">
        <f>'OddsRatio_working_3-way'!X98^(1/3)*SIN(('OddsRatio_working_3-way'!Y98+4*PI())/3)</f>
        <v>-0.55809149073340969</v>
      </c>
      <c r="AF98" s="11">
        <f>-'OddsRatio_working_3-way'!U98/(3*'OddsRatio_working_3-way'!X98^(1/3))*COS(('OddsRatio_working_3-way'!Y98)/3)</f>
        <v>0.5466240469731124</v>
      </c>
      <c r="AG98" s="11">
        <f>-'OddsRatio_working_3-way'!U98/(3*'OddsRatio_working_3-way'!X98^(1/3))*COS(('OddsRatio_working_3-way'!Y98+2*PI())/3)</f>
        <v>-0.42001877024900852</v>
      </c>
      <c r="AH98" s="11">
        <f>-'OddsRatio_working_3-way'!U98/(3*'OddsRatio_working_3-way'!X98^(1/3))*COS(('OddsRatio_working_3-way'!Y98+4*PI())/3)</f>
        <v>-0.12660527672410404</v>
      </c>
      <c r="AI98" s="11">
        <f>'OddsRatio_working_3-way'!U98/(3*'OddsRatio_working_3-way'!X98^(1/3))*SIN(('OddsRatio_working_3-way'!Y98)/3)</f>
        <v>-0.16940235947047216</v>
      </c>
      <c r="AJ98" s="11">
        <f>'OddsRatio_working_3-way'!U98/(3*'OddsRatio_working_3-way'!X98^(1/3))*SIN(('OddsRatio_working_3-way'!Y98+2*PI())/3)</f>
        <v>-0.38868913126293753</v>
      </c>
      <c r="AK98" s="11">
        <f>'OddsRatio_working_3-way'!U98/(3*'OddsRatio_working_3-way'!X98^(1/3))*SIN(('OddsRatio_working_3-way'!Y98+4*PI())/3)</f>
        <v>0.55809149073340969</v>
      </c>
      <c r="AL98" s="11">
        <f>'OddsRatio_working_3-way'!Z98+'OddsRatio_working_3-way'!AF98</f>
        <v>1.0932480939462248</v>
      </c>
      <c r="AM98" s="11">
        <f>'OddsRatio_working_3-way'!AA98+'OddsRatio_working_3-way'!AG98</f>
        <v>-0.84003754049801704</v>
      </c>
      <c r="AN98" s="11">
        <f>'OddsRatio_working_3-way'!AB98+'OddsRatio_working_3-way'!AH98</f>
        <v>-0.25321055344820809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1.0932480939462248</v>
      </c>
      <c r="AS98" s="11">
        <f>IF(('OddsRatio_working_3-way'!X98=0),IF(Q98&gt;0,-Q98^(1/3),(-Q98)^(1/3)),'OddsRatio_working_3-way'!AM98-'OddsRatio_working_3-way'!R98/3)</f>
        <v>-0.84003754049801704</v>
      </c>
      <c r="AT98" s="11">
        <f>IF(('OddsRatio_working_3-way'!X98=0),IF(Q98&gt;0,-Q98^(1/3),(-Q98)^(1/3)),'OddsRatio_working_3-way'!AN98-'OddsRatio_working_3-way'!R98/3)</f>
        <v>-0.25321055344820809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2.75</v>
      </c>
      <c r="B99" s="4">
        <f>IF('True_Odds_Calculator_3-way'!B100="","",'True_Odds_Calculator_3-way'!B100)</f>
        <v>2.87</v>
      </c>
      <c r="C99" s="4">
        <f>IF('True_Odds_Calculator_3-way'!C100="","",'True_Odds_Calculator_3-way'!C100)</f>
        <v>3.01</v>
      </c>
      <c r="D99" s="9">
        <f t="shared" si="26"/>
        <v>0.34855420016768196</v>
      </c>
      <c r="E99" s="9">
        <f t="shared" si="27"/>
        <v>0.3336498705591982</v>
      </c>
      <c r="F99" s="9">
        <f t="shared" si="28"/>
        <v>0.31779592927311995</v>
      </c>
      <c r="G99" s="9">
        <f t="shared" si="29"/>
        <v>1.0679967206886072</v>
      </c>
      <c r="H99" s="9">
        <f t="shared" si="30"/>
        <v>2.8689942612050618</v>
      </c>
      <c r="I99" s="9">
        <f t="shared" si="31"/>
        <v>2.9971538676876959</v>
      </c>
      <c r="J99" s="9">
        <f t="shared" si="32"/>
        <v>3.1466734085841002</v>
      </c>
      <c r="K99" s="11">
        <f t="shared" si="33"/>
        <v>0.36363636363636365</v>
      </c>
      <c r="L99" s="11">
        <f t="shared" si="34"/>
        <v>0.34843205574912889</v>
      </c>
      <c r="M99" s="11">
        <f t="shared" si="35"/>
        <v>0.33222591362126247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-0.2768819382545985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0.23698851994776152</v>
      </c>
      <c r="Q99" s="11">
        <f>2*'OddsRatio_working_3-way'!K99*'OddsRatio_working_3-way'!L99*'OddsRatio_working_3-way'!M99</f>
        <v>8.4187751313592005E-2</v>
      </c>
      <c r="R99" s="11">
        <f t="shared" si="36"/>
        <v>0</v>
      </c>
      <c r="S99" s="11">
        <f t="shared" si="37"/>
        <v>-0.85591902975572864</v>
      </c>
      <c r="T99" s="11">
        <f t="shared" si="38"/>
        <v>-0.30405649369652882</v>
      </c>
      <c r="U99" s="11">
        <f>'OddsRatio_working_3-way'!S99-'OddsRatio_working_3-way'!R99^2/3</f>
        <v>-0.85591902975572864</v>
      </c>
      <c r="V99" s="11">
        <f>'OddsRatio_working_3-way'!S99*'OddsRatio_working_3-way'!R99/3-2*'OddsRatio_working_3-way'!R99^3/27-'OddsRatio_working_3-way'!T99</f>
        <v>0.30405649369652882</v>
      </c>
      <c r="W99" s="11">
        <f>'OddsRatio_working_3-way'!V99^2+4*'OddsRatio_working_3-way'!U99^3/27</f>
        <v>-4.4506247756849471E-4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0.15239374481634388</v>
      </c>
      <c r="Y99" s="11">
        <f>IF('OddsRatio_working_3-way'!W99&gt;=0,IF('OddsRatio_working_3-way'!V99+SQRT('OddsRatio_working_3-way'!W99)&gt;0,0,PI()),ACOS('OddsRatio_working_3-way'!V99/(2*'OddsRatio_working_3-way'!X99)))</f>
        <v>6.9272482098813759E-2</v>
      </c>
      <c r="Z99" s="11">
        <f>'OddsRatio_working_3-way'!X99^(1/3)*COS('OddsRatio_working_3-way'!Y99/3)</f>
        <v>0.53399836034430359</v>
      </c>
      <c r="AA99" s="11">
        <f>'OddsRatio_working_3-way'!X99^(1/3)*COS(('OddsRatio_working_3-way'!Y99+2*PI())/3)</f>
        <v>-0.27767957347617267</v>
      </c>
      <c r="AB99" s="11">
        <f>'OddsRatio_working_3-way'!X99^(1/3)*COS(('OddsRatio_working_3-way'!Y99+4*PI())/3)</f>
        <v>-0.25631878686813114</v>
      </c>
      <c r="AC99" s="11">
        <f>'OddsRatio_working_3-way'!X99^(1/3)*SIN('OddsRatio_working_3-way'!Y99/3)</f>
        <v>1.2332655898255069E-2</v>
      </c>
      <c r="AD99" s="11">
        <f>'OddsRatio_working_3-way'!X99^(1/3)*SIN(('OddsRatio_working_3-way'!Y99+2*PI())/3)</f>
        <v>0.45628981768827626</v>
      </c>
      <c r="AE99" s="11">
        <f>'OddsRatio_working_3-way'!X99^(1/3)*SIN(('OddsRatio_working_3-way'!Y99+4*PI())/3)</f>
        <v>-0.4686224735865312</v>
      </c>
      <c r="AF99" s="11">
        <f>-'OddsRatio_working_3-way'!U99/(3*'OddsRatio_working_3-way'!X99^(1/3))*COS(('OddsRatio_working_3-way'!Y99)/3)</f>
        <v>0.53399836034430359</v>
      </c>
      <c r="AG99" s="11">
        <f>-'OddsRatio_working_3-way'!U99/(3*'OddsRatio_working_3-way'!X99^(1/3))*COS(('OddsRatio_working_3-way'!Y99+2*PI())/3)</f>
        <v>-0.27767957347617267</v>
      </c>
      <c r="AH99" s="11">
        <f>-'OddsRatio_working_3-way'!U99/(3*'OddsRatio_working_3-way'!X99^(1/3))*COS(('OddsRatio_working_3-way'!Y99+4*PI())/3)</f>
        <v>-0.25631878686813114</v>
      </c>
      <c r="AI99" s="11">
        <f>'OddsRatio_working_3-way'!U99/(3*'OddsRatio_working_3-way'!X99^(1/3))*SIN(('OddsRatio_working_3-way'!Y99)/3)</f>
        <v>-1.2332655898255069E-2</v>
      </c>
      <c r="AJ99" s="11">
        <f>'OddsRatio_working_3-way'!U99/(3*'OddsRatio_working_3-way'!X99^(1/3))*SIN(('OddsRatio_working_3-way'!Y99+2*PI())/3)</f>
        <v>-0.45628981768827626</v>
      </c>
      <c r="AK99" s="11">
        <f>'OddsRatio_working_3-way'!U99/(3*'OddsRatio_working_3-way'!X99^(1/3))*SIN(('OddsRatio_working_3-way'!Y99+4*PI())/3)</f>
        <v>0.4686224735865312</v>
      </c>
      <c r="AL99" s="11">
        <f>'OddsRatio_working_3-way'!Z99+'OddsRatio_working_3-way'!AF99</f>
        <v>1.0679967206886072</v>
      </c>
      <c r="AM99" s="11">
        <f>'OddsRatio_working_3-way'!AA99+'OddsRatio_working_3-way'!AG99</f>
        <v>-0.55535914695234534</v>
      </c>
      <c r="AN99" s="11">
        <f>'OddsRatio_working_3-way'!AB99+'OddsRatio_working_3-way'!AH99</f>
        <v>-0.51263757373626229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1.0679967206886072</v>
      </c>
      <c r="AS99" s="11">
        <f>IF(('OddsRatio_working_3-way'!X99=0),IF(Q99&gt;0,-Q99^(1/3),(-Q99)^(1/3)),'OddsRatio_working_3-way'!AM99-'OddsRatio_working_3-way'!R99/3)</f>
        <v>-0.55535914695234534</v>
      </c>
      <c r="AT99" s="11">
        <f>IF(('OddsRatio_working_3-way'!X99=0),IF(Q99&gt;0,-Q99^(1/3),(-Q99)^(1/3)),'OddsRatio_working_3-way'!AN99-'OddsRatio_working_3-way'!R99/3)</f>
        <v>-0.51263757373626229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2.29</v>
      </c>
      <c r="B100" s="4">
        <f>IF('True_Odds_Calculator_3-way'!B101="","",'True_Odds_Calculator_3-way'!B101)</f>
        <v>3.15</v>
      </c>
      <c r="C100" s="4">
        <f>IF('True_Odds_Calculator_3-way'!C101="","",'True_Odds_Calculator_3-way'!C101)</f>
        <v>3.66</v>
      </c>
      <c r="D100" s="9">
        <f t="shared" si="26"/>
        <v>0.42646368529998407</v>
      </c>
      <c r="E100" s="9">
        <f t="shared" si="27"/>
        <v>0.30850461765002785</v>
      </c>
      <c r="F100" s="9">
        <f t="shared" si="28"/>
        <v>0.2650316970499878</v>
      </c>
      <c r="G100" s="9">
        <f t="shared" si="29"/>
        <v>1.0425314268631212</v>
      </c>
      <c r="H100" s="9">
        <f t="shared" si="30"/>
        <v>2.3448655406534269</v>
      </c>
      <c r="I100" s="9">
        <f t="shared" si="31"/>
        <v>3.2414425677557106</v>
      </c>
      <c r="J100" s="9">
        <f t="shared" si="32"/>
        <v>3.7731335954559024</v>
      </c>
      <c r="K100" s="11">
        <f t="shared" si="33"/>
        <v>0.4366812227074236</v>
      </c>
      <c r="L100" s="11">
        <f t="shared" si="34"/>
        <v>0.31746031746031744</v>
      </c>
      <c r="M100" s="11">
        <f t="shared" si="35"/>
        <v>0.27322404371584696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-0.27943621192959012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0.23104826598276379</v>
      </c>
      <c r="Q100" s="11">
        <f>2*'OddsRatio_working_3-way'!K100*'OddsRatio_working_3-way'!L100*'OddsRatio_working_3-way'!M100</f>
        <v>7.5753529830414362E-2</v>
      </c>
      <c r="R100" s="11">
        <f t="shared" si="36"/>
        <v>0</v>
      </c>
      <c r="S100" s="11">
        <f t="shared" si="37"/>
        <v>-0.82683723912268503</v>
      </c>
      <c r="T100" s="11">
        <f t="shared" si="38"/>
        <v>-0.27109417676153608</v>
      </c>
      <c r="U100" s="11">
        <f>'OddsRatio_working_3-way'!S100-'OddsRatio_working_3-way'!R100^2/3</f>
        <v>-0.82683723912268503</v>
      </c>
      <c r="V100" s="11">
        <f>'OddsRatio_working_3-way'!S100*'OddsRatio_working_3-way'!R100/3-2*'OddsRatio_working_3-way'!R100^3/27-'OddsRatio_working_3-way'!T100</f>
        <v>0.27109417676153608</v>
      </c>
      <c r="W100" s="11">
        <f>'OddsRatio_working_3-way'!V100^2+4*'OddsRatio_working_3-way'!U100^3/27</f>
        <v>-1.0252450743456404E-2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0.14469321288287107</v>
      </c>
      <c r="Y100" s="11">
        <f>IF('OddsRatio_working_3-way'!W100&gt;=0,IF('OddsRatio_working_3-way'!V100+SQRT('OddsRatio_working_3-way'!W100)&gt;0,0,PI()),ACOS('OddsRatio_working_3-way'!V100/(2*'OddsRatio_working_3-way'!X100)))</f>
        <v>0.35745725619143531</v>
      </c>
      <c r="Z100" s="11">
        <f>'OddsRatio_working_3-way'!X100^(1/3)*COS('OddsRatio_working_3-way'!Y100/3)</f>
        <v>0.52126571343156058</v>
      </c>
      <c r="AA100" s="11">
        <f>'OddsRatio_working_3-way'!X100^(1/3)*COS(('OddsRatio_working_3-way'!Y100+2*PI())/3)</f>
        <v>-0.31467776194454317</v>
      </c>
      <c r="AB100" s="11">
        <f>'OddsRatio_working_3-way'!X100^(1/3)*COS(('OddsRatio_working_3-way'!Y100+4*PI())/3)</f>
        <v>-0.20658795148701742</v>
      </c>
      <c r="AC100" s="11">
        <f>'OddsRatio_working_3-way'!X100^(1/3)*SIN('OddsRatio_working_3-way'!Y100/3)</f>
        <v>6.2405681164308308E-2</v>
      </c>
      <c r="AD100" s="11">
        <f>'OddsRatio_working_3-way'!X100^(1/3)*SIN(('OddsRatio_working_3-way'!Y100+2*PI())/3)</f>
        <v>0.42022650937139661</v>
      </c>
      <c r="AE100" s="11">
        <f>'OddsRatio_working_3-way'!X100^(1/3)*SIN(('OddsRatio_working_3-way'!Y100+4*PI())/3)</f>
        <v>-0.48263219053570472</v>
      </c>
      <c r="AF100" s="11">
        <f>-'OddsRatio_working_3-way'!U100/(3*'OddsRatio_working_3-way'!X100^(1/3))*COS(('OddsRatio_working_3-way'!Y100)/3)</f>
        <v>0.52126571343156047</v>
      </c>
      <c r="AG100" s="11">
        <f>-'OddsRatio_working_3-way'!U100/(3*'OddsRatio_working_3-way'!X100^(1/3))*COS(('OddsRatio_working_3-way'!Y100+2*PI())/3)</f>
        <v>-0.31467776194454311</v>
      </c>
      <c r="AH100" s="11">
        <f>-'OddsRatio_working_3-way'!U100/(3*'OddsRatio_working_3-way'!X100^(1/3))*COS(('OddsRatio_working_3-way'!Y100+4*PI())/3)</f>
        <v>-0.20658795148701739</v>
      </c>
      <c r="AI100" s="11">
        <f>'OddsRatio_working_3-way'!U100/(3*'OddsRatio_working_3-way'!X100^(1/3))*SIN(('OddsRatio_working_3-way'!Y100)/3)</f>
        <v>-6.2405681164308294E-2</v>
      </c>
      <c r="AJ100" s="11">
        <f>'OddsRatio_working_3-way'!U100/(3*'OddsRatio_working_3-way'!X100^(1/3))*SIN(('OddsRatio_working_3-way'!Y100+2*PI())/3)</f>
        <v>-0.42022650937139655</v>
      </c>
      <c r="AK100" s="11">
        <f>'OddsRatio_working_3-way'!U100/(3*'OddsRatio_working_3-way'!X100^(1/3))*SIN(('OddsRatio_working_3-way'!Y100+4*PI())/3)</f>
        <v>0.48263219053570461</v>
      </c>
      <c r="AL100" s="11">
        <f>'OddsRatio_working_3-way'!Z100+'OddsRatio_working_3-way'!AF100</f>
        <v>1.0425314268631212</v>
      </c>
      <c r="AM100" s="11">
        <f>'OddsRatio_working_3-way'!AA100+'OddsRatio_working_3-way'!AG100</f>
        <v>-0.62935552388908622</v>
      </c>
      <c r="AN100" s="11">
        <f>'OddsRatio_working_3-way'!AB100+'OddsRatio_working_3-way'!AH100</f>
        <v>-0.41317590297403484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1.0425314268631212</v>
      </c>
      <c r="AS100" s="11">
        <f>IF(('OddsRatio_working_3-way'!X100=0),IF(Q100&gt;0,-Q100^(1/3),(-Q100)^(1/3)),'OddsRatio_working_3-way'!AM100-'OddsRatio_working_3-way'!R100/3)</f>
        <v>-0.62935552388908622</v>
      </c>
      <c r="AT100" s="11">
        <f>IF(('OddsRatio_working_3-way'!X100=0),IF(Q100&gt;0,-Q100^(1/3),(-Q100)^(1/3)),'OddsRatio_working_3-way'!AN100-'OddsRatio_working_3-way'!R100/3)</f>
        <v>-0.41317590297403484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3.06</v>
      </c>
      <c r="B101" s="4">
        <f>IF('True_Odds_Calculator_3-way'!B102="","",'True_Odds_Calculator_3-way'!B102)</f>
        <v>3.02</v>
      </c>
      <c r="C101" s="4">
        <f>IF('True_Odds_Calculator_3-way'!C102="","",'True_Odds_Calculator_3-way'!C102)</f>
        <v>2.66</v>
      </c>
      <c r="D101" s="9">
        <f t="shared" si="26"/>
        <v>0.31578850859350055</v>
      </c>
      <c r="E101" s="9">
        <f t="shared" si="27"/>
        <v>0.32004045730422959</v>
      </c>
      <c r="F101" s="9">
        <f t="shared" si="28"/>
        <v>0.36417103410226959</v>
      </c>
      <c r="G101" s="9">
        <f t="shared" si="29"/>
        <v>1.0517846332094263</v>
      </c>
      <c r="H101" s="9">
        <f t="shared" si="30"/>
        <v>3.1666763444114179</v>
      </c>
      <c r="I101" s="9">
        <f t="shared" si="31"/>
        <v>3.1246049590830411</v>
      </c>
      <c r="J101" s="9">
        <f t="shared" si="32"/>
        <v>2.7459624911276483</v>
      </c>
      <c r="K101" s="11">
        <f t="shared" si="33"/>
        <v>0.32679738562091504</v>
      </c>
      <c r="L101" s="11">
        <f t="shared" si="34"/>
        <v>0.33112582781456956</v>
      </c>
      <c r="M101" s="11">
        <f t="shared" si="35"/>
        <v>0.37593984962406013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-0.28100669802020939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0.23350806571030874</v>
      </c>
      <c r="Q101" s="11">
        <f>2*'OddsRatio_working_3-way'!K101*'OddsRatio_working_3-way'!L101*'OddsRatio_working_3-way'!M101</f>
        <v>8.1361695369445569E-2</v>
      </c>
      <c r="R101" s="11">
        <f t="shared" si="36"/>
        <v>0</v>
      </c>
      <c r="S101" s="11">
        <f t="shared" si="37"/>
        <v>-0.83096975038479459</v>
      </c>
      <c r="T101" s="11">
        <f t="shared" si="38"/>
        <v>-0.28953649839191453</v>
      </c>
      <c r="U101" s="11">
        <f>'OddsRatio_working_3-way'!S101-'OddsRatio_working_3-way'!R101^2/3</f>
        <v>-0.83096975038479459</v>
      </c>
      <c r="V101" s="11">
        <f>'OddsRatio_working_3-way'!S101*'OddsRatio_working_3-way'!R101/3-2*'OddsRatio_working_3-way'!R101^3/27-'OddsRatio_working_3-way'!T101</f>
        <v>0.28953649839191453</v>
      </c>
      <c r="W101" s="11">
        <f>'OddsRatio_working_3-way'!V101^2+4*'OddsRatio_working_3-way'!U101^3/27</f>
        <v>-1.1750643459988719E-3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0.14577932659249906</v>
      </c>
      <c r="Y101" s="11">
        <f>IF('OddsRatio_working_3-way'!W101&gt;=0,IF('OddsRatio_working_3-way'!V101+SQRT('OddsRatio_working_3-way'!W101)&gt;0,0,PI()),ACOS('OddsRatio_working_3-way'!V101/(2*'OddsRatio_working_3-way'!X101)))</f>
        <v>0.11784483666046719</v>
      </c>
      <c r="Z101" s="11">
        <f>'OddsRatio_working_3-way'!X101^(1/3)*COS('OddsRatio_working_3-way'!Y101/3)</f>
        <v>0.52589231660471314</v>
      </c>
      <c r="AA101" s="11">
        <f>'OddsRatio_working_3-way'!X101^(1/3)*COS(('OddsRatio_working_3-way'!Y101+2*PI())/3)</f>
        <v>-0.28084563031397602</v>
      </c>
      <c r="AB101" s="11">
        <f>'OddsRatio_working_3-way'!X101^(1/3)*COS(('OddsRatio_working_3-way'!Y101+4*PI())/3)</f>
        <v>-0.24504668629073703</v>
      </c>
      <c r="AC101" s="11">
        <f>'OddsRatio_working_3-way'!X101^(1/3)*SIN('OddsRatio_working_3-way'!Y101/3)</f>
        <v>2.0668529968521428E-2</v>
      </c>
      <c r="AD101" s="11">
        <f>'OddsRatio_working_3-way'!X101^(1/3)*SIN(('OddsRatio_working_3-way'!Y101+2*PI())/3)</f>
        <v>0.44510184085046989</v>
      </c>
      <c r="AE101" s="11">
        <f>'OddsRatio_working_3-way'!X101^(1/3)*SIN(('OddsRatio_working_3-way'!Y101+4*PI())/3)</f>
        <v>-0.46577037081899131</v>
      </c>
      <c r="AF101" s="11">
        <f>-'OddsRatio_working_3-way'!U101/(3*'OddsRatio_working_3-way'!X101^(1/3))*COS(('OddsRatio_working_3-way'!Y101)/3)</f>
        <v>0.52589231660471314</v>
      </c>
      <c r="AG101" s="11">
        <f>-'OddsRatio_working_3-way'!U101/(3*'OddsRatio_working_3-way'!X101^(1/3))*COS(('OddsRatio_working_3-way'!Y101+2*PI())/3)</f>
        <v>-0.28084563031397602</v>
      </c>
      <c r="AH101" s="11">
        <f>-'OddsRatio_working_3-way'!U101/(3*'OddsRatio_working_3-way'!X101^(1/3))*COS(('OddsRatio_working_3-way'!Y101+4*PI())/3)</f>
        <v>-0.24504668629073703</v>
      </c>
      <c r="AI101" s="11">
        <f>'OddsRatio_working_3-way'!U101/(3*'OddsRatio_working_3-way'!X101^(1/3))*SIN(('OddsRatio_working_3-way'!Y101)/3)</f>
        <v>-2.0668529968521428E-2</v>
      </c>
      <c r="AJ101" s="11">
        <f>'OddsRatio_working_3-way'!U101/(3*'OddsRatio_working_3-way'!X101^(1/3))*SIN(('OddsRatio_working_3-way'!Y101+2*PI())/3)</f>
        <v>-0.44510184085046989</v>
      </c>
      <c r="AK101" s="11">
        <f>'OddsRatio_working_3-way'!U101/(3*'OddsRatio_working_3-way'!X101^(1/3))*SIN(('OddsRatio_working_3-way'!Y101+4*PI())/3)</f>
        <v>0.46577037081899131</v>
      </c>
      <c r="AL101" s="11">
        <f>'OddsRatio_working_3-way'!Z101+'OddsRatio_working_3-way'!AF101</f>
        <v>1.0517846332094263</v>
      </c>
      <c r="AM101" s="11">
        <f>'OddsRatio_working_3-way'!AA101+'OddsRatio_working_3-way'!AG101</f>
        <v>-0.56169126062795205</v>
      </c>
      <c r="AN101" s="11">
        <f>'OddsRatio_working_3-way'!AB101+'OddsRatio_working_3-way'!AH101</f>
        <v>-0.49009337258147406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1.0517846332094263</v>
      </c>
      <c r="AS101" s="11">
        <f>IF(('OddsRatio_working_3-way'!X101=0),IF(Q101&gt;0,-Q101^(1/3),(-Q101)^(1/3)),'OddsRatio_working_3-way'!AM101-'OddsRatio_working_3-way'!R101/3)</f>
        <v>-0.56169126062795205</v>
      </c>
      <c r="AT101" s="11">
        <f>IF(('OddsRatio_working_3-way'!X101=0),IF(Q101&gt;0,-Q101^(1/3),(-Q101)^(1/3)),'OddsRatio_working_3-way'!AN101-'OddsRatio_working_3-way'!R101/3)</f>
        <v>-0.49009337258147406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2.0699999999999998</v>
      </c>
      <c r="B102" s="4">
        <f>IF('True_Odds_Calculator_3-way'!B103="","",'True_Odds_Calculator_3-way'!B103)</f>
        <v>3.3</v>
      </c>
      <c r="C102" s="4">
        <f>IF('True_Odds_Calculator_3-way'!C103="","",'True_Odds_Calculator_3-way'!C103)</f>
        <v>4.13</v>
      </c>
      <c r="D102" s="9">
        <f t="shared" si="26"/>
        <v>0.47208238713728501</v>
      </c>
      <c r="E102" s="9">
        <f t="shared" si="27"/>
        <v>0.29379212185822323</v>
      </c>
      <c r="F102" s="9">
        <f t="shared" si="28"/>
        <v>0.23412549100449168</v>
      </c>
      <c r="G102" s="9">
        <f t="shared" si="29"/>
        <v>1.0451161916726828</v>
      </c>
      <c r="H102" s="9">
        <f t="shared" si="30"/>
        <v>2.1182743250897702</v>
      </c>
      <c r="I102" s="9">
        <f t="shared" si="31"/>
        <v>3.40376724084717</v>
      </c>
      <c r="J102" s="9">
        <f t="shared" si="32"/>
        <v>4.2712136799354967</v>
      </c>
      <c r="K102" s="11">
        <f t="shared" si="33"/>
        <v>0.48309178743961356</v>
      </c>
      <c r="L102" s="11">
        <f t="shared" si="34"/>
        <v>0.30303030303030304</v>
      </c>
      <c r="M102" s="11">
        <f t="shared" si="35"/>
        <v>0.24213075060532688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-0.27303706964723895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0.23039816702307492</v>
      </c>
      <c r="Q102" s="11">
        <f>2*'OddsRatio_working_3-way'!K102*'OddsRatio_working_3-way'!L102*'OddsRatio_working_3-way'!M102</f>
        <v>7.0891743699407678E-2</v>
      </c>
      <c r="R102" s="11">
        <f t="shared" si="36"/>
        <v>0</v>
      </c>
      <c r="S102" s="11">
        <f t="shared" si="37"/>
        <v>-0.84383474859566487</v>
      </c>
      <c r="T102" s="11">
        <f t="shared" si="38"/>
        <v>-0.25964146110635844</v>
      </c>
      <c r="U102" s="11">
        <f>'OddsRatio_working_3-way'!S102-'OddsRatio_working_3-way'!R102^2/3</f>
        <v>-0.84383474859566487</v>
      </c>
      <c r="V102" s="11">
        <f>'OddsRatio_working_3-way'!S102*'OddsRatio_working_3-way'!R102/3-2*'OddsRatio_working_3-way'!R102^3/27-'OddsRatio_working_3-way'!T102</f>
        <v>0.25964146110635844</v>
      </c>
      <c r="W102" s="11">
        <f>'OddsRatio_working_3-way'!V102^2+4*'OddsRatio_working_3-way'!U102^3/27</f>
        <v>-2.1602387165864295E-2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0.14917780958583363</v>
      </c>
      <c r="Y102" s="11">
        <f>IF('OddsRatio_working_3-way'!W102&gt;=0,IF('OddsRatio_working_3-way'!V102+SQRT('OddsRatio_working_3-way'!W102)&gt;0,0,PI()),ACOS('OddsRatio_working_3-way'!V102/(2*'OddsRatio_working_3-way'!X102)))</f>
        <v>0.51510385477464316</v>
      </c>
      <c r="Z102" s="11">
        <f>'OddsRatio_working_3-way'!X102^(1/3)*COS('OddsRatio_working_3-way'!Y102/3)</f>
        <v>0.5225580958363415</v>
      </c>
      <c r="AA102" s="11">
        <f>'OddsRatio_working_3-way'!X102^(1/3)*COS(('OddsRatio_working_3-way'!Y102+2*PI())/3)</f>
        <v>-0.33975493278631991</v>
      </c>
      <c r="AB102" s="11">
        <f>'OddsRatio_working_3-way'!X102^(1/3)*COS(('OddsRatio_working_3-way'!Y102+4*PI())/3)</f>
        <v>-0.18280316305002151</v>
      </c>
      <c r="AC102" s="11">
        <f>'OddsRatio_working_3-way'!X102^(1/3)*SIN('OddsRatio_working_3-way'!Y102/3)</f>
        <v>9.0616146507040043E-2</v>
      </c>
      <c r="AD102" s="11">
        <f>'OddsRatio_working_3-way'!X102^(1/3)*SIN(('OddsRatio_working_3-way'!Y102+2*PI())/3)</f>
        <v>0.40724051269397504</v>
      </c>
      <c r="AE102" s="11">
        <f>'OddsRatio_working_3-way'!X102^(1/3)*SIN(('OddsRatio_working_3-way'!Y102+4*PI())/3)</f>
        <v>-0.49785665920101502</v>
      </c>
      <c r="AF102" s="11">
        <f>-'OddsRatio_working_3-way'!U102/(3*'OddsRatio_working_3-way'!X102^(1/3))*COS(('OddsRatio_working_3-way'!Y102)/3)</f>
        <v>0.52255809583634127</v>
      </c>
      <c r="AG102" s="11">
        <f>-'OddsRatio_working_3-way'!U102/(3*'OddsRatio_working_3-way'!X102^(1/3))*COS(('OddsRatio_working_3-way'!Y102+2*PI())/3)</f>
        <v>-0.33975493278631974</v>
      </c>
      <c r="AH102" s="11">
        <f>-'OddsRatio_working_3-way'!U102/(3*'OddsRatio_working_3-way'!X102^(1/3))*COS(('OddsRatio_working_3-way'!Y102+4*PI())/3)</f>
        <v>-0.18280316305002142</v>
      </c>
      <c r="AI102" s="11">
        <f>'OddsRatio_working_3-way'!U102/(3*'OddsRatio_working_3-way'!X102^(1/3))*SIN(('OddsRatio_working_3-way'!Y102)/3)</f>
        <v>-9.0616146507040002E-2</v>
      </c>
      <c r="AJ102" s="11">
        <f>'OddsRatio_working_3-way'!U102/(3*'OddsRatio_working_3-way'!X102^(1/3))*SIN(('OddsRatio_working_3-way'!Y102+2*PI())/3)</f>
        <v>-0.40724051269397488</v>
      </c>
      <c r="AK102" s="11">
        <f>'OddsRatio_working_3-way'!U102/(3*'OddsRatio_working_3-way'!X102^(1/3))*SIN(('OddsRatio_working_3-way'!Y102+4*PI())/3)</f>
        <v>0.4978566592010148</v>
      </c>
      <c r="AL102" s="11">
        <f>'OddsRatio_working_3-way'!Z102+'OddsRatio_working_3-way'!AF102</f>
        <v>1.0451161916726828</v>
      </c>
      <c r="AM102" s="11">
        <f>'OddsRatio_working_3-way'!AA102+'OddsRatio_working_3-way'!AG102</f>
        <v>-0.6795098655726397</v>
      </c>
      <c r="AN102" s="11">
        <f>'OddsRatio_working_3-way'!AB102+'OddsRatio_working_3-way'!AH102</f>
        <v>-0.36560632610004296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1.0451161916726828</v>
      </c>
      <c r="AS102" s="11">
        <f>IF(('OddsRatio_working_3-way'!X102=0),IF(Q102&gt;0,-Q102^(1/3),(-Q102)^(1/3)),'OddsRatio_working_3-way'!AM102-'OddsRatio_working_3-way'!R102/3)</f>
        <v>-0.6795098655726397</v>
      </c>
      <c r="AT102" s="11">
        <f>IF(('OddsRatio_working_3-way'!X102=0),IF(Q102&gt;0,-Q102^(1/3),(-Q102)^(1/3)),'OddsRatio_working_3-way'!AN102-'OddsRatio_working_3-way'!R102/3)</f>
        <v>-0.36560632610004296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1.5</v>
      </c>
      <c r="B103" s="4">
        <f>IF('True_Odds_Calculator_3-way'!B104="","",'True_Odds_Calculator_3-way'!B104)</f>
        <v>4.3499999999999996</v>
      </c>
      <c r="C103" s="4">
        <f>IF('True_Odds_Calculator_3-way'!C104="","",'True_Odds_Calculator_3-way'!C104)</f>
        <v>7.11</v>
      </c>
      <c r="D103" s="9">
        <f t="shared" si="26"/>
        <v>0.65046435260891766</v>
      </c>
      <c r="E103" s="9">
        <f t="shared" si="27"/>
        <v>0.21737552731228227</v>
      </c>
      <c r="F103" s="9">
        <f t="shared" si="28"/>
        <v>0.13216012007880007</v>
      </c>
      <c r="G103" s="9">
        <f t="shared" si="29"/>
        <v>1.0747265272544009</v>
      </c>
      <c r="H103" s="9">
        <f t="shared" si="30"/>
        <v>1.5373632636272008</v>
      </c>
      <c r="I103" s="9">
        <f t="shared" si="31"/>
        <v>4.6003338663022415</v>
      </c>
      <c r="J103" s="9">
        <f t="shared" si="32"/>
        <v>7.566579081524389</v>
      </c>
      <c r="K103" s="11">
        <f t="shared" si="33"/>
        <v>0.66666666666666663</v>
      </c>
      <c r="L103" s="11">
        <f t="shared" si="34"/>
        <v>0.22988505747126439</v>
      </c>
      <c r="M103" s="11">
        <f t="shared" si="35"/>
        <v>0.14064697609001406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-0.2206002015401114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0.21468871752590654</v>
      </c>
      <c r="Q103" s="11">
        <f>2*'OddsRatio_working_3-way'!K103*'OddsRatio_working_3-way'!L103*'OddsRatio_working_3-way'!M103</f>
        <v>4.3110184242149907E-2</v>
      </c>
      <c r="R103" s="11">
        <f t="shared" si="36"/>
        <v>0</v>
      </c>
      <c r="S103" s="11">
        <f t="shared" si="37"/>
        <v>-0.97320272614016634</v>
      </c>
      <c r="T103" s="11">
        <f t="shared" si="38"/>
        <v>-0.19542223416469204</v>
      </c>
      <c r="U103" s="11">
        <f>'OddsRatio_working_3-way'!S103-'OddsRatio_working_3-way'!R103^2/3</f>
        <v>-0.97320272614016634</v>
      </c>
      <c r="V103" s="11">
        <f>'OddsRatio_working_3-way'!S103*'OddsRatio_working_3-way'!R103/3-2*'OddsRatio_working_3-way'!R103^3/27-'OddsRatio_working_3-way'!T103</f>
        <v>0.19542223416469204</v>
      </c>
      <c r="W103" s="11">
        <f>'OddsRatio_working_3-way'!V103^2+4*'OddsRatio_working_3-way'!U103^3/27</f>
        <v>-9.8364701078662048E-2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0.18476644086831745</v>
      </c>
      <c r="Y103" s="11">
        <f>IF('OddsRatio_working_3-way'!W103&gt;=0,IF('OddsRatio_working_3-way'!V103+SQRT('OddsRatio_working_3-way'!W103)&gt;0,0,PI()),ACOS('OddsRatio_working_3-way'!V103/(2*'OddsRatio_working_3-way'!X103)))</f>
        <v>1.0135680002776333</v>
      </c>
      <c r="Z103" s="11">
        <f>'OddsRatio_working_3-way'!X103^(1/3)*COS('OddsRatio_working_3-way'!Y103/3)</f>
        <v>0.53736326362720055</v>
      </c>
      <c r="AA103" s="11">
        <f>'OddsRatio_working_3-way'!X103^(1/3)*COS(('OddsRatio_working_3-way'!Y103+2*PI())/3)</f>
        <v>-0.43217849329107477</v>
      </c>
      <c r="AB103" s="11">
        <f>'OddsRatio_working_3-way'!X103^(1/3)*COS(('OddsRatio_working_3-way'!Y103+4*PI())/3)</f>
        <v>-0.10518477033612572</v>
      </c>
      <c r="AC103" s="11">
        <f>'OddsRatio_working_3-way'!X103^(1/3)*SIN('OddsRatio_working_3-way'!Y103/3)</f>
        <v>0.18878991397135769</v>
      </c>
      <c r="AD103" s="11">
        <f>'OddsRatio_working_3-way'!X103^(1/3)*SIN(('OddsRatio_working_3-way'!Y103+2*PI())/3)</f>
        <v>0.37097528037599131</v>
      </c>
      <c r="AE103" s="11">
        <f>'OddsRatio_working_3-way'!X103^(1/3)*SIN(('OddsRatio_working_3-way'!Y103+4*PI())/3)</f>
        <v>-0.55976519434734895</v>
      </c>
      <c r="AF103" s="11">
        <f>-'OddsRatio_working_3-way'!U103/(3*'OddsRatio_working_3-way'!X103^(1/3))*COS(('OddsRatio_working_3-way'!Y103)/3)</f>
        <v>0.53736326362720033</v>
      </c>
      <c r="AG103" s="11">
        <f>-'OddsRatio_working_3-way'!U103/(3*'OddsRatio_working_3-way'!X103^(1/3))*COS(('OddsRatio_working_3-way'!Y103+2*PI())/3)</f>
        <v>-0.43217849329107461</v>
      </c>
      <c r="AH103" s="11">
        <f>-'OddsRatio_working_3-way'!U103/(3*'OddsRatio_working_3-way'!X103^(1/3))*COS(('OddsRatio_working_3-way'!Y103+4*PI())/3)</f>
        <v>-0.10518477033612568</v>
      </c>
      <c r="AI103" s="11">
        <f>'OddsRatio_working_3-way'!U103/(3*'OddsRatio_working_3-way'!X103^(1/3))*SIN(('OddsRatio_working_3-way'!Y103)/3)</f>
        <v>-0.18878991397135761</v>
      </c>
      <c r="AJ103" s="11">
        <f>'OddsRatio_working_3-way'!U103/(3*'OddsRatio_working_3-way'!X103^(1/3))*SIN(('OddsRatio_working_3-way'!Y103+2*PI())/3)</f>
        <v>-0.37097528037599115</v>
      </c>
      <c r="AK103" s="11">
        <f>'OddsRatio_working_3-way'!U103/(3*'OddsRatio_working_3-way'!X103^(1/3))*SIN(('OddsRatio_working_3-way'!Y103+4*PI())/3)</f>
        <v>0.55976519434734873</v>
      </c>
      <c r="AL103" s="11">
        <f>'OddsRatio_working_3-way'!Z103+'OddsRatio_working_3-way'!AF103</f>
        <v>1.0747265272544009</v>
      </c>
      <c r="AM103" s="11">
        <f>'OddsRatio_working_3-way'!AA103+'OddsRatio_working_3-way'!AG103</f>
        <v>-0.86435698658214943</v>
      </c>
      <c r="AN103" s="11">
        <f>'OddsRatio_working_3-way'!AB103+'OddsRatio_working_3-way'!AH103</f>
        <v>-0.21036954067225139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1.0747265272544009</v>
      </c>
      <c r="AS103" s="11">
        <f>IF(('OddsRatio_working_3-way'!X103=0),IF(Q103&gt;0,-Q103^(1/3),(-Q103)^(1/3)),'OddsRatio_working_3-way'!AM103-'OddsRatio_working_3-way'!R103/3)</f>
        <v>-0.86435698658214943</v>
      </c>
      <c r="AT103" s="11">
        <f>IF(('OddsRatio_working_3-way'!X103=0),IF(Q103&gt;0,-Q103^(1/3),(-Q103)^(1/3)),'OddsRatio_working_3-way'!AN103-'OddsRatio_working_3-way'!R103/3)</f>
        <v>-0.21036954067225139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2.48</v>
      </c>
      <c r="B104" s="4">
        <f>IF('True_Odds_Calculator_3-way'!B105="","",'True_Odds_Calculator_3-way'!B105)</f>
        <v>3.1</v>
      </c>
      <c r="C104" s="4">
        <f>IF('True_Odds_Calculator_3-way'!C105="","",'True_Odds_Calculator_3-way'!C105)</f>
        <v>3.25</v>
      </c>
      <c r="D104" s="9">
        <f t="shared" si="26"/>
        <v>0.3911996383529322</v>
      </c>
      <c r="E104" s="9">
        <f t="shared" si="27"/>
        <v>0.31170342386136168</v>
      </c>
      <c r="F104" s="9">
        <f t="shared" si="28"/>
        <v>0.29709693778570639</v>
      </c>
      <c r="G104" s="9">
        <f t="shared" si="29"/>
        <v>1.051513231043341</v>
      </c>
      <c r="H104" s="9">
        <f t="shared" si="30"/>
        <v>2.5562395819441446</v>
      </c>
      <c r="I104" s="9">
        <f t="shared" si="31"/>
        <v>3.2081777851910167</v>
      </c>
      <c r="J104" s="9">
        <f t="shared" si="32"/>
        <v>3.3659047698475164</v>
      </c>
      <c r="K104" s="11">
        <f t="shared" si="33"/>
        <v>0.40322580645161293</v>
      </c>
      <c r="L104" s="11">
        <f t="shared" si="34"/>
        <v>0.32258064516129031</v>
      </c>
      <c r="M104" s="11">
        <f t="shared" si="35"/>
        <v>0.30769230769230771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-0.27987673096934296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0.23333066517249662</v>
      </c>
      <c r="Q104" s="11">
        <f>2*'OddsRatio_working_3-way'!K104*'OddsRatio_working_3-way'!L104*'OddsRatio_working_3-way'!M104</f>
        <v>8.0044825102057168E-2</v>
      </c>
      <c r="R104" s="11">
        <f t="shared" si="36"/>
        <v>0</v>
      </c>
      <c r="S104" s="11">
        <f t="shared" si="37"/>
        <v>-0.83369083369083341</v>
      </c>
      <c r="T104" s="11">
        <f t="shared" si="38"/>
        <v>-0.28600028600028593</v>
      </c>
      <c r="U104" s="11">
        <f>'OddsRatio_working_3-way'!S104-'OddsRatio_working_3-way'!R104^2/3</f>
        <v>-0.83369083369083341</v>
      </c>
      <c r="V104" s="11">
        <f>'OddsRatio_working_3-way'!S104*'OddsRatio_working_3-way'!R104/3-2*'OddsRatio_working_3-way'!R104^3/27-'OddsRatio_working_3-way'!T104</f>
        <v>0.28600028600028593</v>
      </c>
      <c r="W104" s="11">
        <f>'OddsRatio_working_3-way'!V104^2+4*'OddsRatio_working_3-way'!U104^3/27</f>
        <v>-4.0481053969571856E-3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0.1464959632457517</v>
      </c>
      <c r="Y104" s="11">
        <f>IF('OddsRatio_working_3-way'!W104&gt;=0,IF('OddsRatio_working_3-way'!V104+SQRT('OddsRatio_working_3-way'!W104)&gt;0,0,PI()),ACOS('OddsRatio_working_3-way'!V104/(2*'OddsRatio_working_3-way'!X104)))</f>
        <v>0.2188991859283802</v>
      </c>
      <c r="Z104" s="11">
        <f>'OddsRatio_working_3-way'!X104^(1/3)*COS('OddsRatio_working_3-way'!Y104/3)</f>
        <v>0.52575661552167052</v>
      </c>
      <c r="AA104" s="11">
        <f>'OddsRatio_working_3-way'!X104^(1/3)*COS(('OddsRatio_working_3-way'!Y104+2*PI())/3)</f>
        <v>-0.29616035020277393</v>
      </c>
      <c r="AB104" s="11">
        <f>'OddsRatio_working_3-way'!X104^(1/3)*COS(('OddsRatio_working_3-way'!Y104+4*PI())/3)</f>
        <v>-0.22959626531889654</v>
      </c>
      <c r="AC104" s="11">
        <f>'OddsRatio_working_3-way'!X104^(1/3)*SIN('OddsRatio_working_3-way'!Y104/3)</f>
        <v>3.8430792326067637E-2</v>
      </c>
      <c r="AD104" s="11">
        <f>'OddsRatio_working_3-way'!X104^(1/3)*SIN(('OddsRatio_working_3-way'!Y104+2*PI())/3)</f>
        <v>0.43610318908646079</v>
      </c>
      <c r="AE104" s="11">
        <f>'OddsRatio_working_3-way'!X104^(1/3)*SIN(('OddsRatio_working_3-way'!Y104+4*PI())/3)</f>
        <v>-0.4745339814125285</v>
      </c>
      <c r="AF104" s="11">
        <f>-'OddsRatio_working_3-way'!U104/(3*'OddsRatio_working_3-way'!X104^(1/3))*COS(('OddsRatio_working_3-way'!Y104)/3)</f>
        <v>0.52575661552167052</v>
      </c>
      <c r="AG104" s="11">
        <f>-'OddsRatio_working_3-way'!U104/(3*'OddsRatio_working_3-way'!X104^(1/3))*COS(('OddsRatio_working_3-way'!Y104+2*PI())/3)</f>
        <v>-0.29616035020277393</v>
      </c>
      <c r="AH104" s="11">
        <f>-'OddsRatio_working_3-way'!U104/(3*'OddsRatio_working_3-way'!X104^(1/3))*COS(('OddsRatio_working_3-way'!Y104+4*PI())/3)</f>
        <v>-0.22959626531889654</v>
      </c>
      <c r="AI104" s="11">
        <f>'OddsRatio_working_3-way'!U104/(3*'OddsRatio_working_3-way'!X104^(1/3))*SIN(('OddsRatio_working_3-way'!Y104)/3)</f>
        <v>-3.8430792326067637E-2</v>
      </c>
      <c r="AJ104" s="11">
        <f>'OddsRatio_working_3-way'!U104/(3*'OddsRatio_working_3-way'!X104^(1/3))*SIN(('OddsRatio_working_3-way'!Y104+2*PI())/3)</f>
        <v>-0.43610318908646079</v>
      </c>
      <c r="AK104" s="11">
        <f>'OddsRatio_working_3-way'!U104/(3*'OddsRatio_working_3-way'!X104^(1/3))*SIN(('OddsRatio_working_3-way'!Y104+4*PI())/3)</f>
        <v>0.4745339814125285</v>
      </c>
      <c r="AL104" s="11">
        <f>'OddsRatio_working_3-way'!Z104+'OddsRatio_working_3-way'!AF104</f>
        <v>1.051513231043341</v>
      </c>
      <c r="AM104" s="11">
        <f>'OddsRatio_working_3-way'!AA104+'OddsRatio_working_3-way'!AG104</f>
        <v>-0.59232070040554785</v>
      </c>
      <c r="AN104" s="11">
        <f>'OddsRatio_working_3-way'!AB104+'OddsRatio_working_3-way'!AH104</f>
        <v>-0.45919253063779308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1.051513231043341</v>
      </c>
      <c r="AS104" s="11">
        <f>IF(('OddsRatio_working_3-way'!X104=0),IF(Q104&gt;0,-Q104^(1/3),(-Q104)^(1/3)),'OddsRatio_working_3-way'!AM104-'OddsRatio_working_3-way'!R104/3)</f>
        <v>-0.59232070040554785</v>
      </c>
      <c r="AT104" s="11">
        <f>IF(('OddsRatio_working_3-way'!X104=0),IF(Q104&gt;0,-Q104^(1/3),(-Q104)^(1/3)),'OddsRatio_working_3-way'!AN104-'OddsRatio_working_3-way'!R104/3)</f>
        <v>-0.45919253063779308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2.83</v>
      </c>
      <c r="B105" s="4">
        <f>IF('True_Odds_Calculator_3-way'!B106="","",'True_Odds_Calculator_3-way'!B106)</f>
        <v>3.1</v>
      </c>
      <c r="C105" s="4">
        <f>IF('True_Odds_Calculator_3-way'!C106="","",'True_Odds_Calculator_3-way'!C106)</f>
        <v>2.81</v>
      </c>
      <c r="D105" s="9">
        <f t="shared" si="26"/>
        <v>0.34260424490340718</v>
      </c>
      <c r="E105" s="9">
        <f t="shared" si="27"/>
        <v>0.31231220460579451</v>
      </c>
      <c r="F105" s="9">
        <f t="shared" si="28"/>
        <v>0.34508355049079859</v>
      </c>
      <c r="G105" s="9">
        <f t="shared" si="29"/>
        <v>1.0485353243639128</v>
      </c>
      <c r="H105" s="9">
        <f t="shared" si="30"/>
        <v>2.9188196435859601</v>
      </c>
      <c r="I105" s="9">
        <f t="shared" si="31"/>
        <v>3.201924181164217</v>
      </c>
      <c r="J105" s="9">
        <f t="shared" si="32"/>
        <v>2.897848937098682</v>
      </c>
      <c r="K105" s="11">
        <f t="shared" si="33"/>
        <v>0.35335689045936397</v>
      </c>
      <c r="L105" s="11">
        <f t="shared" si="34"/>
        <v>0.32258064516129031</v>
      </c>
      <c r="M105" s="11">
        <f t="shared" si="35"/>
        <v>0.35587188612099646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-0.28215939150085623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0.23283992093178152</v>
      </c>
      <c r="Q105" s="11">
        <f>2*'OddsRatio_working_3-way'!K105*'OddsRatio_working_3-way'!L105*'OddsRatio_working_3-way'!M105</f>
        <v>8.1128892310725287E-2</v>
      </c>
      <c r="R105" s="11">
        <f t="shared" si="36"/>
        <v>0</v>
      </c>
      <c r="S105" s="11">
        <f t="shared" si="37"/>
        <v>-0.82520705652668291</v>
      </c>
      <c r="T105" s="11">
        <f t="shared" si="38"/>
        <v>-0.28752859112427981</v>
      </c>
      <c r="U105" s="11">
        <f>'OddsRatio_working_3-way'!S105-'OddsRatio_working_3-way'!R105^2/3</f>
        <v>-0.82520705652668291</v>
      </c>
      <c r="V105" s="11">
        <f>'OddsRatio_working_3-way'!S105*'OddsRatio_working_3-way'!R105/3-2*'OddsRatio_working_3-way'!R105^3/27-'OddsRatio_working_3-way'!T105</f>
        <v>0.28752859112427981</v>
      </c>
      <c r="W105" s="11">
        <f>'OddsRatio_working_3-way'!V105^2+4*'OddsRatio_working_3-way'!U105^3/27</f>
        <v>-5.7745960660533779E-4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0.14426551070900367</v>
      </c>
      <c r="Y105" s="11">
        <f>IF('OddsRatio_working_3-way'!W105&gt;=0,IF('OddsRatio_working_3-way'!V105+SQRT('OddsRatio_working_3-way'!W105)&gt;0,0,PI()),ACOS('OddsRatio_working_3-way'!V105/(2*'OddsRatio_working_3-way'!X105)))</f>
        <v>8.338187373040995E-2</v>
      </c>
      <c r="Z105" s="11">
        <f>'OddsRatio_working_3-way'!X105^(1/3)*COS('OddsRatio_working_3-way'!Y105/3)</f>
        <v>0.52426766218195653</v>
      </c>
      <c r="AA105" s="11">
        <f>'OddsRatio_working_3-way'!X105^(1/3)*COS(('OddsRatio_working_3-way'!Y105+2*PI())/3)</f>
        <v>-0.27475634765346307</v>
      </c>
      <c r="AB105" s="11">
        <f>'OddsRatio_working_3-way'!X105^(1/3)*COS(('OddsRatio_working_3-way'!Y105+4*PI())/3)</f>
        <v>-0.24951131452849354</v>
      </c>
      <c r="AC105" s="11">
        <f>'OddsRatio_working_3-way'!X105^(1/3)*SIN('OddsRatio_working_3-way'!Y105/3)</f>
        <v>1.4575226670402215E-2</v>
      </c>
      <c r="AD105" s="11">
        <f>'OddsRatio_working_3-way'!X105^(1/3)*SIN(('OddsRatio_working_3-way'!Y105+2*PI())/3)</f>
        <v>0.44674150049705147</v>
      </c>
      <c r="AE105" s="11">
        <f>'OddsRatio_working_3-way'!X105^(1/3)*SIN(('OddsRatio_working_3-way'!Y105+4*PI())/3)</f>
        <v>-0.46131672716745364</v>
      </c>
      <c r="AF105" s="11">
        <f>-'OddsRatio_working_3-way'!U105/(3*'OddsRatio_working_3-way'!X105^(1/3))*COS(('OddsRatio_working_3-way'!Y105)/3)</f>
        <v>0.52426766218195642</v>
      </c>
      <c r="AG105" s="11">
        <f>-'OddsRatio_working_3-way'!U105/(3*'OddsRatio_working_3-way'!X105^(1/3))*COS(('OddsRatio_working_3-way'!Y105+2*PI())/3)</f>
        <v>-0.27475634765346302</v>
      </c>
      <c r="AH105" s="11">
        <f>-'OddsRatio_working_3-way'!U105/(3*'OddsRatio_working_3-way'!X105^(1/3))*COS(('OddsRatio_working_3-way'!Y105+4*PI())/3)</f>
        <v>-0.24951131452849351</v>
      </c>
      <c r="AI105" s="11">
        <f>'OddsRatio_working_3-way'!U105/(3*'OddsRatio_working_3-way'!X105^(1/3))*SIN(('OddsRatio_working_3-way'!Y105)/3)</f>
        <v>-1.4575226670402213E-2</v>
      </c>
      <c r="AJ105" s="11">
        <f>'OddsRatio_working_3-way'!U105/(3*'OddsRatio_working_3-way'!X105^(1/3))*SIN(('OddsRatio_working_3-way'!Y105+2*PI())/3)</f>
        <v>-0.44674150049705136</v>
      </c>
      <c r="AK105" s="11">
        <f>'OddsRatio_working_3-way'!U105/(3*'OddsRatio_working_3-way'!X105^(1/3))*SIN(('OddsRatio_working_3-way'!Y105+4*PI())/3)</f>
        <v>0.46131672716745353</v>
      </c>
      <c r="AL105" s="11">
        <f>'OddsRatio_working_3-way'!Z105+'OddsRatio_working_3-way'!AF105</f>
        <v>1.0485353243639128</v>
      </c>
      <c r="AM105" s="11">
        <f>'OddsRatio_working_3-way'!AA105+'OddsRatio_working_3-way'!AG105</f>
        <v>-0.54951269530692604</v>
      </c>
      <c r="AN105" s="11">
        <f>'OddsRatio_working_3-way'!AB105+'OddsRatio_working_3-way'!AH105</f>
        <v>-0.49902262905698702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1.0485353243639128</v>
      </c>
      <c r="AS105" s="11">
        <f>IF(('OddsRatio_working_3-way'!X105=0),IF(Q105&gt;0,-Q105^(1/3),(-Q105)^(1/3)),'OddsRatio_working_3-way'!AM105-'OddsRatio_working_3-way'!R105/3)</f>
        <v>-0.54951269530692604</v>
      </c>
      <c r="AT105" s="11">
        <f>IF(('OddsRatio_working_3-way'!X105=0),IF(Q105&gt;0,-Q105^(1/3),(-Q105)^(1/3)),'OddsRatio_working_3-way'!AN105-'OddsRatio_working_3-way'!R105/3)</f>
        <v>-0.49902262905698702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2.41</v>
      </c>
      <c r="B106" s="4">
        <f>IF('True_Odds_Calculator_3-way'!B107="","",'True_Odds_Calculator_3-way'!B107)</f>
        <v>3.12</v>
      </c>
      <c r="C106" s="4">
        <f>IF('True_Odds_Calculator_3-way'!C107="","",'True_Odds_Calculator_3-way'!C107)</f>
        <v>3.43</v>
      </c>
      <c r="D106" s="9">
        <f t="shared" si="26"/>
        <v>0.40508618377628175</v>
      </c>
      <c r="E106" s="9">
        <f t="shared" si="27"/>
        <v>0.31170869204038582</v>
      </c>
      <c r="F106" s="9">
        <f t="shared" si="28"/>
        <v>0.28320512418333244</v>
      </c>
      <c r="G106" s="9">
        <f t="shared" si="29"/>
        <v>1.0415677188098436</v>
      </c>
      <c r="H106" s="9">
        <f t="shared" si="30"/>
        <v>2.4686104835218798</v>
      </c>
      <c r="I106" s="9">
        <f t="shared" si="31"/>
        <v>3.2081235638768693</v>
      </c>
      <c r="J106" s="9">
        <f t="shared" si="32"/>
        <v>3.5310095567079198</v>
      </c>
      <c r="K106" s="11">
        <f t="shared" si="33"/>
        <v>0.41493775933609955</v>
      </c>
      <c r="L106" s="11">
        <f t="shared" si="34"/>
        <v>0.32051282051282048</v>
      </c>
      <c r="M106" s="11">
        <f t="shared" si="35"/>
        <v>0.29154518950437314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-0.2816407489538153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0.23108965441085005</v>
      </c>
      <c r="Q106" s="11">
        <f>2*'OddsRatio_working_3-way'!K106*'OddsRatio_working_3-way'!L106*'OddsRatio_working_3-way'!M106</f>
        <v>7.7546863896258394E-2</v>
      </c>
      <c r="R106" s="11">
        <f t="shared" si="36"/>
        <v>0</v>
      </c>
      <c r="S106" s="11">
        <f t="shared" si="37"/>
        <v>-0.82051214275369355</v>
      </c>
      <c r="T106" s="11">
        <f t="shared" si="38"/>
        <v>-0.27533964521936016</v>
      </c>
      <c r="U106" s="11">
        <f>'OddsRatio_working_3-way'!S106-'OddsRatio_working_3-way'!R106^2/3</f>
        <v>-0.82051214275369355</v>
      </c>
      <c r="V106" s="11">
        <f>'OddsRatio_working_3-way'!S106*'OddsRatio_working_3-way'!R106/3-2*'OddsRatio_working_3-way'!R106^3/27-'OddsRatio_working_3-way'!T106</f>
        <v>0.27533964521936016</v>
      </c>
      <c r="W106" s="11">
        <f>'OddsRatio_working_3-way'!V106^2+4*'OddsRatio_working_3-way'!U106^3/27</f>
        <v>-6.0253745454358493E-3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0.14303609227652908</v>
      </c>
      <c r="Y106" s="11">
        <f>IF('OddsRatio_working_3-way'!W106&gt;=0,IF('OddsRatio_working_3-way'!V106+SQRT('OddsRatio_working_3-way'!W106)&gt;0,0,PI()),ACOS('OddsRatio_working_3-way'!V106/(2*'OddsRatio_working_3-way'!X106)))</f>
        <v>0.27478665939095803</v>
      </c>
      <c r="Z106" s="11">
        <f>'OddsRatio_working_3-way'!X106^(1/3)*COS('OddsRatio_working_3-way'!Y106/3)</f>
        <v>0.52078385940492178</v>
      </c>
      <c r="AA106" s="11">
        <f>'OddsRatio_working_3-way'!X106^(1/3)*COS(('OddsRatio_working_3-way'!Y106+2*PI())/3)</f>
        <v>-0.30181854585571888</v>
      </c>
      <c r="AB106" s="11">
        <f>'OddsRatio_working_3-way'!X106^(1/3)*COS(('OddsRatio_working_3-way'!Y106+4*PI())/3)</f>
        <v>-0.21896531354920279</v>
      </c>
      <c r="AC106" s="11">
        <f>'OddsRatio_working_3-way'!X106^(1/3)*SIN('OddsRatio_working_3-way'!Y106/3)</f>
        <v>4.7835335975397589E-2</v>
      </c>
      <c r="AD106" s="11">
        <f>'OddsRatio_working_3-way'!X106^(1/3)*SIN(('OddsRatio_working_3-way'!Y106+2*PI())/3)</f>
        <v>0.42709438413786693</v>
      </c>
      <c r="AE106" s="11">
        <f>'OddsRatio_working_3-way'!X106^(1/3)*SIN(('OddsRatio_working_3-way'!Y106+4*PI())/3)</f>
        <v>-0.47492972011326456</v>
      </c>
      <c r="AF106" s="11">
        <f>-'OddsRatio_working_3-way'!U106/(3*'OddsRatio_working_3-way'!X106^(1/3))*COS(('OddsRatio_working_3-way'!Y106)/3)</f>
        <v>0.52078385940492178</v>
      </c>
      <c r="AG106" s="11">
        <f>-'OddsRatio_working_3-way'!U106/(3*'OddsRatio_working_3-way'!X106^(1/3))*COS(('OddsRatio_working_3-way'!Y106+2*PI())/3)</f>
        <v>-0.30181854585571888</v>
      </c>
      <c r="AH106" s="11">
        <f>-'OddsRatio_working_3-way'!U106/(3*'OddsRatio_working_3-way'!X106^(1/3))*COS(('OddsRatio_working_3-way'!Y106+4*PI())/3)</f>
        <v>-0.21896531354920279</v>
      </c>
      <c r="AI106" s="11">
        <f>'OddsRatio_working_3-way'!U106/(3*'OddsRatio_working_3-way'!X106^(1/3))*SIN(('OddsRatio_working_3-way'!Y106)/3)</f>
        <v>-4.7835335975397589E-2</v>
      </c>
      <c r="AJ106" s="11">
        <f>'OddsRatio_working_3-way'!U106/(3*'OddsRatio_working_3-way'!X106^(1/3))*SIN(('OddsRatio_working_3-way'!Y106+2*PI())/3)</f>
        <v>-0.42709438413786693</v>
      </c>
      <c r="AK106" s="11">
        <f>'OddsRatio_working_3-way'!U106/(3*'OddsRatio_working_3-way'!X106^(1/3))*SIN(('OddsRatio_working_3-way'!Y106+4*PI())/3)</f>
        <v>0.47492972011326456</v>
      </c>
      <c r="AL106" s="11">
        <f>'OddsRatio_working_3-way'!Z106+'OddsRatio_working_3-way'!AF106</f>
        <v>1.0415677188098436</v>
      </c>
      <c r="AM106" s="11">
        <f>'OddsRatio_working_3-way'!AA106+'OddsRatio_working_3-way'!AG106</f>
        <v>-0.60363709171143776</v>
      </c>
      <c r="AN106" s="11">
        <f>'OddsRatio_working_3-way'!AB106+'OddsRatio_working_3-way'!AH106</f>
        <v>-0.43793062709840558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1.0415677188098436</v>
      </c>
      <c r="AS106" s="11">
        <f>IF(('OddsRatio_working_3-way'!X106=0),IF(Q106&gt;0,-Q106^(1/3),(-Q106)^(1/3)),'OddsRatio_working_3-way'!AM106-'OddsRatio_working_3-way'!R106/3)</f>
        <v>-0.60363709171143776</v>
      </c>
      <c r="AT106" s="11">
        <f>IF(('OddsRatio_working_3-way'!X106=0),IF(Q106&gt;0,-Q106^(1/3),(-Q106)^(1/3)),'OddsRatio_working_3-way'!AN106-'OddsRatio_working_3-way'!R106/3)</f>
        <v>-0.43793062709840558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3.05</v>
      </c>
      <c r="B107" s="4">
        <f>IF('True_Odds_Calculator_3-way'!B108="","",'True_Odds_Calculator_3-way'!B108)</f>
        <v>3.12</v>
      </c>
      <c r="C107" s="4">
        <f>IF('True_Odds_Calculator_3-way'!C108="","",'True_Odds_Calculator_3-way'!C108)</f>
        <v>2.64</v>
      </c>
      <c r="D107" s="9">
        <f t="shared" si="26"/>
        <v>0.31898395170519372</v>
      </c>
      <c r="E107" s="9">
        <f t="shared" si="27"/>
        <v>0.31173480614148175</v>
      </c>
      <c r="F107" s="9">
        <f t="shared" si="28"/>
        <v>0.36928124215332453</v>
      </c>
      <c r="G107" s="9">
        <f t="shared" si="29"/>
        <v>1.0414409521602948</v>
      </c>
      <c r="H107" s="9">
        <f t="shared" si="30"/>
        <v>3.1349539519286038</v>
      </c>
      <c r="I107" s="9">
        <f t="shared" si="31"/>
        <v>3.2078548185798255</v>
      </c>
      <c r="J107" s="9">
        <f t="shared" si="32"/>
        <v>2.7079631615428839</v>
      </c>
      <c r="K107" s="11">
        <f t="shared" si="33"/>
        <v>0.32786885245901642</v>
      </c>
      <c r="L107" s="11">
        <f t="shared" si="34"/>
        <v>0.32051282051282048</v>
      </c>
      <c r="M107" s="11">
        <f t="shared" si="35"/>
        <v>0.37878787878787878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-0.28371036977594366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0.23126918618721901</v>
      </c>
      <c r="Q107" s="11">
        <f>2*'OddsRatio_working_3-way'!K107*'OddsRatio_working_3-way'!L107*'OddsRatio_working_3-way'!M107</f>
        <v>7.9610735348440265E-2</v>
      </c>
      <c r="R107" s="11">
        <f t="shared" si="36"/>
        <v>0</v>
      </c>
      <c r="S107" s="11">
        <f t="shared" si="37"/>
        <v>-0.81515944013558839</v>
      </c>
      <c r="T107" s="11">
        <f t="shared" si="38"/>
        <v>-0.28060565925493575</v>
      </c>
      <c r="U107" s="11">
        <f>'OddsRatio_working_3-way'!S107-'OddsRatio_working_3-way'!R107^2/3</f>
        <v>-0.81515944013558839</v>
      </c>
      <c r="V107" s="11">
        <f>'OddsRatio_working_3-way'!S107*'OddsRatio_working_3-way'!R107/3-2*'OddsRatio_working_3-way'!R107^3/27-'OddsRatio_working_3-way'!T107</f>
        <v>0.28060565925493575</v>
      </c>
      <c r="W107" s="11">
        <f>'OddsRatio_working_3-way'!V107^2+4*'OddsRatio_working_3-way'!U107^3/27</f>
        <v>-1.5065602209125561E-3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0.14163870959840891</v>
      </c>
      <c r="Y107" s="11">
        <f>IF('OddsRatio_working_3-way'!W107&gt;=0,IF('OddsRatio_working_3-way'!V107+SQRT('OddsRatio_working_3-way'!W107)&gt;0,0,PI()),ACOS('OddsRatio_working_3-way'!V107/(2*'OddsRatio_working_3-way'!X107)))</f>
        <v>0.13745155871708814</v>
      </c>
      <c r="Z107" s="11">
        <f>'OddsRatio_working_3-way'!X107^(1/3)*COS('OddsRatio_working_3-way'!Y107/3)</f>
        <v>0.52072047608014738</v>
      </c>
      <c r="AA107" s="11">
        <f>'OddsRatio_working_3-way'!X107^(1/3)*COS(('OddsRatio_working_3-way'!Y107+2*PI())/3)</f>
        <v>-0.28103629610358249</v>
      </c>
      <c r="AB107" s="11">
        <f>'OddsRatio_working_3-way'!X107^(1/3)*COS(('OddsRatio_working_3-way'!Y107+4*PI())/3)</f>
        <v>-0.23968417997656485</v>
      </c>
      <c r="AC107" s="11">
        <f>'OddsRatio_working_3-way'!X107^(1/3)*SIN('OddsRatio_working_3-way'!Y107/3)</f>
        <v>2.387465537749427E-2</v>
      </c>
      <c r="AD107" s="11">
        <f>'OddsRatio_working_3-way'!X107^(1/3)*SIN(('OddsRatio_working_3-way'!Y107+2*PI())/3)</f>
        <v>0.43901983286738772</v>
      </c>
      <c r="AE107" s="11">
        <f>'OddsRatio_working_3-way'!X107^(1/3)*SIN(('OddsRatio_working_3-way'!Y107+4*PI())/3)</f>
        <v>-0.462894488244882</v>
      </c>
      <c r="AF107" s="11">
        <f>-'OddsRatio_working_3-way'!U107/(3*'OddsRatio_working_3-way'!X107^(1/3))*COS(('OddsRatio_working_3-way'!Y107)/3)</f>
        <v>0.52072047608014727</v>
      </c>
      <c r="AG107" s="11">
        <f>-'OddsRatio_working_3-way'!U107/(3*'OddsRatio_working_3-way'!X107^(1/3))*COS(('OddsRatio_working_3-way'!Y107+2*PI())/3)</f>
        <v>-0.28103629610358244</v>
      </c>
      <c r="AH107" s="11">
        <f>-'OddsRatio_working_3-way'!U107/(3*'OddsRatio_working_3-way'!X107^(1/3))*COS(('OddsRatio_working_3-way'!Y107+4*PI())/3)</f>
        <v>-0.2396841799765648</v>
      </c>
      <c r="AI107" s="11">
        <f>'OddsRatio_working_3-way'!U107/(3*'OddsRatio_working_3-way'!X107^(1/3))*SIN(('OddsRatio_working_3-way'!Y107)/3)</f>
        <v>-2.3874655377494267E-2</v>
      </c>
      <c r="AJ107" s="11">
        <f>'OddsRatio_working_3-way'!U107/(3*'OddsRatio_working_3-way'!X107^(1/3))*SIN(('OddsRatio_working_3-way'!Y107+2*PI())/3)</f>
        <v>-0.43901983286738766</v>
      </c>
      <c r="AK107" s="11">
        <f>'OddsRatio_working_3-way'!U107/(3*'OddsRatio_working_3-way'!X107^(1/3))*SIN(('OddsRatio_working_3-way'!Y107+4*PI())/3)</f>
        <v>0.46289448824488189</v>
      </c>
      <c r="AL107" s="11">
        <f>'OddsRatio_working_3-way'!Z107+'OddsRatio_working_3-way'!AF107</f>
        <v>1.0414409521602948</v>
      </c>
      <c r="AM107" s="11">
        <f>'OddsRatio_working_3-way'!AA107+'OddsRatio_working_3-way'!AG107</f>
        <v>-0.56207259220716499</v>
      </c>
      <c r="AN107" s="11">
        <f>'OddsRatio_working_3-way'!AB107+'OddsRatio_working_3-way'!AH107</f>
        <v>-0.47936835995312965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1.0414409521602948</v>
      </c>
      <c r="AS107" s="11">
        <f>IF(('OddsRatio_working_3-way'!X107=0),IF(Q107&gt;0,-Q107^(1/3),(-Q107)^(1/3)),'OddsRatio_working_3-way'!AM107-'OddsRatio_working_3-way'!R107/3)</f>
        <v>-0.56207259220716499</v>
      </c>
      <c r="AT107" s="11">
        <f>IF(('OddsRatio_working_3-way'!X107=0),IF(Q107&gt;0,-Q107^(1/3),(-Q107)^(1/3)),'OddsRatio_working_3-way'!AN107-'OddsRatio_working_3-way'!R107/3)</f>
        <v>-0.47936835995312965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1.75</v>
      </c>
      <c r="B108" s="4">
        <f>IF('True_Odds_Calculator_3-way'!B109="","",'True_Odds_Calculator_3-way'!B109)</f>
        <v>3.69</v>
      </c>
      <c r="C108" s="4">
        <f>IF('True_Odds_Calculator_3-way'!C109="","",'True_Odds_Calculator_3-way'!C109)</f>
        <v>5.13</v>
      </c>
      <c r="D108" s="9">
        <f t="shared" si="26"/>
        <v>0.5559741865029193</v>
      </c>
      <c r="E108" s="9">
        <f t="shared" si="27"/>
        <v>0.25876755117916628</v>
      </c>
      <c r="F108" s="9">
        <f t="shared" si="28"/>
        <v>0.18525826231791423</v>
      </c>
      <c r="G108" s="9">
        <f t="shared" si="29"/>
        <v>1.0648595427064829</v>
      </c>
      <c r="H108" s="9">
        <f t="shared" si="30"/>
        <v>1.7986446570298624</v>
      </c>
      <c r="I108" s="9">
        <f t="shared" si="31"/>
        <v>3.8644721698804378</v>
      </c>
      <c r="J108" s="9">
        <f t="shared" si="32"/>
        <v>5.3978699113777733</v>
      </c>
      <c r="K108" s="11">
        <f t="shared" si="33"/>
        <v>0.5714285714285714</v>
      </c>
      <c r="L108" s="11">
        <f t="shared" si="34"/>
        <v>0.2710027100271003</v>
      </c>
      <c r="M108" s="11">
        <f t="shared" si="35"/>
        <v>0.19493177387914232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-0.25152538075088338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0.22851467723811186</v>
      </c>
      <c r="Q108" s="11">
        <f>2*'OddsRatio_working_3-way'!K108*'OddsRatio_working_3-way'!L108*'OddsRatio_working_3-way'!M108</f>
        <v>6.0373758847585703E-2</v>
      </c>
      <c r="R108" s="11">
        <f t="shared" si="36"/>
        <v>0</v>
      </c>
      <c r="S108" s="11">
        <f t="shared" si="37"/>
        <v>-0.90851538145344524</v>
      </c>
      <c r="T108" s="11">
        <f t="shared" si="38"/>
        <v>-0.24003048387145187</v>
      </c>
      <c r="U108" s="11">
        <f>'OddsRatio_working_3-way'!S108-'OddsRatio_working_3-way'!R108^2/3</f>
        <v>-0.90851538145344524</v>
      </c>
      <c r="V108" s="11">
        <f>'OddsRatio_working_3-way'!S108*'OddsRatio_working_3-way'!R108/3-2*'OddsRatio_working_3-way'!R108^3/27-'OddsRatio_working_3-way'!T108</f>
        <v>0.24003048387145187</v>
      </c>
      <c r="W108" s="11">
        <f>'OddsRatio_working_3-way'!V108^2+4*'OddsRatio_working_3-way'!U108^3/27</f>
        <v>-5.3480000300487406E-2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0.16665430799116079</v>
      </c>
      <c r="Y108" s="11">
        <f>IF('OddsRatio_working_3-way'!W108&gt;=0,IF('OddsRatio_working_3-way'!V108+SQRT('OddsRatio_working_3-way'!W108)&gt;0,0,PI()),ACOS('OddsRatio_working_3-way'!V108/(2*'OddsRatio_working_3-way'!X108)))</f>
        <v>0.76678525723262492</v>
      </c>
      <c r="Z108" s="11">
        <f>'OddsRatio_working_3-way'!X108^(1/3)*COS('OddsRatio_working_3-way'!Y108/3)</f>
        <v>0.53242977135324143</v>
      </c>
      <c r="AA108" s="11">
        <f>'OddsRatio_working_3-way'!X108^(1/3)*COS(('OddsRatio_working_3-way'!Y108+2*PI())/3)</f>
        <v>-0.38670450886431523</v>
      </c>
      <c r="AB108" s="11">
        <f>'OddsRatio_working_3-way'!X108^(1/3)*COS(('OddsRatio_working_3-way'!Y108+4*PI())/3)</f>
        <v>-0.14572526248892625</v>
      </c>
      <c r="AC108" s="11">
        <f>'OddsRatio_working_3-way'!X108^(1/3)*SIN('OddsRatio_working_3-way'!Y108/3)</f>
        <v>0.13912943276394399</v>
      </c>
      <c r="AD108" s="11">
        <f>'OddsRatio_working_3-way'!X108^(1/3)*SIN(('OddsRatio_working_3-way'!Y108+2*PI())/3)</f>
        <v>0.39153299134107522</v>
      </c>
      <c r="AE108" s="11">
        <f>'OddsRatio_working_3-way'!X108^(1/3)*SIN(('OddsRatio_working_3-way'!Y108+4*PI())/3)</f>
        <v>-0.53066242410501918</v>
      </c>
      <c r="AF108" s="11">
        <f>-'OddsRatio_working_3-way'!U108/(3*'OddsRatio_working_3-way'!X108^(1/3))*COS(('OddsRatio_working_3-way'!Y108)/3)</f>
        <v>0.53242977135324143</v>
      </c>
      <c r="AG108" s="11">
        <f>-'OddsRatio_working_3-way'!U108/(3*'OddsRatio_working_3-way'!X108^(1/3))*COS(('OddsRatio_working_3-way'!Y108+2*PI())/3)</f>
        <v>-0.38670450886431523</v>
      </c>
      <c r="AH108" s="11">
        <f>-'OddsRatio_working_3-way'!U108/(3*'OddsRatio_working_3-way'!X108^(1/3))*COS(('OddsRatio_working_3-way'!Y108+4*PI())/3)</f>
        <v>-0.14572526248892625</v>
      </c>
      <c r="AI108" s="11">
        <f>'OddsRatio_working_3-way'!U108/(3*'OddsRatio_working_3-way'!X108^(1/3))*SIN(('OddsRatio_working_3-way'!Y108)/3)</f>
        <v>-0.13912943276394399</v>
      </c>
      <c r="AJ108" s="11">
        <f>'OddsRatio_working_3-way'!U108/(3*'OddsRatio_working_3-way'!X108^(1/3))*SIN(('OddsRatio_working_3-way'!Y108+2*PI())/3)</f>
        <v>-0.39153299134107522</v>
      </c>
      <c r="AK108" s="11">
        <f>'OddsRatio_working_3-way'!U108/(3*'OddsRatio_working_3-way'!X108^(1/3))*SIN(('OddsRatio_working_3-way'!Y108+4*PI())/3)</f>
        <v>0.53066242410501918</v>
      </c>
      <c r="AL108" s="11">
        <f>'OddsRatio_working_3-way'!Z108+'OddsRatio_working_3-way'!AF108</f>
        <v>1.0648595427064829</v>
      </c>
      <c r="AM108" s="11">
        <f>'OddsRatio_working_3-way'!AA108+'OddsRatio_working_3-way'!AG108</f>
        <v>-0.77340901772863047</v>
      </c>
      <c r="AN108" s="11">
        <f>'OddsRatio_working_3-way'!AB108+'OddsRatio_working_3-way'!AH108</f>
        <v>-0.29145052497785251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1.0648595427064829</v>
      </c>
      <c r="AS108" s="11">
        <f>IF(('OddsRatio_working_3-way'!X108=0),IF(Q108&gt;0,-Q108^(1/3),(-Q108)^(1/3)),'OddsRatio_working_3-way'!AM108-'OddsRatio_working_3-way'!R108/3)</f>
        <v>-0.77340901772863047</v>
      </c>
      <c r="AT108" s="11">
        <f>IF(('OddsRatio_working_3-way'!X108=0),IF(Q108&gt;0,-Q108^(1/3),(-Q108)^(1/3)),'OddsRatio_working_3-way'!AN108-'OddsRatio_working_3-way'!R108/3)</f>
        <v>-0.29145052497785251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3.41</v>
      </c>
      <c r="B109" s="4">
        <f>IF('True_Odds_Calculator_3-way'!B110="","",'True_Odds_Calculator_3-way'!B110)</f>
        <v>2.99</v>
      </c>
      <c r="C109" s="4">
        <f>IF('True_Odds_Calculator_3-way'!C110="","",'True_Odds_Calculator_3-way'!C110)</f>
        <v>2.4700000000000002</v>
      </c>
      <c r="D109" s="9">
        <f t="shared" si="26"/>
        <v>0.28322079476507778</v>
      </c>
      <c r="E109" s="9">
        <f t="shared" si="27"/>
        <v>0.32364979283036704</v>
      </c>
      <c r="F109" s="9">
        <f t="shared" si="28"/>
        <v>0.39312941240455523</v>
      </c>
      <c r="G109" s="9">
        <f t="shared" si="29"/>
        <v>1.0501303677421983</v>
      </c>
      <c r="H109" s="9">
        <f t="shared" si="30"/>
        <v>3.5308141862586986</v>
      </c>
      <c r="I109" s="9">
        <f t="shared" si="31"/>
        <v>3.089759431806975</v>
      </c>
      <c r="J109" s="9">
        <f t="shared" si="32"/>
        <v>2.5436916405810313</v>
      </c>
      <c r="K109" s="11">
        <f t="shared" si="33"/>
        <v>0.29325513196480935</v>
      </c>
      <c r="L109" s="11">
        <f t="shared" si="34"/>
        <v>0.33444816053511706</v>
      </c>
      <c r="M109" s="11">
        <f t="shared" si="35"/>
        <v>0.40485829959514169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-0.2799399838142449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0.23308567351812803</v>
      </c>
      <c r="Q109" s="11">
        <f>2*'OddsRatio_working_3-way'!K109*'OddsRatio_working_3-way'!L109*'OddsRatio_working_3-way'!M109</f>
        <v>7.9415902391185011E-2</v>
      </c>
      <c r="R109" s="11">
        <f t="shared" si="36"/>
        <v>0</v>
      </c>
      <c r="S109" s="11">
        <f t="shared" si="37"/>
        <v>-0.83262730226059023</v>
      </c>
      <c r="T109" s="11">
        <f t="shared" si="38"/>
        <v>-0.28368902973103582</v>
      </c>
      <c r="U109" s="11">
        <f>'OddsRatio_working_3-way'!S109-'OddsRatio_working_3-way'!R109^2/3</f>
        <v>-0.83262730226059023</v>
      </c>
      <c r="V109" s="11">
        <f>'OddsRatio_working_3-way'!S109*'OddsRatio_working_3-way'!R109/3-2*'OddsRatio_working_3-way'!R109^3/27-'OddsRatio_working_3-way'!T109</f>
        <v>0.28368902973103582</v>
      </c>
      <c r="W109" s="11">
        <f>'OddsRatio_working_3-way'!V109^2+4*'OddsRatio_working_3-way'!U109^3/27</f>
        <v>-5.0366901855576768E-3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0.14621572741611469</v>
      </c>
      <c r="Y109" s="11">
        <f>IF('OddsRatio_working_3-way'!W109&gt;=0,IF('OddsRatio_working_3-way'!V109+SQRT('OddsRatio_working_3-way'!W109)&gt;0,0,PI()),ACOS('OddsRatio_working_3-way'!V109/(2*'OddsRatio_working_3-way'!X109)))</f>
        <v>0.24513586395156151</v>
      </c>
      <c r="Z109" s="11">
        <f>'OddsRatio_working_3-way'!X109^(1/3)*COS('OddsRatio_working_3-way'!Y109/3)</f>
        <v>0.52506518387109924</v>
      </c>
      <c r="AA109" s="11">
        <f>'OddsRatio_working_3-way'!X109^(1/3)*COS(('OddsRatio_working_3-way'!Y109+2*PI())/3)</f>
        <v>-0.29977155110406178</v>
      </c>
      <c r="AB109" s="11">
        <f>'OddsRatio_working_3-way'!X109^(1/3)*COS(('OddsRatio_working_3-way'!Y109+4*PI())/3)</f>
        <v>-0.22529363276703768</v>
      </c>
      <c r="AC109" s="11">
        <f>'OddsRatio_working_3-way'!X109^(1/3)*SIN('OddsRatio_working_3-way'!Y109/3)</f>
        <v>4.29998462005639E-2</v>
      </c>
      <c r="AD109" s="11">
        <f>'OddsRatio_working_3-way'!X109^(1/3)*SIN(('OddsRatio_working_3-way'!Y109+2*PI())/3)</f>
        <v>0.43321986477483737</v>
      </c>
      <c r="AE109" s="11">
        <f>'OddsRatio_working_3-way'!X109^(1/3)*SIN(('OddsRatio_working_3-way'!Y109+4*PI())/3)</f>
        <v>-0.47621971097540122</v>
      </c>
      <c r="AF109" s="11">
        <f>-'OddsRatio_working_3-way'!U109/(3*'OddsRatio_working_3-way'!X109^(1/3))*COS(('OddsRatio_working_3-way'!Y109)/3)</f>
        <v>0.52506518387109913</v>
      </c>
      <c r="AG109" s="11">
        <f>-'OddsRatio_working_3-way'!U109/(3*'OddsRatio_working_3-way'!X109^(1/3))*COS(('OddsRatio_working_3-way'!Y109+2*PI())/3)</f>
        <v>-0.29977155110406173</v>
      </c>
      <c r="AH109" s="11">
        <f>-'OddsRatio_working_3-way'!U109/(3*'OddsRatio_working_3-way'!X109^(1/3))*COS(('OddsRatio_working_3-way'!Y109+4*PI())/3)</f>
        <v>-0.22529363276703762</v>
      </c>
      <c r="AI109" s="11">
        <f>'OddsRatio_working_3-way'!U109/(3*'OddsRatio_working_3-way'!X109^(1/3))*SIN(('OddsRatio_working_3-way'!Y109)/3)</f>
        <v>-4.2999846200563893E-2</v>
      </c>
      <c r="AJ109" s="11">
        <f>'OddsRatio_working_3-way'!U109/(3*'OddsRatio_working_3-way'!X109^(1/3))*SIN(('OddsRatio_working_3-way'!Y109+2*PI())/3)</f>
        <v>-0.43321986477483726</v>
      </c>
      <c r="AK109" s="11">
        <f>'OddsRatio_working_3-way'!U109/(3*'OddsRatio_working_3-way'!X109^(1/3))*SIN(('OddsRatio_working_3-way'!Y109+4*PI())/3)</f>
        <v>0.47621971097540111</v>
      </c>
      <c r="AL109" s="11">
        <f>'OddsRatio_working_3-way'!Z109+'OddsRatio_working_3-way'!AF109</f>
        <v>1.0501303677421983</v>
      </c>
      <c r="AM109" s="11">
        <f>'OddsRatio_working_3-way'!AA109+'OddsRatio_working_3-way'!AG109</f>
        <v>-0.59954310220812346</v>
      </c>
      <c r="AN109" s="11">
        <f>'OddsRatio_working_3-way'!AB109+'OddsRatio_working_3-way'!AH109</f>
        <v>-0.4505872655340753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1.0501303677421983</v>
      </c>
      <c r="AS109" s="11">
        <f>IF(('OddsRatio_working_3-way'!X109=0),IF(Q109&gt;0,-Q109^(1/3),(-Q109)^(1/3)),'OddsRatio_working_3-way'!AM109-'OddsRatio_working_3-way'!R109/3)</f>
        <v>-0.59954310220812346</v>
      </c>
      <c r="AT109" s="11">
        <f>IF(('OddsRatio_working_3-way'!X109=0),IF(Q109&gt;0,-Q109^(1/3),(-Q109)^(1/3)),'OddsRatio_working_3-way'!AN109-'OddsRatio_working_3-way'!R109/3)</f>
        <v>-0.4505872655340753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1.62</v>
      </c>
      <c r="B110" s="4">
        <f>IF('True_Odds_Calculator_3-way'!B111="","",'True_Odds_Calculator_3-way'!B111)</f>
        <v>4.1399999999999997</v>
      </c>
      <c r="C110" s="4">
        <f>IF('True_Odds_Calculator_3-way'!C111="","",'True_Odds_Calculator_3-way'!C111)</f>
        <v>5.22</v>
      </c>
      <c r="D110" s="9">
        <f t="shared" si="26"/>
        <v>0.59612228741774054</v>
      </c>
      <c r="E110" s="9">
        <f t="shared" si="27"/>
        <v>0.22566990721230981</v>
      </c>
      <c r="F110" s="9">
        <f t="shared" si="28"/>
        <v>0.17820780536994935</v>
      </c>
      <c r="G110" s="9">
        <f t="shared" si="29"/>
        <v>1.0927550927126615</v>
      </c>
      <c r="H110" s="9">
        <f t="shared" si="30"/>
        <v>1.6775081574818504</v>
      </c>
      <c r="I110" s="9">
        <f t="shared" si="31"/>
        <v>4.4312509911177562</v>
      </c>
      <c r="J110" s="9">
        <f t="shared" si="32"/>
        <v>5.611426491247431</v>
      </c>
      <c r="K110" s="11">
        <f t="shared" si="33"/>
        <v>0.61728395061728392</v>
      </c>
      <c r="L110" s="11">
        <f t="shared" si="34"/>
        <v>0.24154589371980678</v>
      </c>
      <c r="M110" s="11">
        <f t="shared" si="35"/>
        <v>0.19157088122605365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-0.2346647892331839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0.22793815712171347</v>
      </c>
      <c r="Q110" s="11">
        <f>2*'OddsRatio_working_3-way'!K110*'OddsRatio_working_3-way'!L110*'OddsRatio_working_3-way'!M110</f>
        <v>5.7127357674614909E-2</v>
      </c>
      <c r="R110" s="11">
        <f t="shared" si="36"/>
        <v>0</v>
      </c>
      <c r="S110" s="11">
        <f t="shared" si="37"/>
        <v>-0.97133514519391218</v>
      </c>
      <c r="T110" s="11">
        <f t="shared" si="38"/>
        <v>-0.243442392279176</v>
      </c>
      <c r="U110" s="11">
        <f>'OddsRatio_working_3-way'!S110-'OddsRatio_working_3-way'!R110^2/3</f>
        <v>-0.97133514519391218</v>
      </c>
      <c r="V110" s="11">
        <f>'OddsRatio_working_3-way'!S110*'OddsRatio_working_3-way'!R110/3-2*'OddsRatio_working_3-way'!R110^3/27-'OddsRatio_working_3-way'!T110</f>
        <v>0.243442392279176</v>
      </c>
      <c r="W110" s="11">
        <f>'OddsRatio_working_3-way'!V110^2+4*'OddsRatio_working_3-way'!U110^3/27</f>
        <v>-7.6505713363143962E-2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0.18423484450678174</v>
      </c>
      <c r="Y110" s="11">
        <f>IF('OddsRatio_working_3-way'!W110&gt;=0,IF('OddsRatio_working_3-way'!V110+SQRT('OddsRatio_working_3-way'!W110)&gt;0,0,PI()),ACOS('OddsRatio_working_3-way'!V110/(2*'OddsRatio_working_3-way'!X110)))</f>
        <v>0.84906542081644676</v>
      </c>
      <c r="Z110" s="11">
        <f>'OddsRatio_working_3-way'!X110^(1/3)*COS('OddsRatio_working_3-way'!Y110/3)</f>
        <v>0.54637754635633073</v>
      </c>
      <c r="AA110" s="11">
        <f>'OddsRatio_working_3-way'!X110^(1/3)*COS(('OddsRatio_working_3-way'!Y110+2*PI())/3)</f>
        <v>-0.41080224972281509</v>
      </c>
      <c r="AB110" s="11">
        <f>'OddsRatio_working_3-way'!X110^(1/3)*COS(('OddsRatio_working_3-way'!Y110+4*PI())/3)</f>
        <v>-0.13557529663351572</v>
      </c>
      <c r="AC110" s="11">
        <f>'OddsRatio_working_3-way'!X110^(1/3)*SIN('OddsRatio_working_3-way'!Y110/3)</f>
        <v>0.15890235545434747</v>
      </c>
      <c r="AD110" s="11">
        <f>'OddsRatio_working_3-way'!X110^(1/3)*SIN(('OddsRatio_working_3-way'!Y110+2*PI())/3)</f>
        <v>0.39372565747481836</v>
      </c>
      <c r="AE110" s="11">
        <f>'OddsRatio_working_3-way'!X110^(1/3)*SIN(('OddsRatio_working_3-way'!Y110+4*PI())/3)</f>
        <v>-0.55262801292916586</v>
      </c>
      <c r="AF110" s="11">
        <f>-'OddsRatio_working_3-way'!U110/(3*'OddsRatio_working_3-way'!X110^(1/3))*COS(('OddsRatio_working_3-way'!Y110)/3)</f>
        <v>0.54637754635633062</v>
      </c>
      <c r="AG110" s="11">
        <f>-'OddsRatio_working_3-way'!U110/(3*'OddsRatio_working_3-way'!X110^(1/3))*COS(('OddsRatio_working_3-way'!Y110+2*PI())/3)</f>
        <v>-0.41080224972281498</v>
      </c>
      <c r="AH110" s="11">
        <f>-'OddsRatio_working_3-way'!U110/(3*'OddsRatio_working_3-way'!X110^(1/3))*COS(('OddsRatio_working_3-way'!Y110+4*PI())/3)</f>
        <v>-0.1355752966335157</v>
      </c>
      <c r="AI110" s="11">
        <f>'OddsRatio_working_3-way'!U110/(3*'OddsRatio_working_3-way'!X110^(1/3))*SIN(('OddsRatio_working_3-way'!Y110)/3)</f>
        <v>-0.15890235545434742</v>
      </c>
      <c r="AJ110" s="11">
        <f>'OddsRatio_working_3-way'!U110/(3*'OddsRatio_working_3-way'!X110^(1/3))*SIN(('OddsRatio_working_3-way'!Y110+2*PI())/3)</f>
        <v>-0.39372565747481825</v>
      </c>
      <c r="AK110" s="11">
        <f>'OddsRatio_working_3-way'!U110/(3*'OddsRatio_working_3-way'!X110^(1/3))*SIN(('OddsRatio_working_3-way'!Y110+4*PI())/3)</f>
        <v>0.55262801292916575</v>
      </c>
      <c r="AL110" s="11">
        <f>'OddsRatio_working_3-way'!Z110+'OddsRatio_working_3-way'!AF110</f>
        <v>1.0927550927126615</v>
      </c>
      <c r="AM110" s="11">
        <f>'OddsRatio_working_3-way'!AA110+'OddsRatio_working_3-way'!AG110</f>
        <v>-0.82160449944563008</v>
      </c>
      <c r="AN110" s="11">
        <f>'OddsRatio_working_3-way'!AB110+'OddsRatio_working_3-way'!AH110</f>
        <v>-0.27115059326703139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1.0927550927126615</v>
      </c>
      <c r="AS110" s="11">
        <f>IF(('OddsRatio_working_3-way'!X110=0),IF(Q110&gt;0,-Q110^(1/3),(-Q110)^(1/3)),'OddsRatio_working_3-way'!AM110-'OddsRatio_working_3-way'!R110/3)</f>
        <v>-0.82160449944563008</v>
      </c>
      <c r="AT110" s="11">
        <f>IF(('OddsRatio_working_3-way'!X110=0),IF(Q110&gt;0,-Q110^(1/3),(-Q110)^(1/3)),'OddsRatio_working_3-way'!AN110-'OddsRatio_working_3-way'!R110/3)</f>
        <v>-0.27115059326703139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3.1</v>
      </c>
      <c r="B111" s="4">
        <f>IF('True_Odds_Calculator_3-way'!B112="","",'True_Odds_Calculator_3-way'!B112)</f>
        <v>3.5</v>
      </c>
      <c r="C111" s="4">
        <f>IF('True_Odds_Calculator_3-way'!C112="","",'True_Odds_Calculator_3-way'!C112)</f>
        <v>2.15</v>
      </c>
      <c r="D111" s="9">
        <f t="shared" si="26"/>
        <v>0.29879682603674323</v>
      </c>
      <c r="E111" s="9">
        <f t="shared" si="27"/>
        <v>0.26359095645666275</v>
      </c>
      <c r="F111" s="9">
        <f t="shared" si="28"/>
        <v>0.43761221750659401</v>
      </c>
      <c r="G111" s="9">
        <f t="shared" si="29"/>
        <v>1.1175027450752637</v>
      </c>
      <c r="H111" s="9">
        <f t="shared" si="30"/>
        <v>3.3467557646580537</v>
      </c>
      <c r="I111" s="9">
        <f t="shared" si="31"/>
        <v>3.7937568626881588</v>
      </c>
      <c r="J111" s="9">
        <f t="shared" si="32"/>
        <v>2.2851281568365533</v>
      </c>
      <c r="K111" s="11">
        <f t="shared" si="33"/>
        <v>0.32258064516129031</v>
      </c>
      <c r="L111" s="11">
        <f t="shared" si="34"/>
        <v>0.2857142857142857</v>
      </c>
      <c r="M111" s="11">
        <f t="shared" si="35"/>
        <v>0.46511627906976744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-0.25881470367591897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0.24649019397706567</v>
      </c>
      <c r="Q111" s="11">
        <f>2*'OddsRatio_working_3-way'!K111*'OddsRatio_working_3-way'!L111*'OddsRatio_working_3-way'!M111</f>
        <v>8.5735719644196753E-2</v>
      </c>
      <c r="R111" s="11">
        <f t="shared" si="36"/>
        <v>0</v>
      </c>
      <c r="S111" s="11">
        <f t="shared" si="37"/>
        <v>-0.95238095238095233</v>
      </c>
      <c r="T111" s="11">
        <f t="shared" si="38"/>
        <v>-0.33126293995859213</v>
      </c>
      <c r="U111" s="11">
        <f>'OddsRatio_working_3-way'!S111-'OddsRatio_working_3-way'!R111^2/3</f>
        <v>-0.95238095238095233</v>
      </c>
      <c r="V111" s="11">
        <f>'OddsRatio_working_3-way'!S111*'OddsRatio_working_3-way'!R111/3-2*'OddsRatio_working_3-way'!R111^3/27-'OddsRatio_working_3-way'!T111</f>
        <v>0.33126293995859213</v>
      </c>
      <c r="W111" s="11">
        <f>'OddsRatio_working_3-way'!V111^2+4*'OddsRatio_working_3-way'!U111^3/27</f>
        <v>-1.8240805133171806E-2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0.17886862533936856</v>
      </c>
      <c r="Y111" s="11">
        <f>IF('OddsRatio_working_3-way'!W111&gt;=0,IF('OddsRatio_working_3-way'!V111+SQRT('OddsRatio_working_3-way'!W111)&gt;0,0,PI()),ACOS('OddsRatio_working_3-way'!V111/(2*'OddsRatio_working_3-way'!X111)))</f>
        <v>0.38713342601379241</v>
      </c>
      <c r="Z111" s="11">
        <f>'OddsRatio_working_3-way'!X111^(1/3)*COS('OddsRatio_working_3-way'!Y111/3)</f>
        <v>0.55875137253763174</v>
      </c>
      <c r="AA111" s="11">
        <f>'OddsRatio_working_3-way'!X111^(1/3)*COS(('OddsRatio_working_3-way'!Y111+2*PI())/3)</f>
        <v>-0.34216832804094188</v>
      </c>
      <c r="AB111" s="11">
        <f>'OddsRatio_working_3-way'!X111^(1/3)*COS(('OddsRatio_working_3-way'!Y111+4*PI())/3)</f>
        <v>-0.21658304449669</v>
      </c>
      <c r="AC111" s="11">
        <f>'OddsRatio_working_3-way'!X111^(1/3)*SIN('OddsRatio_working_3-way'!Y111/3)</f>
        <v>7.2506697260529288E-2</v>
      </c>
      <c r="AD111" s="11">
        <f>'OddsRatio_working_3-way'!X111^(1/3)*SIN(('OddsRatio_working_3-way'!Y111+2*PI())/3)</f>
        <v>0.4476395343867472</v>
      </c>
      <c r="AE111" s="11">
        <f>'OddsRatio_working_3-way'!X111^(1/3)*SIN(('OddsRatio_working_3-way'!Y111+4*PI())/3)</f>
        <v>-0.52014623164727647</v>
      </c>
      <c r="AF111" s="11">
        <f>-'OddsRatio_working_3-way'!U111/(3*'OddsRatio_working_3-way'!X111^(1/3))*COS(('OddsRatio_working_3-way'!Y111)/3)</f>
        <v>0.55875137253763185</v>
      </c>
      <c r="AG111" s="11">
        <f>-'OddsRatio_working_3-way'!U111/(3*'OddsRatio_working_3-way'!X111^(1/3))*COS(('OddsRatio_working_3-way'!Y111+2*PI())/3)</f>
        <v>-0.34216832804094194</v>
      </c>
      <c r="AH111" s="11">
        <f>-'OddsRatio_working_3-way'!U111/(3*'OddsRatio_working_3-way'!X111^(1/3))*COS(('OddsRatio_working_3-way'!Y111+4*PI())/3)</f>
        <v>-0.21658304449669005</v>
      </c>
      <c r="AI111" s="11">
        <f>'OddsRatio_working_3-way'!U111/(3*'OddsRatio_working_3-way'!X111^(1/3))*SIN(('OddsRatio_working_3-way'!Y111)/3)</f>
        <v>-7.2506697260529301E-2</v>
      </c>
      <c r="AJ111" s="11">
        <f>'OddsRatio_working_3-way'!U111/(3*'OddsRatio_working_3-way'!X111^(1/3))*SIN(('OddsRatio_working_3-way'!Y111+2*PI())/3)</f>
        <v>-0.44763953438674731</v>
      </c>
      <c r="AK111" s="11">
        <f>'OddsRatio_working_3-way'!U111/(3*'OddsRatio_working_3-way'!X111^(1/3))*SIN(('OddsRatio_working_3-way'!Y111+4*PI())/3)</f>
        <v>0.52014623164727658</v>
      </c>
      <c r="AL111" s="11">
        <f>'OddsRatio_working_3-way'!Z111+'OddsRatio_working_3-way'!AF111</f>
        <v>1.1175027450752637</v>
      </c>
      <c r="AM111" s="11">
        <f>'OddsRatio_working_3-way'!AA111+'OddsRatio_working_3-way'!AG111</f>
        <v>-0.68433665608188377</v>
      </c>
      <c r="AN111" s="11">
        <f>'OddsRatio_working_3-way'!AB111+'OddsRatio_working_3-way'!AH111</f>
        <v>-0.43316608899338005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1.1175027450752637</v>
      </c>
      <c r="AS111" s="11">
        <f>IF(('OddsRatio_working_3-way'!X111=0),IF(Q111&gt;0,-Q111^(1/3),(-Q111)^(1/3)),'OddsRatio_working_3-way'!AM111-'OddsRatio_working_3-way'!R111/3)</f>
        <v>-0.68433665608188377</v>
      </c>
      <c r="AT111" s="11">
        <f>IF(('OddsRatio_working_3-way'!X111=0),IF(Q111&gt;0,-Q111^(1/3),(-Q111)^(1/3)),'OddsRatio_working_3-way'!AN111-'OddsRatio_working_3-way'!R111/3)</f>
        <v>-0.43316608899338005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1.32</v>
      </c>
      <c r="B112" s="4">
        <f>IF('True_Odds_Calculator_3-way'!B113="","",'True_Odds_Calculator_3-way'!B113)</f>
        <v>5.72</v>
      </c>
      <c r="C112" s="4">
        <f>IF('True_Odds_Calculator_3-way'!C113="","",'True_Odds_Calculator_3-way'!C113)</f>
        <v>10.69</v>
      </c>
      <c r="D112" s="9">
        <f t="shared" si="26"/>
        <v>0.74578193825524097</v>
      </c>
      <c r="E112" s="9">
        <f t="shared" si="27"/>
        <v>0.16589527575351526</v>
      </c>
      <c r="F112" s="9">
        <f t="shared" si="28"/>
        <v>8.8322785991243782E-2</v>
      </c>
      <c r="G112" s="9">
        <f t="shared" si="29"/>
        <v>1.0652328813579834</v>
      </c>
      <c r="H112" s="9">
        <f t="shared" si="30"/>
        <v>1.3408745220345546</v>
      </c>
      <c r="I112" s="9">
        <f t="shared" si="31"/>
        <v>6.0278992000096805</v>
      </c>
      <c r="J112" s="9">
        <f t="shared" si="32"/>
        <v>11.322106620358859</v>
      </c>
      <c r="K112" s="11">
        <f t="shared" si="33"/>
        <v>0.75757575757575757</v>
      </c>
      <c r="L112" s="11">
        <f t="shared" si="34"/>
        <v>0.17482517482517484</v>
      </c>
      <c r="M112" s="11">
        <f t="shared" si="35"/>
        <v>9.3545369504209552E-2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-0.18132934333291506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0.18249672769614944</v>
      </c>
      <c r="Q112" s="11">
        <f>2*'OddsRatio_working_3-way'!K112*'OddsRatio_working_3-way'!L112*'OddsRatio_working_3-way'!M112</f>
        <v>2.4778917541907596E-2</v>
      </c>
      <c r="R112" s="11">
        <f t="shared" si="36"/>
        <v>0</v>
      </c>
      <c r="S112" s="11">
        <f t="shared" si="37"/>
        <v>-1.0064379230728868</v>
      </c>
      <c r="T112" s="11">
        <f t="shared" si="38"/>
        <v>-0.1366514491612881</v>
      </c>
      <c r="U112" s="11">
        <f>'OddsRatio_working_3-way'!S112-'OddsRatio_working_3-way'!R112^2/3</f>
        <v>-1.0064379230728868</v>
      </c>
      <c r="V112" s="11">
        <f>'OddsRatio_working_3-way'!S112*'OddsRatio_working_3-way'!R112/3-2*'OddsRatio_working_3-way'!R112^3/27-'OddsRatio_working_3-way'!T112</f>
        <v>0.1366514491612881</v>
      </c>
      <c r="W112" s="11">
        <f>'OddsRatio_working_3-way'!V112^2+4*'OddsRatio_working_3-way'!U112^3/27</f>
        <v>-0.13235428908816316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0.19431154600669209</v>
      </c>
      <c r="Y112" s="11">
        <f>IF('OddsRatio_working_3-way'!W112&gt;=0,IF('OddsRatio_working_3-way'!V112+SQRT('OddsRatio_working_3-way'!W112)&gt;0,0,PI()),ACOS('OddsRatio_working_3-way'!V112/(2*'OddsRatio_working_3-way'!X112)))</f>
        <v>1.21148484075347</v>
      </c>
      <c r="Z112" s="11">
        <f>'OddsRatio_working_3-way'!X112^(1/3)*COS('OddsRatio_working_3-way'!Y112/3)</f>
        <v>0.53261644067899172</v>
      </c>
      <c r="AA112" s="11">
        <f>'OddsRatio_working_3-way'!X112^(1/3)*COS(('OddsRatio_working_3-way'!Y112+2*PI())/3)</f>
        <v>-0.4634104174532096</v>
      </c>
      <c r="AB112" s="11">
        <f>'OddsRatio_working_3-way'!X112^(1/3)*COS(('OddsRatio_working_3-way'!Y112+4*PI())/3)</f>
        <v>-6.9206023225782051E-2</v>
      </c>
      <c r="AC112" s="11">
        <f>'OddsRatio_working_3-way'!X112^(1/3)*SIN('OddsRatio_working_3-way'!Y112/3)</f>
        <v>0.22759401312293862</v>
      </c>
      <c r="AD112" s="11">
        <f>'OddsRatio_working_3-way'!X112^(1/3)*SIN(('OddsRatio_working_3-way'!Y112+2*PI())/3)</f>
        <v>0.3474623615397851</v>
      </c>
      <c r="AE112" s="11">
        <f>'OddsRatio_working_3-way'!X112^(1/3)*SIN(('OddsRatio_working_3-way'!Y112+4*PI())/3)</f>
        <v>-0.57505637466272364</v>
      </c>
      <c r="AF112" s="11">
        <f>-'OddsRatio_working_3-way'!U112/(3*'OddsRatio_working_3-way'!X112^(1/3))*COS(('OddsRatio_working_3-way'!Y112)/3)</f>
        <v>0.53261644067899172</v>
      </c>
      <c r="AG112" s="11">
        <f>-'OddsRatio_working_3-way'!U112/(3*'OddsRatio_working_3-way'!X112^(1/3))*COS(('OddsRatio_working_3-way'!Y112+2*PI())/3)</f>
        <v>-0.4634104174532096</v>
      </c>
      <c r="AH112" s="11">
        <f>-'OddsRatio_working_3-way'!U112/(3*'OddsRatio_working_3-way'!X112^(1/3))*COS(('OddsRatio_working_3-way'!Y112+4*PI())/3)</f>
        <v>-6.9206023225782051E-2</v>
      </c>
      <c r="AI112" s="11">
        <f>'OddsRatio_working_3-way'!U112/(3*'OddsRatio_working_3-way'!X112^(1/3))*SIN(('OddsRatio_working_3-way'!Y112)/3)</f>
        <v>-0.22759401312293862</v>
      </c>
      <c r="AJ112" s="11">
        <f>'OddsRatio_working_3-way'!U112/(3*'OddsRatio_working_3-way'!X112^(1/3))*SIN(('OddsRatio_working_3-way'!Y112+2*PI())/3)</f>
        <v>-0.3474623615397851</v>
      </c>
      <c r="AK112" s="11">
        <f>'OddsRatio_working_3-way'!U112/(3*'OddsRatio_working_3-way'!X112^(1/3))*SIN(('OddsRatio_working_3-way'!Y112+4*PI())/3)</f>
        <v>0.57505637466272364</v>
      </c>
      <c r="AL112" s="11">
        <f>'OddsRatio_working_3-way'!Z112+'OddsRatio_working_3-way'!AF112</f>
        <v>1.0652328813579834</v>
      </c>
      <c r="AM112" s="11">
        <f>'OddsRatio_working_3-way'!AA112+'OddsRatio_working_3-way'!AG112</f>
        <v>-0.9268208349064192</v>
      </c>
      <c r="AN112" s="11">
        <f>'OddsRatio_working_3-way'!AB112+'OddsRatio_working_3-way'!AH112</f>
        <v>-0.1384120464515641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1.0652328813579834</v>
      </c>
      <c r="AS112" s="11">
        <f>IF(('OddsRatio_working_3-way'!X112=0),IF(Q112&gt;0,-Q112^(1/3),(-Q112)^(1/3)),'OddsRatio_working_3-way'!AM112-'OddsRatio_working_3-way'!R112/3)</f>
        <v>-0.9268208349064192</v>
      </c>
      <c r="AT112" s="11">
        <f>IF(('OddsRatio_working_3-way'!X112=0),IF(Q112&gt;0,-Q112^(1/3),(-Q112)^(1/3)),'OddsRatio_working_3-way'!AN112-'OddsRatio_working_3-way'!R112/3)</f>
        <v>-0.1384120464515641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1.31</v>
      </c>
      <c r="B113" s="4">
        <f>IF('True_Odds_Calculator_3-way'!B114="","",'True_Odds_Calculator_3-way'!B114)</f>
        <v>5.7</v>
      </c>
      <c r="C113" s="4">
        <f>IF('True_Odds_Calculator_3-way'!C114="","",'True_Odds_Calculator_3-way'!C114)</f>
        <v>11.66</v>
      </c>
      <c r="D113" s="9">
        <f t="shared" si="26"/>
        <v>0.7521393531938404</v>
      </c>
      <c r="E113" s="9">
        <f t="shared" si="27"/>
        <v>0.16677049237401773</v>
      </c>
      <c r="F113" s="9">
        <f t="shared" si="28"/>
        <v>8.1090154432141709E-2</v>
      </c>
      <c r="G113" s="9">
        <f t="shared" si="29"/>
        <v>1.0630350215995104</v>
      </c>
      <c r="H113" s="9">
        <f t="shared" si="30"/>
        <v>1.3295408566958486</v>
      </c>
      <c r="I113" s="9">
        <f t="shared" si="31"/>
        <v>5.9962646015176997</v>
      </c>
      <c r="J113" s="9">
        <f t="shared" si="32"/>
        <v>12.33195333025078</v>
      </c>
      <c r="K113" s="11">
        <f t="shared" si="33"/>
        <v>0.76335877862595414</v>
      </c>
      <c r="L113" s="11">
        <f t="shared" si="34"/>
        <v>0.17543859649122806</v>
      </c>
      <c r="M113" s="11">
        <f t="shared" si="35"/>
        <v>8.5763293310463118E-2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-0.1783906363528398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0.17998001957612919</v>
      </c>
      <c r="Q113" s="11">
        <f>2*'OddsRatio_working_3-way'!K113*'OddsRatio_working_3-way'!L113*'OddsRatio_working_3-way'!M113</f>
        <v>2.2971285204355995E-2</v>
      </c>
      <c r="R113" s="11">
        <f t="shared" si="36"/>
        <v>0</v>
      </c>
      <c r="S113" s="11">
        <f t="shared" si="37"/>
        <v>-1.008909566419987</v>
      </c>
      <c r="T113" s="11">
        <f t="shared" si="38"/>
        <v>-0.12876956814549934</v>
      </c>
      <c r="U113" s="11">
        <f>'OddsRatio_working_3-way'!S113-'OddsRatio_working_3-way'!R113^2/3</f>
        <v>-1.008909566419987</v>
      </c>
      <c r="V113" s="11">
        <f>'OddsRatio_working_3-way'!S113*'OddsRatio_working_3-way'!R113/3-2*'OddsRatio_working_3-way'!R113^3/27-'OddsRatio_working_3-way'!T113</f>
        <v>0.12876956814549934</v>
      </c>
      <c r="W113" s="11">
        <f>'OddsRatio_working_3-way'!V113^2+4*'OddsRatio_working_3-way'!U113^3/27</f>
        <v>-0.13556173870866609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0.19502778032183293</v>
      </c>
      <c r="Y113" s="11">
        <f>IF('OddsRatio_working_3-way'!W113&gt;=0,IF('OddsRatio_working_3-way'!V113+SQRT('OddsRatio_working_3-way'!W113)&gt;0,0,PI()),ACOS('OddsRatio_working_3-way'!V113/(2*'OddsRatio_working_3-way'!X113)))</f>
        <v>1.2343536053019641</v>
      </c>
      <c r="Z113" s="11">
        <f>'OddsRatio_working_3-way'!X113^(1/3)*COS('OddsRatio_working_3-way'!Y113/3)</f>
        <v>0.53151751079975529</v>
      </c>
      <c r="AA113" s="11">
        <f>'OddsRatio_working_3-way'!X113^(1/3)*COS(('OddsRatio_working_3-way'!Y113+2*PI())/3)</f>
        <v>-0.46661752018230079</v>
      </c>
      <c r="AB113" s="11">
        <f>'OddsRatio_working_3-way'!X113^(1/3)*COS(('OddsRatio_working_3-way'!Y113+4*PI())/3)</f>
        <v>-6.4899990617454661E-2</v>
      </c>
      <c r="AC113" s="11">
        <f>'OddsRatio_working_3-way'!X113^(1/3)*SIN('OddsRatio_working_3-way'!Y113/3)</f>
        <v>0.23193172383245547</v>
      </c>
      <c r="AD113" s="11">
        <f>'OddsRatio_working_3-way'!X113^(1/3)*SIN(('OddsRatio_working_3-way'!Y113+2*PI())/3)</f>
        <v>0.34434180499263012</v>
      </c>
      <c r="AE113" s="11">
        <f>'OddsRatio_working_3-way'!X113^(1/3)*SIN(('OddsRatio_working_3-way'!Y113+4*PI())/3)</f>
        <v>-0.57627352882508553</v>
      </c>
      <c r="AF113" s="11">
        <f>-'OddsRatio_working_3-way'!U113/(3*'OddsRatio_working_3-way'!X113^(1/3))*COS(('OddsRatio_working_3-way'!Y113)/3)</f>
        <v>0.53151751079975518</v>
      </c>
      <c r="AG113" s="11">
        <f>-'OddsRatio_working_3-way'!U113/(3*'OddsRatio_working_3-way'!X113^(1/3))*COS(('OddsRatio_working_3-way'!Y113+2*PI())/3)</f>
        <v>-0.46661752018230068</v>
      </c>
      <c r="AH113" s="11">
        <f>-'OddsRatio_working_3-way'!U113/(3*'OddsRatio_working_3-way'!X113^(1/3))*COS(('OddsRatio_working_3-way'!Y113+4*PI())/3)</f>
        <v>-6.4899990617454648E-2</v>
      </c>
      <c r="AI113" s="11">
        <f>'OddsRatio_working_3-way'!U113/(3*'OddsRatio_working_3-way'!X113^(1/3))*SIN(('OddsRatio_working_3-way'!Y113)/3)</f>
        <v>-0.23193172383245542</v>
      </c>
      <c r="AJ113" s="11">
        <f>'OddsRatio_working_3-way'!U113/(3*'OddsRatio_working_3-way'!X113^(1/3))*SIN(('OddsRatio_working_3-way'!Y113+2*PI())/3)</f>
        <v>-0.34434180499263006</v>
      </c>
      <c r="AK113" s="11">
        <f>'OddsRatio_working_3-way'!U113/(3*'OddsRatio_working_3-way'!X113^(1/3))*SIN(('OddsRatio_working_3-way'!Y113+4*PI())/3)</f>
        <v>0.57627352882508542</v>
      </c>
      <c r="AL113" s="11">
        <f>'OddsRatio_working_3-way'!Z113+'OddsRatio_working_3-way'!AF113</f>
        <v>1.0630350215995104</v>
      </c>
      <c r="AM113" s="11">
        <f>'OddsRatio_working_3-way'!AA113+'OddsRatio_working_3-way'!AG113</f>
        <v>-0.93323504036460148</v>
      </c>
      <c r="AN113" s="11">
        <f>'OddsRatio_working_3-way'!AB113+'OddsRatio_working_3-way'!AH113</f>
        <v>-0.12979998123490932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1.0630350215995104</v>
      </c>
      <c r="AS113" s="11">
        <f>IF(('OddsRatio_working_3-way'!X113=0),IF(Q113&gt;0,-Q113^(1/3),(-Q113)^(1/3)),'OddsRatio_working_3-way'!AM113-'OddsRatio_working_3-way'!R113/3)</f>
        <v>-0.93323504036460148</v>
      </c>
      <c r="AT113" s="11">
        <f>IF(('OddsRatio_working_3-way'!X113=0),IF(Q113&gt;0,-Q113^(1/3),(-Q113)^(1/3)),'OddsRatio_working_3-way'!AN113-'OddsRatio_working_3-way'!R113/3)</f>
        <v>-0.12979998123490932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2.89</v>
      </c>
      <c r="B114" s="4">
        <f>IF('True_Odds_Calculator_3-way'!B115="","",'True_Odds_Calculator_3-way'!B115)</f>
        <v>3.36</v>
      </c>
      <c r="C114" s="4">
        <f>IF('True_Odds_Calculator_3-way'!C115="","",'True_Odds_Calculator_3-way'!C115)</f>
        <v>2.57</v>
      </c>
      <c r="D114" s="9">
        <f t="shared" si="26"/>
        <v>0.33501128562547844</v>
      </c>
      <c r="E114" s="9">
        <f t="shared" si="27"/>
        <v>0.28747263610685447</v>
      </c>
      <c r="F114" s="9">
        <f t="shared" si="28"/>
        <v>0.3775160782676672</v>
      </c>
      <c r="G114" s="9">
        <f t="shared" si="29"/>
        <v>1.0502508295042381</v>
      </c>
      <c r="H114" s="9">
        <f t="shared" si="30"/>
        <v>2.9849740677630101</v>
      </c>
      <c r="I114" s="9">
        <f t="shared" si="31"/>
        <v>3.4785919576300017</v>
      </c>
      <c r="J114" s="9">
        <f t="shared" si="32"/>
        <v>2.6488938023216537</v>
      </c>
      <c r="K114" s="11">
        <f t="shared" si="33"/>
        <v>0.34602076124567471</v>
      </c>
      <c r="L114" s="11">
        <f t="shared" si="34"/>
        <v>0.29761904761904762</v>
      </c>
      <c r="M114" s="11">
        <f t="shared" si="35"/>
        <v>0.38910505836575876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-0.28061004671953471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0.23321299222366904</v>
      </c>
      <c r="Q114" s="11">
        <f>2*'OddsRatio_working_3-way'!K114*'OddsRatio_working_3-way'!L114*'OddsRatio_working_3-way'!M114</f>
        <v>8.0141921726346738E-2</v>
      </c>
      <c r="R114" s="11">
        <f t="shared" si="36"/>
        <v>0</v>
      </c>
      <c r="S114" s="11">
        <f t="shared" si="37"/>
        <v>-0.83109280993335821</v>
      </c>
      <c r="T114" s="11">
        <f t="shared" si="38"/>
        <v>-0.28559890375716773</v>
      </c>
      <c r="U114" s="11">
        <f>'OddsRatio_working_3-way'!S114-'OddsRatio_working_3-way'!R114^2/3</f>
        <v>-0.83109280993335821</v>
      </c>
      <c r="V114" s="11">
        <f>'OddsRatio_working_3-way'!S114*'OddsRatio_working_3-way'!R114/3-2*'OddsRatio_working_3-way'!R114^3/27-'OddsRatio_working_3-way'!T114</f>
        <v>0.28559890375716773</v>
      </c>
      <c r="W114" s="11">
        <f>'OddsRatio_working_3-way'!V114^2+4*'OddsRatio_working_3-way'!U114^3/27</f>
        <v>-3.4774862076495661E-3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0.14581171080793331</v>
      </c>
      <c r="Y114" s="11">
        <f>IF('OddsRatio_working_3-way'!W114&gt;=0,IF('OddsRatio_working_3-way'!V114+SQRT('OddsRatio_working_3-way'!W114)&gt;0,0,PI()),ACOS('OddsRatio_working_3-way'!V114/(2*'OddsRatio_working_3-way'!X114)))</f>
        <v>0.20361766420688721</v>
      </c>
      <c r="Z114" s="11">
        <f>'OddsRatio_working_3-way'!X114^(1/3)*COS('OddsRatio_working_3-way'!Y114/3)</f>
        <v>0.52512541475211905</v>
      </c>
      <c r="AA114" s="11">
        <f>'OddsRatio_working_3-way'!X114^(1/3)*COS(('OddsRatio_working_3-way'!Y114+2*PI())/3)</f>
        <v>-0.29347672635452215</v>
      </c>
      <c r="AB114" s="11">
        <f>'OddsRatio_working_3-way'!X114^(1/3)*COS(('OddsRatio_working_3-way'!Y114+4*PI())/3)</f>
        <v>-0.23164868839759706</v>
      </c>
      <c r="AC114" s="11">
        <f>'OddsRatio_working_3-way'!X114^(1/3)*SIN('OddsRatio_working_3-way'!Y114/3)</f>
        <v>3.5696434357897107E-2</v>
      </c>
      <c r="AD114" s="11">
        <f>'OddsRatio_working_3-way'!X114^(1/3)*SIN(('OddsRatio_working_3-way'!Y114+2*PI())/3)</f>
        <v>0.4369237321692262</v>
      </c>
      <c r="AE114" s="11">
        <f>'OddsRatio_working_3-way'!X114^(1/3)*SIN(('OddsRatio_working_3-way'!Y114+4*PI())/3)</f>
        <v>-0.4726201665271233</v>
      </c>
      <c r="AF114" s="11">
        <f>-'OddsRatio_working_3-way'!U114/(3*'OddsRatio_working_3-way'!X114^(1/3))*COS(('OddsRatio_working_3-way'!Y114)/3)</f>
        <v>0.52512541475211905</v>
      </c>
      <c r="AG114" s="11">
        <f>-'OddsRatio_working_3-way'!U114/(3*'OddsRatio_working_3-way'!X114^(1/3))*COS(('OddsRatio_working_3-way'!Y114+2*PI())/3)</f>
        <v>-0.29347672635452215</v>
      </c>
      <c r="AH114" s="11">
        <f>-'OddsRatio_working_3-way'!U114/(3*'OddsRatio_working_3-way'!X114^(1/3))*COS(('OddsRatio_working_3-way'!Y114+4*PI())/3)</f>
        <v>-0.23164868839759706</v>
      </c>
      <c r="AI114" s="11">
        <f>'OddsRatio_working_3-way'!U114/(3*'OddsRatio_working_3-way'!X114^(1/3))*SIN(('OddsRatio_working_3-way'!Y114)/3)</f>
        <v>-3.5696434357897107E-2</v>
      </c>
      <c r="AJ114" s="11">
        <f>'OddsRatio_working_3-way'!U114/(3*'OddsRatio_working_3-way'!X114^(1/3))*SIN(('OddsRatio_working_3-way'!Y114+2*PI())/3)</f>
        <v>-0.4369237321692262</v>
      </c>
      <c r="AK114" s="11">
        <f>'OddsRatio_working_3-way'!U114/(3*'OddsRatio_working_3-way'!X114^(1/3))*SIN(('OddsRatio_working_3-way'!Y114+4*PI())/3)</f>
        <v>0.4726201665271233</v>
      </c>
      <c r="AL114" s="11">
        <f>'OddsRatio_working_3-way'!Z114+'OddsRatio_working_3-way'!AF114</f>
        <v>1.0502508295042381</v>
      </c>
      <c r="AM114" s="11">
        <f>'OddsRatio_working_3-way'!AA114+'OddsRatio_working_3-way'!AG114</f>
        <v>-0.58695345270904431</v>
      </c>
      <c r="AN114" s="11">
        <f>'OddsRatio_working_3-way'!AB114+'OddsRatio_working_3-way'!AH114</f>
        <v>-0.46329737679519412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1.0502508295042381</v>
      </c>
      <c r="AS114" s="11">
        <f>IF(('OddsRatio_working_3-way'!X114=0),IF(Q114&gt;0,-Q114^(1/3),(-Q114)^(1/3)),'OddsRatio_working_3-way'!AM114-'OddsRatio_working_3-way'!R114/3)</f>
        <v>-0.58695345270904431</v>
      </c>
      <c r="AT114" s="11">
        <f>IF(('OddsRatio_working_3-way'!X114=0),IF(Q114&gt;0,-Q114^(1/3),(-Q114)^(1/3)),'OddsRatio_working_3-way'!AN114-'OddsRatio_working_3-way'!R114/3)</f>
        <v>-0.46329737679519412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1.62</v>
      </c>
      <c r="B115" s="4">
        <f>IF('True_Odds_Calculator_3-way'!B116="","",'True_Odds_Calculator_3-way'!B116)</f>
        <v>3.93</v>
      </c>
      <c r="C115" s="4">
        <f>IF('True_Odds_Calculator_3-way'!C116="","",'True_Odds_Calculator_3-way'!C116)</f>
        <v>6.06</v>
      </c>
      <c r="D115" s="9">
        <f t="shared" si="26"/>
        <v>0.60164728261387557</v>
      </c>
      <c r="E115" s="9">
        <f t="shared" si="27"/>
        <v>0.24219100126281023</v>
      </c>
      <c r="F115" s="9">
        <f t="shared" si="28"/>
        <v>0.15616171612331414</v>
      </c>
      <c r="G115" s="9">
        <f t="shared" si="29"/>
        <v>1.0679087256730639</v>
      </c>
      <c r="H115" s="9">
        <f t="shared" si="30"/>
        <v>1.6621034099173</v>
      </c>
      <c r="I115" s="9">
        <f t="shared" si="31"/>
        <v>4.1289725662220773</v>
      </c>
      <c r="J115" s="9">
        <f t="shared" si="32"/>
        <v>6.4036181519057038</v>
      </c>
      <c r="K115" s="11">
        <f t="shared" si="33"/>
        <v>0.61728395061728392</v>
      </c>
      <c r="L115" s="11">
        <f t="shared" si="34"/>
        <v>0.2544529262086514</v>
      </c>
      <c r="M115" s="11">
        <f t="shared" si="35"/>
        <v>0.16501650165016502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-0.23824820518052181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0.22316339635094407</v>
      </c>
      <c r="Q115" s="11">
        <f>2*'OddsRatio_working_3-way'!K115*'OddsRatio_working_3-way'!L115*'OddsRatio_working_3-way'!M115</f>
        <v>5.1838187305678074E-2</v>
      </c>
      <c r="R115" s="11">
        <f t="shared" si="36"/>
        <v>0</v>
      </c>
      <c r="S115" s="11">
        <f t="shared" si="37"/>
        <v>-0.93668448071561372</v>
      </c>
      <c r="T115" s="11">
        <f t="shared" si="38"/>
        <v>-0.21758059946936445</v>
      </c>
      <c r="U115" s="11">
        <f>'OddsRatio_working_3-way'!S115-'OddsRatio_working_3-way'!R115^2/3</f>
        <v>-0.93668448071561372</v>
      </c>
      <c r="V115" s="11">
        <f>'OddsRatio_working_3-way'!S115*'OddsRatio_working_3-way'!R115/3-2*'OddsRatio_working_3-way'!R115^3/27-'OddsRatio_working_3-way'!T115</f>
        <v>0.21758059946936445</v>
      </c>
      <c r="W115" s="11">
        <f>'OddsRatio_working_3-way'!V115^2+4*'OddsRatio_working_3-way'!U115^3/27</f>
        <v>-7.4410710046945855E-2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0.17446491575127207</v>
      </c>
      <c r="Y115" s="11">
        <f>IF('OddsRatio_working_3-way'!W115&gt;=0,IF('OddsRatio_working_3-way'!V115+SQRT('OddsRatio_working_3-way'!W115)&gt;0,0,PI()),ACOS('OddsRatio_working_3-way'!V115/(2*'OddsRatio_working_3-way'!X115)))</f>
        <v>0.89750109544006917</v>
      </c>
      <c r="Z115" s="11">
        <f>'OddsRatio_working_3-way'!X115^(1/3)*COS('OddsRatio_working_3-way'!Y115/3)</f>
        <v>0.53395436283653197</v>
      </c>
      <c r="AA115" s="11">
        <f>'OddsRatio_working_3-way'!X115^(1/3)*COS(('OddsRatio_working_3-way'!Y115+2*PI())/3)</f>
        <v>-0.40959791618280955</v>
      </c>
      <c r="AB115" s="11">
        <f>'OddsRatio_working_3-way'!X115^(1/3)*COS(('OddsRatio_working_3-way'!Y115+4*PI())/3)</f>
        <v>-0.12435644665372279</v>
      </c>
      <c r="AC115" s="11">
        <f>'OddsRatio_working_3-way'!X115^(1/3)*SIN('OddsRatio_working_3-way'!Y115/3)</f>
        <v>0.16468423921666289</v>
      </c>
      <c r="AD115" s="11">
        <f>'OddsRatio_working_3-way'!X115^(1/3)*SIN(('OddsRatio_working_3-way'!Y115+2*PI())/3)</f>
        <v>0.38007592306963883</v>
      </c>
      <c r="AE115" s="11">
        <f>'OddsRatio_working_3-way'!X115^(1/3)*SIN(('OddsRatio_working_3-way'!Y115+4*PI())/3)</f>
        <v>-0.54476016228630164</v>
      </c>
      <c r="AF115" s="11">
        <f>-'OddsRatio_working_3-way'!U115/(3*'OddsRatio_working_3-way'!X115^(1/3))*COS(('OddsRatio_working_3-way'!Y115)/3)</f>
        <v>0.53395436283653208</v>
      </c>
      <c r="AG115" s="11">
        <f>-'OddsRatio_working_3-way'!U115/(3*'OddsRatio_working_3-way'!X115^(1/3))*COS(('OddsRatio_working_3-way'!Y115+2*PI())/3)</f>
        <v>-0.40959791618280961</v>
      </c>
      <c r="AH115" s="11">
        <f>-'OddsRatio_working_3-way'!U115/(3*'OddsRatio_working_3-way'!X115^(1/3))*COS(('OddsRatio_working_3-way'!Y115+4*PI())/3)</f>
        <v>-0.12435644665372282</v>
      </c>
      <c r="AI115" s="11">
        <f>'OddsRatio_working_3-way'!U115/(3*'OddsRatio_working_3-way'!X115^(1/3))*SIN(('OddsRatio_working_3-way'!Y115)/3)</f>
        <v>-0.16468423921666292</v>
      </c>
      <c r="AJ115" s="11">
        <f>'OddsRatio_working_3-way'!U115/(3*'OddsRatio_working_3-way'!X115^(1/3))*SIN(('OddsRatio_working_3-way'!Y115+2*PI())/3)</f>
        <v>-0.38007592306963889</v>
      </c>
      <c r="AK115" s="11">
        <f>'OddsRatio_working_3-way'!U115/(3*'OddsRatio_working_3-way'!X115^(1/3))*SIN(('OddsRatio_working_3-way'!Y115+4*PI())/3)</f>
        <v>0.54476016228630175</v>
      </c>
      <c r="AL115" s="11">
        <f>'OddsRatio_working_3-way'!Z115+'OddsRatio_working_3-way'!AF115</f>
        <v>1.0679087256730639</v>
      </c>
      <c r="AM115" s="11">
        <f>'OddsRatio_working_3-way'!AA115+'OddsRatio_working_3-way'!AG115</f>
        <v>-0.81919583236561921</v>
      </c>
      <c r="AN115" s="11">
        <f>'OddsRatio_working_3-way'!AB115+'OddsRatio_working_3-way'!AH115</f>
        <v>-0.24871289330744561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1.0679087256730639</v>
      </c>
      <c r="AS115" s="11">
        <f>IF(('OddsRatio_working_3-way'!X115=0),IF(Q115&gt;0,-Q115^(1/3),(-Q115)^(1/3)),'OddsRatio_working_3-way'!AM115-'OddsRatio_working_3-way'!R115/3)</f>
        <v>-0.81919583236561921</v>
      </c>
      <c r="AT115" s="11">
        <f>IF(('OddsRatio_working_3-way'!X115=0),IF(Q115&gt;0,-Q115^(1/3),(-Q115)^(1/3)),'OddsRatio_working_3-way'!AN115-'OddsRatio_working_3-way'!R115/3)</f>
        <v>-0.24871289330744561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2.41</v>
      </c>
      <c r="B116" s="4">
        <f>IF('True_Odds_Calculator_3-way'!B117="","",'True_Odds_Calculator_3-way'!B117)</f>
        <v>3.38</v>
      </c>
      <c r="C116" s="4">
        <f>IF('True_Odds_Calculator_3-way'!C117="","",'True_Odds_Calculator_3-way'!C117)</f>
        <v>3</v>
      </c>
      <c r="D116" s="9">
        <f t="shared" si="26"/>
        <v>0.39896030703421009</v>
      </c>
      <c r="E116" s="9">
        <f t="shared" si="27"/>
        <v>0.28225370453955506</v>
      </c>
      <c r="F116" s="9">
        <f t="shared" si="28"/>
        <v>0.3187859884262349</v>
      </c>
      <c r="G116" s="9">
        <f t="shared" si="29"/>
        <v>1.068450365301099</v>
      </c>
      <c r="H116" s="9">
        <f t="shared" si="30"/>
        <v>2.5065150150745494</v>
      </c>
      <c r="I116" s="9">
        <f t="shared" si="31"/>
        <v>3.5429118694166153</v>
      </c>
      <c r="J116" s="9">
        <f t="shared" si="32"/>
        <v>3.1369007306021977</v>
      </c>
      <c r="K116" s="11">
        <f t="shared" si="33"/>
        <v>0.41493775933609955</v>
      </c>
      <c r="L116" s="11">
        <f t="shared" si="34"/>
        <v>0.29585798816568049</v>
      </c>
      <c r="M116" s="11">
        <f t="shared" si="35"/>
        <v>0.33333333333333331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-0.27464460212624908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0.2369319158339267</v>
      </c>
      <c r="Q116" s="11">
        <f>2*'OddsRatio_working_3-way'!K116*'OddsRatio_working_3-way'!L116*'OddsRatio_working_3-way'!M116</f>
        <v>8.1841767127435808E-2</v>
      </c>
      <c r="R116" s="11">
        <f t="shared" si="36"/>
        <v>0</v>
      </c>
      <c r="S116" s="11">
        <f t="shared" si="37"/>
        <v>-0.86268549973180775</v>
      </c>
      <c r="T116" s="11">
        <f t="shared" si="38"/>
        <v>-0.29799153704034803</v>
      </c>
      <c r="U116" s="11">
        <f>'OddsRatio_working_3-way'!S116-'OddsRatio_working_3-way'!R116^2/3</f>
        <v>-0.86268549973180775</v>
      </c>
      <c r="V116" s="11">
        <f>'OddsRatio_working_3-way'!S116*'OddsRatio_working_3-way'!R116/3-2*'OddsRatio_working_3-way'!R116^3/27-'OddsRatio_working_3-way'!T116</f>
        <v>0.29799153704034803</v>
      </c>
      <c r="W116" s="11">
        <f>'OddsRatio_working_3-way'!V116^2+4*'OddsRatio_working_3-way'!U116^3/27</f>
        <v>-6.3170753926631573E-3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0.15420443536125369</v>
      </c>
      <c r="Y116" s="11">
        <f>IF('OddsRatio_working_3-way'!W116&gt;=0,IF('OddsRatio_working_3-way'!V116+SQRT('OddsRatio_working_3-way'!W116)&gt;0,0,PI()),ACOS('OddsRatio_working_3-way'!V116/(2*'OddsRatio_working_3-way'!X116)))</f>
        <v>0.26065133349439162</v>
      </c>
      <c r="Z116" s="11">
        <f>'OddsRatio_working_3-way'!X116^(1/3)*COS('OddsRatio_working_3-way'!Y116/3)</f>
        <v>0.53422518265054963</v>
      </c>
      <c r="AA116" s="11">
        <f>'OddsRatio_working_3-way'!X116^(1/3)*COS(('OddsRatio_working_3-way'!Y116+2*PI())/3)</f>
        <v>-0.30741104786447981</v>
      </c>
      <c r="AB116" s="11">
        <f>'OddsRatio_working_3-way'!X116^(1/3)*COS(('OddsRatio_working_3-way'!Y116+4*PI())/3)</f>
        <v>-0.22681413478606968</v>
      </c>
      <c r="AC116" s="11">
        <f>'OddsRatio_working_3-way'!X116^(1/3)*SIN('OddsRatio_working_3-way'!Y116/3)</f>
        <v>4.6532649461672987E-2</v>
      </c>
      <c r="AD116" s="11">
        <f>'OddsRatio_working_3-way'!X116^(1/3)*SIN(('OddsRatio_working_3-way'!Y116+2*PI())/3)</f>
        <v>0.43938625478592125</v>
      </c>
      <c r="AE116" s="11">
        <f>'OddsRatio_working_3-way'!X116^(1/3)*SIN(('OddsRatio_working_3-way'!Y116+4*PI())/3)</f>
        <v>-0.48591890424759421</v>
      </c>
      <c r="AF116" s="11">
        <f>-'OddsRatio_working_3-way'!U116/(3*'OddsRatio_working_3-way'!X116^(1/3))*COS(('OddsRatio_working_3-way'!Y116)/3)</f>
        <v>0.53422518265054941</v>
      </c>
      <c r="AG116" s="11">
        <f>-'OddsRatio_working_3-way'!U116/(3*'OddsRatio_working_3-way'!X116^(1/3))*COS(('OddsRatio_working_3-way'!Y116+2*PI())/3)</f>
        <v>-0.3074110478644797</v>
      </c>
      <c r="AH116" s="11">
        <f>-'OddsRatio_working_3-way'!U116/(3*'OddsRatio_working_3-way'!X116^(1/3))*COS(('OddsRatio_working_3-way'!Y116+4*PI())/3)</f>
        <v>-0.22681413478606957</v>
      </c>
      <c r="AI116" s="11">
        <f>'OddsRatio_working_3-way'!U116/(3*'OddsRatio_working_3-way'!X116^(1/3))*SIN(('OddsRatio_working_3-way'!Y116)/3)</f>
        <v>-4.6532649461672973E-2</v>
      </c>
      <c r="AJ116" s="11">
        <f>'OddsRatio_working_3-way'!U116/(3*'OddsRatio_working_3-way'!X116^(1/3))*SIN(('OddsRatio_working_3-way'!Y116+2*PI())/3)</f>
        <v>-0.43938625478592108</v>
      </c>
      <c r="AK116" s="11">
        <f>'OddsRatio_working_3-way'!U116/(3*'OddsRatio_working_3-way'!X116^(1/3))*SIN(('OddsRatio_working_3-way'!Y116+4*PI())/3)</f>
        <v>0.48591890424759399</v>
      </c>
      <c r="AL116" s="11">
        <f>'OddsRatio_working_3-way'!Z116+'OddsRatio_working_3-way'!AF116</f>
        <v>1.068450365301099</v>
      </c>
      <c r="AM116" s="11">
        <f>'OddsRatio_working_3-way'!AA116+'OddsRatio_working_3-way'!AG116</f>
        <v>-0.61482209572895952</v>
      </c>
      <c r="AN116" s="11">
        <f>'OddsRatio_working_3-way'!AB116+'OddsRatio_working_3-way'!AH116</f>
        <v>-0.45362826957213925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1.068450365301099</v>
      </c>
      <c r="AS116" s="11">
        <f>IF(('OddsRatio_working_3-way'!X116=0),IF(Q116&gt;0,-Q116^(1/3),(-Q116)^(1/3)),'OddsRatio_working_3-way'!AM116-'OddsRatio_working_3-way'!R116/3)</f>
        <v>-0.61482209572895952</v>
      </c>
      <c r="AT116" s="11">
        <f>IF(('OddsRatio_working_3-way'!X116=0),IF(Q116&gt;0,-Q116^(1/3),(-Q116)^(1/3)),'OddsRatio_working_3-way'!AN116-'OddsRatio_working_3-way'!R116/3)</f>
        <v>-0.45362826957213925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2.3199999999999998</v>
      </c>
      <c r="B117" s="4">
        <f>IF('True_Odds_Calculator_3-way'!B118="","",'True_Odds_Calculator_3-way'!B118)</f>
        <v>3.16</v>
      </c>
      <c r="C117" s="4">
        <f>IF('True_Odds_Calculator_3-way'!C118="","",'True_Odds_Calculator_3-way'!C118)</f>
        <v>3.37</v>
      </c>
      <c r="D117" s="9">
        <f t="shared" si="26"/>
        <v>0.41476762245256804</v>
      </c>
      <c r="E117" s="9">
        <f t="shared" si="27"/>
        <v>0.30221611456123054</v>
      </c>
      <c r="F117" s="9">
        <f t="shared" si="28"/>
        <v>0.28301626298620131</v>
      </c>
      <c r="G117" s="9">
        <f t="shared" si="29"/>
        <v>1.0689307404390251</v>
      </c>
      <c r="H117" s="9">
        <f t="shared" si="30"/>
        <v>2.4109885773795132</v>
      </c>
      <c r="I117" s="9">
        <f t="shared" si="31"/>
        <v>3.3088903993482943</v>
      </c>
      <c r="J117" s="9">
        <f t="shared" si="32"/>
        <v>3.5333658548404898</v>
      </c>
      <c r="K117" s="11">
        <f t="shared" si="33"/>
        <v>0.43103448275862072</v>
      </c>
      <c r="L117" s="11">
        <f t="shared" si="34"/>
        <v>0.31645569620253161</v>
      </c>
      <c r="M117" s="11">
        <f t="shared" si="35"/>
        <v>0.29673590504451036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-0.27350864627033655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0.23678320663880209</v>
      </c>
      <c r="Q117" s="11">
        <f>2*'OddsRatio_working_3-way'!K117*'OddsRatio_working_3-way'!L117*'OddsRatio_working_3-way'!M117</f>
        <v>8.0951523637197279E-2</v>
      </c>
      <c r="R117" s="11">
        <f t="shared" si="36"/>
        <v>0</v>
      </c>
      <c r="S117" s="11">
        <f t="shared" si="37"/>
        <v>-0.86572475812982175</v>
      </c>
      <c r="T117" s="11">
        <f t="shared" si="38"/>
        <v>-0.29597427628369971</v>
      </c>
      <c r="U117" s="11">
        <f>'OddsRatio_working_3-way'!S117-'OddsRatio_working_3-way'!R117^2/3</f>
        <v>-0.86572475812982175</v>
      </c>
      <c r="V117" s="11">
        <f>'OddsRatio_working_3-way'!S117*'OddsRatio_working_3-way'!R117/3-2*'OddsRatio_working_3-way'!R117^3/27-'OddsRatio_working_3-way'!T117</f>
        <v>0.29597427628369971</v>
      </c>
      <c r="W117" s="11">
        <f>'OddsRatio_working_3-way'!V117^2+4*'OddsRatio_working_3-way'!U117^3/27</f>
        <v>-8.524092211330464E-3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0.15502005066522062</v>
      </c>
      <c r="Y117" s="11">
        <f>IF('OddsRatio_working_3-way'!W117&gt;=0,IF('OddsRatio_working_3-way'!V117+SQRT('OddsRatio_working_3-way'!W117)&gt;0,0,PI()),ACOS('OddsRatio_working_3-way'!V117/(2*'OddsRatio_working_3-way'!X117)))</f>
        <v>0.30237397711536063</v>
      </c>
      <c r="Z117" s="11">
        <f>'OddsRatio_working_3-way'!X117^(1/3)*COS('OddsRatio_working_3-way'!Y117/3)</f>
        <v>0.53446537021951257</v>
      </c>
      <c r="AA117" s="11">
        <f>'OddsRatio_working_3-way'!X117^(1/3)*COS(('OddsRatio_working_3-way'!Y117+2*PI())/3)</f>
        <v>-0.31404364066019308</v>
      </c>
      <c r="AB117" s="11">
        <f>'OddsRatio_working_3-way'!X117^(1/3)*COS(('OddsRatio_working_3-way'!Y117+4*PI())/3)</f>
        <v>-0.22042172955931935</v>
      </c>
      <c r="AC117" s="11">
        <f>'OddsRatio_working_3-way'!X117^(1/3)*SIN('OddsRatio_working_3-way'!Y117/3)</f>
        <v>5.4052635576136716E-2</v>
      </c>
      <c r="AD117" s="11">
        <f>'OddsRatio_working_3-way'!X117^(1/3)*SIN(('OddsRatio_working_3-way'!Y117+2*PI())/3)</f>
        <v>0.43583427026508453</v>
      </c>
      <c r="AE117" s="11">
        <f>'OddsRatio_working_3-way'!X117^(1/3)*SIN(('OddsRatio_working_3-way'!Y117+4*PI())/3)</f>
        <v>-0.48988690584122119</v>
      </c>
      <c r="AF117" s="11">
        <f>-'OddsRatio_working_3-way'!U117/(3*'OddsRatio_working_3-way'!X117^(1/3))*COS(('OddsRatio_working_3-way'!Y117)/3)</f>
        <v>0.53446537021951257</v>
      </c>
      <c r="AG117" s="11">
        <f>-'OddsRatio_working_3-way'!U117/(3*'OddsRatio_working_3-way'!X117^(1/3))*COS(('OddsRatio_working_3-way'!Y117+2*PI())/3)</f>
        <v>-0.31404364066019308</v>
      </c>
      <c r="AH117" s="11">
        <f>-'OddsRatio_working_3-way'!U117/(3*'OddsRatio_working_3-way'!X117^(1/3))*COS(('OddsRatio_working_3-way'!Y117+4*PI())/3)</f>
        <v>-0.22042172955931935</v>
      </c>
      <c r="AI117" s="11">
        <f>'OddsRatio_working_3-way'!U117/(3*'OddsRatio_working_3-way'!X117^(1/3))*SIN(('OddsRatio_working_3-way'!Y117)/3)</f>
        <v>-5.4052635576136716E-2</v>
      </c>
      <c r="AJ117" s="11">
        <f>'OddsRatio_working_3-way'!U117/(3*'OddsRatio_working_3-way'!X117^(1/3))*SIN(('OddsRatio_working_3-way'!Y117+2*PI())/3)</f>
        <v>-0.43583427026508453</v>
      </c>
      <c r="AK117" s="11">
        <f>'OddsRatio_working_3-way'!U117/(3*'OddsRatio_working_3-way'!X117^(1/3))*SIN(('OddsRatio_working_3-way'!Y117+4*PI())/3)</f>
        <v>0.48988690584122119</v>
      </c>
      <c r="AL117" s="11">
        <f>'OddsRatio_working_3-way'!Z117+'OddsRatio_working_3-way'!AF117</f>
        <v>1.0689307404390251</v>
      </c>
      <c r="AM117" s="11">
        <f>'OddsRatio_working_3-way'!AA117+'OddsRatio_working_3-way'!AG117</f>
        <v>-0.62808728132038616</v>
      </c>
      <c r="AN117" s="11">
        <f>'OddsRatio_working_3-way'!AB117+'OddsRatio_working_3-way'!AH117</f>
        <v>-0.4408434591186387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1.0689307404390251</v>
      </c>
      <c r="AS117" s="11">
        <f>IF(('OddsRatio_working_3-way'!X117=0),IF(Q117&gt;0,-Q117^(1/3),(-Q117)^(1/3)),'OddsRatio_working_3-way'!AM117-'OddsRatio_working_3-way'!R117/3)</f>
        <v>-0.62808728132038616</v>
      </c>
      <c r="AT117" s="11">
        <f>IF(('OddsRatio_working_3-way'!X117=0),IF(Q117&gt;0,-Q117^(1/3),(-Q117)^(1/3)),'OddsRatio_working_3-way'!AN117-'OddsRatio_working_3-way'!R117/3)</f>
        <v>-0.4408434591186387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9.7799999999999994</v>
      </c>
      <c r="B118" s="4">
        <f>IF('True_Odds_Calculator_3-way'!B119="","",'True_Odds_Calculator_3-way'!B119)</f>
        <v>6.09</v>
      </c>
      <c r="C118" s="4">
        <f>IF('True_Odds_Calculator_3-way'!C119="","",'True_Odds_Calculator_3-way'!C119)</f>
        <v>1.31</v>
      </c>
      <c r="D118" s="9">
        <f t="shared" si="26"/>
        <v>9.5721368839095711E-2</v>
      </c>
      <c r="E118" s="9">
        <f t="shared" si="27"/>
        <v>0.15440031389745543</v>
      </c>
      <c r="F118" s="9">
        <f t="shared" si="28"/>
        <v>0.74987831726344878</v>
      </c>
      <c r="G118" s="9">
        <f t="shared" si="29"/>
        <v>1.0759667525849801</v>
      </c>
      <c r="H118" s="9">
        <f t="shared" si="30"/>
        <v>10.446988087696125</v>
      </c>
      <c r="I118" s="9">
        <f t="shared" si="31"/>
        <v>6.4766707706575479</v>
      </c>
      <c r="J118" s="9">
        <f t="shared" si="32"/>
        <v>1.333549693301344</v>
      </c>
      <c r="K118" s="11">
        <f t="shared" si="33"/>
        <v>0.10224948875255624</v>
      </c>
      <c r="L118" s="11">
        <f t="shared" si="34"/>
        <v>0.16420361247947454</v>
      </c>
      <c r="M118" s="11">
        <f t="shared" si="35"/>
        <v>0.76335877862595414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-0.17756057755767074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0.18173927355710745</v>
      </c>
      <c r="Q118" s="11">
        <f>2*'OddsRatio_working_3-way'!K118*'OddsRatio_working_3-way'!L118*'OddsRatio_working_3-way'!M118</f>
        <v>2.5633183858548295E-2</v>
      </c>
      <c r="R118" s="11">
        <f t="shared" si="36"/>
        <v>0</v>
      </c>
      <c r="S118" s="11">
        <f t="shared" si="37"/>
        <v>-1.0235339175897842</v>
      </c>
      <c r="T118" s="11">
        <f t="shared" si="38"/>
        <v>-0.14436303492098504</v>
      </c>
      <c r="U118" s="11">
        <f>'OddsRatio_working_3-way'!S118-'OddsRatio_working_3-way'!R118^2/3</f>
        <v>-1.0235339175897842</v>
      </c>
      <c r="V118" s="11">
        <f>'OddsRatio_working_3-way'!S118*'OddsRatio_working_3-way'!R118/3-2*'OddsRatio_working_3-way'!R118^3/27-'OddsRatio_working_3-way'!T118</f>
        <v>0.14436303492098504</v>
      </c>
      <c r="W118" s="11">
        <f>'OddsRatio_working_3-way'!V118^2+4*'OddsRatio_working_3-way'!U118^3/27</f>
        <v>-0.13801506566689584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0.19928356148870721</v>
      </c>
      <c r="Y118" s="11">
        <f>IF('OddsRatio_working_3-way'!W118&gt;=0,IF('OddsRatio_working_3-way'!V118+SQRT('OddsRatio_working_3-way'!W118)&gt;0,0,PI()),ACOS('OddsRatio_working_3-way'!V118/(2*'OddsRatio_working_3-way'!X118)))</f>
        <v>1.2001638064217188</v>
      </c>
      <c r="Z118" s="11">
        <f>'OddsRatio_working_3-way'!X118^(1/3)*COS('OddsRatio_working_3-way'!Y118/3)</f>
        <v>0.53798337629249016</v>
      </c>
      <c r="AA118" s="11">
        <f>'OddsRatio_working_3-way'!X118^(1/3)*COS(('OddsRatio_working_3-way'!Y118+2*PI())/3)</f>
        <v>-0.46600411039962941</v>
      </c>
      <c r="AB118" s="11">
        <f>'OddsRatio_working_3-way'!X118^(1/3)*COS(('OddsRatio_working_3-way'!Y118+4*PI())/3)</f>
        <v>-7.1979265892860897E-2</v>
      </c>
      <c r="AC118" s="11">
        <f>'OddsRatio_working_3-way'!X118^(1/3)*SIN('OddsRatio_working_3-way'!Y118/3)</f>
        <v>0.22749035004338347</v>
      </c>
      <c r="AD118" s="11">
        <f>'OddsRatio_working_3-way'!X118^(1/3)*SIN(('OddsRatio_working_3-way'!Y118+2*PI())/3)</f>
        <v>0.35216209566132778</v>
      </c>
      <c r="AE118" s="11">
        <f>'OddsRatio_working_3-way'!X118^(1/3)*SIN(('OddsRatio_working_3-way'!Y118+4*PI())/3)</f>
        <v>-0.57965244570471108</v>
      </c>
      <c r="AF118" s="11">
        <f>-'OddsRatio_working_3-way'!U118/(3*'OddsRatio_working_3-way'!X118^(1/3))*COS(('OddsRatio_working_3-way'!Y118)/3)</f>
        <v>0.53798337629248993</v>
      </c>
      <c r="AG118" s="11">
        <f>-'OddsRatio_working_3-way'!U118/(3*'OddsRatio_working_3-way'!X118^(1/3))*COS(('OddsRatio_working_3-way'!Y118+2*PI())/3)</f>
        <v>-0.46600411039962925</v>
      </c>
      <c r="AH118" s="11">
        <f>-'OddsRatio_working_3-way'!U118/(3*'OddsRatio_working_3-way'!X118^(1/3))*COS(('OddsRatio_working_3-way'!Y118+4*PI())/3)</f>
        <v>-7.1979265892860869E-2</v>
      </c>
      <c r="AI118" s="11">
        <f>'OddsRatio_working_3-way'!U118/(3*'OddsRatio_working_3-way'!X118^(1/3))*SIN(('OddsRatio_working_3-way'!Y118)/3)</f>
        <v>-0.22749035004338339</v>
      </c>
      <c r="AJ118" s="11">
        <f>'OddsRatio_working_3-way'!U118/(3*'OddsRatio_working_3-way'!X118^(1/3))*SIN(('OddsRatio_working_3-way'!Y118+2*PI())/3)</f>
        <v>-0.35216209566132761</v>
      </c>
      <c r="AK118" s="11">
        <f>'OddsRatio_working_3-way'!U118/(3*'OddsRatio_working_3-way'!X118^(1/3))*SIN(('OddsRatio_working_3-way'!Y118+4*PI())/3)</f>
        <v>0.57965244570471086</v>
      </c>
      <c r="AL118" s="11">
        <f>'OddsRatio_working_3-way'!Z118+'OddsRatio_working_3-way'!AF118</f>
        <v>1.0759667525849801</v>
      </c>
      <c r="AM118" s="11">
        <f>'OddsRatio_working_3-way'!AA118+'OddsRatio_working_3-way'!AG118</f>
        <v>-0.9320082207992586</v>
      </c>
      <c r="AN118" s="11">
        <f>'OddsRatio_working_3-way'!AB118+'OddsRatio_working_3-way'!AH118</f>
        <v>-0.14395853178572177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1.0759667525849801</v>
      </c>
      <c r="AS118" s="11">
        <f>IF(('OddsRatio_working_3-way'!X118=0),IF(Q118&gt;0,-Q118^(1/3),(-Q118)^(1/3)),'OddsRatio_working_3-way'!AM118-'OddsRatio_working_3-way'!R118/3)</f>
        <v>-0.9320082207992586</v>
      </c>
      <c r="AT118" s="11">
        <f>IF(('OddsRatio_working_3-way'!X118=0),IF(Q118&gt;0,-Q118^(1/3),(-Q118)^(1/3)),'OddsRatio_working_3-way'!AN118-'OddsRatio_working_3-way'!R118/3)</f>
        <v>-0.14395853178572177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2.02</v>
      </c>
      <c r="C2" s="4">
        <f t="shared" ref="C2:C65" si="0">IF(A2="","",((1/A2)+(1/B2))-1)</f>
        <v>3.5590045491035394E-2</v>
      </c>
      <c r="D2" s="4">
        <f>IF(A2="","",(2*A2)/(2-($C2*A2)))</f>
        <v>1.9129767084719731</v>
      </c>
      <c r="E2" s="4">
        <f>IF(B2="","",(2*B2)/(2-($C2*B2)))</f>
        <v>2.0953181945612553</v>
      </c>
      <c r="G2" s="4">
        <f t="shared" ref="G2:G65" si="1">IF(A2="","",C2+1)</f>
        <v>1.0355900454910354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</v>
      </c>
      <c r="C3" s="4">
        <f t="shared" si="0"/>
        <v>3.7988228999465079E-2</v>
      </c>
      <c r="D3" s="4">
        <f t="shared" ref="D3:D66" si="2">IF(A3="","",(2*A3)/(2-($C3*A3)))</f>
        <v>1.8422868408082802</v>
      </c>
      <c r="E3" s="4">
        <f t="shared" ref="E3:E66" si="3">IF(B3="","",(2*B3)/(2-($C3*B3)))</f>
        <v>2.1872440023405506</v>
      </c>
      <c r="G3" s="4">
        <f t="shared" si="1"/>
        <v>1.0379882289994651</v>
      </c>
    </row>
    <row r="4" spans="1:7" x14ac:dyDescent="0.2">
      <c r="A4" s="4">
        <f>IF('True_Odds_Calculator_2-way'!A5="","",'True_Odds_Calculator_2-way'!A5)</f>
        <v>1.78</v>
      </c>
      <c r="B4" s="4">
        <f>IF('True_Odds_Calculator_2-way'!B5="","",'True_Odds_Calculator_2-way'!B5)</f>
        <v>2.11</v>
      </c>
      <c r="C4" s="4">
        <f t="shared" si="0"/>
        <v>3.5731402098088338E-2</v>
      </c>
      <c r="D4" s="4">
        <f t="shared" si="2"/>
        <v>1.8384649273092173</v>
      </c>
      <c r="E4" s="4">
        <f t="shared" si="3"/>
        <v>2.1926557300484557</v>
      </c>
      <c r="G4" s="4">
        <f t="shared" si="1"/>
        <v>1.0357314020980883</v>
      </c>
    </row>
    <row r="5" spans="1:7" x14ac:dyDescent="0.2">
      <c r="A5" s="4">
        <f>IF('True_Odds_Calculator_2-way'!A6="","",'True_Odds_Calculator_2-way'!A6)</f>
        <v>2.16</v>
      </c>
      <c r="B5" s="4">
        <f>IF('True_Odds_Calculator_2-way'!B6="","",'True_Odds_Calculator_2-way'!B6)</f>
        <v>1.76</v>
      </c>
      <c r="C5" s="4">
        <f t="shared" si="0"/>
        <v>3.1144781144781142E-2</v>
      </c>
      <c r="D5" s="4">
        <f t="shared" si="2"/>
        <v>2.235183443085607</v>
      </c>
      <c r="E5" s="4">
        <f t="shared" si="3"/>
        <v>1.8095963442498098</v>
      </c>
      <c r="G5" s="4">
        <f t="shared" si="1"/>
        <v>1.0311447811447811</v>
      </c>
    </row>
    <row r="6" spans="1:7" x14ac:dyDescent="0.2">
      <c r="A6" s="4">
        <f>IF('True_Odds_Calculator_2-way'!A7="","",'True_Odds_Calculator_2-way'!A7)</f>
        <v>1.49</v>
      </c>
      <c r="B6" s="4">
        <f>IF('True_Odds_Calculator_2-way'!B7="","",'True_Odds_Calculator_2-way'!B7)</f>
        <v>2.69</v>
      </c>
      <c r="C6" s="4">
        <f t="shared" si="0"/>
        <v>4.2888151493226223E-2</v>
      </c>
      <c r="D6" s="4">
        <f t="shared" si="2"/>
        <v>1.5391793552351145</v>
      </c>
      <c r="E6" s="4">
        <f t="shared" si="3"/>
        <v>2.8546704177201665</v>
      </c>
      <c r="G6" s="4">
        <f t="shared" si="1"/>
        <v>1.0428881514932262</v>
      </c>
    </row>
    <row r="7" spans="1:7" x14ac:dyDescent="0.2">
      <c r="A7" s="4">
        <f>IF('True_Odds_Calculator_2-way'!A8="","",'True_Odds_Calculator_2-way'!A8)</f>
        <v>2.16</v>
      </c>
      <c r="B7" s="4">
        <f>IF('True_Odds_Calculator_2-way'!B8="","",'True_Odds_Calculator_2-way'!B8)</f>
        <v>1.75</v>
      </c>
      <c r="C7" s="4">
        <f t="shared" si="0"/>
        <v>3.4391534391534417E-2</v>
      </c>
      <c r="D7" s="4">
        <f t="shared" si="2"/>
        <v>2.2433234421364987</v>
      </c>
      <c r="E7" s="4">
        <f t="shared" si="3"/>
        <v>1.8042959427207637</v>
      </c>
      <c r="G7" s="4">
        <f t="shared" si="1"/>
        <v>1.0343915343915344</v>
      </c>
    </row>
    <row r="8" spans="1:7" x14ac:dyDescent="0.2">
      <c r="A8" s="4">
        <f>IF('True_Odds_Calculator_2-way'!A9="","",'True_Odds_Calculator_2-way'!A9)</f>
        <v>1.75</v>
      </c>
      <c r="B8" s="4">
        <f>IF('True_Odds_Calculator_2-way'!B9="","",'True_Odds_Calculator_2-way'!B9)</f>
        <v>2.1</v>
      </c>
      <c r="C8" s="4">
        <f t="shared" si="0"/>
        <v>4.761904761904745E-2</v>
      </c>
      <c r="D8" s="4">
        <f t="shared" si="2"/>
        <v>1.8260869565217388</v>
      </c>
      <c r="E8" s="4">
        <f t="shared" si="3"/>
        <v>2.2105263157894735</v>
      </c>
      <c r="G8" s="4">
        <f t="shared" si="1"/>
        <v>1.0476190476190474</v>
      </c>
    </row>
    <row r="9" spans="1:7" x14ac:dyDescent="0.2">
      <c r="A9" s="4">
        <f>IF('True_Odds_Calculator_2-way'!A10="","",'True_Odds_Calculator_2-way'!A10)</f>
        <v>1.81</v>
      </c>
      <c r="B9" s="4">
        <f>IF('True_Odds_Calculator_2-way'!B10="","",'True_Odds_Calculator_2-way'!B10)</f>
        <v>2.0299999999999998</v>
      </c>
      <c r="C9" s="4">
        <f t="shared" si="0"/>
        <v>4.5097025283727721E-2</v>
      </c>
      <c r="D9" s="4">
        <f t="shared" si="2"/>
        <v>1.8870143543127138</v>
      </c>
      <c r="E9" s="4">
        <f t="shared" si="3"/>
        <v>2.1273774715571898</v>
      </c>
      <c r="G9" s="4">
        <f t="shared" si="1"/>
        <v>1.0450970252837277</v>
      </c>
    </row>
    <row r="10" spans="1:7" x14ac:dyDescent="0.2">
      <c r="A10" s="4">
        <f>IF('True_Odds_Calculator_2-way'!A11="","",'True_Odds_Calculator_2-way'!A11)</f>
        <v>1.76</v>
      </c>
      <c r="B10" s="4">
        <f>IF('True_Odds_Calculator_2-way'!B11="","",'True_Odds_Calculator_2-way'!B11)</f>
        <v>2.08</v>
      </c>
      <c r="C10" s="4">
        <f t="shared" si="0"/>
        <v>4.8951048951048959E-2</v>
      </c>
      <c r="D10" s="4">
        <f t="shared" si="2"/>
        <v>1.8392282958199357</v>
      </c>
      <c r="E10" s="4">
        <f t="shared" si="3"/>
        <v>2.1915708812260539</v>
      </c>
      <c r="G10" s="4">
        <f t="shared" si="1"/>
        <v>1.048951048951049</v>
      </c>
    </row>
    <row r="11" spans="1:7" x14ac:dyDescent="0.2">
      <c r="A11" s="4">
        <f>IF('True_Odds_Calculator_2-way'!A12="","",'True_Odds_Calculator_2-way'!A12)</f>
        <v>2.0299999999999998</v>
      </c>
      <c r="B11" s="4">
        <f>IF('True_Odds_Calculator_2-way'!B12="","",'True_Odds_Calculator_2-way'!B12)</f>
        <v>1.81</v>
      </c>
      <c r="C11" s="4">
        <f t="shared" si="0"/>
        <v>4.5097025283727721E-2</v>
      </c>
      <c r="D11" s="4">
        <f t="shared" si="2"/>
        <v>2.1273774715571898</v>
      </c>
      <c r="E11" s="4">
        <f t="shared" si="3"/>
        <v>1.8870143543127138</v>
      </c>
      <c r="G11" s="4">
        <f t="shared" si="1"/>
        <v>1.0450970252837277</v>
      </c>
    </row>
    <row r="12" spans="1:7" x14ac:dyDescent="0.2">
      <c r="A12" s="4">
        <f>IF('True_Odds_Calculator_2-way'!A13="","",'True_Odds_Calculator_2-way'!A13)</f>
        <v>2.16</v>
      </c>
      <c r="B12" s="4">
        <f>IF('True_Odds_Calculator_2-way'!B13="","",'True_Odds_Calculator_2-way'!B13)</f>
        <v>1.71</v>
      </c>
      <c r="C12" s="4">
        <f t="shared" si="0"/>
        <v>4.7758284600389889E-2</v>
      </c>
      <c r="D12" s="4">
        <f t="shared" si="2"/>
        <v>2.2774694783573808</v>
      </c>
      <c r="E12" s="4">
        <f t="shared" si="3"/>
        <v>1.7827975673327543</v>
      </c>
      <c r="G12" s="4">
        <f t="shared" si="1"/>
        <v>1.0477582846003899</v>
      </c>
    </row>
    <row r="13" spans="1:7" x14ac:dyDescent="0.2">
      <c r="A13" s="4">
        <f>IF('True_Odds_Calculator_2-way'!A14="","",'True_Odds_Calculator_2-way'!A14)</f>
        <v>1.88</v>
      </c>
      <c r="B13" s="4">
        <f>IF('True_Odds_Calculator_2-way'!B14="","",'True_Odds_Calculator_2-way'!B14)</f>
        <v>1.93</v>
      </c>
      <c r="C13" s="4">
        <f t="shared" si="0"/>
        <v>5.0049608642928067E-2</v>
      </c>
      <c r="D13" s="4">
        <f t="shared" si="2"/>
        <v>1.9728142670726401</v>
      </c>
      <c r="E13" s="4">
        <f t="shared" si="3"/>
        <v>2.027945450480662</v>
      </c>
      <c r="G13" s="4">
        <f t="shared" si="1"/>
        <v>1.0500496086429281</v>
      </c>
    </row>
    <row r="14" spans="1:7" x14ac:dyDescent="0.2">
      <c r="A14" s="4">
        <f>IF('True_Odds_Calculator_2-way'!A15="","",'True_Odds_Calculator_2-way'!A15)</f>
        <v>1.74</v>
      </c>
      <c r="B14" s="4">
        <f>IF('True_Odds_Calculator_2-way'!B15="","",'True_Odds_Calculator_2-way'!B15)</f>
        <v>2.08</v>
      </c>
      <c r="C14" s="4">
        <f t="shared" si="0"/>
        <v>5.5481874447391721E-2</v>
      </c>
      <c r="D14" s="4">
        <f t="shared" si="2"/>
        <v>1.8282481309355427</v>
      </c>
      <c r="E14" s="4">
        <f t="shared" si="3"/>
        <v>2.2073676506464994</v>
      </c>
      <c r="G14" s="4">
        <f t="shared" si="1"/>
        <v>1.0554818744473917</v>
      </c>
    </row>
    <row r="15" spans="1:7" x14ac:dyDescent="0.2">
      <c r="A15" s="4">
        <f>IF('True_Odds_Calculator_2-way'!A16="","",'True_Odds_Calculator_2-way'!A16)</f>
        <v>1.78</v>
      </c>
      <c r="B15" s="4">
        <f>IF('True_Odds_Calculator_2-way'!B16="","",'True_Odds_Calculator_2-way'!B16)</f>
        <v>2.02</v>
      </c>
      <c r="C15" s="4">
        <f t="shared" si="0"/>
        <v>5.6847257759483849E-2</v>
      </c>
      <c r="D15" s="4">
        <f t="shared" si="2"/>
        <v>1.8748566065283139</v>
      </c>
      <c r="E15" s="4">
        <f t="shared" si="3"/>
        <v>2.1430444629872452</v>
      </c>
      <c r="G15" s="4">
        <f t="shared" si="1"/>
        <v>1.0568472577594838</v>
      </c>
    </row>
    <row r="16" spans="1:7" x14ac:dyDescent="0.2">
      <c r="A16" s="4">
        <f>IF('True_Odds_Calculator_2-way'!A17="","",'True_Odds_Calculator_2-way'!A17)</f>
        <v>1.77</v>
      </c>
      <c r="B16" s="4">
        <f>IF('True_Odds_Calculator_2-way'!B17="","",'True_Odds_Calculator_2-way'!B17)</f>
        <v>2.04</v>
      </c>
      <c r="C16" s="4">
        <f t="shared" si="0"/>
        <v>5.5167829843801863E-2</v>
      </c>
      <c r="D16" s="4">
        <f t="shared" si="2"/>
        <v>1.8608534322820036</v>
      </c>
      <c r="E16" s="4">
        <f t="shared" si="3"/>
        <v>2.1616379310344827</v>
      </c>
      <c r="G16" s="4">
        <f t="shared" si="1"/>
        <v>1.0551678298438019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2.04</v>
      </c>
      <c r="C17" s="4">
        <f t="shared" si="0"/>
        <v>5.8377896613190705E-2</v>
      </c>
      <c r="D17" s="4">
        <f t="shared" si="2"/>
        <v>1.8553121124431584</v>
      </c>
      <c r="E17" s="4">
        <f t="shared" si="3"/>
        <v>2.1691638472692123</v>
      </c>
      <c r="G17" s="4">
        <f t="shared" si="1"/>
        <v>1.0583778966131907</v>
      </c>
    </row>
    <row r="18" spans="1:7" x14ac:dyDescent="0.2">
      <c r="A18" s="4">
        <f>IF('True_Odds_Calculator_2-way'!A19="","",'True_Odds_Calculator_2-way'!A19)</f>
        <v>1.71</v>
      </c>
      <c r="B18" s="4">
        <f>IF('True_Odds_Calculator_2-way'!B19="","",'True_Odds_Calculator_2-way'!B19)</f>
        <v>2.11</v>
      </c>
      <c r="C18" s="4">
        <f t="shared" si="0"/>
        <v>5.8728970926526403E-2</v>
      </c>
      <c r="D18" s="4">
        <f t="shared" si="2"/>
        <v>1.8004041815323968</v>
      </c>
      <c r="E18" s="4">
        <f t="shared" si="3"/>
        <v>2.2493687852623045</v>
      </c>
      <c r="G18" s="4">
        <f t="shared" si="1"/>
        <v>1.0587289709265264</v>
      </c>
    </row>
    <row r="19" spans="1:7" x14ac:dyDescent="0.2">
      <c r="A19" s="4">
        <f>IF('True_Odds_Calculator_2-way'!A20="","",'True_Odds_Calculator_2-way'!A20)</f>
        <v>2.1</v>
      </c>
      <c r="B19" s="4">
        <f>IF('True_Odds_Calculator_2-way'!B20="","",'True_Odds_Calculator_2-way'!B20)</f>
        <v>1.79</v>
      </c>
      <c r="C19" s="4">
        <f t="shared" si="0"/>
        <v>3.4849694067571102E-2</v>
      </c>
      <c r="D19" s="4">
        <f t="shared" si="2"/>
        <v>2.1797622499275153</v>
      </c>
      <c r="E19" s="4">
        <f t="shared" si="3"/>
        <v>1.8476284099287292</v>
      </c>
      <c r="G19" s="4">
        <f t="shared" si="1"/>
        <v>1.0348496940675711</v>
      </c>
    </row>
    <row r="20" spans="1:7" x14ac:dyDescent="0.2">
      <c r="A20" s="4">
        <f>IF('True_Odds_Calculator_2-way'!A21="","",'True_Odds_Calculator_2-way'!A21)</f>
        <v>2.13</v>
      </c>
      <c r="B20" s="4">
        <f>IF('True_Odds_Calculator_2-way'!B21="","",'True_Odds_Calculator_2-way'!B21)</f>
        <v>1.78</v>
      </c>
      <c r="C20" s="4">
        <f t="shared" si="0"/>
        <v>3.128132088410629E-2</v>
      </c>
      <c r="D20" s="4">
        <f t="shared" si="2"/>
        <v>2.2034055907479515</v>
      </c>
      <c r="E20" s="4">
        <f t="shared" si="3"/>
        <v>1.8309750325976726</v>
      </c>
      <c r="G20" s="4">
        <f t="shared" si="1"/>
        <v>1.0312813208841063</v>
      </c>
    </row>
    <row r="21" spans="1:7" x14ac:dyDescent="0.2">
      <c r="A21" s="4">
        <f>IF('True_Odds_Calculator_2-way'!A22="","",'True_Odds_Calculator_2-way'!A22)</f>
        <v>1.41</v>
      </c>
      <c r="B21" s="4">
        <f>IF('True_Odds_Calculator_2-way'!B22="","",'True_Odds_Calculator_2-way'!B22)</f>
        <v>3.01</v>
      </c>
      <c r="C21" s="4">
        <f t="shared" si="0"/>
        <v>4.1445771777290918E-2</v>
      </c>
      <c r="D21" s="4">
        <f t="shared" si="2"/>
        <v>1.4524392121969165</v>
      </c>
      <c r="E21" s="4">
        <f t="shared" si="3"/>
        <v>3.210241670133505</v>
      </c>
      <c r="G21" s="4">
        <f t="shared" si="1"/>
        <v>1.0414457717772909</v>
      </c>
    </row>
    <row r="22" spans="1:7" x14ac:dyDescent="0.2">
      <c r="A22" s="4">
        <f>IF('True_Odds_Calculator_2-way'!A23="","",'True_Odds_Calculator_2-way'!A23)</f>
        <v>2.11</v>
      </c>
      <c r="B22" s="4">
        <f>IF('True_Odds_Calculator_2-way'!B23="","",'True_Odds_Calculator_2-way'!B23)</f>
        <v>1.79</v>
      </c>
      <c r="C22" s="4">
        <f t="shared" si="0"/>
        <v>3.2592867166194583E-2</v>
      </c>
      <c r="D22" s="4">
        <f t="shared" si="2"/>
        <v>2.1851369724319478</v>
      </c>
      <c r="E22" s="4">
        <f t="shared" si="3"/>
        <v>1.8437843247333352</v>
      </c>
      <c r="G22" s="4">
        <f t="shared" si="1"/>
        <v>1.0325928671661946</v>
      </c>
    </row>
    <row r="23" spans="1:7" x14ac:dyDescent="0.2">
      <c r="A23" s="4">
        <f>IF('True_Odds_Calculator_2-way'!A24="","",'True_Odds_Calculator_2-way'!A24)</f>
        <v>1.85</v>
      </c>
      <c r="B23" s="4">
        <f>IF('True_Odds_Calculator_2-way'!B24="","",'True_Odds_Calculator_2-way'!B24)</f>
        <v>2.04</v>
      </c>
      <c r="C23" s="4">
        <f t="shared" si="0"/>
        <v>3.0736618971912932E-2</v>
      </c>
      <c r="D23" s="4">
        <f t="shared" si="2"/>
        <v>1.9041372351160444</v>
      </c>
      <c r="E23" s="4">
        <f t="shared" si="3"/>
        <v>2.1060267857142851</v>
      </c>
      <c r="G23" s="4">
        <f t="shared" si="1"/>
        <v>1.0307366189719129</v>
      </c>
    </row>
    <row r="24" spans="1:7" x14ac:dyDescent="0.2">
      <c r="A24" s="4">
        <f>IF('True_Odds_Calculator_2-way'!A25="","",'True_Odds_Calculator_2-way'!A25)</f>
        <v>2.17</v>
      </c>
      <c r="B24" s="4">
        <f>IF('True_Odds_Calculator_2-way'!B25="","",'True_Odds_Calculator_2-way'!B25)</f>
        <v>1.74</v>
      </c>
      <c r="C24" s="4">
        <f t="shared" si="0"/>
        <v>3.5542136765718491E-2</v>
      </c>
      <c r="D24" s="4">
        <f t="shared" si="2"/>
        <v>2.2570386753541753</v>
      </c>
      <c r="E24" s="4">
        <f t="shared" si="3"/>
        <v>1.7955204717295163</v>
      </c>
      <c r="G24" s="4">
        <f t="shared" si="1"/>
        <v>1.0355421367657185</v>
      </c>
    </row>
    <row r="25" spans="1:7" x14ac:dyDescent="0.2">
      <c r="A25" s="4">
        <f>IF('True_Odds_Calculator_2-way'!A26="","",'True_Odds_Calculator_2-way'!A26)</f>
        <v>1.91</v>
      </c>
      <c r="B25" s="4">
        <f>IF('True_Odds_Calculator_2-way'!B26="","",'True_Odds_Calculator_2-way'!B26)</f>
        <v>1.91</v>
      </c>
      <c r="C25" s="4">
        <f t="shared" si="0"/>
        <v>4.7120418848167533E-2</v>
      </c>
      <c r="D25" s="4">
        <f t="shared" si="2"/>
        <v>2</v>
      </c>
      <c r="E25" s="4">
        <f t="shared" si="3"/>
        <v>2</v>
      </c>
      <c r="G25" s="4">
        <f t="shared" si="1"/>
        <v>1.0471204188481675</v>
      </c>
    </row>
    <row r="26" spans="1:7" x14ac:dyDescent="0.2">
      <c r="A26" s="4">
        <f>IF('True_Odds_Calculator_2-way'!A27="","",'True_Odds_Calculator_2-way'!A27)</f>
        <v>1.73</v>
      </c>
      <c r="B26" s="4">
        <f>IF('True_Odds_Calculator_2-way'!B27="","",'True_Odds_Calculator_2-way'!B27)</f>
        <v>2.09</v>
      </c>
      <c r="C26" s="4">
        <f t="shared" si="0"/>
        <v>5.6503581602456165E-2</v>
      </c>
      <c r="D26" s="4">
        <f t="shared" si="2"/>
        <v>1.8188998163845365</v>
      </c>
      <c r="E26" s="4">
        <f t="shared" si="3"/>
        <v>2.2211505974137671</v>
      </c>
      <c r="G26" s="4">
        <f t="shared" si="1"/>
        <v>1.0565035816024562</v>
      </c>
    </row>
    <row r="27" spans="1:7" x14ac:dyDescent="0.2">
      <c r="A27" s="4">
        <f>IF('True_Odds_Calculator_2-way'!A28="","",'True_Odds_Calculator_2-way'!A28)</f>
        <v>1.65</v>
      </c>
      <c r="B27" s="4">
        <f>IF('True_Odds_Calculator_2-way'!B28="","",'True_Odds_Calculator_2-way'!B28)</f>
        <v>2.21</v>
      </c>
      <c r="C27" s="4">
        <f t="shared" si="0"/>
        <v>5.8549293843411565E-2</v>
      </c>
      <c r="D27" s="4">
        <f t="shared" si="2"/>
        <v>1.7337453940330441</v>
      </c>
      <c r="E27" s="4">
        <f t="shared" si="3"/>
        <v>2.3628705653653008</v>
      </c>
      <c r="G27" s="4">
        <f t="shared" si="1"/>
        <v>1.0585492938434116</v>
      </c>
    </row>
    <row r="28" spans="1:7" x14ac:dyDescent="0.2">
      <c r="A28" s="4">
        <f>IF('True_Odds_Calculator_2-way'!A29="","",'True_Odds_Calculator_2-way'!A29)</f>
        <v>1.86</v>
      </c>
      <c r="B28" s="4">
        <f>IF('True_Odds_Calculator_2-way'!B29="","",'True_Odds_Calculator_2-way'!B29)</f>
        <v>2.0299999999999998</v>
      </c>
      <c r="C28" s="4">
        <f t="shared" si="0"/>
        <v>3.0245246040574214E-2</v>
      </c>
      <c r="D28" s="4">
        <f t="shared" si="2"/>
        <v>1.9138324294186226</v>
      </c>
      <c r="E28" s="4">
        <f t="shared" si="3"/>
        <v>2.0942925287037548</v>
      </c>
      <c r="G28" s="4">
        <f t="shared" si="1"/>
        <v>1.0302452460405742</v>
      </c>
    </row>
    <row r="29" spans="1:7" x14ac:dyDescent="0.2">
      <c r="A29" s="4">
        <f>IF('True_Odds_Calculator_2-way'!A30="","",'True_Odds_Calculator_2-way'!A30)</f>
        <v>1.94</v>
      </c>
      <c r="B29" s="4">
        <f>IF('True_Odds_Calculator_2-way'!B30="","",'True_Odds_Calculator_2-way'!B30)</f>
        <v>1.94</v>
      </c>
      <c r="C29" s="4">
        <f t="shared" si="0"/>
        <v>3.0927835051546504E-2</v>
      </c>
      <c r="D29" s="4">
        <f t="shared" si="2"/>
        <v>2.0000000000000004</v>
      </c>
      <c r="E29" s="4">
        <f t="shared" si="3"/>
        <v>2.0000000000000004</v>
      </c>
      <c r="G29" s="4">
        <f t="shared" si="1"/>
        <v>1.0309278350515465</v>
      </c>
    </row>
    <row r="30" spans="1:7" x14ac:dyDescent="0.2">
      <c r="A30" s="4">
        <f>IF('True_Odds_Calculator_2-way'!A31="","",'True_Odds_Calculator_2-way'!A31)</f>
        <v>1.81</v>
      </c>
      <c r="B30" s="4">
        <f>IF('True_Odds_Calculator_2-way'!B31="","",'True_Odds_Calculator_2-way'!B31)</f>
        <v>2.0699999999999998</v>
      </c>
      <c r="C30" s="4">
        <f t="shared" si="0"/>
        <v>3.5577975284917462E-2</v>
      </c>
      <c r="D30" s="4">
        <f t="shared" si="2"/>
        <v>1.8702173858786533</v>
      </c>
      <c r="E30" s="4">
        <f t="shared" si="3"/>
        <v>2.1491381535549374</v>
      </c>
      <c r="G30" s="4">
        <f t="shared" si="1"/>
        <v>1.0355779752849175</v>
      </c>
    </row>
    <row r="31" spans="1:7" x14ac:dyDescent="0.2">
      <c r="A31" s="4">
        <f>IF('True_Odds_Calculator_2-way'!A32="","",'True_Odds_Calculator_2-way'!A32)</f>
        <v>1.72</v>
      </c>
      <c r="B31" s="4">
        <f>IF('True_Odds_Calculator_2-way'!B32="","",'True_Odds_Calculator_2-way'!B32)</f>
        <v>2.21</v>
      </c>
      <c r="C31" s="4">
        <f t="shared" si="0"/>
        <v>3.3884036620014824E-2</v>
      </c>
      <c r="D31" s="4">
        <f t="shared" si="2"/>
        <v>1.7716256524981358</v>
      </c>
      <c r="E31" s="4">
        <f t="shared" si="3"/>
        <v>2.2959652089876781</v>
      </c>
      <c r="G31" s="4">
        <f t="shared" si="1"/>
        <v>1.0338840366200148</v>
      </c>
    </row>
    <row r="32" spans="1:7" x14ac:dyDescent="0.2">
      <c r="A32" s="4">
        <f>IF('True_Odds_Calculator_2-way'!A33="","",'True_Odds_Calculator_2-way'!A33)</f>
        <v>1.67</v>
      </c>
      <c r="B32" s="4">
        <f>IF('True_Odds_Calculator_2-way'!B33="","",'True_Odds_Calculator_2-way'!B33)</f>
        <v>2.2999999999999998</v>
      </c>
      <c r="C32" s="4">
        <f t="shared" si="0"/>
        <v>3.3585003905233002E-2</v>
      </c>
      <c r="D32" s="4">
        <f t="shared" si="2"/>
        <v>1.7181838514873629</v>
      </c>
      <c r="E32" s="4">
        <f t="shared" si="3"/>
        <v>2.3924011211460603</v>
      </c>
      <c r="G32" s="4">
        <f t="shared" si="1"/>
        <v>1.033585003905233</v>
      </c>
    </row>
    <row r="33" spans="1:7" x14ac:dyDescent="0.2">
      <c r="A33" s="4">
        <f>IF('True_Odds_Calculator_2-way'!A34="","",'True_Odds_Calculator_2-way'!A34)</f>
        <v>1.78</v>
      </c>
      <c r="B33" s="4">
        <f>IF('True_Odds_Calculator_2-way'!B34="","",'True_Odds_Calculator_2-way'!B34)</f>
        <v>2.12</v>
      </c>
      <c r="C33" s="4">
        <f t="shared" si="0"/>
        <v>3.3495866016535869E-2</v>
      </c>
      <c r="D33" s="4">
        <f t="shared" si="2"/>
        <v>1.8346946713341112</v>
      </c>
      <c r="E33" s="4">
        <f t="shared" si="3"/>
        <v>2.1980428704566637</v>
      </c>
      <c r="G33" s="4">
        <f t="shared" si="1"/>
        <v>1.0334958660165359</v>
      </c>
    </row>
    <row r="34" spans="1:7" x14ac:dyDescent="0.2">
      <c r="A34" s="4">
        <f>IF('True_Odds_Calculator_2-way'!A35="","",'True_Odds_Calculator_2-way'!A35)</f>
        <v>1.47</v>
      </c>
      <c r="B34" s="4">
        <f>IF('True_Odds_Calculator_2-way'!B35="","",'True_Odds_Calculator_2-way'!B35)</f>
        <v>2.77</v>
      </c>
      <c r="C34" s="4">
        <f t="shared" si="0"/>
        <v>4.1282939168447275E-2</v>
      </c>
      <c r="D34" s="4">
        <f t="shared" si="2"/>
        <v>1.5159999255384502</v>
      </c>
      <c r="E34" s="4">
        <f t="shared" si="3"/>
        <v>2.9379847757855626</v>
      </c>
      <c r="G34" s="4">
        <f t="shared" si="1"/>
        <v>1.0412829391684473</v>
      </c>
    </row>
    <row r="35" spans="1:7" x14ac:dyDescent="0.2">
      <c r="A35" s="4">
        <f>IF('True_Odds_Calculator_2-way'!A36="","",'True_Odds_Calculator_2-way'!A36)</f>
        <v>1.48</v>
      </c>
      <c r="B35" s="4">
        <f>IF('True_Odds_Calculator_2-way'!B36="","",'True_Odds_Calculator_2-way'!B36)</f>
        <v>2.65</v>
      </c>
      <c r="C35" s="4">
        <f t="shared" si="0"/>
        <v>5.3034166241713532E-2</v>
      </c>
      <c r="D35" s="4">
        <f t="shared" si="2"/>
        <v>1.5404556166535743</v>
      </c>
      <c r="E35" s="4">
        <f t="shared" si="3"/>
        <v>2.8502906976744189</v>
      </c>
      <c r="G35" s="4">
        <f t="shared" si="1"/>
        <v>1.0530341662417135</v>
      </c>
    </row>
    <row r="36" spans="1:7" x14ac:dyDescent="0.2">
      <c r="A36" s="4">
        <f>IF('True_Odds_Calculator_2-way'!A37="","",'True_Odds_Calculator_2-way'!A37)</f>
        <v>1.47</v>
      </c>
      <c r="B36" s="4">
        <f>IF('True_Odds_Calculator_2-way'!B37="","",'True_Odds_Calculator_2-way'!B37)</f>
        <v>2.7</v>
      </c>
      <c r="C36" s="4">
        <f t="shared" si="0"/>
        <v>5.0642479213907743E-2</v>
      </c>
      <c r="D36" s="4">
        <f t="shared" si="2"/>
        <v>1.5268320830929023</v>
      </c>
      <c r="E36" s="4">
        <f t="shared" si="3"/>
        <v>2.8981380065717417</v>
      </c>
      <c r="G36" s="4">
        <f t="shared" si="1"/>
        <v>1.0506424792139077</v>
      </c>
    </row>
    <row r="37" spans="1:7" x14ac:dyDescent="0.2">
      <c r="A37" s="4">
        <f>IF('True_Odds_Calculator_2-way'!A38="","",'True_Odds_Calculator_2-way'!A38)</f>
        <v>1.52</v>
      </c>
      <c r="B37" s="4">
        <f>IF('True_Odds_Calculator_2-way'!B38="","",'True_Odds_Calculator_2-way'!B38)</f>
        <v>2.57</v>
      </c>
      <c r="C37" s="4">
        <f t="shared" si="0"/>
        <v>4.6999795207864015E-2</v>
      </c>
      <c r="D37" s="4">
        <f t="shared" si="2"/>
        <v>1.5763053829392302</v>
      </c>
      <c r="E37" s="4">
        <f t="shared" si="3"/>
        <v>2.7351911496989216</v>
      </c>
      <c r="G37" s="4">
        <f t="shared" si="1"/>
        <v>1.046999795207864</v>
      </c>
    </row>
    <row r="38" spans="1:7" x14ac:dyDescent="0.2">
      <c r="A38" s="4">
        <f>IF('True_Odds_Calculator_2-way'!A39="","",'True_Odds_Calculator_2-way'!A39)</f>
        <v>1.81</v>
      </c>
      <c r="B38" s="4">
        <f>IF('True_Odds_Calculator_2-way'!B39="","",'True_Odds_Calculator_2-way'!B39)</f>
        <v>2.02</v>
      </c>
      <c r="C38" s="4">
        <f t="shared" si="0"/>
        <v>4.7535692795798834E-2</v>
      </c>
      <c r="D38" s="4">
        <f t="shared" si="2"/>
        <v>1.8913661993688893</v>
      </c>
      <c r="E38" s="4">
        <f t="shared" si="3"/>
        <v>2.1218733677673955</v>
      </c>
      <c r="G38" s="4">
        <f t="shared" si="1"/>
        <v>1.0475356927957988</v>
      </c>
    </row>
    <row r="39" spans="1:7" x14ac:dyDescent="0.2">
      <c r="A39" s="4">
        <f>IF('True_Odds_Calculator_2-way'!A40="","",'True_Odds_Calculator_2-way'!A40)</f>
        <v>1.81</v>
      </c>
      <c r="B39" s="4">
        <f>IF('True_Odds_Calculator_2-way'!B40="","",'True_Odds_Calculator_2-way'!B40)</f>
        <v>2.11</v>
      </c>
      <c r="C39" s="4">
        <f t="shared" si="0"/>
        <v>2.6419837134403323E-2</v>
      </c>
      <c r="D39" s="4">
        <f t="shared" si="2"/>
        <v>1.8543371124760262</v>
      </c>
      <c r="E39" s="4">
        <f t="shared" si="3"/>
        <v>2.1704981387286519</v>
      </c>
      <c r="G39" s="4">
        <f t="shared" si="1"/>
        <v>1.0264198371344033</v>
      </c>
    </row>
    <row r="40" spans="1:7" x14ac:dyDescent="0.2">
      <c r="A40" s="4">
        <f>IF('True_Odds_Calculator_2-way'!A41="","",'True_Odds_Calculator_2-way'!A41)</f>
        <v>2.02</v>
      </c>
      <c r="B40" s="4">
        <f>IF('True_Odds_Calculator_2-way'!B41="","",'True_Odds_Calculator_2-way'!B41)</f>
        <v>1.89</v>
      </c>
      <c r="C40" s="4">
        <f t="shared" si="0"/>
        <v>2.4150034051024338E-2</v>
      </c>
      <c r="D40" s="4">
        <f t="shared" si="2"/>
        <v>2.0705027387602368</v>
      </c>
      <c r="E40" s="4">
        <f t="shared" si="3"/>
        <v>1.9341405339682862</v>
      </c>
      <c r="G40" s="4">
        <f t="shared" si="1"/>
        <v>1.0241500340510243</v>
      </c>
    </row>
    <row r="41" spans="1:7" x14ac:dyDescent="0.2">
      <c r="A41" s="4">
        <f>IF('True_Odds_Calculator_2-way'!A42="","",'True_Odds_Calculator_2-way'!A42)</f>
        <v>2.25</v>
      </c>
      <c r="B41" s="4">
        <f>IF('True_Odds_Calculator_2-way'!B42="","",'True_Odds_Calculator_2-way'!B42)</f>
        <v>1.71</v>
      </c>
      <c r="C41" s="4">
        <f t="shared" si="0"/>
        <v>2.9239766081871288E-2</v>
      </c>
      <c r="D41" s="4">
        <f t="shared" si="2"/>
        <v>2.3265306122448979</v>
      </c>
      <c r="E41" s="4">
        <f t="shared" si="3"/>
        <v>1.7538461538461536</v>
      </c>
      <c r="G41" s="4">
        <f t="shared" si="1"/>
        <v>1.0292397660818713</v>
      </c>
    </row>
    <row r="42" spans="1:7" x14ac:dyDescent="0.2">
      <c r="A42" s="4">
        <f>IF('True_Odds_Calculator_2-way'!A43="","",'True_Odds_Calculator_2-way'!A43)</f>
        <v>1.85</v>
      </c>
      <c r="B42" s="4">
        <f>IF('True_Odds_Calculator_2-way'!B43="","",'True_Odds_Calculator_2-way'!B43)</f>
        <v>2.0699999999999998</v>
      </c>
      <c r="C42" s="4">
        <f t="shared" si="0"/>
        <v>2.3632327980154022E-2</v>
      </c>
      <c r="D42" s="4">
        <f t="shared" si="2"/>
        <v>1.8913446104457341</v>
      </c>
      <c r="E42" s="4">
        <f t="shared" si="3"/>
        <v>2.1219005402410303</v>
      </c>
      <c r="G42" s="4">
        <f t="shared" si="1"/>
        <v>1.023632327980154</v>
      </c>
    </row>
    <row r="43" spans="1:7" x14ac:dyDescent="0.2">
      <c r="A43" s="4">
        <f>IF('True_Odds_Calculator_2-way'!A44="","",'True_Odds_Calculator_2-way'!A44)</f>
        <v>1.93</v>
      </c>
      <c r="B43" s="4">
        <f>IF('True_Odds_Calculator_2-way'!B44="","",'True_Odds_Calculator_2-way'!B44)</f>
        <v>1.97</v>
      </c>
      <c r="C43" s="4">
        <f t="shared" si="0"/>
        <v>2.5748928223876311E-2</v>
      </c>
      <c r="D43" s="4">
        <f t="shared" si="2"/>
        <v>1.9791780536685666</v>
      </c>
      <c r="E43" s="4">
        <f t="shared" si="3"/>
        <v>2.0212647191728026</v>
      </c>
      <c r="G43" s="4">
        <f t="shared" si="1"/>
        <v>1.0257489282238763</v>
      </c>
    </row>
    <row r="44" spans="1:7" x14ac:dyDescent="0.2">
      <c r="A44" s="4">
        <f>IF('True_Odds_Calculator_2-way'!A45="","",'True_Odds_Calculator_2-way'!A45)</f>
        <v>1.68</v>
      </c>
      <c r="B44" s="4">
        <f>IF('True_Odds_Calculator_2-way'!B45="","",'True_Odds_Calculator_2-way'!B45)</f>
        <v>2.31</v>
      </c>
      <c r="C44" s="4">
        <f t="shared" si="0"/>
        <v>2.813852813852824E-2</v>
      </c>
      <c r="D44" s="4">
        <f t="shared" si="2"/>
        <v>1.7206703910614525</v>
      </c>
      <c r="E44" s="4">
        <f t="shared" si="3"/>
        <v>2.3875968992248064</v>
      </c>
      <c r="G44" s="4">
        <f t="shared" si="1"/>
        <v>1.0281385281385282</v>
      </c>
    </row>
    <row r="45" spans="1:7" x14ac:dyDescent="0.2">
      <c r="A45" s="4">
        <f>IF('True_Odds_Calculator_2-way'!A46="","",'True_Odds_Calculator_2-way'!A46)</f>
        <v>1.79</v>
      </c>
      <c r="B45" s="4">
        <f>IF('True_Odds_Calculator_2-way'!B46="","",'True_Odds_Calculator_2-way'!B46)</f>
        <v>2.12</v>
      </c>
      <c r="C45" s="4">
        <f t="shared" si="0"/>
        <v>3.0357331084642114E-2</v>
      </c>
      <c r="D45" s="4">
        <f t="shared" si="2"/>
        <v>1.8399922420480992</v>
      </c>
      <c r="E45" s="4">
        <f t="shared" si="3"/>
        <v>2.1904871854075272</v>
      </c>
      <c r="G45" s="4">
        <f t="shared" si="1"/>
        <v>1.0303573310846421</v>
      </c>
    </row>
    <row r="46" spans="1:7" x14ac:dyDescent="0.2">
      <c r="A46" s="4">
        <f>IF('True_Odds_Calculator_2-way'!A47="","",'True_Odds_Calculator_2-way'!A47)</f>
        <v>2.34</v>
      </c>
      <c r="B46" s="4">
        <f>IF('True_Odds_Calculator_2-way'!B47="","",'True_Odds_Calculator_2-way'!B47)</f>
        <v>1.66</v>
      </c>
      <c r="C46" s="4">
        <f t="shared" si="0"/>
        <v>2.9760065904644417E-2</v>
      </c>
      <c r="D46" s="4">
        <f t="shared" si="2"/>
        <v>2.4244164274123086</v>
      </c>
      <c r="E46" s="4">
        <f t="shared" si="3"/>
        <v>1.7020418894049603</v>
      </c>
      <c r="G46" s="4">
        <f t="shared" si="1"/>
        <v>1.0297600659046444</v>
      </c>
    </row>
    <row r="47" spans="1:7" x14ac:dyDescent="0.2">
      <c r="A47" s="4">
        <f>IF('True_Odds_Calculator_2-way'!A48="","",'True_Odds_Calculator_2-way'!A48)</f>
        <v>2.19</v>
      </c>
      <c r="B47" s="4">
        <f>IF('True_Odds_Calculator_2-way'!B48="","",'True_Odds_Calculator_2-way'!B48)</f>
        <v>1.74</v>
      </c>
      <c r="C47" s="4">
        <f t="shared" si="0"/>
        <v>3.1333648244370904E-2</v>
      </c>
      <c r="D47" s="4">
        <f t="shared" si="2"/>
        <v>2.2678093197643276</v>
      </c>
      <c r="E47" s="4">
        <f t="shared" si="3"/>
        <v>1.7887621461765948</v>
      </c>
      <c r="G47" s="4">
        <f t="shared" si="1"/>
        <v>1.0313336482443709</v>
      </c>
    </row>
    <row r="48" spans="1:7" x14ac:dyDescent="0.2">
      <c r="A48" s="4">
        <f>IF('True_Odds_Calculator_2-way'!A49="","",'True_Odds_Calculator_2-way'!A49)</f>
        <v>2.08</v>
      </c>
      <c r="B48" s="4">
        <f>IF('True_Odds_Calculator_2-way'!B49="","",'True_Odds_Calculator_2-way'!B49)</f>
        <v>1.83</v>
      </c>
      <c r="C48" s="4">
        <f t="shared" si="0"/>
        <v>2.7217318200924545E-2</v>
      </c>
      <c r="D48" s="4">
        <f t="shared" si="2"/>
        <v>2.1405916094927453</v>
      </c>
      <c r="E48" s="4">
        <f t="shared" si="3"/>
        <v>1.8767379942806428</v>
      </c>
      <c r="G48" s="4">
        <f t="shared" si="1"/>
        <v>1.0272173182009245</v>
      </c>
    </row>
    <row r="49" spans="1:7" x14ac:dyDescent="0.2">
      <c r="A49" s="4">
        <f>IF('True_Odds_Calculator_2-way'!A50="","",'True_Odds_Calculator_2-way'!A50)</f>
        <v>2.1</v>
      </c>
      <c r="B49" s="4">
        <f>IF('True_Odds_Calculator_2-way'!B50="","",'True_Odds_Calculator_2-way'!B50)</f>
        <v>1.79</v>
      </c>
      <c r="C49" s="4">
        <f t="shared" si="0"/>
        <v>3.4849694067571102E-2</v>
      </c>
      <c r="D49" s="4">
        <f t="shared" si="2"/>
        <v>2.1797622499275153</v>
      </c>
      <c r="E49" s="4">
        <f t="shared" si="3"/>
        <v>1.8476284099287292</v>
      </c>
      <c r="G49" s="4">
        <f t="shared" si="1"/>
        <v>1.0348496940675711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1.84</v>
      </c>
      <c r="C50" s="4">
        <f t="shared" si="0"/>
        <v>2.891515407344869E-2</v>
      </c>
      <c r="D50" s="4">
        <f t="shared" si="2"/>
        <v>2.1232354918216445</v>
      </c>
      <c r="E50" s="4">
        <f t="shared" si="3"/>
        <v>1.8902852583283463</v>
      </c>
      <c r="G50" s="4">
        <f t="shared" si="1"/>
        <v>1.0289151540734487</v>
      </c>
    </row>
    <row r="51" spans="1:7" x14ac:dyDescent="0.2">
      <c r="A51" s="4">
        <f>IF('True_Odds_Calculator_2-way'!A52="","",'True_Odds_Calculator_2-way'!A52)</f>
        <v>2.21</v>
      </c>
      <c r="B51" s="4">
        <f>IF('True_Odds_Calculator_2-way'!B52="","",'True_Odds_Calculator_2-way'!B52)</f>
        <v>1.72</v>
      </c>
      <c r="C51" s="4">
        <f t="shared" si="0"/>
        <v>3.3884036620014824E-2</v>
      </c>
      <c r="D51" s="4">
        <f t="shared" si="2"/>
        <v>2.2959652089876781</v>
      </c>
      <c r="E51" s="4">
        <f t="shared" si="3"/>
        <v>1.7716256524981358</v>
      </c>
      <c r="G51" s="4">
        <f t="shared" si="1"/>
        <v>1.0338840366200148</v>
      </c>
    </row>
    <row r="52" spans="1:7" x14ac:dyDescent="0.2">
      <c r="A52" s="4">
        <f>IF('True_Odds_Calculator_2-way'!A53="","",'True_Odds_Calculator_2-way'!A53)</f>
        <v>2.11</v>
      </c>
      <c r="B52" s="4">
        <f>IF('True_Odds_Calculator_2-way'!B53="","",'True_Odds_Calculator_2-way'!B53)</f>
        <v>1.79</v>
      </c>
      <c r="C52" s="4">
        <f t="shared" si="0"/>
        <v>3.2592867166194583E-2</v>
      </c>
      <c r="D52" s="4">
        <f t="shared" si="2"/>
        <v>2.1851369724319478</v>
      </c>
      <c r="E52" s="4">
        <f t="shared" si="3"/>
        <v>1.8437843247333352</v>
      </c>
      <c r="G52" s="4">
        <f t="shared" si="1"/>
        <v>1.0325928671661946</v>
      </c>
    </row>
    <row r="53" spans="1:7" x14ac:dyDescent="0.2">
      <c r="A53" s="4">
        <f>IF('True_Odds_Calculator_2-way'!A54="","",'True_Odds_Calculator_2-way'!A54)</f>
        <v>2.0099999999999998</v>
      </c>
      <c r="B53" s="4">
        <f>IF('True_Odds_Calculator_2-way'!B54="","",'True_Odds_Calculator_2-way'!B54)</f>
        <v>1.88</v>
      </c>
      <c r="C53" s="4">
        <f t="shared" si="0"/>
        <v>2.9427331427966497E-2</v>
      </c>
      <c r="D53" s="4">
        <f t="shared" si="2"/>
        <v>2.0712563034422273</v>
      </c>
      <c r="E53" s="4">
        <f t="shared" si="3"/>
        <v>1.9334834220221038</v>
      </c>
      <c r="G53" s="4">
        <f t="shared" si="1"/>
        <v>1.0294273314279665</v>
      </c>
    </row>
    <row r="54" spans="1:7" x14ac:dyDescent="0.2">
      <c r="A54" s="4">
        <f>IF('True_Odds_Calculator_2-way'!A55="","",'True_Odds_Calculator_2-way'!A55)</f>
        <v>2.2400000000000002</v>
      </c>
      <c r="B54" s="4">
        <f>IF('True_Odds_Calculator_2-way'!B55="","",'True_Odds_Calculator_2-way'!B55)</f>
        <v>1.7</v>
      </c>
      <c r="C54" s="4">
        <f t="shared" si="0"/>
        <v>3.4663865546218364E-2</v>
      </c>
      <c r="D54" s="4">
        <f t="shared" si="2"/>
        <v>2.3304773561811505</v>
      </c>
      <c r="E54" s="4">
        <f t="shared" si="3"/>
        <v>1.7516099356025756</v>
      </c>
      <c r="G54" s="4">
        <f t="shared" si="1"/>
        <v>1.0346638655462184</v>
      </c>
    </row>
    <row r="55" spans="1:7" x14ac:dyDescent="0.2">
      <c r="A55" s="4">
        <f>IF('True_Odds_Calculator_2-way'!A56="","",'True_Odds_Calculator_2-way'!A56)</f>
        <v>2.04</v>
      </c>
      <c r="B55" s="4">
        <f>IF('True_Odds_Calculator_2-way'!B56="","",'True_Odds_Calculator_2-way'!B56)</f>
        <v>1.85</v>
      </c>
      <c r="C55" s="4">
        <f t="shared" si="0"/>
        <v>3.0736618971912932E-2</v>
      </c>
      <c r="D55" s="4">
        <f t="shared" si="2"/>
        <v>2.1060267857142851</v>
      </c>
      <c r="E55" s="4">
        <f t="shared" si="3"/>
        <v>1.9041372351160444</v>
      </c>
      <c r="G55" s="4">
        <f t="shared" si="1"/>
        <v>1.0307366189719129</v>
      </c>
    </row>
    <row r="56" spans="1:7" x14ac:dyDescent="0.2">
      <c r="A56" s="4">
        <f>IF('True_Odds_Calculator_2-way'!A57="","",'True_Odds_Calculator_2-way'!A57)</f>
        <v>1.96</v>
      </c>
      <c r="B56" s="4">
        <f>IF('True_Odds_Calculator_2-way'!B57="","",'True_Odds_Calculator_2-way'!B57)</f>
        <v>1.88</v>
      </c>
      <c r="C56" s="4">
        <f t="shared" si="0"/>
        <v>4.2118975249674229E-2</v>
      </c>
      <c r="D56" s="4">
        <f t="shared" si="2"/>
        <v>2.044385264092321</v>
      </c>
      <c r="E56" s="4">
        <f t="shared" si="3"/>
        <v>1.9575010624734379</v>
      </c>
      <c r="G56" s="4">
        <f t="shared" si="1"/>
        <v>1.0421189752496742</v>
      </c>
    </row>
    <row r="57" spans="1:7" x14ac:dyDescent="0.2">
      <c r="A57" s="4">
        <f>IF('True_Odds_Calculator_2-way'!A58="","",'True_Odds_Calculator_2-way'!A58)</f>
        <v>2.08</v>
      </c>
      <c r="B57" s="4">
        <f>IF('True_Odds_Calculator_2-way'!B58="","",'True_Odds_Calculator_2-way'!B58)</f>
        <v>1.76</v>
      </c>
      <c r="C57" s="4">
        <f t="shared" si="0"/>
        <v>4.8951048951048959E-2</v>
      </c>
      <c r="D57" s="4">
        <f t="shared" si="2"/>
        <v>2.1915708812260539</v>
      </c>
      <c r="E57" s="4">
        <f t="shared" si="3"/>
        <v>1.8392282958199357</v>
      </c>
      <c r="G57" s="4">
        <f t="shared" si="1"/>
        <v>1.048951048951049</v>
      </c>
    </row>
    <row r="58" spans="1:7" x14ac:dyDescent="0.2">
      <c r="A58" s="4">
        <f>IF('True_Odds_Calculator_2-way'!A59="","",'True_Odds_Calculator_2-way'!A59)</f>
        <v>2.27</v>
      </c>
      <c r="B58" s="4">
        <f>IF('True_Odds_Calculator_2-way'!B59="","",'True_Odds_Calculator_2-way'!B59)</f>
        <v>1.65</v>
      </c>
      <c r="C58" s="4">
        <f t="shared" si="0"/>
        <v>4.658924042183954E-2</v>
      </c>
      <c r="D58" s="4">
        <f t="shared" si="2"/>
        <v>2.3967365221564547</v>
      </c>
      <c r="E58" s="4">
        <f t="shared" si="3"/>
        <v>1.7159546443706333</v>
      </c>
      <c r="G58" s="4">
        <f t="shared" si="1"/>
        <v>1.0465892404218395</v>
      </c>
    </row>
    <row r="59" spans="1:7" x14ac:dyDescent="0.2">
      <c r="A59" s="4">
        <f>IF('True_Odds_Calculator_2-way'!A60="","",'True_Odds_Calculator_2-way'!A60)</f>
        <v>1.93</v>
      </c>
      <c r="B59" s="4">
        <f>IF('True_Odds_Calculator_2-way'!B60="","",'True_Odds_Calculator_2-way'!B60)</f>
        <v>1.9</v>
      </c>
      <c r="C59" s="4">
        <f t="shared" si="0"/>
        <v>4.445050449959087E-2</v>
      </c>
      <c r="D59" s="4">
        <f t="shared" si="2"/>
        <v>2.0164971130052241</v>
      </c>
      <c r="E59" s="4">
        <f t="shared" si="3"/>
        <v>1.9837706248309437</v>
      </c>
      <c r="G59" s="4">
        <f t="shared" si="1"/>
        <v>1.0444505044995909</v>
      </c>
    </row>
    <row r="60" spans="1:7" x14ac:dyDescent="0.2">
      <c r="A60" s="4">
        <f>IF('True_Odds_Calculator_2-way'!A61="","",'True_Odds_Calculator_2-way'!A61)</f>
        <v>1.93</v>
      </c>
      <c r="B60" s="4">
        <f>IF('True_Odds_Calculator_2-way'!B61="","",'True_Odds_Calculator_2-way'!B61)</f>
        <v>1.9</v>
      </c>
      <c r="C60" s="4">
        <f t="shared" si="0"/>
        <v>4.445050449959087E-2</v>
      </c>
      <c r="D60" s="4">
        <f t="shared" si="2"/>
        <v>2.0164971130052241</v>
      </c>
      <c r="E60" s="4">
        <f t="shared" si="3"/>
        <v>1.9837706248309437</v>
      </c>
      <c r="G60" s="4">
        <f t="shared" si="1"/>
        <v>1.0444505044995909</v>
      </c>
    </row>
    <row r="61" spans="1:7" x14ac:dyDescent="0.2">
      <c r="A61" s="4">
        <f>IF('True_Odds_Calculator_2-way'!A62="","",'True_Odds_Calculator_2-way'!A62)</f>
        <v>2.02</v>
      </c>
      <c r="B61" s="4">
        <f>IF('True_Odds_Calculator_2-way'!B62="","",'True_Odds_Calculator_2-way'!B62)</f>
        <v>1.83</v>
      </c>
      <c r="C61" s="4">
        <f t="shared" si="0"/>
        <v>4.1497592382188975E-2</v>
      </c>
      <c r="D61" s="4">
        <f t="shared" si="2"/>
        <v>2.1083670792220381</v>
      </c>
      <c r="E61" s="4">
        <f t="shared" si="3"/>
        <v>1.9022281685792208</v>
      </c>
      <c r="G61" s="4">
        <f t="shared" si="1"/>
        <v>1.041497592382189</v>
      </c>
    </row>
    <row r="62" spans="1:7" x14ac:dyDescent="0.2">
      <c r="A62" s="4">
        <f>IF('True_Odds_Calculator_2-way'!A63="","",'True_Odds_Calculator_2-way'!A63)</f>
        <v>2.08</v>
      </c>
      <c r="B62" s="4">
        <f>IF('True_Odds_Calculator_2-way'!B63="","",'True_Odds_Calculator_2-way'!B63)</f>
        <v>1.76</v>
      </c>
      <c r="C62" s="4">
        <f t="shared" si="0"/>
        <v>4.8951048951048959E-2</v>
      </c>
      <c r="D62" s="4">
        <f t="shared" si="2"/>
        <v>2.1915708812260539</v>
      </c>
      <c r="E62" s="4">
        <f t="shared" si="3"/>
        <v>1.8392282958199357</v>
      </c>
      <c r="G62" s="4">
        <f t="shared" si="1"/>
        <v>1.048951048951049</v>
      </c>
    </row>
    <row r="63" spans="1:7" x14ac:dyDescent="0.2">
      <c r="A63" s="4">
        <f>IF('True_Odds_Calculator_2-way'!A64="","",'True_Odds_Calculator_2-way'!A64)</f>
        <v>1.8</v>
      </c>
      <c r="B63" s="4">
        <f>IF('True_Odds_Calculator_2-way'!B64="","",'True_Odds_Calculator_2-way'!B64)</f>
        <v>2.0299999999999998</v>
      </c>
      <c r="C63" s="4">
        <f t="shared" si="0"/>
        <v>4.816639299397929E-2</v>
      </c>
      <c r="D63" s="4">
        <f t="shared" si="2"/>
        <v>1.8815653964984556</v>
      </c>
      <c r="E63" s="4">
        <f t="shared" si="3"/>
        <v>2.1343457943925235</v>
      </c>
      <c r="G63" s="4">
        <f t="shared" si="1"/>
        <v>1.0481663929939793</v>
      </c>
    </row>
    <row r="64" spans="1:7" x14ac:dyDescent="0.2">
      <c r="A64" s="4">
        <f>IF('True_Odds_Calculator_2-way'!A65="","",'True_Odds_Calculator_2-way'!A65)</f>
        <v>1.98</v>
      </c>
      <c r="B64" s="4">
        <f>IF('True_Odds_Calculator_2-way'!B65="","",'True_Odds_Calculator_2-way'!B65)</f>
        <v>1.85</v>
      </c>
      <c r="C64" s="4">
        <f t="shared" si="0"/>
        <v>4.5591045591045543E-2</v>
      </c>
      <c r="D64" s="4">
        <f t="shared" si="2"/>
        <v>2.0735918482875744</v>
      </c>
      <c r="E64" s="4">
        <f t="shared" si="3"/>
        <v>1.931452675982072</v>
      </c>
      <c r="G64" s="4">
        <f t="shared" si="1"/>
        <v>1.0455910455910455</v>
      </c>
    </row>
    <row r="65" spans="1:7" x14ac:dyDescent="0.2">
      <c r="A65" s="4">
        <f>IF('True_Odds_Calculator_2-way'!A66="","",'True_Odds_Calculator_2-way'!A66)</f>
        <v>2.0099999999999998</v>
      </c>
      <c r="B65" s="4">
        <f>IF('True_Odds_Calculator_2-way'!B66="","",'True_Odds_Calculator_2-way'!B66)</f>
        <v>1.83</v>
      </c>
      <c r="C65" s="4">
        <f t="shared" si="0"/>
        <v>4.3960525242639381E-2</v>
      </c>
      <c r="D65" s="4">
        <f t="shared" si="2"/>
        <v>2.1029071263184975</v>
      </c>
      <c r="E65" s="4">
        <f t="shared" si="3"/>
        <v>1.9066946582691862</v>
      </c>
      <c r="G65" s="4">
        <f t="shared" si="1"/>
        <v>1.0439605252426394</v>
      </c>
    </row>
    <row r="66" spans="1:7" x14ac:dyDescent="0.2">
      <c r="A66" s="4">
        <f>IF('True_Odds_Calculator_2-way'!A67="","",'True_Odds_Calculator_2-way'!A67)</f>
        <v>1.93</v>
      </c>
      <c r="B66" s="4">
        <f>IF('True_Odds_Calculator_2-way'!B67="","",'True_Odds_Calculator_2-way'!B67)</f>
        <v>1.9</v>
      </c>
      <c r="C66" s="4">
        <f t="shared" ref="C66:C129" si="4">IF(A66="","",((1/A66)+(1/B66))-1)</f>
        <v>4.445050449959087E-2</v>
      </c>
      <c r="D66" s="4">
        <f t="shared" si="2"/>
        <v>2.0164971130052241</v>
      </c>
      <c r="E66" s="4">
        <f t="shared" si="3"/>
        <v>1.9837706248309437</v>
      </c>
      <c r="G66" s="4">
        <f t="shared" ref="G66:G129" si="5">IF(A66="","",C66+1)</f>
        <v>1.0444505044995909</v>
      </c>
    </row>
    <row r="67" spans="1:7" x14ac:dyDescent="0.2">
      <c r="A67" s="4">
        <f>IF('True_Odds_Calculator_2-way'!A68="","",'True_Odds_Calculator_2-way'!A68)</f>
        <v>2.2599999999999998</v>
      </c>
      <c r="B67" s="4">
        <f>IF('True_Odds_Calculator_2-way'!B68="","",'True_Odds_Calculator_2-way'!B68)</f>
        <v>1.65</v>
      </c>
      <c r="C67" s="4">
        <f t="shared" si="4"/>
        <v>4.85384821668009E-2</v>
      </c>
      <c r="D67" s="4">
        <f t="shared" ref="D67:D130" si="6">IF(A67="","",(2*A67)/(2-($C67*A67)))</f>
        <v>2.3911510099390831</v>
      </c>
      <c r="E67" s="4">
        <f t="shared" ref="E67:E130" si="7">IF(B67="","",(2*B67)/(2-($C67*B67)))</f>
        <v>1.7188292233233464</v>
      </c>
      <c r="G67" s="4">
        <f t="shared" si="5"/>
        <v>1.0485384821668009</v>
      </c>
    </row>
    <row r="68" spans="1:7" x14ac:dyDescent="0.2">
      <c r="A68" s="4">
        <f>IF('True_Odds_Calculator_2-way'!A69="","",'True_Odds_Calculator_2-way'!A69)</f>
        <v>2.09</v>
      </c>
      <c r="B68" s="4">
        <f>IF('True_Odds_Calculator_2-way'!B69="","",'True_Odds_Calculator_2-way'!B69)</f>
        <v>1.76</v>
      </c>
      <c r="C68" s="4">
        <f t="shared" si="4"/>
        <v>4.6650717703349276E-2</v>
      </c>
      <c r="D68" s="4">
        <f t="shared" si="6"/>
        <v>2.1971090670170828</v>
      </c>
      <c r="E68" s="4">
        <f t="shared" si="7"/>
        <v>1.8353457738748626</v>
      </c>
      <c r="G68" s="4">
        <f t="shared" si="5"/>
        <v>1.0466507177033493</v>
      </c>
    </row>
    <row r="69" spans="1:7" x14ac:dyDescent="0.2">
      <c r="A69" s="4">
        <f>IF('True_Odds_Calculator_2-way'!A70="","",'True_Odds_Calculator_2-way'!A70)</f>
        <v>2.17</v>
      </c>
      <c r="B69" s="4">
        <f>IF('True_Odds_Calculator_2-way'!B70="","",'True_Odds_Calculator_2-way'!B70)</f>
        <v>1.67</v>
      </c>
      <c r="C69" s="4">
        <f t="shared" si="4"/>
        <v>5.9631888297138502E-2</v>
      </c>
      <c r="D69" s="4">
        <f t="shared" si="6"/>
        <v>2.3201126796632416</v>
      </c>
      <c r="E69" s="4">
        <f t="shared" si="7"/>
        <v>1.7575110938674556</v>
      </c>
      <c r="G69" s="4">
        <f t="shared" si="5"/>
        <v>1.0596318882971385</v>
      </c>
    </row>
    <row r="70" spans="1:7" x14ac:dyDescent="0.2">
      <c r="A70" s="4">
        <f>IF('True_Odds_Calculator_2-way'!A71="","",'True_Odds_Calculator_2-way'!A71)</f>
        <v>2.56</v>
      </c>
      <c r="B70" s="4">
        <f>IF('True_Odds_Calculator_2-way'!B71="","",'True_Odds_Calculator_2-way'!B71)</f>
        <v>1.52</v>
      </c>
      <c r="C70" s="4">
        <f t="shared" si="4"/>
        <v>4.851973684210531E-2</v>
      </c>
      <c r="D70" s="4">
        <f t="shared" si="6"/>
        <v>2.7295173961840629</v>
      </c>
      <c r="E70" s="4">
        <f t="shared" si="7"/>
        <v>1.5781959766385465</v>
      </c>
      <c r="G70" s="4">
        <f t="shared" si="5"/>
        <v>1.0485197368421053</v>
      </c>
    </row>
    <row r="71" spans="1:7" x14ac:dyDescent="0.2">
      <c r="A71" s="4">
        <f>IF('True_Odds_Calculator_2-way'!A72="","",'True_Odds_Calculator_2-way'!A72)</f>
        <v>1.94</v>
      </c>
      <c r="B71" s="4">
        <f>IF('True_Odds_Calculator_2-way'!B72="","",'True_Odds_Calculator_2-way'!B72)</f>
        <v>1.88</v>
      </c>
      <c r="C71" s="4">
        <f t="shared" si="4"/>
        <v>4.7378811142794408E-2</v>
      </c>
      <c r="D71" s="4">
        <f t="shared" si="6"/>
        <v>2.033452274754683</v>
      </c>
      <c r="E71" s="4">
        <f t="shared" si="7"/>
        <v>1.9676305567544234</v>
      </c>
      <c r="G71" s="4">
        <f t="shared" si="5"/>
        <v>1.0473788111427944</v>
      </c>
    </row>
    <row r="72" spans="1:7" x14ac:dyDescent="0.2">
      <c r="A72" s="4">
        <f>IF('True_Odds_Calculator_2-way'!A73="","",'True_Odds_Calculator_2-way'!A73)</f>
        <v>2.08</v>
      </c>
      <c r="B72" s="4">
        <f>IF('True_Odds_Calculator_2-way'!B73="","",'True_Odds_Calculator_2-way'!B73)</f>
        <v>1.77</v>
      </c>
      <c r="C72" s="4">
        <f t="shared" si="4"/>
        <v>4.5740982181660117E-2</v>
      </c>
      <c r="D72" s="4">
        <f t="shared" si="6"/>
        <v>2.1838889547989084</v>
      </c>
      <c r="E72" s="4">
        <f t="shared" si="7"/>
        <v>1.8446738150115241</v>
      </c>
      <c r="G72" s="4">
        <f t="shared" si="5"/>
        <v>1.0457409821816601</v>
      </c>
    </row>
    <row r="73" spans="1:7" x14ac:dyDescent="0.2">
      <c r="A73" s="4">
        <f>IF('True_Odds_Calculator_2-way'!A74="","",'True_Odds_Calculator_2-way'!A74)</f>
        <v>2.04</v>
      </c>
      <c r="B73" s="4">
        <f>IF('True_Odds_Calculator_2-way'!B74="","",'True_Odds_Calculator_2-way'!B74)</f>
        <v>1.81</v>
      </c>
      <c r="C73" s="4">
        <f t="shared" si="4"/>
        <v>4.2682266276676373E-2</v>
      </c>
      <c r="D73" s="4">
        <f t="shared" si="6"/>
        <v>2.1328558225508316</v>
      </c>
      <c r="E73" s="4">
        <f t="shared" si="7"/>
        <v>1.8827248623291861</v>
      </c>
      <c r="G73" s="4">
        <f t="shared" si="5"/>
        <v>1.0426822662766764</v>
      </c>
    </row>
    <row r="74" spans="1:7" x14ac:dyDescent="0.2">
      <c r="A74" s="4">
        <f>IF('True_Odds_Calculator_2-way'!A75="","",'True_Odds_Calculator_2-way'!A75)</f>
        <v>2.31</v>
      </c>
      <c r="B74" s="4">
        <f>IF('True_Odds_Calculator_2-way'!B75="","",'True_Odds_Calculator_2-way'!B75)</f>
        <v>1.63</v>
      </c>
      <c r="C74" s="4">
        <f t="shared" si="4"/>
        <v>4.6397365415770331E-2</v>
      </c>
      <c r="D74" s="4">
        <f t="shared" si="6"/>
        <v>2.4407999222117787</v>
      </c>
      <c r="E74" s="4">
        <f t="shared" si="7"/>
        <v>1.6940588936629699</v>
      </c>
      <c r="G74" s="4">
        <f t="shared" si="5"/>
        <v>1.0463973654157703</v>
      </c>
    </row>
    <row r="75" spans="1:7" x14ac:dyDescent="0.2">
      <c r="A75" s="4">
        <f>IF('True_Odds_Calculator_2-way'!A76="","",'True_Odds_Calculator_2-way'!A76)</f>
        <v>1.93</v>
      </c>
      <c r="B75" s="4">
        <f>IF('True_Odds_Calculator_2-way'!B76="","",'True_Odds_Calculator_2-way'!B76)</f>
        <v>1.9</v>
      </c>
      <c r="C75" s="4">
        <f t="shared" si="4"/>
        <v>4.445050449959087E-2</v>
      </c>
      <c r="D75" s="4">
        <f t="shared" si="6"/>
        <v>2.0164971130052241</v>
      </c>
      <c r="E75" s="4">
        <f t="shared" si="7"/>
        <v>1.9837706248309437</v>
      </c>
      <c r="G75" s="4">
        <f t="shared" si="5"/>
        <v>1.0444505044995909</v>
      </c>
    </row>
    <row r="76" spans="1:7" x14ac:dyDescent="0.2">
      <c r="A76" s="4">
        <f>IF('True_Odds_Calculator_2-way'!A77="","",'True_Odds_Calculator_2-way'!A77)</f>
        <v>2.2200000000000002</v>
      </c>
      <c r="B76" s="4">
        <f>IF('True_Odds_Calculator_2-way'!B77="","",'True_Odds_Calculator_2-way'!B77)</f>
        <v>1.68</v>
      </c>
      <c r="C76" s="4">
        <f t="shared" si="4"/>
        <v>4.5688545688545634E-2</v>
      </c>
      <c r="D76" s="4">
        <f t="shared" si="6"/>
        <v>2.3386004514672689</v>
      </c>
      <c r="E76" s="4">
        <f t="shared" si="7"/>
        <v>1.7470489038785832</v>
      </c>
      <c r="G76" s="4">
        <f t="shared" si="5"/>
        <v>1.0456885456885456</v>
      </c>
    </row>
    <row r="77" spans="1:7" x14ac:dyDescent="0.2">
      <c r="A77" s="4">
        <f>IF('True_Odds_Calculator_2-way'!A78="","",'True_Odds_Calculator_2-way'!A78)</f>
        <v>2.17</v>
      </c>
      <c r="B77" s="4">
        <f>IF('True_Odds_Calculator_2-way'!B78="","",'True_Odds_Calculator_2-way'!B78)</f>
        <v>1.7</v>
      </c>
      <c r="C77" s="4">
        <f t="shared" si="4"/>
        <v>4.9064787205204574E-2</v>
      </c>
      <c r="D77" s="4">
        <f t="shared" si="6"/>
        <v>2.2920161540851192</v>
      </c>
      <c r="E77" s="4">
        <f t="shared" si="7"/>
        <v>1.773984130800673</v>
      </c>
      <c r="G77" s="4">
        <f t="shared" si="5"/>
        <v>1.0490647872052046</v>
      </c>
    </row>
    <row r="78" spans="1:7" x14ac:dyDescent="0.2">
      <c r="A78" s="4">
        <f>IF('True_Odds_Calculator_2-way'!A79="","",'True_Odds_Calculator_2-way'!A79)</f>
        <v>1.98</v>
      </c>
      <c r="B78" s="4">
        <f>IF('True_Odds_Calculator_2-way'!B79="","",'True_Odds_Calculator_2-way'!B79)</f>
        <v>1.83</v>
      </c>
      <c r="C78" s="4">
        <f t="shared" si="4"/>
        <v>5.1498592482198902E-2</v>
      </c>
      <c r="D78" s="4">
        <f t="shared" si="6"/>
        <v>2.0863707030575225</v>
      </c>
      <c r="E78" s="4">
        <f t="shared" si="7"/>
        <v>1.9204961043091109</v>
      </c>
      <c r="G78" s="4">
        <f t="shared" si="5"/>
        <v>1.0514985924821989</v>
      </c>
    </row>
    <row r="79" spans="1:7" x14ac:dyDescent="0.2">
      <c r="A79" s="4">
        <f>IF('True_Odds_Calculator_2-way'!A80="","",'True_Odds_Calculator_2-way'!A80)</f>
        <v>1.85</v>
      </c>
      <c r="B79" s="4">
        <f>IF('True_Odds_Calculator_2-way'!B80="","",'True_Odds_Calculator_2-way'!B80)</f>
        <v>1.95</v>
      </c>
      <c r="C79" s="4">
        <f t="shared" si="4"/>
        <v>5.3361053361053346E-2</v>
      </c>
      <c r="D79" s="4">
        <f t="shared" si="6"/>
        <v>1.9460552933243427</v>
      </c>
      <c r="E79" s="4">
        <f t="shared" si="7"/>
        <v>2.0570206699928724</v>
      </c>
      <c r="G79" s="4">
        <f t="shared" si="5"/>
        <v>1.0533610533610533</v>
      </c>
    </row>
    <row r="80" spans="1:7" x14ac:dyDescent="0.2">
      <c r="A80" s="4">
        <f>IF('True_Odds_Calculator_2-way'!A81="","",'True_Odds_Calculator_2-way'!A81)</f>
        <v>1.97</v>
      </c>
      <c r="B80" s="4">
        <f>IF('True_Odds_Calculator_2-way'!B81="","",'True_Odds_Calculator_2-way'!B81)</f>
        <v>1.84</v>
      </c>
      <c r="C80" s="4">
        <f t="shared" si="4"/>
        <v>5.1092474067534699E-2</v>
      </c>
      <c r="D80" s="4">
        <f t="shared" si="6"/>
        <v>2.0743962458509784</v>
      </c>
      <c r="E80" s="4">
        <f t="shared" si="7"/>
        <v>1.9307552998828166</v>
      </c>
      <c r="G80" s="4">
        <f t="shared" si="5"/>
        <v>1.0510924740675347</v>
      </c>
    </row>
    <row r="81" spans="1:7" x14ac:dyDescent="0.2">
      <c r="A81" s="4">
        <f>IF('True_Odds_Calculator_2-way'!A82="","",'True_Odds_Calculator_2-way'!A82)</f>
        <v>1.65</v>
      </c>
      <c r="B81" s="4">
        <f>IF('True_Odds_Calculator_2-way'!B82="","",'True_Odds_Calculator_2-way'!B82)</f>
        <v>2.2200000000000002</v>
      </c>
      <c r="C81" s="4">
        <f t="shared" si="4"/>
        <v>5.6511056511056479E-2</v>
      </c>
      <c r="D81" s="4">
        <f t="shared" si="6"/>
        <v>1.7306874557051735</v>
      </c>
      <c r="E81" s="4">
        <f t="shared" si="7"/>
        <v>2.3685741998060137</v>
      </c>
      <c r="G81" s="4">
        <f t="shared" si="5"/>
        <v>1.0565110565110565</v>
      </c>
    </row>
    <row r="82" spans="1:7" x14ac:dyDescent="0.2">
      <c r="A82" s="4">
        <f>IF('True_Odds_Calculator_2-way'!A83="","",'True_Odds_Calculator_2-way'!A83)</f>
        <v>1.56</v>
      </c>
      <c r="B82" s="4">
        <f>IF('True_Odds_Calculator_2-way'!B83="","",'True_Odds_Calculator_2-way'!B83)</f>
        <v>2.4</v>
      </c>
      <c r="C82" s="4">
        <f t="shared" si="4"/>
        <v>5.7692307692307709E-2</v>
      </c>
      <c r="D82" s="4">
        <f t="shared" si="6"/>
        <v>1.6335078534031415</v>
      </c>
      <c r="E82" s="4">
        <f t="shared" si="7"/>
        <v>2.5785123966942147</v>
      </c>
      <c r="G82" s="4">
        <f t="shared" si="5"/>
        <v>1.0576923076923077</v>
      </c>
    </row>
    <row r="83" spans="1:7" x14ac:dyDescent="0.2">
      <c r="A83" s="4">
        <f>IF('True_Odds_Calculator_2-way'!A84="","",'True_Odds_Calculator_2-way'!A84)</f>
        <v>1.55</v>
      </c>
      <c r="B83" s="4">
        <f>IF('True_Odds_Calculator_2-way'!B84="","",'True_Odds_Calculator_2-way'!B84)</f>
        <v>2.41</v>
      </c>
      <c r="C83" s="4">
        <f t="shared" si="4"/>
        <v>6.0099049658680181E-2</v>
      </c>
      <c r="D83" s="4">
        <f t="shared" si="6"/>
        <v>1.6257208138396257</v>
      </c>
      <c r="E83" s="4">
        <f t="shared" si="7"/>
        <v>2.5981568422882977</v>
      </c>
      <c r="G83" s="4">
        <f t="shared" si="5"/>
        <v>1.0600990496586802</v>
      </c>
    </row>
    <row r="84" spans="1:7" x14ac:dyDescent="0.2">
      <c r="A84" s="4">
        <f>IF('True_Odds_Calculator_2-way'!A85="","",'True_Odds_Calculator_2-way'!A85)</f>
        <v>1.68</v>
      </c>
      <c r="B84" s="4">
        <f>IF('True_Odds_Calculator_2-way'!B85="","",'True_Odds_Calculator_2-way'!B85)</f>
        <v>2.17</v>
      </c>
      <c r="C84" s="4">
        <f t="shared" si="4"/>
        <v>5.6067588325652729E-2</v>
      </c>
      <c r="D84" s="4">
        <f t="shared" si="6"/>
        <v>1.76303317535545</v>
      </c>
      <c r="E84" s="4">
        <f t="shared" si="7"/>
        <v>2.3105590062111796</v>
      </c>
      <c r="G84" s="4">
        <f t="shared" si="5"/>
        <v>1.0560675883256527</v>
      </c>
    </row>
    <row r="85" spans="1:7" x14ac:dyDescent="0.2">
      <c r="A85" s="4">
        <f>IF('True_Odds_Calculator_2-way'!A86="","",'True_Odds_Calculator_2-way'!A86)</f>
        <v>1.98</v>
      </c>
      <c r="B85" s="4">
        <f>IF('True_Odds_Calculator_2-way'!B86="","",'True_Odds_Calculator_2-way'!B86)</f>
        <v>1.83</v>
      </c>
      <c r="C85" s="4">
        <f t="shared" si="4"/>
        <v>5.1498592482198902E-2</v>
      </c>
      <c r="D85" s="4">
        <f t="shared" si="6"/>
        <v>2.0863707030575225</v>
      </c>
      <c r="E85" s="4">
        <f t="shared" si="7"/>
        <v>1.9204961043091109</v>
      </c>
      <c r="G85" s="4">
        <f t="shared" si="5"/>
        <v>1.0514985924821989</v>
      </c>
    </row>
    <row r="86" spans="1:7" x14ac:dyDescent="0.2">
      <c r="A86" s="4">
        <f>IF('True_Odds_Calculator_2-way'!A87="","",'True_Odds_Calculator_2-way'!A87)</f>
        <v>1.95</v>
      </c>
      <c r="B86" s="4">
        <f>IF('True_Odds_Calculator_2-way'!B87="","",'True_Odds_Calculator_2-way'!B87)</f>
        <v>1.85</v>
      </c>
      <c r="C86" s="4">
        <f t="shared" si="4"/>
        <v>5.3361053361053346E-2</v>
      </c>
      <c r="D86" s="4">
        <f t="shared" si="6"/>
        <v>2.0570206699928724</v>
      </c>
      <c r="E86" s="4">
        <f t="shared" si="7"/>
        <v>1.9460552933243427</v>
      </c>
      <c r="G86" s="4">
        <f t="shared" si="5"/>
        <v>1.0533610533610533</v>
      </c>
    </row>
    <row r="87" spans="1:7" x14ac:dyDescent="0.2">
      <c r="A87" s="4">
        <f>IF('True_Odds_Calculator_2-way'!A88="","",'True_Odds_Calculator_2-way'!A88)</f>
        <v>2.0299999999999998</v>
      </c>
      <c r="B87" s="4">
        <f>IF('True_Odds_Calculator_2-way'!B88="","",'True_Odds_Calculator_2-way'!B88)</f>
        <v>1.79</v>
      </c>
      <c r="C87" s="4">
        <f t="shared" si="4"/>
        <v>5.1270055315518537E-2</v>
      </c>
      <c r="D87" s="4">
        <f t="shared" si="6"/>
        <v>2.1414385478975744</v>
      </c>
      <c r="E87" s="4">
        <f t="shared" si="7"/>
        <v>1.8760874616000205</v>
      </c>
      <c r="G87" s="4">
        <f t="shared" si="5"/>
        <v>1.0512700553155185</v>
      </c>
    </row>
    <row r="88" spans="1:7" x14ac:dyDescent="0.2">
      <c r="A88" s="4">
        <f>IF('True_Odds_Calculator_2-way'!A89="","",'True_Odds_Calculator_2-way'!A89)</f>
        <v>1.64</v>
      </c>
      <c r="B88" s="4">
        <f>IF('True_Odds_Calculator_2-way'!B89="","",'True_Odds_Calculator_2-way'!B89)</f>
        <v>2.23</v>
      </c>
      <c r="C88" s="4">
        <f t="shared" si="4"/>
        <v>5.818659083451827E-2</v>
      </c>
      <c r="D88" s="4">
        <f t="shared" si="6"/>
        <v>1.7221699001695234</v>
      </c>
      <c r="E88" s="4">
        <f t="shared" si="7"/>
        <v>2.3847157016171101</v>
      </c>
      <c r="G88" s="4">
        <f t="shared" si="5"/>
        <v>1.0581865908345183</v>
      </c>
    </row>
    <row r="89" spans="1:7" x14ac:dyDescent="0.2">
      <c r="A89" s="4">
        <f>IF('True_Odds_Calculator_2-way'!A90="","",'True_Odds_Calculator_2-way'!A90)</f>
        <v>2.02</v>
      </c>
      <c r="B89" s="4">
        <f>IF('True_Odds_Calculator_2-way'!B90="","",'True_Odds_Calculator_2-way'!B90)</f>
        <v>1.79</v>
      </c>
      <c r="C89" s="4">
        <f t="shared" si="4"/>
        <v>5.3708722827590094E-2</v>
      </c>
      <c r="D89" s="4">
        <f t="shared" si="6"/>
        <v>2.1358615393703118</v>
      </c>
      <c r="E89" s="4">
        <f t="shared" si="7"/>
        <v>1.8803889957876125</v>
      </c>
      <c r="G89" s="4">
        <f t="shared" si="5"/>
        <v>1.0537087228275901</v>
      </c>
    </row>
    <row r="90" spans="1:7" x14ac:dyDescent="0.2">
      <c r="A90" s="4">
        <f>IF('True_Odds_Calculator_2-way'!A91="","",'True_Odds_Calculator_2-way'!A91)</f>
        <v>1.99</v>
      </c>
      <c r="B90" s="4">
        <f>IF('True_Odds_Calculator_2-way'!B91="","",'True_Odds_Calculator_2-way'!B91)</f>
        <v>1.85</v>
      </c>
      <c r="C90" s="4">
        <f t="shared" si="4"/>
        <v>4.3053103354610656E-2</v>
      </c>
      <c r="D90" s="4">
        <f t="shared" si="6"/>
        <v>2.0790625441197226</v>
      </c>
      <c r="E90" s="4">
        <f t="shared" si="7"/>
        <v>1.9267303414889438</v>
      </c>
      <c r="G90" s="4">
        <f t="shared" si="5"/>
        <v>1.0430531033546107</v>
      </c>
    </row>
    <row r="91" spans="1:7" x14ac:dyDescent="0.2">
      <c r="A91" s="4">
        <f>IF('True_Odds_Calculator_2-way'!A92="","",'True_Odds_Calculator_2-way'!A92)</f>
        <v>2.52</v>
      </c>
      <c r="B91" s="4">
        <f>IF('True_Odds_Calculator_2-way'!B92="","",'True_Odds_Calculator_2-way'!B92)</f>
        <v>1.54</v>
      </c>
      <c r="C91" s="4">
        <f t="shared" si="4"/>
        <v>4.6176046176046093E-2</v>
      </c>
      <c r="D91" s="4">
        <f t="shared" si="6"/>
        <v>2.6756756756756754</v>
      </c>
      <c r="E91" s="4">
        <f t="shared" si="7"/>
        <v>1.596774193548387</v>
      </c>
      <c r="G91" s="4">
        <f t="shared" si="5"/>
        <v>1.0461760461760461</v>
      </c>
    </row>
    <row r="92" spans="1:7" x14ac:dyDescent="0.2">
      <c r="A92" s="4">
        <f>IF('True_Odds_Calculator_2-way'!A93="","",'True_Odds_Calculator_2-way'!A93)</f>
        <v>2.56</v>
      </c>
      <c r="B92" s="4">
        <f>IF('True_Odds_Calculator_2-way'!B93="","",'True_Odds_Calculator_2-way'!B93)</f>
        <v>1.52</v>
      </c>
      <c r="C92" s="4">
        <f t="shared" si="4"/>
        <v>4.851973684210531E-2</v>
      </c>
      <c r="D92" s="4">
        <f t="shared" si="6"/>
        <v>2.7295173961840629</v>
      </c>
      <c r="E92" s="4">
        <f t="shared" si="7"/>
        <v>1.5781959766385465</v>
      </c>
      <c r="G92" s="4">
        <f t="shared" si="5"/>
        <v>1.0485197368421053</v>
      </c>
    </row>
    <row r="93" spans="1:7" x14ac:dyDescent="0.2">
      <c r="A93" s="4">
        <f>IF('True_Odds_Calculator_2-way'!A94="","",'True_Odds_Calculator_2-way'!A94)</f>
        <v>2.3199999999999998</v>
      </c>
      <c r="B93" s="4">
        <f>IF('True_Odds_Calculator_2-way'!B94="","",'True_Odds_Calculator_2-way'!B94)</f>
        <v>1.65</v>
      </c>
      <c r="C93" s="4">
        <f t="shared" si="4"/>
        <v>3.709508881922674E-2</v>
      </c>
      <c r="D93" s="4">
        <f t="shared" si="6"/>
        <v>2.4243191893603542</v>
      </c>
      <c r="E93" s="4">
        <f t="shared" si="7"/>
        <v>1.702089817696754</v>
      </c>
      <c r="G93" s="4">
        <f t="shared" si="5"/>
        <v>1.0370950888192267</v>
      </c>
    </row>
    <row r="94" spans="1:7" x14ac:dyDescent="0.2">
      <c r="A94" s="4">
        <f>IF('True_Odds_Calculator_2-way'!A95="","",'True_Odds_Calculator_2-way'!A95)</f>
        <v>2.0299999999999998</v>
      </c>
      <c r="B94" s="4">
        <f>IF('True_Odds_Calculator_2-way'!B95="","",'True_Odds_Calculator_2-way'!B95)</f>
        <v>1.81</v>
      </c>
      <c r="C94" s="4">
        <f t="shared" si="4"/>
        <v>4.5097025283727721E-2</v>
      </c>
      <c r="D94" s="4">
        <f t="shared" si="6"/>
        <v>2.1273774715571898</v>
      </c>
      <c r="E94" s="4">
        <f t="shared" si="7"/>
        <v>1.8870143543127138</v>
      </c>
      <c r="G94" s="4">
        <f t="shared" si="5"/>
        <v>1.0450970252837277</v>
      </c>
    </row>
    <row r="95" spans="1:7" x14ac:dyDescent="0.2">
      <c r="A95" s="4">
        <f>IF('True_Odds_Calculator_2-way'!A96="","",'True_Odds_Calculator_2-way'!A96)</f>
        <v>2.2000000000000002</v>
      </c>
      <c r="B95" s="4">
        <f>IF('True_Odds_Calculator_2-way'!B96="","",'True_Odds_Calculator_2-way'!B96)</f>
        <v>1.73</v>
      </c>
      <c r="C95" s="4">
        <f t="shared" si="4"/>
        <v>3.2580136626379375E-2</v>
      </c>
      <c r="D95" s="4">
        <f t="shared" si="6"/>
        <v>2.2817745803357314</v>
      </c>
      <c r="E95" s="4">
        <f t="shared" si="7"/>
        <v>1.7801683816651075</v>
      </c>
      <c r="G95" s="4">
        <f t="shared" si="5"/>
        <v>1.0325801366263794</v>
      </c>
    </row>
    <row r="96" spans="1:7" x14ac:dyDescent="0.2">
      <c r="A96" s="4">
        <f>IF('True_Odds_Calculator_2-way'!A97="","",'True_Odds_Calculator_2-way'!A97)</f>
        <v>2.2000000000000002</v>
      </c>
      <c r="B96" s="4">
        <f>IF('True_Odds_Calculator_2-way'!B97="","",'True_Odds_Calculator_2-way'!B97)</f>
        <v>1.68</v>
      </c>
      <c r="C96" s="4">
        <f t="shared" si="4"/>
        <v>4.9783549783549708E-2</v>
      </c>
      <c r="D96" s="4">
        <f t="shared" si="6"/>
        <v>2.327455919395466</v>
      </c>
      <c r="E96" s="4">
        <f t="shared" si="7"/>
        <v>1.7533206831119543</v>
      </c>
      <c r="G96" s="4">
        <f t="shared" si="5"/>
        <v>1.0497835497835497</v>
      </c>
    </row>
    <row r="97" spans="1:7" x14ac:dyDescent="0.2">
      <c r="A97" s="4">
        <f>IF('True_Odds_Calculator_2-way'!A98="","",'True_Odds_Calculator_2-way'!A98)</f>
        <v>2.61</v>
      </c>
      <c r="B97" s="4">
        <f>IF('True_Odds_Calculator_2-way'!B98="","",'True_Odds_Calculator_2-way'!B98)</f>
        <v>1.51</v>
      </c>
      <c r="C97" s="4">
        <f t="shared" si="4"/>
        <v>4.5393418081246306E-2</v>
      </c>
      <c r="D97" s="4">
        <f t="shared" si="6"/>
        <v>2.7743479638168314</v>
      </c>
      <c r="E97" s="4">
        <f t="shared" si="7"/>
        <v>1.563587312292952</v>
      </c>
      <c r="G97" s="4">
        <f t="shared" si="5"/>
        <v>1.0453934180812463</v>
      </c>
    </row>
    <row r="98" spans="1:7" x14ac:dyDescent="0.2">
      <c r="A98" s="4">
        <f>IF('True_Odds_Calculator_2-way'!A99="","",'True_Odds_Calculator_2-way'!A99)</f>
        <v>1.97</v>
      </c>
      <c r="B98" s="4">
        <f>IF('True_Odds_Calculator_2-way'!B99="","",'True_Odds_Calculator_2-way'!B99)</f>
        <v>1.86</v>
      </c>
      <c r="C98" s="4">
        <f t="shared" si="4"/>
        <v>4.5248621800120015E-2</v>
      </c>
      <c r="D98" s="4">
        <f t="shared" si="6"/>
        <v>2.0618985988408078</v>
      </c>
      <c r="E98" s="4">
        <f t="shared" si="7"/>
        <v>1.9417095013512797</v>
      </c>
      <c r="G98" s="4">
        <f t="shared" si="5"/>
        <v>1.04524862180012</v>
      </c>
    </row>
    <row r="99" spans="1:7" x14ac:dyDescent="0.2">
      <c r="A99" s="4">
        <f>IF('True_Odds_Calculator_2-way'!A100="","",'True_Odds_Calculator_2-way'!A100)</f>
        <v>2.3199999999999998</v>
      </c>
      <c r="B99" s="4">
        <f>IF('True_Odds_Calculator_2-way'!B100="","",'True_Odds_Calculator_2-way'!B100)</f>
        <v>1.63</v>
      </c>
      <c r="C99" s="4">
        <f t="shared" si="4"/>
        <v>4.4531415273958208E-2</v>
      </c>
      <c r="D99" s="4">
        <f t="shared" si="6"/>
        <v>2.4463708112304308</v>
      </c>
      <c r="E99" s="4">
        <f t="shared" si="7"/>
        <v>1.6913856337776187</v>
      </c>
      <c r="G99" s="4">
        <f t="shared" si="5"/>
        <v>1.0445314152739582</v>
      </c>
    </row>
    <row r="100" spans="1:7" x14ac:dyDescent="0.2">
      <c r="A100" s="4">
        <f>IF('True_Odds_Calculator_2-way'!A101="","",'True_Odds_Calculator_2-way'!A101)</f>
        <v>2.41</v>
      </c>
      <c r="B100" s="4">
        <f>IF('True_Odds_Calculator_2-way'!B101="","",'True_Odds_Calculator_2-way'!B101)</f>
        <v>1.61</v>
      </c>
      <c r="C100" s="4">
        <f t="shared" si="4"/>
        <v>3.6055771758459754E-2</v>
      </c>
      <c r="D100" s="4">
        <f t="shared" si="6"/>
        <v>2.5194636537774748</v>
      </c>
      <c r="E100" s="4">
        <f t="shared" si="7"/>
        <v>1.6581269630990791</v>
      </c>
      <c r="G100" s="4">
        <f t="shared" si="5"/>
        <v>1.0360557717584598</v>
      </c>
    </row>
    <row r="101" spans="1:7" x14ac:dyDescent="0.2">
      <c r="A101" s="4">
        <f>IF('True_Odds_Calculator_2-way'!A102="","",'True_Odds_Calculator_2-way'!A102)</f>
        <v>2.46</v>
      </c>
      <c r="B101" s="4">
        <f>IF('True_Odds_Calculator_2-way'!B102="","",'True_Odds_Calculator_2-way'!B102)</f>
        <v>1.58</v>
      </c>
      <c r="C101" s="4">
        <f t="shared" si="4"/>
        <v>3.9415457445713731E-2</v>
      </c>
      <c r="D101" s="4">
        <f t="shared" si="6"/>
        <v>2.5853398962352006</v>
      </c>
      <c r="E101" s="4">
        <f t="shared" si="7"/>
        <v>1.630779558613745</v>
      </c>
      <c r="G101" s="4">
        <f t="shared" si="5"/>
        <v>1.0394154574457137</v>
      </c>
    </row>
    <row r="102" spans="1:7" x14ac:dyDescent="0.2">
      <c r="A102" s="4">
        <f>IF('True_Odds_Calculator_2-way'!A103="","",'True_Odds_Calculator_2-way'!A103)</f>
        <v>2.34</v>
      </c>
      <c r="B102" s="4">
        <f>IF('True_Odds_Calculator_2-way'!B103="","",'True_Odds_Calculator_2-way'!B103)</f>
        <v>1.65</v>
      </c>
      <c r="C102" s="4">
        <f t="shared" si="4"/>
        <v>3.3411033411033575E-2</v>
      </c>
      <c r="D102" s="4">
        <f t="shared" si="6"/>
        <v>2.4351939451277205</v>
      </c>
      <c r="E102" s="4">
        <f t="shared" si="7"/>
        <v>1.6967699406723797</v>
      </c>
      <c r="G102" s="4">
        <f t="shared" si="5"/>
        <v>1.0334110334110336</v>
      </c>
    </row>
    <row r="103" spans="1:7" x14ac:dyDescent="0.2">
      <c r="A103" s="4">
        <f>IF('True_Odds_Calculator_2-way'!A104="","",'True_Odds_Calculator_2-way'!A104)</f>
        <v>1.93</v>
      </c>
      <c r="B103" s="4">
        <f>IF('True_Odds_Calculator_2-way'!B104="","",'True_Odds_Calculator_2-way'!B104)</f>
        <v>1.96</v>
      </c>
      <c r="C103" s="4">
        <f t="shared" si="4"/>
        <v>2.8338796658559762E-2</v>
      </c>
      <c r="D103" s="4">
        <f t="shared" si="6"/>
        <v>1.9842635333613092</v>
      </c>
      <c r="E103" s="4">
        <f t="shared" si="7"/>
        <v>2.0159880622468553</v>
      </c>
      <c r="G103" s="4">
        <f t="shared" si="5"/>
        <v>1.0283387966585598</v>
      </c>
    </row>
    <row r="104" spans="1:7" x14ac:dyDescent="0.2">
      <c r="A104" s="4">
        <f>IF('True_Odds_Calculator_2-way'!A105="","",'True_Odds_Calculator_2-way'!A105)</f>
        <v>2.31</v>
      </c>
      <c r="B104" s="4">
        <f>IF('True_Odds_Calculator_2-way'!B105="","",'True_Odds_Calculator_2-way'!B105)</f>
        <v>1.65</v>
      </c>
      <c r="C104" s="4">
        <f t="shared" si="4"/>
        <v>3.8961038961038863E-2</v>
      </c>
      <c r="D104" s="4">
        <f t="shared" si="6"/>
        <v>2.418848167539267</v>
      </c>
      <c r="E104" s="4">
        <f t="shared" si="7"/>
        <v>1.7047970479704795</v>
      </c>
      <c r="G104" s="4">
        <f t="shared" si="5"/>
        <v>1.0389610389610389</v>
      </c>
    </row>
    <row r="105" spans="1:7" x14ac:dyDescent="0.2">
      <c r="A105" s="4">
        <f>IF('True_Odds_Calculator_2-way'!A106="","",'True_Odds_Calculator_2-way'!A106)</f>
        <v>2.33</v>
      </c>
      <c r="B105" s="4">
        <f>IF('True_Odds_Calculator_2-way'!B106="","",'True_Odds_Calculator_2-way'!B106)</f>
        <v>1.64</v>
      </c>
      <c r="C105" s="4">
        <f t="shared" si="4"/>
        <v>3.8940646917198674E-2</v>
      </c>
      <c r="D105" s="4">
        <f t="shared" si="6"/>
        <v>2.4407256004087885</v>
      </c>
      <c r="E105" s="4">
        <f t="shared" si="7"/>
        <v>1.6940946976414255</v>
      </c>
      <c r="G105" s="4">
        <f t="shared" si="5"/>
        <v>1.0389406469171987</v>
      </c>
    </row>
    <row r="106" spans="1:7" x14ac:dyDescent="0.2">
      <c r="A106" s="4">
        <f>IF('True_Odds_Calculator_2-way'!A107="","",'True_Odds_Calculator_2-way'!A107)</f>
        <v>2.23</v>
      </c>
      <c r="B106" s="4">
        <f>IF('True_Odds_Calculator_2-way'!B107="","",'True_Odds_Calculator_2-way'!B107)</f>
        <v>1.71</v>
      </c>
      <c r="C106" s="4">
        <f t="shared" si="4"/>
        <v>3.3225814910969431E-2</v>
      </c>
      <c r="D106" s="4">
        <f t="shared" si="6"/>
        <v>2.315792669966295</v>
      </c>
      <c r="E106" s="4">
        <f t="shared" si="7"/>
        <v>1.7599981538319522</v>
      </c>
      <c r="G106" s="4">
        <f t="shared" si="5"/>
        <v>1.0332258149109694</v>
      </c>
    </row>
    <row r="107" spans="1:7" x14ac:dyDescent="0.2">
      <c r="A107" s="4">
        <f>IF('True_Odds_Calculator_2-way'!A108="","",'True_Odds_Calculator_2-way'!A108)</f>
        <v>2.2400000000000002</v>
      </c>
      <c r="B107" s="4">
        <f>IF('True_Odds_Calculator_2-way'!B108="","",'True_Odds_Calculator_2-way'!B108)</f>
        <v>1.7</v>
      </c>
      <c r="C107" s="4">
        <f t="shared" si="4"/>
        <v>3.4663865546218364E-2</v>
      </c>
      <c r="D107" s="4">
        <f t="shared" si="6"/>
        <v>2.3304773561811505</v>
      </c>
      <c r="E107" s="4">
        <f t="shared" si="7"/>
        <v>1.7516099356025756</v>
      </c>
      <c r="G107" s="4">
        <f t="shared" si="5"/>
        <v>1.0346638655462184</v>
      </c>
    </row>
    <row r="108" spans="1:7" x14ac:dyDescent="0.2">
      <c r="A108" s="4">
        <f>IF('True_Odds_Calculator_2-way'!A109="","",'True_Odds_Calculator_2-way'!A109)</f>
        <v>2</v>
      </c>
      <c r="B108" s="4">
        <f>IF('True_Odds_Calculator_2-way'!B109="","",'True_Odds_Calculator_2-way'!B109)</f>
        <v>1.88</v>
      </c>
      <c r="C108" s="4">
        <f t="shared" si="4"/>
        <v>3.1914893617021267E-2</v>
      </c>
      <c r="D108" s="4">
        <f t="shared" si="6"/>
        <v>2.0659340659340657</v>
      </c>
      <c r="E108" s="4">
        <f t="shared" si="7"/>
        <v>1.9381443298969072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2.35</v>
      </c>
      <c r="B109" s="4">
        <f>IF('True_Odds_Calculator_2-way'!B110="","",'True_Odds_Calculator_2-way'!B110)</f>
        <v>1.63</v>
      </c>
      <c r="C109" s="4">
        <f t="shared" si="4"/>
        <v>3.9028847408954404E-2</v>
      </c>
      <c r="D109" s="4">
        <f t="shared" si="6"/>
        <v>2.4629480790869636</v>
      </c>
      <c r="E109" s="4">
        <f t="shared" si="7"/>
        <v>1.6835512581035048</v>
      </c>
      <c r="G109" s="4">
        <f t="shared" si="5"/>
        <v>1.0390288474089544</v>
      </c>
    </row>
    <row r="110" spans="1:7" x14ac:dyDescent="0.2">
      <c r="A110" s="4">
        <f>IF('True_Odds_Calculator_2-way'!A111="","",'True_Odds_Calculator_2-way'!A111)</f>
        <v>1.76</v>
      </c>
      <c r="B110" s="4">
        <f>IF('True_Odds_Calculator_2-way'!B111="","",'True_Odds_Calculator_2-way'!B111)</f>
        <v>2.09</v>
      </c>
      <c r="C110" s="4">
        <f t="shared" si="4"/>
        <v>4.6650717703349276E-2</v>
      </c>
      <c r="D110" s="4">
        <f t="shared" si="6"/>
        <v>1.8353457738748626</v>
      </c>
      <c r="E110" s="4">
        <f t="shared" si="7"/>
        <v>2.1971090670170828</v>
      </c>
      <c r="G110" s="4">
        <f t="shared" si="5"/>
        <v>1.0466507177033493</v>
      </c>
    </row>
    <row r="111" spans="1:7" x14ac:dyDescent="0.2">
      <c r="A111" s="4">
        <f>IF('True_Odds_Calculator_2-way'!A112="","",'True_Odds_Calculator_2-way'!A112)</f>
        <v>1.69</v>
      </c>
      <c r="B111" s="4">
        <f>IF('True_Odds_Calculator_2-way'!B112="","",'True_Odds_Calculator_2-way'!B112)</f>
        <v>2.29</v>
      </c>
      <c r="C111" s="4">
        <f t="shared" si="4"/>
        <v>2.8397199038784571E-2</v>
      </c>
      <c r="D111" s="4">
        <f t="shared" si="6"/>
        <v>1.7315496297621977</v>
      </c>
      <c r="E111" s="4">
        <f t="shared" si="7"/>
        <v>2.3669612550074923</v>
      </c>
      <c r="G111" s="4">
        <f t="shared" si="5"/>
        <v>1.0283971990387846</v>
      </c>
    </row>
    <row r="112" spans="1:7" x14ac:dyDescent="0.2">
      <c r="A112" s="4">
        <f>IF('True_Odds_Calculator_2-way'!A113="","",'True_Odds_Calculator_2-way'!A113)</f>
        <v>1.7</v>
      </c>
      <c r="B112" s="4">
        <f>IF('True_Odds_Calculator_2-way'!B113="","",'True_Odds_Calculator_2-way'!B113)</f>
        <v>2.27</v>
      </c>
      <c r="C112" s="4">
        <f t="shared" si="4"/>
        <v>2.876392847888054E-2</v>
      </c>
      <c r="D112" s="4">
        <f t="shared" si="6"/>
        <v>1.7426055543011967</v>
      </c>
      <c r="E112" s="4">
        <f t="shared" si="7"/>
        <v>2.3466099118273029</v>
      </c>
      <c r="G112" s="4">
        <f t="shared" si="5"/>
        <v>1.0287639284788805</v>
      </c>
    </row>
    <row r="113" spans="1:7" x14ac:dyDescent="0.2">
      <c r="A113" s="4">
        <f>IF('True_Odds_Calculator_2-way'!A114="","",'True_Odds_Calculator_2-way'!A114)</f>
        <v>1.64</v>
      </c>
      <c r="B113" s="4">
        <f>IF('True_Odds_Calculator_2-way'!B114="","",'True_Odds_Calculator_2-way'!B114)</f>
        <v>2.38</v>
      </c>
      <c r="C113" s="4">
        <f t="shared" si="4"/>
        <v>2.9924164787866303E-2</v>
      </c>
      <c r="D113" s="4">
        <f t="shared" si="6"/>
        <v>1.6812543073742245</v>
      </c>
      <c r="E113" s="4">
        <f t="shared" si="7"/>
        <v>2.4678806272129488</v>
      </c>
      <c r="G113" s="4">
        <f t="shared" si="5"/>
        <v>1.0299241647878663</v>
      </c>
    </row>
    <row r="114" spans="1:7" x14ac:dyDescent="0.2">
      <c r="A114" s="4">
        <f>IF('True_Odds_Calculator_2-way'!A115="","",'True_Odds_Calculator_2-way'!A115)</f>
        <v>2.2000000000000002</v>
      </c>
      <c r="B114" s="4">
        <f>IF('True_Odds_Calculator_2-way'!B115="","",'True_Odds_Calculator_2-way'!B115)</f>
        <v>1.72</v>
      </c>
      <c r="C114" s="4">
        <f t="shared" si="4"/>
        <v>3.5940803382663811E-2</v>
      </c>
      <c r="D114" s="4">
        <f t="shared" si="6"/>
        <v>2.2905569007263922</v>
      </c>
      <c r="E114" s="4">
        <f t="shared" si="7"/>
        <v>1.7748592870544089</v>
      </c>
      <c r="G114" s="4">
        <f t="shared" si="5"/>
        <v>1.0359408033826638</v>
      </c>
    </row>
    <row r="115" spans="1:7" x14ac:dyDescent="0.2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1.83</v>
      </c>
      <c r="C115" s="4">
        <f t="shared" si="4"/>
        <v>3.1884980635577431E-2</v>
      </c>
      <c r="D115" s="4">
        <f t="shared" si="6"/>
        <v>2.1299508446804905</v>
      </c>
      <c r="E115" s="4">
        <f t="shared" si="7"/>
        <v>1.8849942497124856</v>
      </c>
      <c r="G115" s="4">
        <f t="shared" si="5"/>
        <v>1.0318849806355774</v>
      </c>
    </row>
    <row r="116" spans="1:7" x14ac:dyDescent="0.2">
      <c r="A116" s="4">
        <f>IF('True_Odds_Calculator_2-way'!A117="","",'True_Odds_Calculator_2-way'!A117)</f>
        <v>2</v>
      </c>
      <c r="B116" s="4">
        <f>IF('True_Odds_Calculator_2-way'!B117="","",'True_Odds_Calculator_2-way'!B117)</f>
        <v>1.85</v>
      </c>
      <c r="C116" s="4">
        <f t="shared" si="4"/>
        <v>4.0540540540540349E-2</v>
      </c>
      <c r="D116" s="4">
        <f t="shared" si="6"/>
        <v>2.0845070422535206</v>
      </c>
      <c r="E116" s="4">
        <f t="shared" si="7"/>
        <v>1.9220779220779218</v>
      </c>
      <c r="G116" s="4">
        <f t="shared" si="5"/>
        <v>1.0405405405405403</v>
      </c>
    </row>
    <row r="117" spans="1:7" x14ac:dyDescent="0.2">
      <c r="A117" s="4">
        <f>IF('True_Odds_Calculator_2-way'!A118="","",'True_Odds_Calculator_2-way'!A118)</f>
        <v>2.4</v>
      </c>
      <c r="B117" s="4">
        <f>IF('True_Odds_Calculator_2-way'!B118="","",'True_Odds_Calculator_2-way'!B118)</f>
        <v>1.59</v>
      </c>
      <c r="C117" s="4">
        <f t="shared" si="4"/>
        <v>4.5597484276729494E-2</v>
      </c>
      <c r="D117" s="4">
        <f t="shared" si="6"/>
        <v>2.5389221556886223</v>
      </c>
      <c r="E117" s="4">
        <f t="shared" si="7"/>
        <v>1.649805447470817</v>
      </c>
      <c r="G117" s="4">
        <f t="shared" si="5"/>
        <v>1.0455974842767295</v>
      </c>
    </row>
    <row r="118" spans="1:7" x14ac:dyDescent="0.2">
      <c r="A118" s="4">
        <f>IF('True_Odds_Calculator_2-way'!A119="","",'True_Odds_Calculator_2-way'!A119)</f>
        <v>1.44</v>
      </c>
      <c r="B118" s="4">
        <f>IF('True_Odds_Calculator_2-way'!B119="","",'True_Odds_Calculator_2-way'!B119)</f>
        <v>2.9</v>
      </c>
      <c r="C118" s="4">
        <f t="shared" si="4"/>
        <v>3.9272030651340994E-2</v>
      </c>
      <c r="D118" s="4">
        <f t="shared" si="6"/>
        <v>1.481902058197303</v>
      </c>
      <c r="E118" s="4">
        <f t="shared" si="7"/>
        <v>3.0751104565537557</v>
      </c>
      <c r="G118" s="4">
        <f t="shared" si="5"/>
        <v>1.039272030651341</v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2.79</v>
      </c>
      <c r="B2" s="4">
        <f>IF('True_Odds_Calculator_3-way'!B3="","",'True_Odds_Calculator_3-way'!B3)</f>
        <v>3.57</v>
      </c>
      <c r="C2" s="4">
        <f>IF('True_Odds_Calculator_3-way'!C3="","",'True_Odds_Calculator_3-way'!C3)</f>
        <v>2.5299999999999998</v>
      </c>
      <c r="D2" s="4">
        <f>IF(A2="","",((1/A2)+(1/B2)+(1/C2))-1)</f>
        <v>3.3791900882075065E-2</v>
      </c>
      <c r="E2" s="4">
        <f>IF(A2="","",(3*A2)/(3-($D2*A2)))</f>
        <v>2.880524717334993</v>
      </c>
      <c r="F2" s="4">
        <f>IF(B2="","",(3*B2)/(3-($D2*B2)))</f>
        <v>3.7195728084432238</v>
      </c>
      <c r="G2" s="4">
        <f>IF(C2="","",(3*C2)/(3-($D2*C2)))</f>
        <v>2.604214478177076</v>
      </c>
      <c r="I2" s="4">
        <f>IF(A2="","",D2+1)</f>
        <v>1.0337919008820751</v>
      </c>
    </row>
    <row r="3" spans="1:9" x14ac:dyDescent="0.2">
      <c r="A3" s="4">
        <f>IF('True_Odds_Calculator_3-way'!A4="","",'True_Odds_Calculator_3-way'!A4)</f>
        <v>1.53</v>
      </c>
      <c r="B3" s="4">
        <f>IF('True_Odds_Calculator_3-way'!B4="","",'True_Odds_Calculator_3-way'!B4)</f>
        <v>4.3</v>
      </c>
      <c r="C3" s="4">
        <f>IF('True_Odds_Calculator_3-way'!C4="","",'True_Odds_Calculator_3-way'!C4)</f>
        <v>6.62</v>
      </c>
      <c r="D3" s="4">
        <f t="shared" ref="D3:D66" si="0">IF(A3="","",((1/A3)+(1/B3)+(1/C3))-1)</f>
        <v>3.721031258940255E-2</v>
      </c>
      <c r="E3" s="4">
        <f t="shared" ref="E3:E66" si="1">IF(A3="","",(3*A3)/(3-($D3*A3)))</f>
        <v>1.5595968744785285</v>
      </c>
      <c r="F3" s="4">
        <f t="shared" ref="F3:F66" si="2">IF(B3="","",(3*B3)/(3-($D3*B3)))</f>
        <v>4.54226046908102</v>
      </c>
      <c r="G3" s="4">
        <f t="shared" ref="G3:G66" si="3">IF(C3="","",(3*C3)/(3-($D3*C3)))</f>
        <v>7.2121991258739317</v>
      </c>
      <c r="I3" s="4">
        <f t="shared" ref="I3:I66" si="4">IF(A3="","",D3+1)</f>
        <v>1.0372103125894025</v>
      </c>
    </row>
    <row r="4" spans="1:9" x14ac:dyDescent="0.2">
      <c r="A4" s="4">
        <f>IF('True_Odds_Calculator_3-way'!A5="","",'True_Odds_Calculator_3-way'!A5)</f>
        <v>2.65</v>
      </c>
      <c r="B4" s="4">
        <f>IF('True_Odds_Calculator_3-way'!B5="","",'True_Odds_Calculator_3-way'!B5)</f>
        <v>3.62</v>
      </c>
      <c r="C4" s="4">
        <f>IF('True_Odds_Calculator_3-way'!C5="","",'True_Odds_Calculator_3-way'!C5)</f>
        <v>2.64</v>
      </c>
      <c r="D4" s="4">
        <f t="shared" si="0"/>
        <v>3.2389463276568442E-2</v>
      </c>
      <c r="E4" s="4">
        <f t="shared" si="1"/>
        <v>2.7280514410709897</v>
      </c>
      <c r="F4" s="4">
        <f t="shared" si="2"/>
        <v>3.7672359592457649</v>
      </c>
      <c r="G4" s="4">
        <f t="shared" si="3"/>
        <v>2.7174548763319635</v>
      </c>
      <c r="I4" s="4">
        <f t="shared" si="4"/>
        <v>1.0323894632765684</v>
      </c>
    </row>
    <row r="5" spans="1:9" x14ac:dyDescent="0.2">
      <c r="A5" s="4">
        <f>IF('True_Odds_Calculator_3-way'!A6="","",'True_Odds_Calculator_3-way'!A6)</f>
        <v>2.0099999999999998</v>
      </c>
      <c r="B5" s="4">
        <f>IF('True_Odds_Calculator_3-way'!B6="","",'True_Odds_Calculator_3-way'!B6)</f>
        <v>3.44</v>
      </c>
      <c r="C5" s="4">
        <f>IF('True_Odds_Calculator_3-way'!C6="","",'True_Odds_Calculator_3-way'!C6)</f>
        <v>4.16</v>
      </c>
      <c r="D5" s="4">
        <f t="shared" si="0"/>
        <v>2.8594727614165372E-2</v>
      </c>
      <c r="E5" s="4">
        <f t="shared" si="1"/>
        <v>2.0492606944160525</v>
      </c>
      <c r="F5" s="4">
        <f t="shared" si="2"/>
        <v>3.5566165521625654</v>
      </c>
      <c r="G5" s="4">
        <f t="shared" si="3"/>
        <v>4.3317601626930458</v>
      </c>
      <c r="I5" s="4">
        <f t="shared" si="4"/>
        <v>1.0285947276141654</v>
      </c>
    </row>
    <row r="6" spans="1:9" x14ac:dyDescent="0.2">
      <c r="A6" s="4">
        <f>IF('True_Odds_Calculator_3-way'!A7="","",'True_Odds_Calculator_3-way'!A7)</f>
        <v>10.09</v>
      </c>
      <c r="B6" s="4">
        <f>IF('True_Odds_Calculator_3-way'!B7="","",'True_Odds_Calculator_3-way'!B7)</f>
        <v>6.18</v>
      </c>
      <c r="C6" s="4">
        <f>IF('True_Odds_Calculator_3-way'!C7="","",'True_Odds_Calculator_3-way'!C7)</f>
        <v>1.29</v>
      </c>
      <c r="D6" s="4">
        <f t="shared" si="0"/>
        <v>3.6114123934487985E-2</v>
      </c>
      <c r="E6" s="4">
        <f t="shared" si="1"/>
        <v>11.485013848066195</v>
      </c>
      <c r="F6" s="4">
        <f t="shared" si="2"/>
        <v>6.6767148365929403</v>
      </c>
      <c r="G6" s="4">
        <f t="shared" si="3"/>
        <v>1.3103484978611246</v>
      </c>
      <c r="I6" s="4">
        <f t="shared" si="4"/>
        <v>1.036114123934488</v>
      </c>
    </row>
    <row r="7" spans="1:9" x14ac:dyDescent="0.2">
      <c r="A7" s="4">
        <f>IF('True_Odds_Calculator_3-way'!A8="","",'True_Odds_Calculator_3-way'!A8)</f>
        <v>1.99</v>
      </c>
      <c r="B7" s="4">
        <f>IF('True_Odds_Calculator_3-way'!B8="","",'True_Odds_Calculator_3-way'!B8)</f>
        <v>3.54</v>
      </c>
      <c r="C7" s="4">
        <f>IF('True_Odds_Calculator_3-way'!C8="","",'True_Odds_Calculator_3-way'!C8)</f>
        <v>4.0999999999999996</v>
      </c>
      <c r="D7" s="4">
        <f t="shared" si="0"/>
        <v>2.8900877544675296E-2</v>
      </c>
      <c r="E7" s="4">
        <f t="shared" si="1"/>
        <v>2.0288957896151616</v>
      </c>
      <c r="F7" s="4">
        <f t="shared" si="2"/>
        <v>3.664987188196053</v>
      </c>
      <c r="G7" s="4">
        <f t="shared" si="3"/>
        <v>4.2686006150038471</v>
      </c>
      <c r="I7" s="4">
        <f t="shared" si="4"/>
        <v>1.0289008775446753</v>
      </c>
    </row>
    <row r="8" spans="1:9" x14ac:dyDescent="0.2">
      <c r="A8" s="4">
        <f>IF('True_Odds_Calculator_3-way'!A9="","",'True_Odds_Calculator_3-way'!A9)</f>
        <v>3.01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2.37</v>
      </c>
      <c r="D8" s="4">
        <f t="shared" si="0"/>
        <v>4.4021914355072855E-2</v>
      </c>
      <c r="E8" s="4">
        <f t="shared" si="1"/>
        <v>3.1490911161425168</v>
      </c>
      <c r="F8" s="4">
        <f t="shared" si="2"/>
        <v>3.6339704882426211</v>
      </c>
      <c r="G8" s="4">
        <f t="shared" si="3"/>
        <v>2.4553919321424815</v>
      </c>
      <c r="I8" s="4">
        <f t="shared" si="4"/>
        <v>1.0440219143550729</v>
      </c>
    </row>
    <row r="9" spans="1:9" x14ac:dyDescent="0.2">
      <c r="A9" s="4">
        <f>IF('True_Odds_Calculator_3-way'!A10="","",'True_Odds_Calculator_3-way'!A10)</f>
        <v>3.04</v>
      </c>
      <c r="B9" s="4">
        <f>IF('True_Odds_Calculator_3-way'!B10="","",'True_Odds_Calculator_3-way'!B10)</f>
        <v>3.49</v>
      </c>
      <c r="C9" s="4">
        <f>IF('True_Odds_Calculator_3-way'!C10="","",'True_Odds_Calculator_3-way'!C10)</f>
        <v>2.33</v>
      </c>
      <c r="D9" s="4">
        <f t="shared" si="0"/>
        <v>4.4664869066674218E-2</v>
      </c>
      <c r="E9" s="4">
        <f t="shared" si="1"/>
        <v>3.1841142884228781</v>
      </c>
      <c r="F9" s="4">
        <f t="shared" si="2"/>
        <v>3.6812797796506893</v>
      </c>
      <c r="G9" s="4">
        <f t="shared" si="3"/>
        <v>2.4137316634308306</v>
      </c>
      <c r="I9" s="4">
        <f t="shared" si="4"/>
        <v>1.0446648690666742</v>
      </c>
    </row>
    <row r="10" spans="1:9" x14ac:dyDescent="0.2">
      <c r="A10" s="4">
        <f>IF('True_Odds_Calculator_3-way'!A11="","",'True_Odds_Calculator_3-way'!A11)</f>
        <v>2.2599999999999998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3.08</v>
      </c>
      <c r="D10" s="4">
        <f t="shared" si="0"/>
        <v>4.4161511030826883E-2</v>
      </c>
      <c r="E10" s="4">
        <f t="shared" si="1"/>
        <v>2.3377738513797133</v>
      </c>
      <c r="F10" s="4">
        <f t="shared" si="2"/>
        <v>3.8126057519341834</v>
      </c>
      <c r="G10" s="4">
        <f t="shared" si="3"/>
        <v>3.2262766450250466</v>
      </c>
      <c r="I10" s="4">
        <f t="shared" si="4"/>
        <v>1.0441615110308269</v>
      </c>
    </row>
    <row r="11" spans="1:9" x14ac:dyDescent="0.2">
      <c r="A11" s="4">
        <f>IF('True_Odds_Calculator_3-way'!A12="","",'True_Odds_Calculator_3-way'!A12)</f>
        <v>1.93</v>
      </c>
      <c r="B11" s="4">
        <f>IF('True_Odds_Calculator_3-way'!B12="","",'True_Odds_Calculator_3-way'!B12)</f>
        <v>3.51</v>
      </c>
      <c r="C11" s="4">
        <f>IF('True_Odds_Calculator_3-way'!C12="","",'True_Odds_Calculator_3-way'!C12)</f>
        <v>4.09</v>
      </c>
      <c r="D11" s="4">
        <f t="shared" si="0"/>
        <v>4.7533777432304136E-2</v>
      </c>
      <c r="E11" s="4">
        <f t="shared" si="1"/>
        <v>1.9908812757979288</v>
      </c>
      <c r="F11" s="4">
        <f t="shared" si="2"/>
        <v>3.7167026313213678</v>
      </c>
      <c r="G11" s="4">
        <f t="shared" si="3"/>
        <v>4.3734165629838797</v>
      </c>
      <c r="I11" s="4">
        <f t="shared" si="4"/>
        <v>1.0475337774323041</v>
      </c>
    </row>
    <row r="12" spans="1:9" x14ac:dyDescent="0.2">
      <c r="A12" s="4">
        <f>IF('True_Odds_Calculator_3-way'!A13="","",'True_Odds_Calculator_3-way'!A13)</f>
        <v>2.35</v>
      </c>
      <c r="B12" s="4">
        <f>IF('True_Odds_Calculator_3-way'!B13="","",'True_Odds_Calculator_3-way'!B13)</f>
        <v>3.26</v>
      </c>
      <c r="C12" s="4">
        <f>IF('True_Odds_Calculator_3-way'!C13="","",'True_Odds_Calculator_3-way'!C13)</f>
        <v>3.21</v>
      </c>
      <c r="D12" s="4">
        <f t="shared" si="0"/>
        <v>4.3806860902064537E-2</v>
      </c>
      <c r="E12" s="4">
        <f t="shared" si="1"/>
        <v>2.4335066932176566</v>
      </c>
      <c r="F12" s="4">
        <f t="shared" si="2"/>
        <v>3.4229439605515837</v>
      </c>
      <c r="G12" s="4">
        <f t="shared" si="3"/>
        <v>3.3678629909735855</v>
      </c>
      <c r="I12" s="4">
        <f t="shared" si="4"/>
        <v>1.0438068609020645</v>
      </c>
    </row>
    <row r="13" spans="1:9" x14ac:dyDescent="0.2">
      <c r="A13" s="4">
        <f>IF('True_Odds_Calculator_3-way'!A14="","",'True_Odds_Calculator_3-way'!A14)</f>
        <v>3.51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1.97</v>
      </c>
      <c r="D13" s="4">
        <f t="shared" si="0"/>
        <v>6.5738541814101437E-2</v>
      </c>
      <c r="E13" s="4">
        <f t="shared" si="1"/>
        <v>3.8024629960121006</v>
      </c>
      <c r="F13" s="4">
        <f t="shared" si="2"/>
        <v>3.9791303139210594</v>
      </c>
      <c r="G13" s="4">
        <f t="shared" si="3"/>
        <v>2.0588782946744209</v>
      </c>
      <c r="I13" s="4">
        <f t="shared" si="4"/>
        <v>1.0657385418141014</v>
      </c>
    </row>
    <row r="14" spans="1:9" x14ac:dyDescent="0.2">
      <c r="A14" s="4">
        <f>IF('True_Odds_Calculator_3-way'!A15="","",'True_Odds_Calculator_3-way'!A15)</f>
        <v>1.87</v>
      </c>
      <c r="B14" s="4">
        <f>IF('True_Odds_Calculator_3-way'!B15="","",'True_Odds_Calculator_3-way'!B15)</f>
        <v>3.75</v>
      </c>
      <c r="C14" s="4">
        <f>IF('True_Odds_Calculator_3-way'!C15="","",'True_Odds_Calculator_3-way'!C15)</f>
        <v>3.8</v>
      </c>
      <c r="D14" s="4">
        <f t="shared" si="0"/>
        <v>6.4583919692278613E-2</v>
      </c>
      <c r="E14" s="4">
        <f t="shared" si="1"/>
        <v>1.9484389090643202</v>
      </c>
      <c r="F14" s="4">
        <f t="shared" si="2"/>
        <v>4.0793233658212982</v>
      </c>
      <c r="G14" s="4">
        <f t="shared" si="3"/>
        <v>4.1385602981906642</v>
      </c>
      <c r="I14" s="4">
        <f t="shared" si="4"/>
        <v>1.0645839196922786</v>
      </c>
    </row>
    <row r="15" spans="1: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3.7</v>
      </c>
      <c r="C15" s="4">
        <f>IF('True_Odds_Calculator_3-way'!C16="","",'True_Odds_Calculator_3-way'!C16)</f>
        <v>2.83</v>
      </c>
      <c r="D15" s="4">
        <f t="shared" si="0"/>
        <v>6.4155795090867773E-2</v>
      </c>
      <c r="E15" s="4">
        <f t="shared" si="1"/>
        <v>2.3858184887816445</v>
      </c>
      <c r="F15" s="4">
        <f t="shared" si="2"/>
        <v>4.0179198382633601</v>
      </c>
      <c r="G15" s="4">
        <f t="shared" si="3"/>
        <v>3.0123056412050153</v>
      </c>
      <c r="I15" s="4">
        <f t="shared" si="4"/>
        <v>1.0641557950908678</v>
      </c>
    </row>
    <row r="16" spans="1:9" x14ac:dyDescent="0.2">
      <c r="A16" s="4">
        <f>IF('True_Odds_Calculator_3-way'!A17="","",'True_Odds_Calculator_3-way'!A17)</f>
        <v>1.76</v>
      </c>
      <c r="B16" s="4">
        <f>IF('True_Odds_Calculator_3-way'!B17="","",'True_Odds_Calculator_3-way'!B17)</f>
        <v>3.76</v>
      </c>
      <c r="C16" s="4">
        <f>IF('True_Odds_Calculator_3-way'!C17="","",'True_Odds_Calculator_3-way'!C17)</f>
        <v>4.3499999999999996</v>
      </c>
      <c r="D16" s="4">
        <f t="shared" si="0"/>
        <v>6.4024322461593286E-2</v>
      </c>
      <c r="E16" s="4">
        <f t="shared" si="1"/>
        <v>1.8286872026995895</v>
      </c>
      <c r="F16" s="4">
        <f t="shared" si="2"/>
        <v>4.0880399300164356</v>
      </c>
      <c r="G16" s="4">
        <f t="shared" si="3"/>
        <v>4.7951599577118191</v>
      </c>
      <c r="I16" s="4">
        <f t="shared" si="4"/>
        <v>1.0640243224615933</v>
      </c>
    </row>
    <row r="17" spans="1:9" x14ac:dyDescent="0.2">
      <c r="A17" s="4">
        <f>IF('True_Odds_Calculator_3-way'!A18="","",'True_Odds_Calculator_3-way'!A18)</f>
        <v>2.68</v>
      </c>
      <c r="B17" s="4">
        <f>IF('True_Odds_Calculator_3-way'!B18="","",'True_Odds_Calculator_3-way'!B18)</f>
        <v>3.33</v>
      </c>
      <c r="C17" s="4">
        <f>IF('True_Odds_Calculator_3-way'!C18="","",'True_Odds_Calculator_3-way'!C18)</f>
        <v>2.56</v>
      </c>
      <c r="D17" s="4">
        <f t="shared" si="0"/>
        <v>6.4059628658509116E-2</v>
      </c>
      <c r="E17" s="4">
        <f t="shared" si="1"/>
        <v>2.8426767286315413</v>
      </c>
      <c r="F17" s="4">
        <f t="shared" si="2"/>
        <v>3.584909228916529</v>
      </c>
      <c r="G17" s="4">
        <f t="shared" si="3"/>
        <v>2.7080324732876733</v>
      </c>
      <c r="I17" s="4">
        <f t="shared" si="4"/>
        <v>1.0640596286585091</v>
      </c>
    </row>
    <row r="18" spans="1:9" x14ac:dyDescent="0.2">
      <c r="A18" s="4">
        <f>IF('True_Odds_Calculator_3-way'!A19="","",'True_Odds_Calculator_3-way'!A19)</f>
        <v>2.78</v>
      </c>
      <c r="B18" s="4">
        <f>IF('True_Odds_Calculator_3-way'!B19="","",'True_Odds_Calculator_3-way'!B19)</f>
        <v>3.64</v>
      </c>
      <c r="C18" s="4">
        <f>IF('True_Odds_Calculator_3-way'!C19="","",'True_Odds_Calculator_3-way'!C19)</f>
        <v>2.33</v>
      </c>
      <c r="D18" s="4">
        <f t="shared" si="0"/>
        <v>6.362205429732537E-2</v>
      </c>
      <c r="E18" s="4">
        <f t="shared" si="1"/>
        <v>2.9541671706301025</v>
      </c>
      <c r="F18" s="4">
        <f t="shared" si="2"/>
        <v>3.9444942866817438</v>
      </c>
      <c r="G18" s="4">
        <f t="shared" si="3"/>
        <v>2.4511173788365026</v>
      </c>
      <c r="I18" s="4">
        <f t="shared" si="4"/>
        <v>1.0636220542973254</v>
      </c>
    </row>
    <row r="19" spans="1:9" x14ac:dyDescent="0.2">
      <c r="A19" s="4">
        <f>IF('True_Odds_Calculator_3-way'!A20="","",'True_Odds_Calculator_3-way'!A20)</f>
        <v>2.1800000000000002</v>
      </c>
      <c r="B19" s="4">
        <f>IF('True_Odds_Calculator_3-way'!B20="","",'True_Odds_Calculator_3-way'!B20)</f>
        <v>3.38</v>
      </c>
      <c r="C19" s="4">
        <f>IF('True_Odds_Calculator_3-way'!C20="","",'True_Odds_Calculator_3-way'!C20)</f>
        <v>3.66</v>
      </c>
      <c r="D19" s="4">
        <f t="shared" si="0"/>
        <v>2.779762821180265E-2</v>
      </c>
      <c r="E19" s="4">
        <f t="shared" si="1"/>
        <v>2.2249429801007317</v>
      </c>
      <c r="F19" s="4">
        <f t="shared" si="2"/>
        <v>3.4892795642199697</v>
      </c>
      <c r="G19" s="4">
        <f t="shared" si="3"/>
        <v>3.7884790947025277</v>
      </c>
      <c r="I19" s="4">
        <f t="shared" si="4"/>
        <v>1.0277976282118026</v>
      </c>
    </row>
    <row r="20" spans="1:9" x14ac:dyDescent="0.2">
      <c r="A20" s="4">
        <f>IF('True_Odds_Calculator_3-way'!A21="","",'True_Odds_Calculator_3-way'!A21)</f>
        <v>3.47</v>
      </c>
      <c r="B20" s="4">
        <f>IF('True_Odds_Calculator_3-way'!B21="","",'True_Odds_Calculator_3-way'!B21)</f>
        <v>3.41</v>
      </c>
      <c r="C20" s="4">
        <f>IF('True_Odds_Calculator_3-way'!C21="","",'True_Odds_Calculator_3-way'!C21)</f>
        <v>2.2400000000000002</v>
      </c>
      <c r="D20" s="4">
        <f t="shared" si="0"/>
        <v>2.7868141433726512E-2</v>
      </c>
      <c r="E20" s="4">
        <f t="shared" si="1"/>
        <v>3.5855780620139797</v>
      </c>
      <c r="F20" s="4">
        <f t="shared" si="2"/>
        <v>3.5215514362693501</v>
      </c>
      <c r="G20" s="4">
        <f t="shared" si="3"/>
        <v>2.2876008848011629</v>
      </c>
      <c r="I20" s="4">
        <f t="shared" si="4"/>
        <v>1.0278681414337265</v>
      </c>
    </row>
    <row r="21" spans="1:9" x14ac:dyDescent="0.2">
      <c r="A21" s="4">
        <f>IF('True_Odds_Calculator_3-way'!A22="","",'True_Odds_Calculator_3-way'!A22)</f>
        <v>1.1299999999999999</v>
      </c>
      <c r="B21" s="4">
        <f>IF('True_Odds_Calculator_3-way'!B22="","",'True_Odds_Calculator_3-way'!B22)</f>
        <v>9.5</v>
      </c>
      <c r="C21" s="4">
        <f>IF('True_Odds_Calculator_3-way'!C22="","",'True_Odds_Calculator_3-way'!C22)</f>
        <v>21.56</v>
      </c>
      <c r="D21" s="4">
        <f t="shared" si="0"/>
        <v>3.6601099346458277E-2</v>
      </c>
      <c r="E21" s="4">
        <f t="shared" si="1"/>
        <v>1.1457964239603107</v>
      </c>
      <c r="F21" s="4">
        <f t="shared" si="2"/>
        <v>10.745433104498492</v>
      </c>
      <c r="G21" s="4">
        <f t="shared" si="3"/>
        <v>29.255315204476304</v>
      </c>
      <c r="I21" s="4">
        <f t="shared" si="4"/>
        <v>1.0366010993464583</v>
      </c>
    </row>
    <row r="22" spans="1:9" x14ac:dyDescent="0.2">
      <c r="A22" s="4">
        <f>IF('True_Odds_Calculator_3-way'!A23="","",'True_Odds_Calculator_3-way'!A23)</f>
        <v>2.72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2.76</v>
      </c>
      <c r="D22" s="4">
        <f t="shared" si="0"/>
        <v>2.6701804447749833E-2</v>
      </c>
      <c r="E22" s="4">
        <f t="shared" si="1"/>
        <v>2.7874839724190448</v>
      </c>
      <c r="F22" s="4">
        <f t="shared" si="2"/>
        <v>3.4742089925214898</v>
      </c>
      <c r="G22" s="4">
        <f t="shared" si="3"/>
        <v>2.8295087501841651</v>
      </c>
      <c r="I22" s="4">
        <f t="shared" si="4"/>
        <v>1.0267018044477498</v>
      </c>
    </row>
    <row r="23" spans="1:9" x14ac:dyDescent="0.2">
      <c r="A23" s="4">
        <f>IF('True_Odds_Calculator_3-way'!A24="","",'True_Odds_Calculator_3-way'!A24)</f>
        <v>3.09</v>
      </c>
      <c r="B23" s="4">
        <f>IF('True_Odds_Calculator_3-way'!B24="","",'True_Odds_Calculator_3-way'!B24)</f>
        <v>3.55</v>
      </c>
      <c r="C23" s="4">
        <f>IF('True_Odds_Calculator_3-way'!C24="","",'True_Odds_Calculator_3-way'!C24)</f>
        <v>2.37</v>
      </c>
      <c r="D23" s="4">
        <f t="shared" si="0"/>
        <v>2.7255664584368233E-2</v>
      </c>
      <c r="E23" s="4">
        <f t="shared" si="1"/>
        <v>3.1792522108445258</v>
      </c>
      <c r="F23" s="4">
        <f t="shared" si="2"/>
        <v>3.6683123786087539</v>
      </c>
      <c r="G23" s="4">
        <f t="shared" si="3"/>
        <v>2.422153754132581</v>
      </c>
      <c r="I23" s="4">
        <f t="shared" si="4"/>
        <v>1.0272556645843682</v>
      </c>
    </row>
    <row r="24" spans="1: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3.53</v>
      </c>
      <c r="C24" s="4">
        <f>IF('True_Odds_Calculator_3-way'!C25="","",'True_Odds_Calculator_3-way'!C25)</f>
        <v>4.7300000000000004</v>
      </c>
      <c r="D24" s="4">
        <f t="shared" si="0"/>
        <v>2.9461967755197938E-2</v>
      </c>
      <c r="E24" s="4">
        <f t="shared" si="1"/>
        <v>1.9049843257593333</v>
      </c>
      <c r="F24" s="4">
        <f t="shared" si="2"/>
        <v>3.6567688979946946</v>
      </c>
      <c r="G24" s="4">
        <f t="shared" si="3"/>
        <v>4.9604199518487224</v>
      </c>
      <c r="I24" s="4">
        <f t="shared" si="4"/>
        <v>1.0294619677551979</v>
      </c>
    </row>
    <row r="25" spans="1:9" x14ac:dyDescent="0.2">
      <c r="A25" s="4">
        <f>IF('True_Odds_Calculator_3-way'!A26="","",'True_Odds_Calculator_3-way'!A26)</f>
        <v>3.44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2.02</v>
      </c>
      <c r="D25" s="4">
        <f t="shared" si="0"/>
        <v>6.5076788307647071E-2</v>
      </c>
      <c r="E25" s="4">
        <f t="shared" si="1"/>
        <v>3.7173973336393713</v>
      </c>
      <c r="F25" s="4">
        <f t="shared" si="2"/>
        <v>3.8814248588896398</v>
      </c>
      <c r="G25" s="4">
        <f t="shared" si="3"/>
        <v>2.1125693469733267</v>
      </c>
      <c r="I25" s="4">
        <f t="shared" si="4"/>
        <v>1.0650767883076471</v>
      </c>
    </row>
    <row r="26" spans="1:9" x14ac:dyDescent="0.2">
      <c r="A26" s="4">
        <f>IF('True_Odds_Calculator_3-way'!A27="","",'True_Odds_Calculator_3-way'!A27)</f>
        <v>1.52</v>
      </c>
      <c r="B26" s="4">
        <f>IF('True_Odds_Calculator_3-way'!B27="","",'True_Odds_Calculator_3-way'!B27)</f>
        <v>4.6500000000000004</v>
      </c>
      <c r="C26" s="4">
        <f>IF('True_Odds_Calculator_3-way'!C27="","",'True_Odds_Calculator_3-way'!C27)</f>
        <v>5.24</v>
      </c>
      <c r="D26" s="4">
        <f t="shared" si="0"/>
        <v>6.378819493945409E-2</v>
      </c>
      <c r="E26" s="4">
        <f t="shared" si="1"/>
        <v>1.5707661440815026</v>
      </c>
      <c r="F26" s="4">
        <f t="shared" si="2"/>
        <v>5.1601975114156113</v>
      </c>
      <c r="G26" s="4">
        <f t="shared" si="3"/>
        <v>5.8970274160471137</v>
      </c>
      <c r="I26" s="4">
        <f t="shared" si="4"/>
        <v>1.0637881949394541</v>
      </c>
    </row>
    <row r="27" spans="1:9" x14ac:dyDescent="0.2">
      <c r="A27" s="4">
        <f>IF('True_Odds_Calculator_3-way'!A28="","",'True_Odds_Calculator_3-way'!A28)</f>
        <v>1.88</v>
      </c>
      <c r="B27" s="4">
        <f>IF('True_Odds_Calculator_3-way'!B28="","",'True_Odds_Calculator_3-way'!B28)</f>
        <v>3.7</v>
      </c>
      <c r="C27" s="4">
        <f>IF('True_Odds_Calculator_3-way'!C28="","",'True_Odds_Calculator_3-way'!C28)</f>
        <v>3.81</v>
      </c>
      <c r="D27" s="4">
        <f t="shared" si="0"/>
        <v>6.4652355488341362E-2</v>
      </c>
      <c r="E27" s="4">
        <f t="shared" si="1"/>
        <v>1.959385433722481</v>
      </c>
      <c r="F27" s="4">
        <f t="shared" si="2"/>
        <v>4.0205937205435562</v>
      </c>
      <c r="G27" s="4">
        <f t="shared" si="3"/>
        <v>4.1508173510641848</v>
      </c>
      <c r="I27" s="4">
        <f t="shared" si="4"/>
        <v>1.0646523554883414</v>
      </c>
    </row>
    <row r="28" spans="1:9" x14ac:dyDescent="0.2">
      <c r="A28" s="4">
        <f>IF('True_Odds_Calculator_3-way'!A29="","",'True_Odds_Calculator_3-way'!A29)</f>
        <v>2.25</v>
      </c>
      <c r="B28" s="4">
        <f>IF('True_Odds_Calculator_3-way'!B29="","",'True_Odds_Calculator_3-way'!B29)</f>
        <v>3.68</v>
      </c>
      <c r="C28" s="4">
        <f>IF('True_Odds_Calculator_3-way'!C29="","",'True_Odds_Calculator_3-way'!C29)</f>
        <v>3.21</v>
      </c>
      <c r="D28" s="4">
        <f t="shared" si="0"/>
        <v>2.7710054630005754E-2</v>
      </c>
      <c r="E28" s="4">
        <f t="shared" si="1"/>
        <v>2.2977531489630252</v>
      </c>
      <c r="F28" s="4">
        <f t="shared" si="2"/>
        <v>3.8094883187616451</v>
      </c>
      <c r="G28" s="4">
        <f t="shared" si="3"/>
        <v>3.3080838882319989</v>
      </c>
      <c r="I28" s="4">
        <f t="shared" si="4"/>
        <v>1.0277100546300058</v>
      </c>
    </row>
    <row r="29" spans="1:9" x14ac:dyDescent="0.2">
      <c r="A29" s="4">
        <f>IF('True_Odds_Calculator_3-way'!A30="","",'True_Odds_Calculator_3-way'!A30)</f>
        <v>2.3199999999999998</v>
      </c>
      <c r="B29" s="4">
        <f>IF('True_Odds_Calculator_3-way'!B30="","",'True_Odds_Calculator_3-way'!B30)</f>
        <v>3.4</v>
      </c>
      <c r="C29" s="4">
        <f>IF('True_Odds_Calculator_3-way'!C30="","",'True_Odds_Calculator_3-way'!C30)</f>
        <v>3.3</v>
      </c>
      <c r="D29" s="4">
        <f t="shared" si="0"/>
        <v>2.8182432847747352E-2</v>
      </c>
      <c r="E29" s="4">
        <f t="shared" si="1"/>
        <v>2.3716895864716454</v>
      </c>
      <c r="F29" s="4">
        <f t="shared" si="2"/>
        <v>3.5121793257295004</v>
      </c>
      <c r="G29" s="4">
        <f t="shared" si="3"/>
        <v>3.4055751317028924</v>
      </c>
      <c r="I29" s="4">
        <f t="shared" si="4"/>
        <v>1.0281824328477474</v>
      </c>
    </row>
    <row r="30" spans="1:9" x14ac:dyDescent="0.2">
      <c r="A30" s="4">
        <f>IF('True_Odds_Calculator_3-way'!A31="","",'True_Odds_Calculator_3-way'!A31)</f>
        <v>2.83</v>
      </c>
      <c r="B30" s="4">
        <f>IF('True_Odds_Calculator_3-way'!B31="","",'True_Odds_Calculator_3-way'!B31)</f>
        <v>3.52</v>
      </c>
      <c r="C30" s="4">
        <f>IF('True_Odds_Calculator_3-way'!C31="","",'True_Odds_Calculator_3-way'!C31)</f>
        <v>2.56</v>
      </c>
      <c r="D30" s="4">
        <f t="shared" si="0"/>
        <v>2.8072799550272975E-2</v>
      </c>
      <c r="E30" s="4">
        <f t="shared" si="1"/>
        <v>2.9069827389145311</v>
      </c>
      <c r="F30" s="4">
        <f t="shared" si="2"/>
        <v>3.6398935489960844</v>
      </c>
      <c r="G30" s="4">
        <f t="shared" si="3"/>
        <v>2.6228311143486538</v>
      </c>
      <c r="I30" s="4">
        <f t="shared" si="4"/>
        <v>1.028072799550273</v>
      </c>
    </row>
    <row r="31" spans="1:9" x14ac:dyDescent="0.2">
      <c r="A31" s="4">
        <f>IF('True_Odds_Calculator_3-way'!A32="","",'True_Odds_Calculator_3-way'!A32)</f>
        <v>1.75</v>
      </c>
      <c r="B31" s="4">
        <f>IF('True_Odds_Calculator_3-way'!B32="","",'True_Odds_Calculator_3-way'!B32)</f>
        <v>3.91</v>
      </c>
      <c r="C31" s="4">
        <f>IF('True_Odds_Calculator_3-way'!C32="","",'True_Odds_Calculator_3-way'!C32)</f>
        <v>4.91</v>
      </c>
      <c r="D31" s="4">
        <f t="shared" si="0"/>
        <v>3.0849034911936801E-2</v>
      </c>
      <c r="E31" s="4">
        <f t="shared" si="1"/>
        <v>1.7820688100463462</v>
      </c>
      <c r="F31" s="4">
        <f t="shared" si="2"/>
        <v>4.0737932769695728</v>
      </c>
      <c r="G31" s="4">
        <f t="shared" si="3"/>
        <v>5.1710859970524963</v>
      </c>
      <c r="I31" s="4">
        <f t="shared" si="4"/>
        <v>1.0308490349119368</v>
      </c>
    </row>
    <row r="32" spans="1:9" x14ac:dyDescent="0.2">
      <c r="A32" s="4">
        <f>IF('True_Odds_Calculator_3-way'!A33="","",'True_Odds_Calculator_3-way'!A33)</f>
        <v>4.01</v>
      </c>
      <c r="B32" s="4">
        <f>IF('True_Odds_Calculator_3-way'!B33="","",'True_Odds_Calculator_3-way'!B33)</f>
        <v>4.1500000000000004</v>
      </c>
      <c r="C32" s="4">
        <f>IF('True_Odds_Calculator_3-way'!C33="","",'True_Odds_Calculator_3-way'!C33)</f>
        <v>1.85</v>
      </c>
      <c r="D32" s="4">
        <f t="shared" si="0"/>
        <v>3.0880954565718488E-2</v>
      </c>
      <c r="E32" s="4">
        <f t="shared" si="1"/>
        <v>4.1826494926245736</v>
      </c>
      <c r="F32" s="4">
        <f t="shared" si="2"/>
        <v>4.3351936361684178</v>
      </c>
      <c r="G32" s="4">
        <f t="shared" si="3"/>
        <v>1.8859139406753922</v>
      </c>
      <c r="I32" s="4">
        <f t="shared" si="4"/>
        <v>1.0308809545657185</v>
      </c>
    </row>
    <row r="33" spans="1: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3.67</v>
      </c>
      <c r="C33" s="4">
        <f>IF('True_Odds_Calculator_3-way'!C34="","",'True_Odds_Calculator_3-way'!C34)</f>
        <v>4.7699999999999996</v>
      </c>
      <c r="D33" s="4">
        <f t="shared" si="0"/>
        <v>2.857125733441257E-2</v>
      </c>
      <c r="E33" s="4">
        <f t="shared" si="1"/>
        <v>1.8624598194537361</v>
      </c>
      <c r="F33" s="4">
        <f t="shared" si="2"/>
        <v>3.8029203232336566</v>
      </c>
      <c r="G33" s="4">
        <f t="shared" si="3"/>
        <v>4.9970054588996193</v>
      </c>
      <c r="I33" s="4">
        <f t="shared" si="4"/>
        <v>1.0285712573344126</v>
      </c>
    </row>
    <row r="34" spans="1:9" x14ac:dyDescent="0.2">
      <c r="A34" s="4">
        <f>IF('True_Odds_Calculator_3-way'!A35="","",'True_Odds_Calculator_3-way'!A35)</f>
        <v>1.27</v>
      </c>
      <c r="B34" s="4">
        <f>IF('True_Odds_Calculator_3-way'!B35="","",'True_Odds_Calculator_3-way'!B35)</f>
        <v>6.35</v>
      </c>
      <c r="C34" s="4">
        <f>IF('True_Odds_Calculator_3-way'!C35="","",'True_Odds_Calculator_3-way'!C35)</f>
        <v>10.68</v>
      </c>
      <c r="D34" s="4">
        <f t="shared" si="0"/>
        <v>3.8514848565277537E-2</v>
      </c>
      <c r="E34" s="4">
        <f t="shared" si="1"/>
        <v>1.2910500799553266</v>
      </c>
      <c r="F34" s="4">
        <f t="shared" si="2"/>
        <v>6.9136196819355691</v>
      </c>
      <c r="G34" s="4">
        <f t="shared" si="3"/>
        <v>12.377053169485333</v>
      </c>
      <c r="I34" s="4">
        <f t="shared" si="4"/>
        <v>1.0385148485652775</v>
      </c>
    </row>
    <row r="35" spans="1:9" x14ac:dyDescent="0.2">
      <c r="A35" s="4">
        <f>IF('True_Odds_Calculator_3-way'!A36="","",'True_Odds_Calculator_3-way'!A36)</f>
        <v>1.46</v>
      </c>
      <c r="B35" s="4">
        <f>IF('True_Odds_Calculator_3-way'!B36="","",'True_Odds_Calculator_3-way'!B36)</f>
        <v>4.84</v>
      </c>
      <c r="C35" s="4">
        <f>IF('True_Odds_Calculator_3-way'!C36="","",'True_Odds_Calculator_3-way'!C36)</f>
        <v>6.23</v>
      </c>
      <c r="D35" s="4">
        <f t="shared" si="0"/>
        <v>5.2056720756959995E-2</v>
      </c>
      <c r="E35" s="4">
        <f t="shared" si="1"/>
        <v>1.4979494571446614</v>
      </c>
      <c r="F35" s="4">
        <f t="shared" si="2"/>
        <v>5.2837553637285684</v>
      </c>
      <c r="G35" s="4">
        <f t="shared" si="3"/>
        <v>6.9851229186006458</v>
      </c>
      <c r="I35" s="4">
        <f t="shared" si="4"/>
        <v>1.05205672075696</v>
      </c>
    </row>
    <row r="36" spans="1:9" x14ac:dyDescent="0.2">
      <c r="A36" s="4">
        <f>IF('True_Odds_Calculator_3-way'!A37="","",'True_Odds_Calculator_3-way'!A37)</f>
        <v>1.32</v>
      </c>
      <c r="B36" s="4">
        <f>IF('True_Odds_Calculator_3-way'!B37="","",'True_Odds_Calculator_3-way'!B37)</f>
        <v>5.62</v>
      </c>
      <c r="C36" s="4">
        <f>IF('True_Odds_Calculator_3-way'!C37="","",'True_Odds_Calculator_3-way'!C37)</f>
        <v>8.85</v>
      </c>
      <c r="D36" s="4">
        <f t="shared" si="0"/>
        <v>4.8506050918741606E-2</v>
      </c>
      <c r="E36" s="4">
        <f t="shared" si="1"/>
        <v>1.3487866991758479</v>
      </c>
      <c r="F36" s="4">
        <f t="shared" si="2"/>
        <v>6.1817206001988598</v>
      </c>
      <c r="G36" s="4">
        <f t="shared" si="3"/>
        <v>10.327840072488387</v>
      </c>
      <c r="I36" s="4">
        <f t="shared" si="4"/>
        <v>1.0485060509187416</v>
      </c>
    </row>
    <row r="37" spans="1:9" x14ac:dyDescent="0.2">
      <c r="A37" s="4">
        <f>IF('True_Odds_Calculator_3-way'!A38="","",'True_Odds_Calculator_3-way'!A38)</f>
        <v>6.33</v>
      </c>
      <c r="B37" s="4">
        <f>IF('True_Odds_Calculator_3-way'!B38="","",'True_Odds_Calculator_3-way'!B38)</f>
        <v>5.05</v>
      </c>
      <c r="C37" s="4">
        <f>IF('True_Odds_Calculator_3-way'!C38="","",'True_Odds_Calculator_3-way'!C38)</f>
        <v>1.44</v>
      </c>
      <c r="D37" s="4">
        <f t="shared" si="0"/>
        <v>5.0442129521008905E-2</v>
      </c>
      <c r="E37" s="4">
        <f t="shared" si="1"/>
        <v>7.0839671161369147</v>
      </c>
      <c r="F37" s="4">
        <f t="shared" si="2"/>
        <v>5.518588407930733</v>
      </c>
      <c r="G37" s="4">
        <f t="shared" si="3"/>
        <v>1.4757307200572445</v>
      </c>
      <c r="I37" s="4">
        <f t="shared" si="4"/>
        <v>1.0504421295210089</v>
      </c>
    </row>
    <row r="38" spans="1:9" x14ac:dyDescent="0.2">
      <c r="A38" s="4">
        <f>IF('True_Odds_Calculator_3-way'!A39="","",'True_Odds_Calculator_3-way'!A39)</f>
        <v>3.07</v>
      </c>
      <c r="B38" s="4">
        <f>IF('True_Odds_Calculator_3-way'!B39="","",'True_Odds_Calculator_3-way'!B39)</f>
        <v>3.84</v>
      </c>
      <c r="C38" s="4">
        <f>IF('True_Odds_Calculator_3-way'!C39="","",'True_Odds_Calculator_3-way'!C39)</f>
        <v>2.1800000000000002</v>
      </c>
      <c r="D38" s="4">
        <f t="shared" si="0"/>
        <v>4.486516201974311E-2</v>
      </c>
      <c r="E38" s="4">
        <f t="shared" si="1"/>
        <v>3.2177325894894708</v>
      </c>
      <c r="F38" s="4">
        <f t="shared" si="2"/>
        <v>4.0739567754115438</v>
      </c>
      <c r="G38" s="4">
        <f t="shared" si="3"/>
        <v>2.2534675903441768</v>
      </c>
      <c r="I38" s="4">
        <f t="shared" si="4"/>
        <v>1.0448651620197431</v>
      </c>
    </row>
    <row r="39" spans="1:9" x14ac:dyDescent="0.2">
      <c r="A39" s="4">
        <f>IF('True_Odds_Calculator_3-way'!A40="","",'True_Odds_Calculator_3-way'!A40)</f>
        <v>4</v>
      </c>
      <c r="B39" s="4">
        <f>IF('True_Odds_Calculator_3-way'!B40="","",'True_Odds_Calculator_3-way'!B40)</f>
        <v>3.89</v>
      </c>
      <c r="C39" s="4">
        <f>IF('True_Odds_Calculator_3-way'!C40="","",'True_Odds_Calculator_3-way'!C40)</f>
        <v>1.93</v>
      </c>
      <c r="D39" s="4">
        <f t="shared" si="0"/>
        <v>2.5204123766266573E-2</v>
      </c>
      <c r="E39" s="4">
        <f t="shared" si="1"/>
        <v>4.1390963971662487</v>
      </c>
      <c r="F39" s="4">
        <f t="shared" si="2"/>
        <v>4.0214256062777025</v>
      </c>
      <c r="G39" s="4">
        <f t="shared" si="3"/>
        <v>1.9618100694421761</v>
      </c>
      <c r="I39" s="4">
        <f t="shared" si="4"/>
        <v>1.0252041237662666</v>
      </c>
    </row>
    <row r="40" spans="1:9" x14ac:dyDescent="0.2">
      <c r="A40" s="4">
        <f>IF('True_Odds_Calculator_3-way'!A41="","",'True_Odds_Calculator_3-way'!A41)</f>
        <v>2.09</v>
      </c>
      <c r="B40" s="4">
        <f>IF('True_Odds_Calculator_3-way'!B41="","",'True_Odds_Calculator_3-way'!B41)</f>
        <v>3.66</v>
      </c>
      <c r="C40" s="4">
        <f>IF('True_Odds_Calculator_3-way'!C41="","",'True_Odds_Calculator_3-way'!C41)</f>
        <v>3.68</v>
      </c>
      <c r="D40" s="4">
        <f t="shared" si="0"/>
        <v>2.3432073672160714E-2</v>
      </c>
      <c r="E40" s="4">
        <f t="shared" si="1"/>
        <v>2.1246840751324032</v>
      </c>
      <c r="F40" s="4">
        <f t="shared" si="2"/>
        <v>3.7677079567084708</v>
      </c>
      <c r="G40" s="4">
        <f t="shared" si="3"/>
        <v>3.7889058223148417</v>
      </c>
      <c r="I40" s="4">
        <f t="shared" si="4"/>
        <v>1.0234320736721607</v>
      </c>
    </row>
    <row r="41" spans="1:9" x14ac:dyDescent="0.2">
      <c r="A41" s="4">
        <f>IF('True_Odds_Calculator_3-way'!A42="","",'True_Odds_Calculator_3-way'!A42)</f>
        <v>2.41</v>
      </c>
      <c r="B41" s="4">
        <f>IF('True_Odds_Calculator_3-way'!B42="","",'True_Odds_Calculator_3-way'!B42)</f>
        <v>3.26</v>
      </c>
      <c r="C41" s="4">
        <f>IF('True_Odds_Calculator_3-way'!C42="","",'True_Odds_Calculator_3-way'!C42)</f>
        <v>3.34</v>
      </c>
      <c r="D41" s="4">
        <f t="shared" si="0"/>
        <v>2.1087423198558719E-2</v>
      </c>
      <c r="E41" s="4">
        <f t="shared" si="1"/>
        <v>2.4515294730505044</v>
      </c>
      <c r="F41" s="4">
        <f t="shared" si="2"/>
        <v>3.3364548627657804</v>
      </c>
      <c r="G41" s="4">
        <f t="shared" si="3"/>
        <v>3.4202995041284394</v>
      </c>
      <c r="I41" s="4">
        <f t="shared" si="4"/>
        <v>1.0210874231985587</v>
      </c>
    </row>
    <row r="42" spans="1:9" x14ac:dyDescent="0.2">
      <c r="A42" s="4">
        <f>IF('True_Odds_Calculator_3-way'!A43="","",'True_Odds_Calculator_3-way'!A43)</f>
        <v>3.36</v>
      </c>
      <c r="B42" s="4">
        <f>IF('True_Odds_Calculator_3-way'!B43="","",'True_Odds_Calculator_3-way'!B43)</f>
        <v>3.64</v>
      </c>
      <c r="C42" s="4">
        <f>IF('True_Odds_Calculator_3-way'!C43="","",'True_Odds_Calculator_3-way'!C43)</f>
        <v>2.2200000000000002</v>
      </c>
      <c r="D42" s="4">
        <f t="shared" si="0"/>
        <v>2.2794772794772822E-2</v>
      </c>
      <c r="E42" s="4">
        <f t="shared" si="1"/>
        <v>3.4480286738351253</v>
      </c>
      <c r="F42" s="4">
        <f t="shared" si="2"/>
        <v>3.7435374779949968</v>
      </c>
      <c r="G42" s="4">
        <f t="shared" si="3"/>
        <v>2.2580897557704134</v>
      </c>
      <c r="I42" s="4">
        <f t="shared" si="4"/>
        <v>1.0227947727947728</v>
      </c>
    </row>
    <row r="43" spans="1:9" x14ac:dyDescent="0.2">
      <c r="A43" s="4">
        <f>IF('True_Odds_Calculator_3-way'!A44="","",'True_Odds_Calculator_3-way'!A44)</f>
        <v>3.5</v>
      </c>
      <c r="B43" s="4">
        <f>IF('True_Odds_Calculator_3-way'!B44="","",'True_Odds_Calculator_3-way'!B44)</f>
        <v>3.6</v>
      </c>
      <c r="C43" s="4">
        <f>IF('True_Odds_Calculator_3-way'!C44="","",'True_Odds_Calculator_3-way'!C44)</f>
        <v>2.1800000000000002</v>
      </c>
      <c r="D43" s="4">
        <f t="shared" si="0"/>
        <v>2.2207659822338632E-2</v>
      </c>
      <c r="E43" s="4">
        <f t="shared" si="1"/>
        <v>3.5930932240341846</v>
      </c>
      <c r="F43" s="4">
        <f t="shared" si="2"/>
        <v>3.6985637342908437</v>
      </c>
      <c r="G43" s="4">
        <f t="shared" si="3"/>
        <v>2.2157569239042756</v>
      </c>
      <c r="I43" s="4">
        <f t="shared" si="4"/>
        <v>1.0222076598223386</v>
      </c>
    </row>
    <row r="44" spans="1:9" x14ac:dyDescent="0.2">
      <c r="A44" s="4">
        <f>IF('True_Odds_Calculator_3-way'!A45="","",'True_Odds_Calculator_3-way'!A45)</f>
        <v>4.51</v>
      </c>
      <c r="B44" s="4">
        <f>IF('True_Odds_Calculator_3-way'!B45="","",'True_Odds_Calculator_3-way'!B45)</f>
        <v>4.09</v>
      </c>
      <c r="C44" s="4">
        <f>IF('True_Odds_Calculator_3-way'!C45="","",'True_Odds_Calculator_3-way'!C45)</f>
        <v>1.79</v>
      </c>
      <c r="D44" s="4">
        <f t="shared" si="0"/>
        <v>2.4887485405380438E-2</v>
      </c>
      <c r="E44" s="4">
        <f t="shared" si="1"/>
        <v>4.6852965587545778</v>
      </c>
      <c r="F44" s="4">
        <f t="shared" si="2"/>
        <v>4.2336473954886706</v>
      </c>
      <c r="G44" s="4">
        <f t="shared" si="3"/>
        <v>1.8169813240566375</v>
      </c>
      <c r="I44" s="4">
        <f t="shared" si="4"/>
        <v>1.0248874854053804</v>
      </c>
    </row>
    <row r="45" spans="1:9" x14ac:dyDescent="0.2">
      <c r="A45" s="4">
        <f>IF('True_Odds_Calculator_3-way'!A46="","",'True_Odds_Calculator_3-way'!A46)</f>
        <v>1.52</v>
      </c>
      <c r="B45" s="4">
        <f>IF('True_Odds_Calculator_3-way'!B46="","",'True_Odds_Calculator_3-way'!B46)</f>
        <v>4.4800000000000004</v>
      </c>
      <c r="C45" s="4">
        <f>IF('True_Odds_Calculator_3-way'!C46="","",'True_Odds_Calculator_3-way'!C46)</f>
        <v>6.85</v>
      </c>
      <c r="D45" s="4">
        <f t="shared" si="0"/>
        <v>2.7094424016244956E-2</v>
      </c>
      <c r="E45" s="4">
        <f t="shared" si="1"/>
        <v>1.5411567556709151</v>
      </c>
      <c r="F45" s="4">
        <f t="shared" si="2"/>
        <v>4.668908747317511</v>
      </c>
      <c r="G45" s="4">
        <f t="shared" si="3"/>
        <v>7.3017256493099891</v>
      </c>
      <c r="I45" s="4">
        <f t="shared" si="4"/>
        <v>1.027094424016245</v>
      </c>
    </row>
    <row r="46" spans="1:9" x14ac:dyDescent="0.2">
      <c r="A46" s="4">
        <f>IF('True_Odds_Calculator_3-way'!A47="","",'True_Odds_Calculator_3-way'!A47)</f>
        <v>2.13</v>
      </c>
      <c r="B46" s="4">
        <f>IF('True_Odds_Calculator_3-way'!B47="","",'True_Odds_Calculator_3-way'!B47)</f>
        <v>3.36</v>
      </c>
      <c r="C46" s="4">
        <f>IF('True_Odds_Calculator_3-way'!C47="","",'True_Odds_Calculator_3-way'!C47)</f>
        <v>3.82</v>
      </c>
      <c r="D46" s="4">
        <f t="shared" si="0"/>
        <v>2.8882720406206763E-2</v>
      </c>
      <c r="E46" s="4">
        <f t="shared" si="1"/>
        <v>2.1745938113864534</v>
      </c>
      <c r="F46" s="4">
        <f t="shared" si="2"/>
        <v>3.4723250156984435</v>
      </c>
      <c r="G46" s="4">
        <f t="shared" si="3"/>
        <v>3.9658535056905011</v>
      </c>
      <c r="I46" s="4">
        <f t="shared" si="4"/>
        <v>1.0288827204062068</v>
      </c>
    </row>
    <row r="47" spans="1:9" x14ac:dyDescent="0.2">
      <c r="A47" s="4">
        <f>IF('True_Odds_Calculator_3-way'!A48="","",'True_Odds_Calculator_3-way'!A48)</f>
        <v>2.4</v>
      </c>
      <c r="B47" s="4">
        <f>IF('True_Odds_Calculator_3-way'!B48="","",'True_Odds_Calculator_3-way'!B48)</f>
        <v>3.3</v>
      </c>
      <c r="C47" s="4">
        <f>IF('True_Odds_Calculator_3-way'!C48="","",'True_Odds_Calculator_3-way'!C48)</f>
        <v>3.19</v>
      </c>
      <c r="D47" s="4">
        <f t="shared" si="0"/>
        <v>3.3176593521421216E-2</v>
      </c>
      <c r="E47" s="4">
        <f t="shared" si="1"/>
        <v>2.4654358093602404</v>
      </c>
      <c r="F47" s="4">
        <f t="shared" si="2"/>
        <v>3.4249925439904563</v>
      </c>
      <c r="G47" s="4">
        <f t="shared" si="3"/>
        <v>3.3066513101065369</v>
      </c>
      <c r="I47" s="4">
        <f t="shared" si="4"/>
        <v>1.0331765935214212</v>
      </c>
    </row>
    <row r="48" spans="1:9" x14ac:dyDescent="0.2">
      <c r="A48" s="4">
        <f>IF('True_Odds_Calculator_3-way'!A49="","",'True_Odds_Calculator_3-way'!A49)</f>
        <v>3.11</v>
      </c>
      <c r="B48" s="4">
        <f>IF('True_Odds_Calculator_3-way'!B49="","",'True_Odds_Calculator_3-way'!B49)</f>
        <v>3.39</v>
      </c>
      <c r="C48" s="4">
        <f>IF('True_Odds_Calculator_3-way'!C49="","",'True_Odds_Calculator_3-way'!C49)</f>
        <v>2.4</v>
      </c>
      <c r="D48" s="4">
        <f t="shared" si="0"/>
        <v>3.3195325764258543E-2</v>
      </c>
      <c r="E48" s="4">
        <f t="shared" si="1"/>
        <v>3.2208370141623881</v>
      </c>
      <c r="F48" s="4">
        <f t="shared" si="2"/>
        <v>3.5221171433264389</v>
      </c>
      <c r="G48" s="4">
        <f t="shared" si="3"/>
        <v>2.4654737638021147</v>
      </c>
      <c r="I48" s="4">
        <f t="shared" si="4"/>
        <v>1.0331953257642585</v>
      </c>
    </row>
    <row r="49" spans="1:9" x14ac:dyDescent="0.2">
      <c r="A49" s="4">
        <f>IF('True_Odds_Calculator_3-way'!A50="","",'True_Odds_Calculator_3-way'!A50)</f>
        <v>2.09</v>
      </c>
      <c r="B49" s="4">
        <f>IF('True_Odds_Calculator_3-way'!B50="","",'True_Odds_Calculator_3-way'!B50)</f>
        <v>3.48</v>
      </c>
      <c r="C49" s="4">
        <f>IF('True_Odds_Calculator_3-way'!C50="","",'True_Odds_Calculator_3-way'!C50)</f>
        <v>3.73</v>
      </c>
      <c r="D49" s="4">
        <f t="shared" si="0"/>
        <v>3.3921736105919864E-2</v>
      </c>
      <c r="E49" s="4">
        <f t="shared" si="1"/>
        <v>2.1405866494186254</v>
      </c>
      <c r="F49" s="4">
        <f t="shared" si="2"/>
        <v>3.6225442692509082</v>
      </c>
      <c r="G49" s="4">
        <f t="shared" si="3"/>
        <v>3.8942437214273218</v>
      </c>
      <c r="I49" s="4">
        <f t="shared" si="4"/>
        <v>1.0339217361059199</v>
      </c>
    </row>
    <row r="50" spans="1:9" x14ac:dyDescent="0.2">
      <c r="A50" s="4">
        <f>IF('True_Odds_Calculator_3-way'!A51="","",'True_Odds_Calculator_3-way'!A51)</f>
        <v>1.66</v>
      </c>
      <c r="B50" s="4">
        <f>IF('True_Odds_Calculator_3-way'!B51="","",'True_Odds_Calculator_3-way'!B51)</f>
        <v>3.94</v>
      </c>
      <c r="C50" s="4">
        <f>IF('True_Odds_Calculator_3-way'!C51="","",'True_Odds_Calculator_3-way'!C51)</f>
        <v>5.56</v>
      </c>
      <c r="D50" s="4">
        <f t="shared" si="0"/>
        <v>3.6072860261115336E-2</v>
      </c>
      <c r="E50" s="4">
        <f t="shared" si="1"/>
        <v>1.6938089621469723</v>
      </c>
      <c r="F50" s="4">
        <f t="shared" si="2"/>
        <v>4.1359431602291457</v>
      </c>
      <c r="G50" s="4">
        <f t="shared" si="3"/>
        <v>5.9583453854146375</v>
      </c>
      <c r="I50" s="4">
        <f t="shared" si="4"/>
        <v>1.0360728602611153</v>
      </c>
    </row>
    <row r="51" spans="1:9" x14ac:dyDescent="0.2">
      <c r="A51" s="4">
        <f>IF('True_Odds_Calculator_3-way'!A52="","",'True_Odds_Calculator_3-way'!A52)</f>
        <v>1.87</v>
      </c>
      <c r="B51" s="4">
        <f>IF('True_Odds_Calculator_3-way'!B52="","",'True_Odds_Calculator_3-way'!B52)</f>
        <v>3.62</v>
      </c>
      <c r="C51" s="4">
        <f>IF('True_Odds_Calculator_3-way'!C52="","",'True_Odds_Calculator_3-way'!C52)</f>
        <v>4.47</v>
      </c>
      <c r="D51" s="4">
        <f t="shared" si="0"/>
        <v>3.4716098743860391E-2</v>
      </c>
      <c r="E51" s="4">
        <f t="shared" si="1"/>
        <v>1.9113612878233708</v>
      </c>
      <c r="F51" s="4">
        <f t="shared" si="2"/>
        <v>3.7782747996376287</v>
      </c>
      <c r="G51" s="4">
        <f t="shared" si="3"/>
        <v>4.713832345036935</v>
      </c>
      <c r="I51" s="4">
        <f t="shared" si="4"/>
        <v>1.0347160987438604</v>
      </c>
    </row>
    <row r="52" spans="1:9" x14ac:dyDescent="0.2">
      <c r="A52" s="4">
        <f>IF('True_Odds_Calculator_3-way'!A53="","",'True_Odds_Calculator_3-way'!A53)</f>
        <v>3.31</v>
      </c>
      <c r="B52" s="4">
        <f>IF('True_Odds_Calculator_3-way'!B53="","",'True_Odds_Calculator_3-way'!B53)</f>
        <v>3.4</v>
      </c>
      <c r="C52" s="4">
        <f>IF('True_Odds_Calculator_3-way'!C53="","",'True_Odds_Calculator_3-way'!C53)</f>
        <v>2.29</v>
      </c>
      <c r="D52" s="4">
        <f t="shared" si="0"/>
        <v>3.2913673391624876E-2</v>
      </c>
      <c r="E52" s="4">
        <f t="shared" si="1"/>
        <v>3.4347314231693278</v>
      </c>
      <c r="F52" s="4">
        <f t="shared" si="2"/>
        <v>3.5317416015194967</v>
      </c>
      <c r="G52" s="4">
        <f t="shared" si="3"/>
        <v>2.3490169461040007</v>
      </c>
      <c r="I52" s="4">
        <f t="shared" si="4"/>
        <v>1.0329136733916249</v>
      </c>
    </row>
    <row r="53" spans="1:9" x14ac:dyDescent="0.2">
      <c r="A53" s="4">
        <f>IF('True_Odds_Calculator_3-way'!A54="","",'True_Odds_Calculator_3-way'!A54)</f>
        <v>1.72</v>
      </c>
      <c r="B53" s="4">
        <f>IF('True_Odds_Calculator_3-way'!B54="","",'True_Odds_Calculator_3-way'!B54)</f>
        <v>3.82</v>
      </c>
      <c r="C53" s="4">
        <f>IF('True_Odds_Calculator_3-way'!C54="","",'True_Odds_Calculator_3-way'!C54)</f>
        <v>5.12</v>
      </c>
      <c r="D53" s="4">
        <f t="shared" si="0"/>
        <v>3.8487953549251275E-2</v>
      </c>
      <c r="E53" s="4">
        <f t="shared" si="1"/>
        <v>1.7588106666577439</v>
      </c>
      <c r="F53" s="4">
        <f t="shared" si="2"/>
        <v>4.0168581614210987</v>
      </c>
      <c r="G53" s="4">
        <f t="shared" si="3"/>
        <v>5.4799570470918173</v>
      </c>
      <c r="I53" s="4">
        <f t="shared" si="4"/>
        <v>1.0384879535492513</v>
      </c>
    </row>
    <row r="54" spans="1:9" x14ac:dyDescent="0.2">
      <c r="A54" s="4">
        <f>IF('True_Odds_Calculator_3-way'!A55="","",'True_Odds_Calculator_3-way'!A55)</f>
        <v>2.48</v>
      </c>
      <c r="B54" s="4">
        <f>IF('True_Odds_Calculator_3-way'!B55="","",'True_Odds_Calculator_3-way'!B55)</f>
        <v>3.2</v>
      </c>
      <c r="C54" s="4">
        <f>IF('True_Odds_Calculator_3-way'!C55="","",'True_Odds_Calculator_3-way'!C55)</f>
        <v>3.16</v>
      </c>
      <c r="D54" s="4">
        <f t="shared" si="0"/>
        <v>3.2181502654144545E-2</v>
      </c>
      <c r="E54" s="4">
        <f t="shared" si="1"/>
        <v>2.5477795357506663</v>
      </c>
      <c r="F54" s="4">
        <f t="shared" si="2"/>
        <v>3.3137509161639516</v>
      </c>
      <c r="G54" s="4">
        <f t="shared" si="3"/>
        <v>3.2708756504076351</v>
      </c>
      <c r="I54" s="4">
        <f t="shared" si="4"/>
        <v>1.0321815026541445</v>
      </c>
    </row>
    <row r="55" spans="1:9" x14ac:dyDescent="0.2">
      <c r="A55" s="4">
        <f>IF('True_Odds_Calculator_3-way'!A56="","",'True_Odds_Calculator_3-way'!A56)</f>
        <v>2.66</v>
      </c>
      <c r="B55" s="4">
        <f>IF('True_Odds_Calculator_3-way'!B56="","",'True_Odds_Calculator_3-way'!B56)</f>
        <v>3.41</v>
      </c>
      <c r="C55" s="4">
        <f>IF('True_Odds_Calculator_3-way'!C56="","",'True_Odds_Calculator_3-way'!C56)</f>
        <v>2.75</v>
      </c>
      <c r="D55" s="4">
        <f t="shared" si="0"/>
        <v>3.2831345225233122E-2</v>
      </c>
      <c r="E55" s="4">
        <f t="shared" si="1"/>
        <v>2.7397555425786835</v>
      </c>
      <c r="F55" s="4">
        <f t="shared" si="2"/>
        <v>3.5421884356043845</v>
      </c>
      <c r="G55" s="4">
        <f t="shared" si="3"/>
        <v>2.8353304019838705</v>
      </c>
      <c r="I55" s="4">
        <f t="shared" si="4"/>
        <v>1.0328313452252331</v>
      </c>
    </row>
    <row r="56" spans="1:9" x14ac:dyDescent="0.2">
      <c r="A56" s="4">
        <f>IF('True_Odds_Calculator_3-way'!A57="","",'True_Odds_Calculator_3-way'!A57)</f>
        <v>3.25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2.19</v>
      </c>
      <c r="D56" s="4">
        <f t="shared" si="0"/>
        <v>6.1049217303028147E-2</v>
      </c>
      <c r="E56" s="4">
        <f t="shared" si="1"/>
        <v>3.4801665653039731</v>
      </c>
      <c r="F56" s="4">
        <f t="shared" si="2"/>
        <v>3.6181260975428864</v>
      </c>
      <c r="G56" s="4">
        <f t="shared" si="3"/>
        <v>2.292151876960518</v>
      </c>
      <c r="I56" s="4">
        <f t="shared" si="4"/>
        <v>1.0610492173030281</v>
      </c>
    </row>
    <row r="57" spans="1:9" x14ac:dyDescent="0.2">
      <c r="A57" s="4">
        <f>IF('True_Odds_Calculator_3-way'!A58="","",'True_Odds_Calculator_3-way'!A58)</f>
        <v>2.35</v>
      </c>
      <c r="B57" s="4">
        <f>IF('True_Odds_Calculator_3-way'!B58="","",'True_Odds_Calculator_3-way'!B58)</f>
        <v>3.32</v>
      </c>
      <c r="C57" s="4">
        <f>IF('True_Odds_Calculator_3-way'!C58="","",'True_Odds_Calculator_3-way'!C58)</f>
        <v>3.15</v>
      </c>
      <c r="D57" s="4">
        <f t="shared" si="0"/>
        <v>4.4197051631043038E-2</v>
      </c>
      <c r="E57" s="4">
        <f t="shared" si="1"/>
        <v>2.4342771677044888</v>
      </c>
      <c r="F57" s="4">
        <f t="shared" si="2"/>
        <v>3.4907368391150166</v>
      </c>
      <c r="G57" s="4">
        <f t="shared" si="3"/>
        <v>3.3032957284563484</v>
      </c>
      <c r="I57" s="4">
        <f t="shared" si="4"/>
        <v>1.044197051631043</v>
      </c>
    </row>
    <row r="58" spans="1:9" x14ac:dyDescent="0.2">
      <c r="A58" s="4">
        <f>IF('True_Odds_Calculator_3-way'!A59="","",'True_Odds_Calculator_3-way'!A59)</f>
        <v>2.75</v>
      </c>
      <c r="B58" s="4">
        <f>IF('True_Odds_Calculator_3-way'!B59="","",'True_Odds_Calculator_3-way'!B59)</f>
        <v>3.19</v>
      </c>
      <c r="C58" s="4">
        <f>IF('True_Odds_Calculator_3-way'!C59="","",'True_Odds_Calculator_3-way'!C59)</f>
        <v>2.73</v>
      </c>
      <c r="D58" s="4">
        <f t="shared" si="0"/>
        <v>4.3416353761181359E-2</v>
      </c>
      <c r="E58" s="4">
        <f t="shared" si="1"/>
        <v>2.8639816712890389</v>
      </c>
      <c r="F58" s="4">
        <f t="shared" si="2"/>
        <v>3.3443976497395003</v>
      </c>
      <c r="G58" s="4">
        <f t="shared" si="3"/>
        <v>2.8422959344640386</v>
      </c>
      <c r="I58" s="4">
        <f t="shared" si="4"/>
        <v>1.0434163537611814</v>
      </c>
    </row>
    <row r="59" spans="1:9" x14ac:dyDescent="0.2">
      <c r="A59" s="4">
        <f>IF('True_Odds_Calculator_3-way'!A60="","",'True_Odds_Calculator_3-way'!A60)</f>
        <v>2.63</v>
      </c>
      <c r="B59" s="4">
        <f>IF('True_Odds_Calculator_3-way'!B60="","",'True_Odds_Calculator_3-way'!B60)</f>
        <v>3.39</v>
      </c>
      <c r="C59" s="4">
        <f>IF('True_Odds_Calculator_3-way'!C60="","",'True_Odds_Calculator_3-way'!C60)</f>
        <v>2.71</v>
      </c>
      <c r="D59" s="4">
        <f t="shared" si="0"/>
        <v>4.4217077656492965E-2</v>
      </c>
      <c r="E59" s="4">
        <f t="shared" si="1"/>
        <v>2.7360596250683265</v>
      </c>
      <c r="F59" s="4">
        <f t="shared" si="2"/>
        <v>3.5682907076740471</v>
      </c>
      <c r="G59" s="4">
        <f t="shared" si="3"/>
        <v>2.8227483607358259</v>
      </c>
      <c r="I59" s="4">
        <f t="shared" si="4"/>
        <v>1.044217077656493</v>
      </c>
    </row>
    <row r="60" spans="1:9" x14ac:dyDescent="0.2">
      <c r="A60" s="4">
        <f>IF('True_Odds_Calculator_3-way'!A61="","",'True_Odds_Calculator_3-way'!A61)</f>
        <v>3.37</v>
      </c>
      <c r="B60" s="4">
        <f>IF('True_Odds_Calculator_3-way'!B61="","",'True_Odds_Calculator_3-way'!B61)</f>
        <v>3.52</v>
      </c>
      <c r="C60" s="4">
        <f>IF('True_Odds_Calculator_3-way'!C61="","",'True_Odds_Calculator_3-way'!C61)</f>
        <v>2.15</v>
      </c>
      <c r="D60" s="4">
        <f t="shared" si="0"/>
        <v>4.5943093205186969E-2</v>
      </c>
      <c r="E60" s="4">
        <f t="shared" si="1"/>
        <v>3.5533882648639765</v>
      </c>
      <c r="F60" s="4">
        <f t="shared" si="2"/>
        <v>3.7205627490911639</v>
      </c>
      <c r="G60" s="4">
        <f t="shared" si="3"/>
        <v>2.2232008521751561</v>
      </c>
      <c r="I60" s="4">
        <f t="shared" si="4"/>
        <v>1.045943093205187</v>
      </c>
    </row>
    <row r="61" spans="1:9" x14ac:dyDescent="0.2">
      <c r="A61" s="4">
        <f>IF('True_Odds_Calculator_3-way'!A62="","",'True_Odds_Calculator_3-way'!A62)</f>
        <v>2.64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2.73</v>
      </c>
      <c r="D61" s="4">
        <f t="shared" si="0"/>
        <v>4.4489442693035564E-2</v>
      </c>
      <c r="E61" s="4">
        <f t="shared" si="1"/>
        <v>2.7475692871857058</v>
      </c>
      <c r="F61" s="4">
        <f t="shared" si="2"/>
        <v>3.5140567830269878</v>
      </c>
      <c r="G61" s="4">
        <f t="shared" si="3"/>
        <v>2.8451885772856258</v>
      </c>
      <c r="I61" s="4">
        <f t="shared" si="4"/>
        <v>1.0444894426930356</v>
      </c>
    </row>
    <row r="62" spans="1:9" x14ac:dyDescent="0.2">
      <c r="A62" s="4">
        <f>IF('True_Odds_Calculator_3-way'!A63="","",'True_Odds_Calculator_3-way'!A63)</f>
        <v>4.88</v>
      </c>
      <c r="B62" s="4">
        <f>IF('True_Odds_Calculator_3-way'!B63="","",'True_Odds_Calculator_3-way'!B63)</f>
        <v>3.67</v>
      </c>
      <c r="C62" s="4">
        <f>IF('True_Odds_Calculator_3-way'!C63="","",'True_Odds_Calculator_3-way'!C63)</f>
        <v>1.75</v>
      </c>
      <c r="D62" s="4">
        <f t="shared" si="0"/>
        <v>4.8826168248154111E-2</v>
      </c>
      <c r="E62" s="4">
        <f t="shared" si="1"/>
        <v>5.3010283472024886</v>
      </c>
      <c r="F62" s="4">
        <f t="shared" si="2"/>
        <v>3.9031370253676876</v>
      </c>
      <c r="G62" s="4">
        <f t="shared" si="3"/>
        <v>1.8013046351906661</v>
      </c>
      <c r="I62" s="4">
        <f t="shared" si="4"/>
        <v>1.0488261682481541</v>
      </c>
    </row>
    <row r="63" spans="1:9" x14ac:dyDescent="0.2">
      <c r="A63" s="4">
        <f>IF('True_Odds_Calculator_3-way'!A64="","",'True_Odds_Calculator_3-way'!A64)</f>
        <v>1.6</v>
      </c>
      <c r="B63" s="4">
        <f>IF('True_Odds_Calculator_3-way'!B64="","",'True_Odds_Calculator_3-way'!B64)</f>
        <v>4.1500000000000004</v>
      </c>
      <c r="C63" s="4">
        <f>IF('True_Odds_Calculator_3-way'!C64="","",'True_Odds_Calculator_3-way'!C64)</f>
        <v>5.51</v>
      </c>
      <c r="D63" s="4">
        <f t="shared" si="0"/>
        <v>4.7452058688474352E-2</v>
      </c>
      <c r="E63" s="4">
        <f t="shared" si="1"/>
        <v>1.6415438042337065</v>
      </c>
      <c r="F63" s="4">
        <f t="shared" si="2"/>
        <v>4.4415524504388575</v>
      </c>
      <c r="G63" s="4">
        <f t="shared" si="3"/>
        <v>6.0360648705723197</v>
      </c>
      <c r="I63" s="4">
        <f t="shared" si="4"/>
        <v>1.0474520586884744</v>
      </c>
    </row>
    <row r="64" spans="1:9" x14ac:dyDescent="0.2">
      <c r="A64" s="4">
        <f>IF('True_Odds_Calculator_3-way'!A65="","",'True_Odds_Calculator_3-way'!A65)</f>
        <v>1.8</v>
      </c>
      <c r="B64" s="4">
        <f>IF('True_Odds_Calculator_3-way'!B65="","",'True_Odds_Calculator_3-way'!B65)</f>
        <v>3.64</v>
      </c>
      <c r="C64" s="4">
        <f>IF('True_Odds_Calculator_3-way'!C65="","",'True_Odds_Calculator_3-way'!C65)</f>
        <v>4.5999999999999996</v>
      </c>
      <c r="D64" s="4">
        <f t="shared" si="0"/>
        <v>4.7672134628656382E-2</v>
      </c>
      <c r="E64" s="4">
        <f t="shared" si="1"/>
        <v>1.8530019346165199</v>
      </c>
      <c r="F64" s="4">
        <f t="shared" si="2"/>
        <v>3.8634716619949412</v>
      </c>
      <c r="G64" s="4">
        <f t="shared" si="3"/>
        <v>4.9627645560727141</v>
      </c>
      <c r="I64" s="4">
        <f t="shared" si="4"/>
        <v>1.0476721346286564</v>
      </c>
    </row>
    <row r="65" spans="1:9" x14ac:dyDescent="0.2">
      <c r="A65" s="4">
        <f>IF('True_Odds_Calculator_3-way'!A66="","",'True_Odds_Calculator_3-way'!A66)</f>
        <v>1.62</v>
      </c>
      <c r="B65" s="4">
        <f>IF('True_Odds_Calculator_3-way'!B66="","",'True_Odds_Calculator_3-way'!B66)</f>
        <v>3.91</v>
      </c>
      <c r="C65" s="4">
        <f>IF('True_Odds_Calculator_3-way'!C66="","",'True_Odds_Calculator_3-way'!C66)</f>
        <v>5.7</v>
      </c>
      <c r="D65" s="4">
        <f t="shared" si="0"/>
        <v>4.8477022811836967E-2</v>
      </c>
      <c r="E65" s="4">
        <f t="shared" si="1"/>
        <v>1.6635476727802512</v>
      </c>
      <c r="F65" s="4">
        <f t="shared" si="2"/>
        <v>4.1737016477507876</v>
      </c>
      <c r="G65" s="4">
        <f t="shared" si="3"/>
        <v>6.2782683392513734</v>
      </c>
      <c r="I65" s="4">
        <f t="shared" si="4"/>
        <v>1.048477022811837</v>
      </c>
    </row>
    <row r="66" spans="1:9" x14ac:dyDescent="0.2">
      <c r="A66" s="4">
        <f>IF('True_Odds_Calculator_3-way'!A67="","",'True_Odds_Calculator_3-way'!A67)</f>
        <v>2.09</v>
      </c>
      <c r="B66" s="4">
        <f>IF('True_Odds_Calculator_3-way'!B67="","",'True_Odds_Calculator_3-way'!B67)</f>
        <v>3.48</v>
      </c>
      <c r="C66" s="4">
        <f>IF('True_Odds_Calculator_3-way'!C67="","",'True_Odds_Calculator_3-way'!C67)</f>
        <v>3.58</v>
      </c>
      <c r="D66" s="4">
        <f t="shared" si="0"/>
        <v>4.5154830299159121E-2</v>
      </c>
      <c r="E66" s="4">
        <f t="shared" si="1"/>
        <v>2.1578823725969802</v>
      </c>
      <c r="F66" s="4">
        <f t="shared" si="2"/>
        <v>3.6723565802899523</v>
      </c>
      <c r="G66" s="4">
        <f t="shared" si="3"/>
        <v>3.7838942492139069</v>
      </c>
      <c r="I66" s="4">
        <f t="shared" si="4"/>
        <v>1.0451548302991591</v>
      </c>
    </row>
    <row r="67" spans="1:9" x14ac:dyDescent="0.2">
      <c r="A67" s="4">
        <f>IF('True_Odds_Calculator_3-way'!A68="","",'True_Odds_Calculator_3-way'!A68)</f>
        <v>2.5</v>
      </c>
      <c r="B67" s="4">
        <f>IF('True_Odds_Calculator_3-way'!B68="","",'True_Odds_Calculator_3-way'!B68)</f>
        <v>3.27</v>
      </c>
      <c r="C67" s="4">
        <f>IF('True_Odds_Calculator_3-way'!C68="","",'True_Odds_Calculator_3-way'!C68)</f>
        <v>2.95</v>
      </c>
      <c r="D67" s="4">
        <f t="shared" ref="D67:D130" si="5">IF(A67="","",((1/A67)+(1/B67)+(1/C67))-1)</f>
        <v>4.4793448400974434E-2</v>
      </c>
      <c r="E67" s="4">
        <f t="shared" ref="E67:E130" si="6">IF(A67="","",(3*A67)/(3-($D67*A67)))</f>
        <v>2.5969381803171299</v>
      </c>
      <c r="F67" s="4">
        <f t="shared" ref="F67:F130" si="7">IF(B67="","",(3*B67)/(3-($D67*B67)))</f>
        <v>3.4378526710937409</v>
      </c>
      <c r="G67" s="4">
        <f t="shared" ref="G67:G130" si="8">IF(C67="","",(3*C67)/(3-($D67*C67)))</f>
        <v>3.0859254204032891</v>
      </c>
      <c r="I67" s="4">
        <f t="shared" ref="I67:I130" si="9">IF(A67="","",D67+1)</f>
        <v>1.0447934484009744</v>
      </c>
    </row>
    <row r="68" spans="1:9" x14ac:dyDescent="0.2">
      <c r="A68" s="4">
        <f>IF('True_Odds_Calculator_3-way'!A69="","",'True_Odds_Calculator_3-way'!A69)</f>
        <v>2.4700000000000002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3.03</v>
      </c>
      <c r="D68" s="4">
        <f t="shared" si="5"/>
        <v>4.3533278204113568E-2</v>
      </c>
      <c r="E68" s="4">
        <f t="shared" si="6"/>
        <v>2.5618218407222653</v>
      </c>
      <c r="F68" s="4">
        <f t="shared" si="7"/>
        <v>3.3998470043302031</v>
      </c>
      <c r="G68" s="4">
        <f t="shared" si="8"/>
        <v>3.1693520054037885</v>
      </c>
      <c r="I68" s="4">
        <f t="shared" si="9"/>
        <v>1.0435332782041136</v>
      </c>
    </row>
    <row r="69" spans="1:9" x14ac:dyDescent="0.2">
      <c r="A69" s="4">
        <f>IF('True_Odds_Calculator_3-way'!A70="","",'True_Odds_Calculator_3-way'!A70)</f>
        <v>3.01</v>
      </c>
      <c r="B69" s="4">
        <f>IF('True_Odds_Calculator_3-way'!B70="","",'True_Odds_Calculator_3-way'!B70)</f>
        <v>3.12</v>
      </c>
      <c r="C69" s="4">
        <f>IF('True_Odds_Calculator_3-way'!C70="","",'True_Odds_Calculator_3-way'!C70)</f>
        <v>2.46</v>
      </c>
      <c r="D69" s="4">
        <f t="shared" si="5"/>
        <v>5.9242799174733296E-2</v>
      </c>
      <c r="E69" s="4">
        <f t="shared" si="6"/>
        <v>3.2002220811127988</v>
      </c>
      <c r="F69" s="4">
        <f t="shared" si="7"/>
        <v>3.3248525124690858</v>
      </c>
      <c r="G69" s="4">
        <f t="shared" si="8"/>
        <v>2.5856064207837415</v>
      </c>
      <c r="I69" s="4">
        <f t="shared" si="9"/>
        <v>1.0592427991747333</v>
      </c>
    </row>
    <row r="70" spans="1:9" x14ac:dyDescent="0.2">
      <c r="A70" s="4">
        <f>IF('True_Odds_Calculator_3-way'!A71="","",'True_Odds_Calculator_3-way'!A71)</f>
        <v>2.4700000000000002</v>
      </c>
      <c r="B70" s="4">
        <f>IF('True_Odds_Calculator_3-way'!B71="","",'True_Odds_Calculator_3-way'!B71)</f>
        <v>3.03</v>
      </c>
      <c r="C70" s="4">
        <f>IF('True_Odds_Calculator_3-way'!C71="","",'True_Odds_Calculator_3-way'!C71)</f>
        <v>3.23</v>
      </c>
      <c r="D70" s="4">
        <f t="shared" si="5"/>
        <v>4.448882611528604E-2</v>
      </c>
      <c r="E70" s="4">
        <f t="shared" si="6"/>
        <v>2.5639139462227707</v>
      </c>
      <c r="F70" s="4">
        <f t="shared" si="7"/>
        <v>3.1725546651683119</v>
      </c>
      <c r="G70" s="4">
        <f t="shared" si="8"/>
        <v>3.3924994911549851</v>
      </c>
      <c r="I70" s="4">
        <f t="shared" si="9"/>
        <v>1.044488826115286</v>
      </c>
    </row>
    <row r="71" spans="1:9" x14ac:dyDescent="0.2">
      <c r="A71" s="4">
        <f>IF('True_Odds_Calculator_3-way'!A72="","",'True_Odds_Calculator_3-way'!A72)</f>
        <v>2.86</v>
      </c>
      <c r="B71" s="4">
        <f>IF('True_Odds_Calculator_3-way'!B72="","",'True_Odds_Calculator_3-way'!B72)</f>
        <v>3.5</v>
      </c>
      <c r="C71" s="4">
        <f>IF('True_Odds_Calculator_3-way'!C72="","",'True_Odds_Calculator_3-way'!C72)</f>
        <v>2.4500000000000002</v>
      </c>
      <c r="D71" s="4">
        <f t="shared" si="5"/>
        <v>4.3527900670757846E-2</v>
      </c>
      <c r="E71" s="4">
        <f t="shared" si="6"/>
        <v>2.9838183108587653</v>
      </c>
      <c r="F71" s="4">
        <f t="shared" si="7"/>
        <v>3.6872478512541664</v>
      </c>
      <c r="G71" s="4">
        <f t="shared" si="8"/>
        <v>2.5403021148036258</v>
      </c>
      <c r="I71" s="4">
        <f t="shared" si="9"/>
        <v>1.0435279006707578</v>
      </c>
    </row>
    <row r="72" spans="1:9" x14ac:dyDescent="0.2">
      <c r="A72" s="4">
        <f>IF('True_Odds_Calculator_3-way'!A73="","",'True_Odds_Calculator_3-way'!A73)</f>
        <v>2.1800000000000002</v>
      </c>
      <c r="B72" s="4">
        <f>IF('True_Odds_Calculator_3-way'!B73="","",'True_Odds_Calculator_3-way'!B73)</f>
        <v>3.41</v>
      </c>
      <c r="C72" s="4">
        <f>IF('True_Odds_Calculator_3-way'!C73="","",'True_Odds_Calculator_3-way'!C73)</f>
        <v>3.42</v>
      </c>
      <c r="D72" s="4">
        <f t="shared" si="5"/>
        <v>4.4368389113798035E-2</v>
      </c>
      <c r="E72" s="4">
        <f t="shared" si="6"/>
        <v>2.2526270138312885</v>
      </c>
      <c r="F72" s="4">
        <f t="shared" si="7"/>
        <v>3.5911069535203408</v>
      </c>
      <c r="G72" s="4">
        <f t="shared" si="8"/>
        <v>3.6021990992847814</v>
      </c>
      <c r="I72" s="4">
        <f t="shared" si="9"/>
        <v>1.044368389113798</v>
      </c>
    </row>
    <row r="73" spans="1:9" x14ac:dyDescent="0.2">
      <c r="A73" s="4">
        <f>IF('True_Odds_Calculator_3-way'!A74="","",'True_Odds_Calculator_3-way'!A74)</f>
        <v>2</v>
      </c>
      <c r="B73" s="4">
        <f>IF('True_Odds_Calculator_3-way'!B74="","",'True_Odds_Calculator_3-way'!B74)</f>
        <v>3.38</v>
      </c>
      <c r="C73" s="4">
        <f>IF('True_Odds_Calculator_3-way'!C74="","",'True_Odds_Calculator_3-way'!C74)</f>
        <v>4.0199999999999996</v>
      </c>
      <c r="D73" s="4">
        <f t="shared" si="5"/>
        <v>4.4614207071153045E-2</v>
      </c>
      <c r="E73" s="4">
        <f t="shared" si="6"/>
        <v>2.0613091144463773</v>
      </c>
      <c r="F73" s="4">
        <f t="shared" si="7"/>
        <v>3.5588887530775812</v>
      </c>
      <c r="G73" s="4">
        <f t="shared" si="8"/>
        <v>4.2756088862782935</v>
      </c>
      <c r="I73" s="4">
        <f t="shared" si="9"/>
        <v>1.044614207071153</v>
      </c>
    </row>
    <row r="74" spans="1:9" x14ac:dyDescent="0.2">
      <c r="A74" s="4">
        <f>IF('True_Odds_Calculator_3-way'!A75="","",'True_Odds_Calculator_3-way'!A75)</f>
        <v>2.56</v>
      </c>
      <c r="B74" s="4">
        <f>IF('True_Odds_Calculator_3-way'!B75="","",'True_Odds_Calculator_3-way'!B75)</f>
        <v>3.09</v>
      </c>
      <c r="C74" s="4">
        <f>IF('True_Odds_Calculator_3-way'!C75="","",'True_Odds_Calculator_3-way'!C75)</f>
        <v>3.04</v>
      </c>
      <c r="D74" s="4">
        <f t="shared" si="5"/>
        <v>4.3196963890308471E-2</v>
      </c>
      <c r="E74" s="4">
        <f t="shared" si="6"/>
        <v>2.6579767693011456</v>
      </c>
      <c r="F74" s="4">
        <f t="shared" si="7"/>
        <v>3.2338848262467406</v>
      </c>
      <c r="G74" s="4">
        <f t="shared" si="8"/>
        <v>3.1791611787832563</v>
      </c>
      <c r="I74" s="4">
        <f t="shared" si="9"/>
        <v>1.0431969638903085</v>
      </c>
    </row>
    <row r="75" spans="1:9" x14ac:dyDescent="0.2">
      <c r="A75" s="4">
        <f>IF('True_Odds_Calculator_3-way'!A76="","",'True_Odds_Calculator_3-way'!A76)</f>
        <v>1.45</v>
      </c>
      <c r="B75" s="4">
        <f>IF('True_Odds_Calculator_3-way'!B76="","",'True_Odds_Calculator_3-way'!B76)</f>
        <v>4.42</v>
      </c>
      <c r="C75" s="4">
        <f>IF('True_Odds_Calculator_3-way'!C76="","",'True_Odds_Calculator_3-way'!C76)</f>
        <v>7.39</v>
      </c>
      <c r="D75" s="4">
        <f t="shared" si="5"/>
        <v>5.1217513598835973E-2</v>
      </c>
      <c r="E75" s="4">
        <f t="shared" si="6"/>
        <v>1.4868060801369865</v>
      </c>
      <c r="F75" s="4">
        <f t="shared" si="7"/>
        <v>4.7807582658691539</v>
      </c>
      <c r="G75" s="4">
        <f t="shared" si="8"/>
        <v>8.4569819673702096</v>
      </c>
      <c r="I75" s="4">
        <f t="shared" si="9"/>
        <v>1.051217513598836</v>
      </c>
    </row>
    <row r="76" spans="1:9" x14ac:dyDescent="0.2">
      <c r="A76" s="4">
        <f>IF('True_Odds_Calculator_3-way'!A77="","",'True_Odds_Calculator_3-way'!A77)</f>
        <v>2.12</v>
      </c>
      <c r="B76" s="4">
        <f>IF('True_Odds_Calculator_3-way'!B77="","",'True_Odds_Calculator_3-way'!B77)</f>
        <v>3.43</v>
      </c>
      <c r="C76" s="4">
        <f>IF('True_Odds_Calculator_3-way'!C77="","",'True_Odds_Calculator_3-way'!C77)</f>
        <v>3.53</v>
      </c>
      <c r="D76" s="4">
        <f t="shared" si="5"/>
        <v>4.6529421692090178E-2</v>
      </c>
      <c r="E76" s="4">
        <f t="shared" si="6"/>
        <v>2.1920772341120593</v>
      </c>
      <c r="F76" s="4">
        <f t="shared" si="7"/>
        <v>3.6227239847410062</v>
      </c>
      <c r="G76" s="4">
        <f t="shared" si="8"/>
        <v>3.7344602794274877</v>
      </c>
      <c r="I76" s="4">
        <f t="shared" si="9"/>
        <v>1.0465294216920902</v>
      </c>
    </row>
    <row r="77" spans="1:9" x14ac:dyDescent="0.2">
      <c r="A77" s="4">
        <f>IF('True_Odds_Calculator_3-way'!A78="","",'True_Odds_Calculator_3-way'!A78)</f>
        <v>2.06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3.8</v>
      </c>
      <c r="D77" s="4">
        <f t="shared" si="5"/>
        <v>4.4452776106405967E-2</v>
      </c>
      <c r="E77" s="4">
        <f t="shared" si="6"/>
        <v>2.1248597274214687</v>
      </c>
      <c r="F77" s="4">
        <f t="shared" si="7"/>
        <v>3.5582073387652051</v>
      </c>
      <c r="G77" s="4">
        <f t="shared" si="8"/>
        <v>4.0267326290670153</v>
      </c>
      <c r="I77" s="4">
        <f t="shared" si="9"/>
        <v>1.044452776106406</v>
      </c>
    </row>
    <row r="78" spans="1:9" x14ac:dyDescent="0.2">
      <c r="A78" s="4">
        <f>IF('True_Odds_Calculator_3-way'!A79="","",'True_Odds_Calculator_3-way'!A79)</f>
        <v>4.1100000000000003</v>
      </c>
      <c r="B78" s="4">
        <f>IF('True_Odds_Calculator_3-way'!B79="","",'True_Odds_Calculator_3-way'!B79)</f>
        <v>3.6</v>
      </c>
      <c r="C78" s="4">
        <f>IF('True_Odds_Calculator_3-way'!C79="","",'True_Odds_Calculator_3-way'!C79)</f>
        <v>1.86</v>
      </c>
      <c r="D78" s="4">
        <f t="shared" si="5"/>
        <v>5.8721188813018355E-2</v>
      </c>
      <c r="E78" s="4">
        <f t="shared" si="6"/>
        <v>4.4695679289041337</v>
      </c>
      <c r="F78" s="4">
        <f t="shared" si="7"/>
        <v>3.8729059713590925</v>
      </c>
      <c r="G78" s="4">
        <f t="shared" si="8"/>
        <v>1.9302758162123037</v>
      </c>
      <c r="I78" s="4">
        <f t="shared" si="9"/>
        <v>1.0587211888130184</v>
      </c>
    </row>
    <row r="79" spans="1:9" x14ac:dyDescent="0.2">
      <c r="A79" s="4">
        <f>IF('True_Odds_Calculator_3-way'!A80="","",'True_Odds_Calculator_3-way'!A80)</f>
        <v>2.09</v>
      </c>
      <c r="B79" s="4">
        <f>IF('True_Odds_Calculator_3-way'!B80="","",'True_Odds_Calculator_3-way'!B80)</f>
        <v>3.53</v>
      </c>
      <c r="C79" s="4">
        <f>IF('True_Odds_Calculator_3-way'!C80="","",'True_Odds_Calculator_3-way'!C80)</f>
        <v>3.39</v>
      </c>
      <c r="D79" s="4">
        <f t="shared" si="5"/>
        <v>5.6740269239164309E-2</v>
      </c>
      <c r="E79" s="4">
        <f t="shared" si="6"/>
        <v>2.1760158484948944</v>
      </c>
      <c r="F79" s="4">
        <f t="shared" si="7"/>
        <v>3.7825388760137217</v>
      </c>
      <c r="G79" s="4">
        <f t="shared" si="8"/>
        <v>3.6222457339607415</v>
      </c>
      <c r="I79" s="4">
        <f t="shared" si="9"/>
        <v>1.0567402692391643</v>
      </c>
    </row>
    <row r="80" spans="1:9" x14ac:dyDescent="0.2">
      <c r="A80" s="4">
        <f>IF('True_Odds_Calculator_3-way'!A81="","",'True_Odds_Calculator_3-way'!A81)</f>
        <v>2.8</v>
      </c>
      <c r="B80" s="4">
        <f>IF('True_Odds_Calculator_3-way'!B81="","",'True_Odds_Calculator_3-way'!B81)</f>
        <v>3.37</v>
      </c>
      <c r="C80" s="4">
        <f>IF('True_Odds_Calculator_3-way'!C81="","",'True_Odds_Calculator_3-way'!C81)</f>
        <v>2.4900000000000002</v>
      </c>
      <c r="D80" s="4">
        <f t="shared" si="5"/>
        <v>5.5485187890178755E-2</v>
      </c>
      <c r="E80" s="4">
        <f t="shared" si="6"/>
        <v>2.9529204566020275</v>
      </c>
      <c r="F80" s="4">
        <f t="shared" si="7"/>
        <v>3.5940086700516103</v>
      </c>
      <c r="G80" s="4">
        <f t="shared" si="8"/>
        <v>2.6102071000439193</v>
      </c>
      <c r="I80" s="4">
        <f t="shared" si="9"/>
        <v>1.0554851878901788</v>
      </c>
    </row>
    <row r="81" spans="1:9" x14ac:dyDescent="0.2">
      <c r="A81" s="4">
        <f>IF('True_Odds_Calculator_3-way'!A82="","",'True_Odds_Calculator_3-way'!A82)</f>
        <v>1.79</v>
      </c>
      <c r="B81" s="4">
        <f>IF('True_Odds_Calculator_3-way'!B82="","",'True_Odds_Calculator_3-way'!B82)</f>
        <v>3.93</v>
      </c>
      <c r="C81" s="4">
        <f>IF('True_Odds_Calculator_3-way'!C82="","",'True_Odds_Calculator_3-way'!C82)</f>
        <v>4.03</v>
      </c>
      <c r="D81" s="4">
        <f t="shared" si="5"/>
        <v>6.125110190212335E-2</v>
      </c>
      <c r="E81" s="4">
        <f t="shared" si="6"/>
        <v>1.8578997148386462</v>
      </c>
      <c r="F81" s="4">
        <f t="shared" si="7"/>
        <v>4.2728488798165207</v>
      </c>
      <c r="G81" s="4">
        <f t="shared" si="8"/>
        <v>4.3913207085984292</v>
      </c>
      <c r="I81" s="4">
        <f t="shared" si="9"/>
        <v>1.0612511019021234</v>
      </c>
    </row>
    <row r="82" spans="1:9" x14ac:dyDescent="0.2">
      <c r="A82" s="4">
        <f>IF('True_Odds_Calculator_3-way'!A83="","",'True_Odds_Calculator_3-way'!A83)</f>
        <v>2.63</v>
      </c>
      <c r="B82" s="4">
        <f>IF('True_Odds_Calculator_3-way'!B83="","",'True_Odds_Calculator_3-way'!B83)</f>
        <v>3.73</v>
      </c>
      <c r="C82" s="4">
        <f>IF('True_Odds_Calculator_3-way'!C83="","",'True_Odds_Calculator_3-way'!C83)</f>
        <v>2.4500000000000002</v>
      </c>
      <c r="D82" s="4">
        <f t="shared" si="5"/>
        <v>5.6487916933560145E-2</v>
      </c>
      <c r="E82" s="4">
        <f t="shared" si="6"/>
        <v>2.7670261040289006</v>
      </c>
      <c r="F82" s="4">
        <f t="shared" si="7"/>
        <v>4.0117591222986002</v>
      </c>
      <c r="G82" s="4">
        <f t="shared" si="8"/>
        <v>2.5684890187056135</v>
      </c>
      <c r="I82" s="4">
        <f t="shared" si="9"/>
        <v>1.0564879169335601</v>
      </c>
    </row>
    <row r="83" spans="1:9" x14ac:dyDescent="0.2">
      <c r="A83" s="4">
        <f>IF('True_Odds_Calculator_3-way'!A84="","",'True_Odds_Calculator_3-way'!A84)</f>
        <v>1.19</v>
      </c>
      <c r="B83" s="4">
        <f>IF('True_Odds_Calculator_3-way'!B84="","",'True_Odds_Calculator_3-way'!B84)</f>
        <v>6.51</v>
      </c>
      <c r="C83" s="4">
        <f>IF('True_Odds_Calculator_3-way'!C84="","",'True_Odds_Calculator_3-way'!C84)</f>
        <v>13.37</v>
      </c>
      <c r="D83" s="4">
        <f t="shared" si="5"/>
        <v>6.8740281114979318E-2</v>
      </c>
      <c r="E83" s="4">
        <f t="shared" si="6"/>
        <v>1.2233572555891208</v>
      </c>
      <c r="F83" s="4">
        <f t="shared" si="7"/>
        <v>7.6513199251445165</v>
      </c>
      <c r="G83" s="4">
        <f t="shared" si="8"/>
        <v>19.274920440004006</v>
      </c>
      <c r="I83" s="4">
        <f t="shared" si="9"/>
        <v>1.0687402811149793</v>
      </c>
    </row>
    <row r="84" spans="1:9" x14ac:dyDescent="0.2">
      <c r="A84" s="4">
        <f>IF('True_Odds_Calculator_3-way'!A85="","",'True_Odds_Calculator_3-way'!A85)</f>
        <v>6.06</v>
      </c>
      <c r="B84" s="4">
        <f>IF('True_Odds_Calculator_3-way'!B85="","",'True_Odds_Calculator_3-way'!B85)</f>
        <v>4.43</v>
      </c>
      <c r="C84" s="4">
        <f>IF('True_Odds_Calculator_3-way'!C85="","",'True_Odds_Calculator_3-way'!C85)</f>
        <v>1.49</v>
      </c>
      <c r="D84" s="4">
        <f t="shared" si="5"/>
        <v>6.1891075558992981E-2</v>
      </c>
      <c r="E84" s="4">
        <f t="shared" si="6"/>
        <v>6.9258723747206741</v>
      </c>
      <c r="F84" s="4">
        <f t="shared" si="7"/>
        <v>4.8755925332702335</v>
      </c>
      <c r="G84" s="4">
        <f t="shared" si="8"/>
        <v>1.5372540110621666</v>
      </c>
      <c r="I84" s="4">
        <f t="shared" si="9"/>
        <v>1.061891075558993</v>
      </c>
    </row>
    <row r="85" spans="1:9" x14ac:dyDescent="0.2">
      <c r="A85" s="4">
        <f>IF('True_Odds_Calculator_3-way'!A86="","",'True_Odds_Calculator_3-way'!A86)</f>
        <v>1.85</v>
      </c>
      <c r="B85" s="4">
        <f>IF('True_Odds_Calculator_3-way'!B86="","",'True_Odds_Calculator_3-way'!B86)</f>
        <v>3.66</v>
      </c>
      <c r="C85" s="4">
        <f>IF('True_Odds_Calculator_3-way'!C86="","",'True_Odds_Calculator_3-way'!C86)</f>
        <v>4.08</v>
      </c>
      <c r="D85" s="4">
        <f t="shared" si="5"/>
        <v>5.8862623472073716E-2</v>
      </c>
      <c r="E85" s="4">
        <f t="shared" si="6"/>
        <v>1.919681795818984</v>
      </c>
      <c r="F85" s="4">
        <f t="shared" si="7"/>
        <v>3.9431683880581669</v>
      </c>
      <c r="G85" s="4">
        <f t="shared" si="8"/>
        <v>4.4350389150034673</v>
      </c>
      <c r="I85" s="4">
        <f t="shared" si="9"/>
        <v>1.0588626234720737</v>
      </c>
    </row>
    <row r="86" spans="1:9" x14ac:dyDescent="0.2">
      <c r="A86" s="4">
        <f>IF('True_Odds_Calculator_3-way'!A87="","",'True_Odds_Calculator_3-way'!A87)</f>
        <v>2.2799999999999998</v>
      </c>
      <c r="B86" s="4">
        <f>IF('True_Odds_Calculator_3-way'!B87="","",'True_Odds_Calculator_3-way'!B87)</f>
        <v>3.38</v>
      </c>
      <c r="C86" s="4">
        <f>IF('True_Odds_Calculator_3-way'!C87="","",'True_Odds_Calculator_3-way'!C87)</f>
        <v>3.12</v>
      </c>
      <c r="D86" s="4">
        <f t="shared" si="5"/>
        <v>5.4967299906571121E-2</v>
      </c>
      <c r="E86" s="4">
        <f t="shared" si="6"/>
        <v>2.3793997776954425</v>
      </c>
      <c r="F86" s="4">
        <f t="shared" si="7"/>
        <v>3.6031419487563117</v>
      </c>
      <c r="G86" s="4">
        <f t="shared" si="8"/>
        <v>3.309172105805565</v>
      </c>
      <c r="I86" s="4">
        <f t="shared" si="9"/>
        <v>1.0549672999065711</v>
      </c>
    </row>
    <row r="87" spans="1:9" x14ac:dyDescent="0.2">
      <c r="A87" s="4">
        <f>IF('True_Odds_Calculator_3-way'!A88="","",'True_Odds_Calculator_3-way'!A88)</f>
        <v>2.35</v>
      </c>
      <c r="B87" s="4">
        <f>IF('True_Odds_Calculator_3-way'!B88="","",'True_Odds_Calculator_3-way'!B88)</f>
        <v>3.32</v>
      </c>
      <c r="C87" s="4">
        <f>IF('True_Odds_Calculator_3-way'!C88="","",'True_Odds_Calculator_3-way'!C88)</f>
        <v>3.05</v>
      </c>
      <c r="D87" s="4">
        <f t="shared" si="5"/>
        <v>5.4605586629741909E-2</v>
      </c>
      <c r="E87" s="4">
        <f t="shared" si="6"/>
        <v>2.4550115892787137</v>
      </c>
      <c r="F87" s="4">
        <f t="shared" si="7"/>
        <v>3.5335319827155236</v>
      </c>
      <c r="G87" s="4">
        <f t="shared" si="8"/>
        <v>3.2292754200103135</v>
      </c>
      <c r="I87" s="4">
        <f t="shared" si="9"/>
        <v>1.0546055866297419</v>
      </c>
    </row>
    <row r="88" spans="1:9" x14ac:dyDescent="0.2">
      <c r="A88" s="4">
        <f>IF('True_Odds_Calculator_3-way'!A89="","",'True_Odds_Calculator_3-way'!A89)</f>
        <v>1.43</v>
      </c>
      <c r="B88" s="4">
        <f>IF('True_Odds_Calculator_3-way'!B89="","",'True_Odds_Calculator_3-way'!B89)</f>
        <v>4.66</v>
      </c>
      <c r="C88" s="4">
        <f>IF('True_Odds_Calculator_3-way'!C89="","",'True_Odds_Calculator_3-way'!C89)</f>
        <v>6.63</v>
      </c>
      <c r="D88" s="4">
        <f t="shared" si="5"/>
        <v>6.472253657307947E-2</v>
      </c>
      <c r="E88" s="4">
        <f t="shared" si="6"/>
        <v>1.475521423222947</v>
      </c>
      <c r="F88" s="4">
        <f t="shared" si="7"/>
        <v>5.1808613889258721</v>
      </c>
      <c r="G88" s="4">
        <f t="shared" si="8"/>
        <v>7.7366216484879047</v>
      </c>
      <c r="I88" s="4">
        <f t="shared" si="9"/>
        <v>1.0647225365730795</v>
      </c>
    </row>
    <row r="89" spans="1:9" x14ac:dyDescent="0.2">
      <c r="A89" s="4">
        <f>IF('True_Odds_Calculator_3-way'!A90="","",'True_Odds_Calculator_3-way'!A90)</f>
        <v>1.89</v>
      </c>
      <c r="B89" s="4">
        <f>IF('True_Odds_Calculator_3-way'!B90="","",'True_Odds_Calculator_3-way'!B90)</f>
        <v>3.53</v>
      </c>
      <c r="C89" s="4">
        <f>IF('True_Odds_Calculator_3-way'!C90="","",'True_Odds_Calculator_3-way'!C90)</f>
        <v>4.0599999999999996</v>
      </c>
      <c r="D89" s="4">
        <f t="shared" si="5"/>
        <v>5.8692066799911125E-2</v>
      </c>
      <c r="E89" s="4">
        <f t="shared" si="6"/>
        <v>1.9625679153270132</v>
      </c>
      <c r="F89" s="4">
        <f t="shared" si="7"/>
        <v>3.7918703531552986</v>
      </c>
      <c r="G89" s="4">
        <f t="shared" si="8"/>
        <v>4.4103106695347529</v>
      </c>
      <c r="I89" s="4">
        <f t="shared" si="9"/>
        <v>1.0586920667999111</v>
      </c>
    </row>
    <row r="90" spans="1:9" x14ac:dyDescent="0.2">
      <c r="A90" s="4">
        <f>IF('True_Odds_Calculator_3-way'!A91="","",'True_Odds_Calculator_3-way'!A91)</f>
        <v>3.25</v>
      </c>
      <c r="B90" s="4">
        <f>IF('True_Odds_Calculator_3-way'!B91="","",'True_Odds_Calculator_3-way'!B91)</f>
        <v>3.19</v>
      </c>
      <c r="C90" s="4">
        <f>IF('True_Odds_Calculator_3-way'!C91="","",'True_Odds_Calculator_3-way'!C91)</f>
        <v>2.36</v>
      </c>
      <c r="D90" s="4">
        <f t="shared" si="5"/>
        <v>4.4900745076081217E-2</v>
      </c>
      <c r="E90" s="4">
        <f t="shared" si="6"/>
        <v>3.4161710089078778</v>
      </c>
      <c r="F90" s="4">
        <f t="shared" si="7"/>
        <v>3.3499411265368719</v>
      </c>
      <c r="G90" s="4">
        <f t="shared" si="8"/>
        <v>2.4464119664443622</v>
      </c>
      <c r="I90" s="4">
        <f t="shared" si="9"/>
        <v>1.0449007450760812</v>
      </c>
    </row>
    <row r="91" spans="1:9" x14ac:dyDescent="0.2">
      <c r="A91" s="4">
        <f>IF('True_Odds_Calculator_3-way'!A92="","",'True_Odds_Calculator_3-way'!A92)</f>
        <v>2.23</v>
      </c>
      <c r="B91" s="4">
        <f>IF('True_Odds_Calculator_3-way'!B92="","",'True_Odds_Calculator_3-way'!B92)</f>
        <v>3.03</v>
      </c>
      <c r="C91" s="4">
        <f>IF('True_Odds_Calculator_3-way'!C92="","",'True_Odds_Calculator_3-way'!C92)</f>
        <v>3.75</v>
      </c>
      <c r="D91" s="4">
        <f t="shared" si="5"/>
        <v>4.5130163240539201E-2</v>
      </c>
      <c r="E91" s="4">
        <f t="shared" si="6"/>
        <v>2.3074059824292603</v>
      </c>
      <c r="F91" s="4">
        <f t="shared" si="7"/>
        <v>3.1747078335990575</v>
      </c>
      <c r="G91" s="4">
        <f t="shared" si="8"/>
        <v>3.9741950915386086</v>
      </c>
      <c r="I91" s="4">
        <f t="shared" si="9"/>
        <v>1.0451301632405392</v>
      </c>
    </row>
    <row r="92" spans="1:9" x14ac:dyDescent="0.2">
      <c r="A92" s="4">
        <f>IF('True_Odds_Calculator_3-way'!A93="","",'True_Odds_Calculator_3-way'!A93)</f>
        <v>2.93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2.63</v>
      </c>
      <c r="D92" s="4">
        <f t="shared" si="5"/>
        <v>4.4105710371064699E-2</v>
      </c>
      <c r="E92" s="4">
        <f t="shared" si="6"/>
        <v>3.0618959991694226</v>
      </c>
      <c r="F92" s="4">
        <f t="shared" si="7"/>
        <v>3.2480319831907871</v>
      </c>
      <c r="G92" s="4">
        <f t="shared" si="8"/>
        <v>2.7357817539651061</v>
      </c>
      <c r="I92" s="4">
        <f t="shared" si="9"/>
        <v>1.0441057103710647</v>
      </c>
    </row>
    <row r="93" spans="1:9" x14ac:dyDescent="0.2">
      <c r="A93" s="4">
        <f>IF('True_Odds_Calculator_3-way'!A94="","",'True_Odds_Calculator_3-way'!A94)</f>
        <v>2.2999999999999998</v>
      </c>
      <c r="B93" s="4">
        <f>IF('True_Odds_Calculator_3-way'!B94="","",'True_Odds_Calculator_3-way'!B94)</f>
        <v>3</v>
      </c>
      <c r="C93" s="4">
        <f>IF('True_Odds_Calculator_3-way'!C94="","",'True_Odds_Calculator_3-way'!C94)</f>
        <v>3.2</v>
      </c>
      <c r="D93" s="4">
        <f t="shared" si="5"/>
        <v>8.0615942028985588E-2</v>
      </c>
      <c r="E93" s="4">
        <f t="shared" si="6"/>
        <v>2.4515173945225759</v>
      </c>
      <c r="F93" s="4">
        <f t="shared" si="7"/>
        <v>3.2630541871921186</v>
      </c>
      <c r="G93" s="4">
        <f t="shared" si="8"/>
        <v>3.5010570824524323</v>
      </c>
      <c r="I93" s="4">
        <f t="shared" si="9"/>
        <v>1.0806159420289856</v>
      </c>
    </row>
    <row r="94" spans="1:9" x14ac:dyDescent="0.2">
      <c r="A94" s="4">
        <f>IF('True_Odds_Calculator_3-way'!A95="","",'True_Odds_Calculator_3-way'!A95)</f>
        <v>1.75</v>
      </c>
      <c r="B94" s="4">
        <f>IF('True_Odds_Calculator_3-way'!B95="","",'True_Odds_Calculator_3-way'!B95)</f>
        <v>3.66</v>
      </c>
      <c r="C94" s="4">
        <f>IF('True_Odds_Calculator_3-way'!C95="","",'True_Odds_Calculator_3-way'!C95)</f>
        <v>4.8899999999999997</v>
      </c>
      <c r="D94" s="4">
        <f t="shared" si="5"/>
        <v>4.9151592649530951E-2</v>
      </c>
      <c r="E94" s="4">
        <f t="shared" si="6"/>
        <v>1.8016566719875748</v>
      </c>
      <c r="F94" s="4">
        <f t="shared" si="7"/>
        <v>3.8934718156221453</v>
      </c>
      <c r="G94" s="4">
        <f t="shared" si="8"/>
        <v>5.3158939891545103</v>
      </c>
      <c r="I94" s="4">
        <f t="shared" si="9"/>
        <v>1.049151592649531</v>
      </c>
    </row>
    <row r="95" spans="1:9" x14ac:dyDescent="0.2">
      <c r="A95" s="4">
        <f>IF('True_Odds_Calculator_3-way'!A96="","",'True_Odds_Calculator_3-way'!A96)</f>
        <v>3</v>
      </c>
      <c r="B95" s="4">
        <f>IF('True_Odds_Calculator_3-way'!B96="","",'True_Odds_Calculator_3-way'!B96)</f>
        <v>3.1</v>
      </c>
      <c r="C95" s="4">
        <f>IF('True_Odds_Calculator_3-way'!C96="","",'True_Odds_Calculator_3-way'!C96)</f>
        <v>2.38</v>
      </c>
      <c r="D95" s="4">
        <f t="shared" si="5"/>
        <v>7.6082045721514335E-2</v>
      </c>
      <c r="E95" s="4">
        <f t="shared" si="6"/>
        <v>3.247041564792176</v>
      </c>
      <c r="F95" s="4">
        <f t="shared" si="7"/>
        <v>3.3645115524929063</v>
      </c>
      <c r="G95" s="4">
        <f t="shared" si="8"/>
        <v>2.5328806835520288</v>
      </c>
      <c r="I95" s="4">
        <f t="shared" si="9"/>
        <v>1.0760820457215143</v>
      </c>
    </row>
    <row r="96" spans="1:9" x14ac:dyDescent="0.2">
      <c r="A96" s="4">
        <f>IF('True_Odds_Calculator_3-way'!A97="","",'True_Odds_Calculator_3-way'!A97)</f>
        <v>3.47</v>
      </c>
      <c r="B96" s="4">
        <f>IF('True_Odds_Calculator_3-way'!B97="","",'True_Odds_Calculator_3-way'!B97)</f>
        <v>2.88</v>
      </c>
      <c r="C96" s="4">
        <f>IF('True_Odds_Calculator_3-way'!C97="","",'True_Odds_Calculator_3-way'!C97)</f>
        <v>2.44</v>
      </c>
      <c r="D96" s="4">
        <f t="shared" si="5"/>
        <v>4.5242725836338593E-2</v>
      </c>
      <c r="E96" s="4">
        <f t="shared" si="6"/>
        <v>3.6616150735715167</v>
      </c>
      <c r="F96" s="4">
        <f t="shared" si="7"/>
        <v>3.0107666797930164</v>
      </c>
      <c r="G96" s="4">
        <f t="shared" si="8"/>
        <v>2.5332157981083183</v>
      </c>
      <c r="I96" s="4">
        <f t="shared" si="9"/>
        <v>1.0452427258363386</v>
      </c>
    </row>
    <row r="97" spans="1:9" x14ac:dyDescent="0.2">
      <c r="A97" s="4">
        <f>IF('True_Odds_Calculator_3-way'!A98="","",'True_Odds_Calculator_3-way'!A98)</f>
        <v>2.69</v>
      </c>
      <c r="B97" s="4">
        <f>IF('True_Odds_Calculator_3-way'!B98="","",'True_Odds_Calculator_3-way'!B98)</f>
        <v>2.81</v>
      </c>
      <c r="C97" s="4">
        <f>IF('True_Odds_Calculator_3-way'!C98="","",'True_Odds_Calculator_3-way'!C98)</f>
        <v>3.17</v>
      </c>
      <c r="D97" s="4">
        <f t="shared" si="5"/>
        <v>4.3076511266118667E-2</v>
      </c>
      <c r="E97" s="4">
        <f t="shared" si="6"/>
        <v>2.7980764638454074</v>
      </c>
      <c r="F97" s="4">
        <f t="shared" si="7"/>
        <v>2.9281457995048661</v>
      </c>
      <c r="G97" s="4">
        <f t="shared" si="8"/>
        <v>3.3211714673367796</v>
      </c>
      <c r="I97" s="4">
        <f t="shared" si="9"/>
        <v>1.0430765112661187</v>
      </c>
    </row>
    <row r="98" spans="1:9" x14ac:dyDescent="0.2">
      <c r="A98" s="4">
        <f>IF('True_Odds_Calculator_3-way'!A99="","",'True_Odds_Calculator_3-way'!A99)</f>
        <v>1.6</v>
      </c>
      <c r="B98" s="4">
        <f>IF('True_Odds_Calculator_3-way'!B99="","",'True_Odds_Calculator_3-way'!B99)</f>
        <v>3.89</v>
      </c>
      <c r="C98" s="4">
        <f>IF('True_Odds_Calculator_3-way'!C99="","",'True_Odds_Calculator_3-way'!C99)</f>
        <v>5.96</v>
      </c>
      <c r="D98" s="4">
        <f t="shared" si="5"/>
        <v>4.9854643639688723E-2</v>
      </c>
      <c r="E98" s="4">
        <f t="shared" si="6"/>
        <v>1.6437046997629678</v>
      </c>
      <c r="F98" s="4">
        <f t="shared" si="7"/>
        <v>4.1588481327900064</v>
      </c>
      <c r="G98" s="4">
        <f t="shared" si="8"/>
        <v>6.6151995168415887</v>
      </c>
      <c r="I98" s="4">
        <f t="shared" si="9"/>
        <v>1.0498546436396887</v>
      </c>
    </row>
    <row r="99" spans="1:9" x14ac:dyDescent="0.2">
      <c r="A99" s="4">
        <f>IF('True_Odds_Calculator_3-way'!A100="","",'True_Odds_Calculator_3-way'!A100)</f>
        <v>2.75</v>
      </c>
      <c r="B99" s="4">
        <f>IF('True_Odds_Calculator_3-way'!B100="","",'True_Odds_Calculator_3-way'!B100)</f>
        <v>2.87</v>
      </c>
      <c r="C99" s="4">
        <f>IF('True_Odds_Calculator_3-way'!C100="","",'True_Odds_Calculator_3-way'!C100)</f>
        <v>3.01</v>
      </c>
      <c r="D99" s="4">
        <f t="shared" si="5"/>
        <v>4.4294333006754893E-2</v>
      </c>
      <c r="E99" s="4">
        <f t="shared" si="6"/>
        <v>2.8663841947085773</v>
      </c>
      <c r="F99" s="4">
        <f t="shared" si="7"/>
        <v>2.9969975052801221</v>
      </c>
      <c r="G99" s="4">
        <f t="shared" si="8"/>
        <v>3.1499918785338039</v>
      </c>
      <c r="I99" s="4">
        <f t="shared" si="9"/>
        <v>1.0442943330067549</v>
      </c>
    </row>
    <row r="100" spans="1:9" x14ac:dyDescent="0.2">
      <c r="A100" s="4">
        <f>IF('True_Odds_Calculator_3-way'!A101="","",'True_Odds_Calculator_3-way'!A101)</f>
        <v>2.29</v>
      </c>
      <c r="B100" s="4">
        <f>IF('True_Odds_Calculator_3-way'!B101="","",'True_Odds_Calculator_3-way'!B101)</f>
        <v>3.15</v>
      </c>
      <c r="C100" s="4">
        <f>IF('True_Odds_Calculator_3-way'!C101="","",'True_Odds_Calculator_3-way'!C101)</f>
        <v>3.66</v>
      </c>
      <c r="D100" s="4">
        <f t="shared" si="5"/>
        <v>2.7365583883588007E-2</v>
      </c>
      <c r="E100" s="4">
        <f t="shared" si="6"/>
        <v>2.3388565197015989</v>
      </c>
      <c r="F100" s="4">
        <f t="shared" si="7"/>
        <v>3.2431893589760907</v>
      </c>
      <c r="G100" s="4">
        <f t="shared" si="8"/>
        <v>3.78641323911787</v>
      </c>
      <c r="I100" s="4">
        <f t="shared" si="9"/>
        <v>1.027365583883588</v>
      </c>
    </row>
    <row r="101" spans="1:9" x14ac:dyDescent="0.2">
      <c r="A101" s="4">
        <f>IF('True_Odds_Calculator_3-way'!A102="","",'True_Odds_Calculator_3-way'!A102)</f>
        <v>3.06</v>
      </c>
      <c r="B101" s="4">
        <f>IF('True_Odds_Calculator_3-way'!B102="","",'True_Odds_Calculator_3-way'!B102)</f>
        <v>3.02</v>
      </c>
      <c r="C101" s="4">
        <f>IF('True_Odds_Calculator_3-way'!C102="","",'True_Odds_Calculator_3-way'!C102)</f>
        <v>2.66</v>
      </c>
      <c r="D101" s="4">
        <f t="shared" si="5"/>
        <v>3.3863063059544896E-2</v>
      </c>
      <c r="E101" s="4">
        <f t="shared" si="6"/>
        <v>3.1694746834942529</v>
      </c>
      <c r="F101" s="4">
        <f t="shared" si="7"/>
        <v>3.1265814627349542</v>
      </c>
      <c r="G101" s="4">
        <f t="shared" si="8"/>
        <v>2.7423394247454711</v>
      </c>
      <c r="I101" s="4">
        <f t="shared" si="9"/>
        <v>1.0338630630595449</v>
      </c>
    </row>
    <row r="102" spans="1:9" x14ac:dyDescent="0.2">
      <c r="A102" s="4">
        <f>IF('True_Odds_Calculator_3-way'!A103="","",'True_Odds_Calculator_3-way'!A103)</f>
        <v>2.0699999999999998</v>
      </c>
      <c r="B102" s="4">
        <f>IF('True_Odds_Calculator_3-way'!B103="","",'True_Odds_Calculator_3-way'!B103)</f>
        <v>3.3</v>
      </c>
      <c r="C102" s="4">
        <f>IF('True_Odds_Calculator_3-way'!C103="","",'True_Odds_Calculator_3-way'!C103)</f>
        <v>4.13</v>
      </c>
      <c r="D102" s="4">
        <f t="shared" si="5"/>
        <v>2.8252841075243618E-2</v>
      </c>
      <c r="E102" s="4">
        <f t="shared" si="6"/>
        <v>2.1111558438740103</v>
      </c>
      <c r="F102" s="4">
        <f t="shared" si="7"/>
        <v>3.4058473503062148</v>
      </c>
      <c r="G102" s="4">
        <f t="shared" si="8"/>
        <v>4.2971360072867864</v>
      </c>
      <c r="I102" s="4">
        <f t="shared" si="9"/>
        <v>1.0282528410752436</v>
      </c>
    </row>
    <row r="103" spans="1:9" x14ac:dyDescent="0.2">
      <c r="A103" s="4">
        <f>IF('True_Odds_Calculator_3-way'!A104="","",'True_Odds_Calculator_3-way'!A104)</f>
        <v>1.5</v>
      </c>
      <c r="B103" s="4">
        <f>IF('True_Odds_Calculator_3-way'!B104="","",'True_Odds_Calculator_3-way'!B104)</f>
        <v>4.3499999999999996</v>
      </c>
      <c r="C103" s="4">
        <f>IF('True_Odds_Calculator_3-way'!C104="","",'True_Odds_Calculator_3-way'!C104)</f>
        <v>7.11</v>
      </c>
      <c r="D103" s="4">
        <f t="shared" si="5"/>
        <v>3.7198700227945025E-2</v>
      </c>
      <c r="E103" s="4">
        <f t="shared" si="6"/>
        <v>1.5284277630896197</v>
      </c>
      <c r="F103" s="4">
        <f t="shared" si="7"/>
        <v>4.59800787928343</v>
      </c>
      <c r="G103" s="4">
        <f t="shared" si="8"/>
        <v>7.7974284633808129</v>
      </c>
      <c r="I103" s="4">
        <f t="shared" si="9"/>
        <v>1.037198700227945</v>
      </c>
    </row>
    <row r="104" spans="1:9" x14ac:dyDescent="0.2">
      <c r="A104" s="4">
        <f>IF('True_Odds_Calculator_3-way'!A105="","",'True_Odds_Calculator_3-way'!A105)</f>
        <v>2.48</v>
      </c>
      <c r="B104" s="4">
        <f>IF('True_Odds_Calculator_3-way'!B105="","",'True_Odds_Calculator_3-way'!B105)</f>
        <v>3.1</v>
      </c>
      <c r="C104" s="4">
        <f>IF('True_Odds_Calculator_3-way'!C105="","",'True_Odds_Calculator_3-way'!C105)</f>
        <v>3.25</v>
      </c>
      <c r="D104" s="4">
        <f t="shared" si="5"/>
        <v>3.3498759305210957E-2</v>
      </c>
      <c r="E104" s="4">
        <f t="shared" si="6"/>
        <v>2.5506329113924049</v>
      </c>
      <c r="F104" s="4">
        <f t="shared" si="7"/>
        <v>3.211155378486056</v>
      </c>
      <c r="G104" s="4">
        <f t="shared" si="8"/>
        <v>3.3723849372384938</v>
      </c>
      <c r="I104" s="4">
        <f t="shared" si="9"/>
        <v>1.033498759305211</v>
      </c>
    </row>
    <row r="105" spans="1:9" x14ac:dyDescent="0.2">
      <c r="A105" s="4">
        <f>IF('True_Odds_Calculator_3-way'!A106="","",'True_Odds_Calculator_3-way'!A106)</f>
        <v>2.83</v>
      </c>
      <c r="B105" s="4">
        <f>IF('True_Odds_Calculator_3-way'!B106="","",'True_Odds_Calculator_3-way'!B106)</f>
        <v>3.1</v>
      </c>
      <c r="C105" s="4">
        <f>IF('True_Odds_Calculator_3-way'!C106="","",'True_Odds_Calculator_3-way'!C106)</f>
        <v>2.81</v>
      </c>
      <c r="D105" s="4">
        <f t="shared" si="5"/>
        <v>3.180942174165069E-2</v>
      </c>
      <c r="E105" s="4">
        <f t="shared" si="6"/>
        <v>2.9175464903113872</v>
      </c>
      <c r="F105" s="4">
        <f t="shared" si="7"/>
        <v>3.2053593137873153</v>
      </c>
      <c r="G105" s="4">
        <f t="shared" si="8"/>
        <v>2.8962945905651218</v>
      </c>
      <c r="I105" s="4">
        <f t="shared" si="9"/>
        <v>1.0318094217416507</v>
      </c>
    </row>
    <row r="106" spans="1:9" x14ac:dyDescent="0.2">
      <c r="A106" s="4">
        <f>IF('True_Odds_Calculator_3-way'!A107="","",'True_Odds_Calculator_3-way'!A107)</f>
        <v>2.41</v>
      </c>
      <c r="B106" s="4">
        <f>IF('True_Odds_Calculator_3-way'!B107="","",'True_Odds_Calculator_3-way'!B107)</f>
        <v>3.12</v>
      </c>
      <c r="C106" s="4">
        <f>IF('True_Odds_Calculator_3-way'!C107="","",'True_Odds_Calculator_3-way'!C107)</f>
        <v>3.43</v>
      </c>
      <c r="D106" s="4">
        <f t="shared" si="5"/>
        <v>2.6995769353293175E-2</v>
      </c>
      <c r="E106" s="4">
        <f t="shared" si="6"/>
        <v>2.4634232786760397</v>
      </c>
      <c r="F106" s="4">
        <f t="shared" si="7"/>
        <v>3.2101262201144967</v>
      </c>
      <c r="G106" s="4">
        <f t="shared" si="8"/>
        <v>3.539239194494614</v>
      </c>
      <c r="I106" s="4">
        <f t="shared" si="9"/>
        <v>1.0269957693532932</v>
      </c>
    </row>
    <row r="107" spans="1:9" x14ac:dyDescent="0.2">
      <c r="A107" s="4">
        <f>IF('True_Odds_Calculator_3-way'!A108="","",'True_Odds_Calculator_3-way'!A108)</f>
        <v>3.05</v>
      </c>
      <c r="B107" s="4">
        <f>IF('True_Odds_Calculator_3-way'!B108="","",'True_Odds_Calculator_3-way'!B108)</f>
        <v>3.12</v>
      </c>
      <c r="C107" s="4">
        <f>IF('True_Odds_Calculator_3-way'!C108="","",'True_Odds_Calculator_3-way'!C108)</f>
        <v>2.64</v>
      </c>
      <c r="D107" s="4">
        <f t="shared" si="5"/>
        <v>2.7169551759715693E-2</v>
      </c>
      <c r="E107" s="4">
        <f t="shared" si="6"/>
        <v>3.1366414958647959</v>
      </c>
      <c r="F107" s="4">
        <f t="shared" si="7"/>
        <v>3.210723268511134</v>
      </c>
      <c r="G107" s="4">
        <f t="shared" si="8"/>
        <v>2.7046664255077255</v>
      </c>
      <c r="I107" s="4">
        <f t="shared" si="9"/>
        <v>1.0271695517597157</v>
      </c>
    </row>
    <row r="108" spans="1:9" x14ac:dyDescent="0.2">
      <c r="A108" s="4">
        <f>IF('True_Odds_Calculator_3-way'!A109="","",'True_Odds_Calculator_3-way'!A109)</f>
        <v>1.75</v>
      </c>
      <c r="B108" s="4">
        <f>IF('True_Odds_Calculator_3-way'!B109="","",'True_Odds_Calculator_3-way'!B109)</f>
        <v>3.69</v>
      </c>
      <c r="C108" s="4">
        <f>IF('True_Odds_Calculator_3-way'!C109="","",'True_Odds_Calculator_3-way'!C109)</f>
        <v>5.13</v>
      </c>
      <c r="D108" s="4">
        <f t="shared" si="5"/>
        <v>3.7363055334814099E-2</v>
      </c>
      <c r="E108" s="4">
        <f t="shared" si="6"/>
        <v>1.7889912715931873</v>
      </c>
      <c r="F108" s="4">
        <f t="shared" si="7"/>
        <v>3.8677484041016128</v>
      </c>
      <c r="G108" s="4">
        <f t="shared" si="8"/>
        <v>5.480130026427128</v>
      </c>
      <c r="I108" s="4">
        <f t="shared" si="9"/>
        <v>1.0373630553348141</v>
      </c>
    </row>
    <row r="109" spans="1:9" x14ac:dyDescent="0.2">
      <c r="A109" s="4">
        <f>IF('True_Odds_Calculator_3-way'!A110="","",'True_Odds_Calculator_3-way'!A110)</f>
        <v>3.41</v>
      </c>
      <c r="B109" s="4">
        <f>IF('True_Odds_Calculator_3-way'!B110="","",'True_Odds_Calculator_3-way'!B110)</f>
        <v>2.99</v>
      </c>
      <c r="C109" s="4">
        <f>IF('True_Odds_Calculator_3-way'!C110="","",'True_Odds_Calculator_3-way'!C110)</f>
        <v>2.4700000000000002</v>
      </c>
      <c r="D109" s="4">
        <f t="shared" si="5"/>
        <v>3.2561592095068148E-2</v>
      </c>
      <c r="E109" s="4">
        <f t="shared" si="6"/>
        <v>3.5410605884277624</v>
      </c>
      <c r="F109" s="4">
        <f t="shared" si="7"/>
        <v>3.0902893246432965</v>
      </c>
      <c r="G109" s="4">
        <f t="shared" si="8"/>
        <v>2.5380424932778589</v>
      </c>
      <c r="I109" s="4">
        <f t="shared" si="9"/>
        <v>1.0325615920950681</v>
      </c>
    </row>
    <row r="110" spans="1:9" x14ac:dyDescent="0.2">
      <c r="A110" s="4">
        <f>IF('True_Odds_Calculator_3-way'!A111="","",'True_Odds_Calculator_3-way'!A111)</f>
        <v>1.62</v>
      </c>
      <c r="B110" s="4">
        <f>IF('True_Odds_Calculator_3-way'!B111="","",'True_Odds_Calculator_3-way'!B111)</f>
        <v>4.1399999999999997</v>
      </c>
      <c r="C110" s="4">
        <f>IF('True_Odds_Calculator_3-way'!C111="","",'True_Odds_Calculator_3-way'!C111)</f>
        <v>5.22</v>
      </c>
      <c r="D110" s="4">
        <f t="shared" si="5"/>
        <v>5.0400725563144455E-2</v>
      </c>
      <c r="E110" s="4">
        <f t="shared" si="6"/>
        <v>1.6653241135553343</v>
      </c>
      <c r="F110" s="4">
        <f t="shared" si="7"/>
        <v>4.4494742910478493</v>
      </c>
      <c r="G110" s="4">
        <f t="shared" si="8"/>
        <v>5.7217848695590794</v>
      </c>
      <c r="I110" s="4">
        <f t="shared" si="9"/>
        <v>1.0504007255631445</v>
      </c>
    </row>
    <row r="111" spans="1:9" x14ac:dyDescent="0.2">
      <c r="A111" s="4">
        <f>IF('True_Odds_Calculator_3-way'!A112="","",'True_Odds_Calculator_3-way'!A112)</f>
        <v>3.1</v>
      </c>
      <c r="B111" s="4">
        <f>IF('True_Odds_Calculator_3-way'!B112="","",'True_Odds_Calculator_3-way'!B112)</f>
        <v>3.5</v>
      </c>
      <c r="C111" s="4">
        <f>IF('True_Odds_Calculator_3-way'!C112="","",'True_Odds_Calculator_3-way'!C112)</f>
        <v>2.15</v>
      </c>
      <c r="D111" s="4">
        <f t="shared" si="5"/>
        <v>7.3411209945343447E-2</v>
      </c>
      <c r="E111" s="4">
        <f t="shared" si="6"/>
        <v>3.3544637507489514</v>
      </c>
      <c r="F111" s="4">
        <f t="shared" si="7"/>
        <v>3.8278408313961441</v>
      </c>
      <c r="G111" s="4">
        <f t="shared" si="8"/>
        <v>2.2693960275638423</v>
      </c>
      <c r="I111" s="4">
        <f t="shared" si="9"/>
        <v>1.0734112099453434</v>
      </c>
    </row>
    <row r="112" spans="1:9" x14ac:dyDescent="0.2">
      <c r="A112" s="4">
        <f>IF('True_Odds_Calculator_3-way'!A113="","",'True_Odds_Calculator_3-way'!A113)</f>
        <v>1.32</v>
      </c>
      <c r="B112" s="4">
        <f>IF('True_Odds_Calculator_3-way'!B113="","",'True_Odds_Calculator_3-way'!B113)</f>
        <v>5.72</v>
      </c>
      <c r="C112" s="4">
        <f>IF('True_Odds_Calculator_3-way'!C113="","",'True_Odds_Calculator_3-way'!C113)</f>
        <v>10.69</v>
      </c>
      <c r="D112" s="4">
        <f t="shared" si="5"/>
        <v>2.5946301905142022E-2</v>
      </c>
      <c r="E112" s="4">
        <f t="shared" si="6"/>
        <v>1.3352436392151992</v>
      </c>
      <c r="F112" s="4">
        <f t="shared" si="7"/>
        <v>6.017701398791039</v>
      </c>
      <c r="G112" s="4">
        <f t="shared" si="8"/>
        <v>11.779034426075123</v>
      </c>
      <c r="I112" s="4">
        <f t="shared" si="9"/>
        <v>1.025946301905142</v>
      </c>
    </row>
    <row r="113" spans="1:9" x14ac:dyDescent="0.2">
      <c r="A113" s="4">
        <f>IF('True_Odds_Calculator_3-way'!A114="","",'True_Odds_Calculator_3-way'!A114)</f>
        <v>1.31</v>
      </c>
      <c r="B113" s="4">
        <f>IF('True_Odds_Calculator_3-way'!B114="","",'True_Odds_Calculator_3-way'!B114)</f>
        <v>5.7</v>
      </c>
      <c r="C113" s="4">
        <f>IF('True_Odds_Calculator_3-way'!C114="","",'True_Odds_Calculator_3-way'!C114)</f>
        <v>11.66</v>
      </c>
      <c r="D113" s="4">
        <f t="shared" si="5"/>
        <v>2.4560668427645371E-2</v>
      </c>
      <c r="E113" s="4">
        <f t="shared" si="6"/>
        <v>1.3242018332084313</v>
      </c>
      <c r="F113" s="4">
        <f t="shared" si="7"/>
        <v>5.9790122196375819</v>
      </c>
      <c r="G113" s="4">
        <f t="shared" si="8"/>
        <v>12.890517613220799</v>
      </c>
      <c r="I113" s="4">
        <f t="shared" si="9"/>
        <v>1.0245606684276454</v>
      </c>
    </row>
    <row r="114" spans="1:9" x14ac:dyDescent="0.2">
      <c r="A114" s="4">
        <f>IF('True_Odds_Calculator_3-way'!A115="","",'True_Odds_Calculator_3-way'!A115)</f>
        <v>2.89</v>
      </c>
      <c r="B114" s="4">
        <f>IF('True_Odds_Calculator_3-way'!B115="","",'True_Odds_Calculator_3-way'!B115)</f>
        <v>3.36</v>
      </c>
      <c r="C114" s="4">
        <f>IF('True_Odds_Calculator_3-way'!C115="","",'True_Odds_Calculator_3-way'!C115)</f>
        <v>2.57</v>
      </c>
      <c r="D114" s="4">
        <f t="shared" si="5"/>
        <v>3.2744867230481089E-2</v>
      </c>
      <c r="E114" s="4">
        <f t="shared" si="6"/>
        <v>2.9841321265724576</v>
      </c>
      <c r="F114" s="4">
        <f t="shared" si="7"/>
        <v>3.4879167348405256</v>
      </c>
      <c r="G114" s="4">
        <f t="shared" si="8"/>
        <v>2.6441728460535532</v>
      </c>
      <c r="I114" s="4">
        <f t="shared" si="9"/>
        <v>1.0327448672304811</v>
      </c>
    </row>
    <row r="115" spans="1:9" x14ac:dyDescent="0.2">
      <c r="A115" s="4">
        <f>IF('True_Odds_Calculator_3-way'!A116="","",'True_Odds_Calculator_3-way'!A116)</f>
        <v>1.62</v>
      </c>
      <c r="B115" s="4">
        <f>IF('True_Odds_Calculator_3-way'!B116="","",'True_Odds_Calculator_3-way'!B116)</f>
        <v>3.93</v>
      </c>
      <c r="C115" s="4">
        <f>IF('True_Odds_Calculator_3-way'!C116="","",'True_Odds_Calculator_3-way'!C116)</f>
        <v>6.06</v>
      </c>
      <c r="D115" s="4">
        <f t="shared" si="5"/>
        <v>3.6753378476100274E-2</v>
      </c>
      <c r="E115" s="4">
        <f t="shared" si="6"/>
        <v>1.6528028886612129</v>
      </c>
      <c r="F115" s="4">
        <f t="shared" si="7"/>
        <v>4.1287884722316752</v>
      </c>
      <c r="G115" s="4">
        <f t="shared" si="8"/>
        <v>6.5459859394373723</v>
      </c>
      <c r="I115" s="4">
        <f t="shared" si="9"/>
        <v>1.0367533784761003</v>
      </c>
    </row>
    <row r="116" spans="1:9" x14ac:dyDescent="0.2">
      <c r="A116" s="4">
        <f>IF('True_Odds_Calculator_3-way'!A117="","",'True_Odds_Calculator_3-way'!A117)</f>
        <v>2.41</v>
      </c>
      <c r="B116" s="4">
        <f>IF('True_Odds_Calculator_3-way'!B117="","",'True_Odds_Calculator_3-way'!B117)</f>
        <v>3.38</v>
      </c>
      <c r="C116" s="4">
        <f>IF('True_Odds_Calculator_3-way'!C117="","",'True_Odds_Calculator_3-way'!C117)</f>
        <v>3</v>
      </c>
      <c r="D116" s="4">
        <f t="shared" si="5"/>
        <v>4.4129080835113355E-2</v>
      </c>
      <c r="E116" s="4">
        <f t="shared" si="6"/>
        <v>2.4985754014777655</v>
      </c>
      <c r="F116" s="4">
        <f t="shared" si="7"/>
        <v>3.5568417784160378</v>
      </c>
      <c r="G116" s="4">
        <f t="shared" si="8"/>
        <v>3.1384990795838861</v>
      </c>
      <c r="I116" s="4">
        <f t="shared" si="9"/>
        <v>1.0441290808351134</v>
      </c>
    </row>
    <row r="117" spans="1:9" x14ac:dyDescent="0.2">
      <c r="A117" s="4">
        <f>IF('True_Odds_Calculator_3-way'!A118="","",'True_Odds_Calculator_3-way'!A118)</f>
        <v>2.3199999999999998</v>
      </c>
      <c r="B117" s="4">
        <f>IF('True_Odds_Calculator_3-way'!B118="","",'True_Odds_Calculator_3-way'!B118)</f>
        <v>3.16</v>
      </c>
      <c r="C117" s="4">
        <f>IF('True_Odds_Calculator_3-way'!C118="","",'True_Odds_Calculator_3-way'!C118)</f>
        <v>3.37</v>
      </c>
      <c r="D117" s="4">
        <f t="shared" si="5"/>
        <v>4.4226084005662747E-2</v>
      </c>
      <c r="E117" s="4">
        <f t="shared" si="6"/>
        <v>2.4021573981790403</v>
      </c>
      <c r="F117" s="4">
        <f t="shared" si="7"/>
        <v>3.3144007229231165</v>
      </c>
      <c r="G117" s="4">
        <f t="shared" si="8"/>
        <v>3.546176287539931</v>
      </c>
      <c r="I117" s="4">
        <f t="shared" si="9"/>
        <v>1.0442260840056627</v>
      </c>
    </row>
    <row r="118" spans="1:9" x14ac:dyDescent="0.2">
      <c r="A118" s="4">
        <f>IF('True_Odds_Calculator_3-way'!A119="","",'True_Odds_Calculator_3-way'!A119)</f>
        <v>9.7799999999999994</v>
      </c>
      <c r="B118" s="4">
        <f>IF('True_Odds_Calculator_3-way'!B119="","",'True_Odds_Calculator_3-way'!B119)</f>
        <v>6.09</v>
      </c>
      <c r="C118" s="4">
        <f>IF('True_Odds_Calculator_3-way'!C119="","",'True_Odds_Calculator_3-way'!C119)</f>
        <v>1.31</v>
      </c>
      <c r="D118" s="4">
        <f t="shared" si="5"/>
        <v>2.9811879857984946E-2</v>
      </c>
      <c r="E118" s="4">
        <f t="shared" si="6"/>
        <v>10.832804863385958</v>
      </c>
      <c r="F118" s="4">
        <f t="shared" si="7"/>
        <v>6.4822963640288078</v>
      </c>
      <c r="G118" s="4">
        <f t="shared" si="8"/>
        <v>1.3272783156014984</v>
      </c>
      <c r="I118" s="4">
        <f t="shared" si="9"/>
        <v>1.0298118798579849</v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2.02</v>
      </c>
      <c r="C2" s="4">
        <f>1/A2</f>
        <v>0.54054054054054046</v>
      </c>
      <c r="D2">
        <f>1/B2</f>
        <v>0.49504950495049505</v>
      </c>
      <c r="E2">
        <f>C2+D2-1</f>
        <v>3.5590045491035394E-2</v>
      </c>
      <c r="F2">
        <f>C2+D2-(C2*D2)-1</f>
        <v>-0.23200428150923214</v>
      </c>
      <c r="G2">
        <v>0</v>
      </c>
      <c r="H2">
        <f>C2*D2</f>
        <v>0.26759432700026753</v>
      </c>
      <c r="I2">
        <f>((-4*F2*H2)^0.5)/(2*F2)</f>
        <v>-1.0739657990297369</v>
      </c>
      <c r="J2">
        <f>(-((-4*F2*H2)^0.5))/(2*F2)</f>
        <v>1.0739657990297369</v>
      </c>
      <c r="K2">
        <f>IF(A2="","",(C2/($J2+C2-($J2*C2))))</f>
        <v>0.52277442494833892</v>
      </c>
      <c r="L2">
        <f>IF(B2="","",(D2/($J2+D2-($J2*D2))))</f>
        <v>0.4772255750516613</v>
      </c>
      <c r="M2">
        <f>IF(A2="","",1/K2)</f>
        <v>1.9128709291752766</v>
      </c>
      <c r="N2">
        <f>IF(B2="","",1/L2)</f>
        <v>2.0954451150103317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</v>
      </c>
      <c r="C3" s="4">
        <f t="shared" ref="C3:C66" si="0">1/A3</f>
        <v>0.5617977528089888</v>
      </c>
      <c r="D3">
        <f t="shared" ref="D3:D66" si="1">1/B3</f>
        <v>0.47619047619047616</v>
      </c>
      <c r="E3">
        <f t="shared" ref="E3:E66" si="2">C3+D3-1</f>
        <v>3.7988228999465079E-2</v>
      </c>
      <c r="F3">
        <f t="shared" ref="F3:F66" si="3">C3+D3-(C3*D3)-1</f>
        <v>-0.2295345104333868</v>
      </c>
      <c r="G3">
        <v>0</v>
      </c>
      <c r="H3">
        <f t="shared" ref="H3:H66" si="4">C3*D3</f>
        <v>0.26752273943285182</v>
      </c>
      <c r="I3">
        <f t="shared" ref="I3:I66" si="5">((-4*F3*H3)^0.5)/(2*F3)</f>
        <v>-1.0795837927188263</v>
      </c>
      <c r="J3">
        <f t="shared" ref="J3:J66" si="6">(-((-4*F3*H3)^0.5))/(2*F3)</f>
        <v>1.0795837927188263</v>
      </c>
      <c r="K3">
        <f t="shared" ref="K3:K66" si="7">IF(A3="","",(C3/($J3+C3-($J3*C3))))</f>
        <v>0.54286595577264729</v>
      </c>
      <c r="L3">
        <f t="shared" ref="L3:L66" si="8">IF(B3="","",(D3/($J3+D3-($J3*D3))))</f>
        <v>0.45713404422735271</v>
      </c>
      <c r="M3">
        <f t="shared" ref="M3:M66" si="9">IF(A3="","",1/K3)</f>
        <v>1.8420753583206844</v>
      </c>
      <c r="N3">
        <f t="shared" ref="N3:N66" si="10">IF(B3="","",1/L3)</f>
        <v>2.1875421719907089</v>
      </c>
    </row>
    <row r="4" spans="1:14" x14ac:dyDescent="0.25">
      <c r="A4" s="4">
        <f>IF('True_Odds_Calculator_2-way'!A5="","",'True_Odds_Calculator_2-way'!A5)</f>
        <v>1.78</v>
      </c>
      <c r="B4" s="4">
        <f>IF('True_Odds_Calculator_2-way'!B5="","",'True_Odds_Calculator_2-way'!B5)</f>
        <v>2.11</v>
      </c>
      <c r="C4" s="4">
        <f t="shared" si="0"/>
        <v>0.5617977528089888</v>
      </c>
      <c r="D4">
        <f t="shared" si="1"/>
        <v>0.47393364928909953</v>
      </c>
      <c r="E4">
        <f t="shared" si="2"/>
        <v>3.5731402098088338E-2</v>
      </c>
      <c r="F4">
        <f t="shared" si="3"/>
        <v>-0.23052345705309119</v>
      </c>
      <c r="G4">
        <v>0</v>
      </c>
      <c r="H4">
        <f t="shared" si="4"/>
        <v>0.26625485915117952</v>
      </c>
      <c r="I4">
        <f t="shared" si="5"/>
        <v>-1.0747098003652684</v>
      </c>
      <c r="J4">
        <f t="shared" si="6"/>
        <v>1.0747098003652684</v>
      </c>
      <c r="K4">
        <f t="shared" si="7"/>
        <v>0.54398865104166871</v>
      </c>
      <c r="L4">
        <f t="shared" si="8"/>
        <v>0.45601134895833134</v>
      </c>
      <c r="M4">
        <f t="shared" si="9"/>
        <v>1.838273644284909</v>
      </c>
      <c r="N4">
        <f t="shared" si="10"/>
        <v>2.192927878405448</v>
      </c>
    </row>
    <row r="5" spans="1:14" x14ac:dyDescent="0.25">
      <c r="A5" s="4">
        <f>IF('True_Odds_Calculator_2-way'!A6="","",'True_Odds_Calculator_2-way'!A6)</f>
        <v>2.16</v>
      </c>
      <c r="B5" s="4">
        <f>IF('True_Odds_Calculator_2-way'!B6="","",'True_Odds_Calculator_2-way'!B6)</f>
        <v>1.76</v>
      </c>
      <c r="C5" s="4">
        <f t="shared" si="0"/>
        <v>0.46296296296296291</v>
      </c>
      <c r="D5">
        <f t="shared" si="1"/>
        <v>0.56818181818181823</v>
      </c>
      <c r="E5">
        <f t="shared" si="2"/>
        <v>3.1144781144781142E-2</v>
      </c>
      <c r="F5">
        <f t="shared" si="3"/>
        <v>-0.23190235690235683</v>
      </c>
      <c r="G5">
        <v>0</v>
      </c>
      <c r="H5">
        <f t="shared" si="4"/>
        <v>0.26304713804713803</v>
      </c>
      <c r="I5">
        <f t="shared" si="5"/>
        <v>-1.0650358071057626</v>
      </c>
      <c r="J5">
        <f t="shared" si="6"/>
        <v>1.0650358071057626</v>
      </c>
      <c r="K5">
        <f t="shared" si="7"/>
        <v>0.44733891886110039</v>
      </c>
      <c r="L5">
        <f t="shared" si="8"/>
        <v>0.55266108113889945</v>
      </c>
      <c r="M5">
        <f t="shared" si="9"/>
        <v>2.2354415362426847</v>
      </c>
      <c r="N5">
        <f t="shared" si="10"/>
        <v>1.8094272134003797</v>
      </c>
    </row>
    <row r="6" spans="1:14" x14ac:dyDescent="0.25">
      <c r="A6" s="4">
        <f>IF('True_Odds_Calculator_2-way'!A7="","",'True_Odds_Calculator_2-way'!A7)</f>
        <v>1.49</v>
      </c>
      <c r="B6" s="4">
        <f>IF('True_Odds_Calculator_2-way'!B7="","",'True_Odds_Calculator_2-way'!B7)</f>
        <v>2.69</v>
      </c>
      <c r="C6" s="4">
        <f t="shared" si="0"/>
        <v>0.67114093959731547</v>
      </c>
      <c r="D6">
        <f t="shared" si="1"/>
        <v>0.37174721189591081</v>
      </c>
      <c r="E6">
        <f t="shared" si="2"/>
        <v>4.2888151493226223E-2</v>
      </c>
      <c r="F6">
        <f t="shared" si="3"/>
        <v>-0.20660662159127763</v>
      </c>
      <c r="G6">
        <v>0</v>
      </c>
      <c r="H6">
        <f t="shared" si="4"/>
        <v>0.24949477308450391</v>
      </c>
      <c r="I6">
        <f t="shared" si="5"/>
        <v>-1.098901098901099</v>
      </c>
      <c r="J6">
        <f t="shared" si="6"/>
        <v>1.098901098901099</v>
      </c>
      <c r="K6">
        <f t="shared" si="7"/>
        <v>0.65</v>
      </c>
      <c r="L6">
        <f t="shared" si="8"/>
        <v>0.35000000000000003</v>
      </c>
      <c r="M6">
        <f t="shared" si="9"/>
        <v>1.5384615384615383</v>
      </c>
      <c r="N6">
        <f t="shared" si="10"/>
        <v>2.8571428571428568</v>
      </c>
    </row>
    <row r="7" spans="1:14" x14ac:dyDescent="0.25">
      <c r="A7" s="4">
        <f>IF('True_Odds_Calculator_2-way'!A8="","",'True_Odds_Calculator_2-way'!A8)</f>
        <v>2.16</v>
      </c>
      <c r="B7" s="4">
        <f>IF('True_Odds_Calculator_2-way'!B8="","",'True_Odds_Calculator_2-way'!B8)</f>
        <v>1.75</v>
      </c>
      <c r="C7" s="4">
        <f t="shared" si="0"/>
        <v>0.46296296296296291</v>
      </c>
      <c r="D7">
        <f t="shared" si="1"/>
        <v>0.5714285714285714</v>
      </c>
      <c r="E7">
        <f t="shared" si="2"/>
        <v>3.4391534391534417E-2</v>
      </c>
      <c r="F7">
        <f t="shared" si="3"/>
        <v>-0.23015873015873001</v>
      </c>
      <c r="G7">
        <v>0</v>
      </c>
      <c r="H7">
        <f t="shared" si="4"/>
        <v>0.26455026455026448</v>
      </c>
      <c r="I7">
        <f t="shared" si="5"/>
        <v>-1.0721125348377951</v>
      </c>
      <c r="J7">
        <f t="shared" si="6"/>
        <v>1.0721125348377951</v>
      </c>
      <c r="K7">
        <f t="shared" si="7"/>
        <v>0.44570220807044264</v>
      </c>
      <c r="L7">
        <f t="shared" si="8"/>
        <v>0.55429779192955719</v>
      </c>
      <c r="M7">
        <f t="shared" si="9"/>
        <v>2.2436505404118421</v>
      </c>
      <c r="N7">
        <f t="shared" si="10"/>
        <v>1.8040844011283466</v>
      </c>
    </row>
    <row r="8" spans="1:14" x14ac:dyDescent="0.25">
      <c r="A8" s="4">
        <f>IF('True_Odds_Calculator_2-way'!A9="","",'True_Odds_Calculator_2-way'!A9)</f>
        <v>1.75</v>
      </c>
      <c r="B8" s="4">
        <f>IF('True_Odds_Calculator_2-way'!B9="","",'True_Odds_Calculator_2-way'!B9)</f>
        <v>2.1</v>
      </c>
      <c r="C8" s="4">
        <f t="shared" si="0"/>
        <v>0.5714285714285714</v>
      </c>
      <c r="D8">
        <f t="shared" si="1"/>
        <v>0.47619047619047616</v>
      </c>
      <c r="E8">
        <f t="shared" si="2"/>
        <v>4.761904761904745E-2</v>
      </c>
      <c r="F8">
        <f t="shared" si="3"/>
        <v>-0.22448979591836749</v>
      </c>
      <c r="G8">
        <v>0</v>
      </c>
      <c r="H8">
        <f t="shared" si="4"/>
        <v>0.27210884353741494</v>
      </c>
      <c r="I8">
        <f t="shared" si="5"/>
        <v>-1.1009637651263602</v>
      </c>
      <c r="J8">
        <f t="shared" si="6"/>
        <v>1.1009637651263602</v>
      </c>
      <c r="K8">
        <f t="shared" si="7"/>
        <v>0.54772826791643581</v>
      </c>
      <c r="L8">
        <f t="shared" si="8"/>
        <v>0.4522717320835643</v>
      </c>
      <c r="M8">
        <f t="shared" si="9"/>
        <v>1.8257228238447702</v>
      </c>
      <c r="N8">
        <f t="shared" si="10"/>
        <v>2.2110601416389968</v>
      </c>
    </row>
    <row r="9" spans="1:14" x14ac:dyDescent="0.25">
      <c r="A9" s="4">
        <f>IF('True_Odds_Calculator_2-way'!A10="","",'True_Odds_Calculator_2-way'!A10)</f>
        <v>1.81</v>
      </c>
      <c r="B9" s="4">
        <f>IF('True_Odds_Calculator_2-way'!B10="","",'True_Odds_Calculator_2-way'!B10)</f>
        <v>2.0299999999999998</v>
      </c>
      <c r="C9" s="4">
        <f t="shared" si="0"/>
        <v>0.5524861878453039</v>
      </c>
      <c r="D9">
        <f t="shared" si="1"/>
        <v>0.49261083743842371</v>
      </c>
      <c r="E9">
        <f t="shared" si="2"/>
        <v>4.5097025283727721E-2</v>
      </c>
      <c r="F9">
        <f t="shared" si="3"/>
        <v>-0.22706365838390963</v>
      </c>
      <c r="G9">
        <v>0</v>
      </c>
      <c r="H9">
        <f t="shared" si="4"/>
        <v>0.2721606836676374</v>
      </c>
      <c r="I9">
        <f t="shared" si="5"/>
        <v>-1.0948103090714374</v>
      </c>
      <c r="J9">
        <f t="shared" si="6"/>
        <v>1.0948103090714374</v>
      </c>
      <c r="K9">
        <f t="shared" si="7"/>
        <v>0.52999890518954651</v>
      </c>
      <c r="L9">
        <f t="shared" si="8"/>
        <v>0.47000109481045338</v>
      </c>
      <c r="M9">
        <f t="shared" si="9"/>
        <v>1.8867963503478642</v>
      </c>
      <c r="N9">
        <f t="shared" si="10"/>
        <v>2.1276546183435801</v>
      </c>
    </row>
    <row r="10" spans="1:14" x14ac:dyDescent="0.25">
      <c r="A10" s="4">
        <f>IF('True_Odds_Calculator_2-way'!A11="","",'True_Odds_Calculator_2-way'!A11)</f>
        <v>1.76</v>
      </c>
      <c r="B10" s="4">
        <f>IF('True_Odds_Calculator_2-way'!B11="","",'True_Odds_Calculator_2-way'!B11)</f>
        <v>2.08</v>
      </c>
      <c r="C10" s="4">
        <f t="shared" si="0"/>
        <v>0.56818181818181823</v>
      </c>
      <c r="D10">
        <f t="shared" si="1"/>
        <v>0.48076923076923073</v>
      </c>
      <c r="E10">
        <f t="shared" si="2"/>
        <v>4.8951048951048959E-2</v>
      </c>
      <c r="F10">
        <f t="shared" si="3"/>
        <v>-0.22421328671328666</v>
      </c>
      <c r="G10">
        <v>0</v>
      </c>
      <c r="H10">
        <f t="shared" si="4"/>
        <v>0.27316433566433568</v>
      </c>
      <c r="I10">
        <f t="shared" si="5"/>
        <v>-1.1037769642208699</v>
      </c>
      <c r="J10">
        <f t="shared" si="6"/>
        <v>1.1037769642208699</v>
      </c>
      <c r="K10">
        <f t="shared" si="7"/>
        <v>0.54381208677346893</v>
      </c>
      <c r="L10">
        <f t="shared" si="8"/>
        <v>0.45618791322653113</v>
      </c>
      <c r="M10">
        <f t="shared" si="9"/>
        <v>1.838870492807861</v>
      </c>
      <c r="N10">
        <f t="shared" si="10"/>
        <v>2.1920791213585393</v>
      </c>
    </row>
    <row r="11" spans="1:14" x14ac:dyDescent="0.25">
      <c r="A11" s="4">
        <f>IF('True_Odds_Calculator_2-way'!A12="","",'True_Odds_Calculator_2-way'!A12)</f>
        <v>2.0299999999999998</v>
      </c>
      <c r="B11" s="4">
        <f>IF('True_Odds_Calculator_2-way'!B12="","",'True_Odds_Calculator_2-way'!B12)</f>
        <v>1.81</v>
      </c>
      <c r="C11" s="4">
        <f t="shared" si="0"/>
        <v>0.49261083743842371</v>
      </c>
      <c r="D11">
        <f t="shared" si="1"/>
        <v>0.5524861878453039</v>
      </c>
      <c r="E11">
        <f t="shared" si="2"/>
        <v>4.5097025283727721E-2</v>
      </c>
      <c r="F11">
        <f t="shared" si="3"/>
        <v>-0.22706365838390963</v>
      </c>
      <c r="G11">
        <v>0</v>
      </c>
      <c r="H11">
        <f t="shared" si="4"/>
        <v>0.2721606836676374</v>
      </c>
      <c r="I11">
        <f t="shared" si="5"/>
        <v>-1.0948103090714374</v>
      </c>
      <c r="J11">
        <f t="shared" si="6"/>
        <v>1.0948103090714374</v>
      </c>
      <c r="K11">
        <f t="shared" si="7"/>
        <v>0.47000109481045338</v>
      </c>
      <c r="L11">
        <f t="shared" si="8"/>
        <v>0.52999890518954651</v>
      </c>
      <c r="M11">
        <f t="shared" si="9"/>
        <v>2.1276546183435801</v>
      </c>
      <c r="N11">
        <f t="shared" si="10"/>
        <v>1.8867963503478642</v>
      </c>
    </row>
    <row r="12" spans="1:14" x14ac:dyDescent="0.25">
      <c r="A12" s="4">
        <f>IF('True_Odds_Calculator_2-way'!A13="","",'True_Odds_Calculator_2-way'!A13)</f>
        <v>2.16</v>
      </c>
      <c r="B12" s="4">
        <f>IF('True_Odds_Calculator_2-way'!B13="","",'True_Odds_Calculator_2-way'!B13)</f>
        <v>1.71</v>
      </c>
      <c r="C12" s="4">
        <f t="shared" si="0"/>
        <v>0.46296296296296291</v>
      </c>
      <c r="D12">
        <f t="shared" si="1"/>
        <v>0.58479532163742687</v>
      </c>
      <c r="E12">
        <f t="shared" si="2"/>
        <v>4.7758284600389889E-2</v>
      </c>
      <c r="F12">
        <f t="shared" si="3"/>
        <v>-0.22298029023175214</v>
      </c>
      <c r="G12">
        <v>0</v>
      </c>
      <c r="H12">
        <f t="shared" si="4"/>
        <v>0.27073857483214203</v>
      </c>
      <c r="I12">
        <f t="shared" si="5"/>
        <v>-1.1018991068031498</v>
      </c>
      <c r="J12">
        <f t="shared" si="6"/>
        <v>1.1018991068031498</v>
      </c>
      <c r="K12">
        <f t="shared" si="7"/>
        <v>0.43894245414016486</v>
      </c>
      <c r="L12">
        <f t="shared" si="8"/>
        <v>0.56105754585983503</v>
      </c>
      <c r="M12">
        <f t="shared" si="9"/>
        <v>2.2782029638916539</v>
      </c>
      <c r="N12">
        <f t="shared" si="10"/>
        <v>1.7823483658302366</v>
      </c>
    </row>
    <row r="13" spans="1:14" x14ac:dyDescent="0.25">
      <c r="A13" s="4">
        <f>IF('True_Odds_Calculator_2-way'!A14="","",'True_Odds_Calculator_2-way'!A14)</f>
        <v>1.88</v>
      </c>
      <c r="B13" s="4">
        <f>IF('True_Odds_Calculator_2-way'!B14="","",'True_Odds_Calculator_2-way'!B14)</f>
        <v>1.93</v>
      </c>
      <c r="C13" s="4">
        <f t="shared" si="0"/>
        <v>0.53191489361702127</v>
      </c>
      <c r="D13">
        <f t="shared" si="1"/>
        <v>0.5181347150259068</v>
      </c>
      <c r="E13">
        <f t="shared" si="2"/>
        <v>5.0049608642928067E-2</v>
      </c>
      <c r="F13">
        <f t="shared" si="3"/>
        <v>-0.22555396317936283</v>
      </c>
      <c r="G13">
        <v>0</v>
      </c>
      <c r="H13">
        <f t="shared" si="4"/>
        <v>0.27560357182229084</v>
      </c>
      <c r="I13">
        <f t="shared" si="5"/>
        <v>-1.1053942207134546</v>
      </c>
      <c r="J13">
        <f t="shared" si="6"/>
        <v>1.1053942207134546</v>
      </c>
      <c r="K13">
        <f t="shared" si="7"/>
        <v>0.50690739536217377</v>
      </c>
      <c r="L13">
        <f t="shared" si="8"/>
        <v>0.49309260463782639</v>
      </c>
      <c r="M13">
        <f t="shared" si="9"/>
        <v>1.97274691422784</v>
      </c>
      <c r="N13">
        <f t="shared" si="10"/>
        <v>2.0280166252635121</v>
      </c>
    </row>
    <row r="14" spans="1:14" x14ac:dyDescent="0.25">
      <c r="A14" s="4">
        <f>IF('True_Odds_Calculator_2-way'!A15="","",'True_Odds_Calculator_2-way'!A15)</f>
        <v>1.74</v>
      </c>
      <c r="B14" s="4">
        <f>IF('True_Odds_Calculator_2-way'!B15="","",'True_Odds_Calculator_2-way'!B15)</f>
        <v>2.08</v>
      </c>
      <c r="C14" s="4">
        <f t="shared" si="0"/>
        <v>0.57471264367816088</v>
      </c>
      <c r="D14">
        <f t="shared" si="1"/>
        <v>0.48076923076923073</v>
      </c>
      <c r="E14">
        <f t="shared" si="2"/>
        <v>5.5481874447391721E-2</v>
      </c>
      <c r="F14">
        <f t="shared" si="3"/>
        <v>-0.22082228116710867</v>
      </c>
      <c r="G14">
        <v>0</v>
      </c>
      <c r="H14">
        <f t="shared" si="4"/>
        <v>0.27630415561450039</v>
      </c>
      <c r="I14">
        <f t="shared" si="5"/>
        <v>-1.1185934253567074</v>
      </c>
      <c r="J14">
        <f t="shared" si="6"/>
        <v>1.1185934253567074</v>
      </c>
      <c r="K14">
        <f t="shared" si="7"/>
        <v>0.54711804251446938</v>
      </c>
      <c r="L14">
        <f t="shared" si="8"/>
        <v>0.4528819574855304</v>
      </c>
      <c r="M14">
        <f t="shared" si="9"/>
        <v>1.8277591347639637</v>
      </c>
      <c r="N14">
        <f t="shared" si="10"/>
        <v>2.2080808993852443</v>
      </c>
    </row>
    <row r="15" spans="1:14" x14ac:dyDescent="0.25">
      <c r="A15" s="4">
        <f>IF('True_Odds_Calculator_2-way'!A16="","",'True_Odds_Calculator_2-way'!A16)</f>
        <v>1.78</v>
      </c>
      <c r="B15" s="4">
        <f>IF('True_Odds_Calculator_2-way'!B16="","",'True_Odds_Calculator_2-way'!B16)</f>
        <v>2.02</v>
      </c>
      <c r="C15" s="4">
        <f t="shared" si="0"/>
        <v>0.5617977528089888</v>
      </c>
      <c r="D15">
        <f t="shared" si="1"/>
        <v>0.49504950495049505</v>
      </c>
      <c r="E15">
        <f t="shared" si="2"/>
        <v>5.6847257759483849E-2</v>
      </c>
      <c r="F15">
        <f t="shared" si="3"/>
        <v>-0.22127044165090659</v>
      </c>
      <c r="G15">
        <v>0</v>
      </c>
      <c r="H15">
        <f t="shared" si="4"/>
        <v>0.2781176994103905</v>
      </c>
      <c r="I15">
        <f t="shared" si="5"/>
        <v>-1.1211213233271877</v>
      </c>
      <c r="J15">
        <f t="shared" si="6"/>
        <v>1.1211213233271877</v>
      </c>
      <c r="K15">
        <f t="shared" si="7"/>
        <v>0.5334828131703736</v>
      </c>
      <c r="L15">
        <f t="shared" si="8"/>
        <v>0.46651718682962634</v>
      </c>
      <c r="M15">
        <f t="shared" si="9"/>
        <v>1.8744746321952062</v>
      </c>
      <c r="N15">
        <f t="shared" si="10"/>
        <v>2.1435437497937313</v>
      </c>
    </row>
    <row r="16" spans="1:14" x14ac:dyDescent="0.25">
      <c r="A16" s="4">
        <f>IF('True_Odds_Calculator_2-way'!A17="","",'True_Odds_Calculator_2-way'!A17)</f>
        <v>1.77</v>
      </c>
      <c r="B16" s="4">
        <f>IF('True_Odds_Calculator_2-way'!B17="","",'True_Odds_Calculator_2-way'!B17)</f>
        <v>2.04</v>
      </c>
      <c r="C16" s="4">
        <f t="shared" si="0"/>
        <v>0.56497175141242939</v>
      </c>
      <c r="D16">
        <f t="shared" si="1"/>
        <v>0.49019607843137253</v>
      </c>
      <c r="E16">
        <f t="shared" si="2"/>
        <v>5.5167829843801863E-2</v>
      </c>
      <c r="F16">
        <f t="shared" si="3"/>
        <v>-0.22177910712307525</v>
      </c>
      <c r="G16">
        <v>0</v>
      </c>
      <c r="H16">
        <f t="shared" si="4"/>
        <v>0.27694693696687717</v>
      </c>
      <c r="I16">
        <f t="shared" si="5"/>
        <v>-1.1174753906691854</v>
      </c>
      <c r="J16">
        <f t="shared" si="6"/>
        <v>1.1174753906691854</v>
      </c>
      <c r="K16">
        <f t="shared" si="7"/>
        <v>0.5375026190819121</v>
      </c>
      <c r="L16">
        <f t="shared" si="8"/>
        <v>0.46249738091808795</v>
      </c>
      <c r="M16">
        <f t="shared" si="9"/>
        <v>1.8604560508152725</v>
      </c>
      <c r="N16">
        <f t="shared" si="10"/>
        <v>2.1621744062959527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2.04</v>
      </c>
      <c r="C17" s="4">
        <f t="shared" si="0"/>
        <v>0.56818181818181823</v>
      </c>
      <c r="D17">
        <f t="shared" si="1"/>
        <v>0.49019607843137253</v>
      </c>
      <c r="E17">
        <f t="shared" si="2"/>
        <v>5.8377896613190705E-2</v>
      </c>
      <c r="F17">
        <f t="shared" si="3"/>
        <v>-0.22014260249554374</v>
      </c>
      <c r="G17">
        <v>0</v>
      </c>
      <c r="H17">
        <f t="shared" si="4"/>
        <v>0.27852049910873444</v>
      </c>
      <c r="I17">
        <f t="shared" si="5"/>
        <v>-1.1248031766646189</v>
      </c>
      <c r="J17">
        <f t="shared" si="6"/>
        <v>1.1248031766646189</v>
      </c>
      <c r="K17">
        <f t="shared" si="7"/>
        <v>0.53912703272959017</v>
      </c>
      <c r="L17">
        <f t="shared" si="8"/>
        <v>0.46087296727040977</v>
      </c>
      <c r="M17">
        <f t="shared" si="9"/>
        <v>1.8548504142651103</v>
      </c>
      <c r="N17">
        <f t="shared" si="10"/>
        <v>2.1697953037312039</v>
      </c>
    </row>
    <row r="18" spans="1:14" x14ac:dyDescent="0.25">
      <c r="A18" s="4">
        <f>IF('True_Odds_Calculator_2-way'!A19="","",'True_Odds_Calculator_2-way'!A19)</f>
        <v>1.71</v>
      </c>
      <c r="B18" s="4">
        <f>IF('True_Odds_Calculator_2-way'!B19="","",'True_Odds_Calculator_2-way'!B19)</f>
        <v>2.11</v>
      </c>
      <c r="C18" s="4">
        <f t="shared" si="0"/>
        <v>0.58479532163742687</v>
      </c>
      <c r="D18">
        <f t="shared" si="1"/>
        <v>0.47393364928909953</v>
      </c>
      <c r="E18">
        <f t="shared" si="2"/>
        <v>5.8728970926526403E-2</v>
      </c>
      <c r="F18">
        <f t="shared" si="3"/>
        <v>-0.21842520994429204</v>
      </c>
      <c r="G18">
        <v>0</v>
      </c>
      <c r="H18">
        <f t="shared" si="4"/>
        <v>0.27715418087081845</v>
      </c>
      <c r="I18">
        <f t="shared" si="5"/>
        <v>-1.1264433000871052</v>
      </c>
      <c r="J18">
        <f t="shared" si="6"/>
        <v>1.1264433000871052</v>
      </c>
      <c r="K18">
        <f t="shared" si="7"/>
        <v>0.55562508800338106</v>
      </c>
      <c r="L18">
        <f t="shared" si="8"/>
        <v>0.44437491199661894</v>
      </c>
      <c r="M18">
        <f t="shared" si="9"/>
        <v>1.7997747430618447</v>
      </c>
      <c r="N18">
        <f t="shared" si="10"/>
        <v>2.2503520630966865</v>
      </c>
    </row>
    <row r="19" spans="1:14" x14ac:dyDescent="0.25">
      <c r="A19" s="4">
        <f>IF('True_Odds_Calculator_2-way'!A20="","",'True_Odds_Calculator_2-way'!A20)</f>
        <v>2.1</v>
      </c>
      <c r="B19" s="4">
        <f>IF('True_Odds_Calculator_2-way'!B20="","",'True_Odds_Calculator_2-way'!B20)</f>
        <v>1.79</v>
      </c>
      <c r="C19" s="4">
        <f t="shared" si="0"/>
        <v>0.47619047619047616</v>
      </c>
      <c r="D19">
        <f t="shared" si="1"/>
        <v>0.55865921787709494</v>
      </c>
      <c r="E19">
        <f t="shared" si="2"/>
        <v>3.4849694067571102E-2</v>
      </c>
      <c r="F19">
        <f t="shared" si="3"/>
        <v>-0.2311785049215217</v>
      </c>
      <c r="G19">
        <v>0</v>
      </c>
      <c r="H19">
        <f t="shared" si="4"/>
        <v>0.2660281989890928</v>
      </c>
      <c r="I19">
        <f t="shared" si="5"/>
        <v>-1.072729223145815</v>
      </c>
      <c r="J19">
        <f t="shared" si="6"/>
        <v>1.072729223145815</v>
      </c>
      <c r="K19">
        <f t="shared" si="7"/>
        <v>0.4587151448829464</v>
      </c>
      <c r="L19">
        <f t="shared" si="8"/>
        <v>0.5412848551170536</v>
      </c>
      <c r="M19">
        <f t="shared" si="9"/>
        <v>2.1800021454603971</v>
      </c>
      <c r="N19">
        <f t="shared" si="10"/>
        <v>1.8474560862851939</v>
      </c>
    </row>
    <row r="20" spans="1:14" x14ac:dyDescent="0.25">
      <c r="A20" s="4">
        <f>IF('True_Odds_Calculator_2-way'!A21="","",'True_Odds_Calculator_2-way'!A21)</f>
        <v>2.13</v>
      </c>
      <c r="B20" s="4">
        <f>IF('True_Odds_Calculator_2-way'!B21="","",'True_Odds_Calculator_2-way'!B21)</f>
        <v>1.78</v>
      </c>
      <c r="C20" s="4">
        <f t="shared" si="0"/>
        <v>0.46948356807511737</v>
      </c>
      <c r="D20">
        <f t="shared" si="1"/>
        <v>0.5617977528089888</v>
      </c>
      <c r="E20">
        <f t="shared" si="2"/>
        <v>3.128132088410629E-2</v>
      </c>
      <c r="F20">
        <f t="shared" si="3"/>
        <v>-0.23247349264124062</v>
      </c>
      <c r="G20">
        <v>0</v>
      </c>
      <c r="H20">
        <f t="shared" si="4"/>
        <v>0.26375481352534685</v>
      </c>
      <c r="I20">
        <f t="shared" si="5"/>
        <v>-1.0651566348113084</v>
      </c>
      <c r="J20">
        <f t="shared" si="6"/>
        <v>1.0651566348113084</v>
      </c>
      <c r="K20">
        <f t="shared" si="7"/>
        <v>0.45379730835053417</v>
      </c>
      <c r="L20">
        <f t="shared" si="8"/>
        <v>0.54620269164946567</v>
      </c>
      <c r="M20">
        <f t="shared" si="9"/>
        <v>2.2036269973367788</v>
      </c>
      <c r="N20">
        <f t="shared" si="10"/>
        <v>1.8308221751528204</v>
      </c>
    </row>
    <row r="21" spans="1:14" x14ac:dyDescent="0.25">
      <c r="A21" s="4">
        <f>IF('True_Odds_Calculator_2-way'!A22="","",'True_Odds_Calculator_2-way'!A22)</f>
        <v>1.41</v>
      </c>
      <c r="B21" s="4">
        <f>IF('True_Odds_Calculator_2-way'!B22="","",'True_Odds_Calculator_2-way'!B22)</f>
        <v>3.01</v>
      </c>
      <c r="C21" s="4">
        <f t="shared" si="0"/>
        <v>0.70921985815602839</v>
      </c>
      <c r="D21">
        <f t="shared" si="1"/>
        <v>0.33222591362126247</v>
      </c>
      <c r="E21">
        <f t="shared" si="2"/>
        <v>4.1445771777290918E-2</v>
      </c>
      <c r="F21">
        <f t="shared" si="3"/>
        <v>-0.19417544355693783</v>
      </c>
      <c r="G21">
        <v>0</v>
      </c>
      <c r="H21">
        <f t="shared" si="4"/>
        <v>0.23562121533422872</v>
      </c>
      <c r="I21">
        <f t="shared" si="5"/>
        <v>-1.1015647826027295</v>
      </c>
      <c r="J21">
        <f t="shared" si="6"/>
        <v>1.1015647826027295</v>
      </c>
      <c r="K21">
        <f t="shared" si="7"/>
        <v>0.68887528916068164</v>
      </c>
      <c r="L21">
        <f t="shared" si="8"/>
        <v>0.31112471083931825</v>
      </c>
      <c r="M21">
        <f t="shared" si="9"/>
        <v>1.4516415608671192</v>
      </c>
      <c r="N21">
        <f t="shared" si="10"/>
        <v>3.214145213031486</v>
      </c>
    </row>
    <row r="22" spans="1:14" x14ac:dyDescent="0.25">
      <c r="A22" s="4">
        <f>IF('True_Odds_Calculator_2-way'!A23="","",'True_Odds_Calculator_2-way'!A23)</f>
        <v>2.11</v>
      </c>
      <c r="B22" s="4">
        <f>IF('True_Odds_Calculator_2-way'!B23="","",'True_Odds_Calculator_2-way'!B23)</f>
        <v>1.79</v>
      </c>
      <c r="C22" s="4">
        <f t="shared" si="0"/>
        <v>0.47393364928909953</v>
      </c>
      <c r="D22">
        <f t="shared" si="1"/>
        <v>0.55865921787709494</v>
      </c>
      <c r="E22">
        <f t="shared" si="2"/>
        <v>3.2592867166194583E-2</v>
      </c>
      <c r="F22">
        <f t="shared" si="3"/>
        <v>-0.23217453467129112</v>
      </c>
      <c r="G22">
        <v>0</v>
      </c>
      <c r="H22">
        <f t="shared" si="4"/>
        <v>0.26476740183748576</v>
      </c>
      <c r="I22">
        <f t="shared" si="5"/>
        <v>-1.0678861770883312</v>
      </c>
      <c r="J22">
        <f t="shared" si="6"/>
        <v>1.0678861770883312</v>
      </c>
      <c r="K22">
        <f t="shared" si="7"/>
        <v>0.45759183965236705</v>
      </c>
      <c r="L22">
        <f t="shared" si="8"/>
        <v>0.54240816034763273</v>
      </c>
      <c r="M22">
        <f t="shared" si="9"/>
        <v>2.1853536565680476</v>
      </c>
      <c r="N22">
        <f t="shared" si="10"/>
        <v>1.8436300798997822</v>
      </c>
    </row>
    <row r="23" spans="1:14" x14ac:dyDescent="0.25">
      <c r="A23" s="4">
        <f>IF('True_Odds_Calculator_2-way'!A24="","",'True_Odds_Calculator_2-way'!A24)</f>
        <v>1.85</v>
      </c>
      <c r="B23" s="4">
        <f>IF('True_Odds_Calculator_2-way'!B24="","",'True_Odds_Calculator_2-way'!B24)</f>
        <v>2.04</v>
      </c>
      <c r="C23" s="4">
        <f t="shared" si="0"/>
        <v>0.54054054054054046</v>
      </c>
      <c r="D23">
        <f t="shared" si="1"/>
        <v>0.49019607843137253</v>
      </c>
      <c r="E23">
        <f t="shared" si="2"/>
        <v>3.0736618971912932E-2</v>
      </c>
      <c r="F23">
        <f t="shared" si="3"/>
        <v>-0.23423423423423428</v>
      </c>
      <c r="G23">
        <v>0</v>
      </c>
      <c r="H23">
        <f t="shared" si="4"/>
        <v>0.26497085320614727</v>
      </c>
      <c r="I23">
        <f t="shared" si="5"/>
        <v>-1.0635890745287924</v>
      </c>
      <c r="J23">
        <f t="shared" si="6"/>
        <v>1.0635890745287924</v>
      </c>
      <c r="K23">
        <f t="shared" si="7"/>
        <v>0.52519609535024903</v>
      </c>
      <c r="L23">
        <f t="shared" si="8"/>
        <v>0.47480390464975097</v>
      </c>
      <c r="M23">
        <f t="shared" si="9"/>
        <v>1.904050713349474</v>
      </c>
      <c r="N23">
        <f t="shared" si="10"/>
        <v>2.1061326375099441</v>
      </c>
    </row>
    <row r="24" spans="1:14" x14ac:dyDescent="0.25">
      <c r="A24" s="4">
        <f>IF('True_Odds_Calculator_2-way'!A25="","",'True_Odds_Calculator_2-way'!A25)</f>
        <v>2.17</v>
      </c>
      <c r="B24" s="4">
        <f>IF('True_Odds_Calculator_2-way'!B25="","",'True_Odds_Calculator_2-way'!B25)</f>
        <v>1.74</v>
      </c>
      <c r="C24" s="4">
        <f t="shared" si="0"/>
        <v>0.46082949308755761</v>
      </c>
      <c r="D24">
        <f t="shared" si="1"/>
        <v>0.57471264367816088</v>
      </c>
      <c r="E24">
        <f t="shared" si="2"/>
        <v>3.5542136765718491E-2</v>
      </c>
      <c r="F24">
        <f t="shared" si="3"/>
        <v>-0.22930239949149844</v>
      </c>
      <c r="G24">
        <v>0</v>
      </c>
      <c r="H24">
        <f t="shared" si="4"/>
        <v>0.26484453625721699</v>
      </c>
      <c r="I24">
        <f t="shared" si="5"/>
        <v>-1.0747098003652684</v>
      </c>
      <c r="J24">
        <f t="shared" si="6"/>
        <v>1.0747098003652684</v>
      </c>
      <c r="K24">
        <f t="shared" si="7"/>
        <v>0.44298545385174265</v>
      </c>
      <c r="L24">
        <f t="shared" si="8"/>
        <v>0.55701454614825729</v>
      </c>
      <c r="M24">
        <f t="shared" si="9"/>
        <v>2.2574104664273644</v>
      </c>
      <c r="N24">
        <f t="shared" si="10"/>
        <v>1.7952852522702987</v>
      </c>
    </row>
    <row r="25" spans="1:14" x14ac:dyDescent="0.25">
      <c r="A25" s="4">
        <f>IF('True_Odds_Calculator_2-way'!A26="","",'True_Odds_Calculator_2-way'!A26)</f>
        <v>1.91</v>
      </c>
      <c r="B25" s="4">
        <f>IF('True_Odds_Calculator_2-way'!B26="","",'True_Odds_Calculator_2-way'!B26)</f>
        <v>1.91</v>
      </c>
      <c r="C25" s="4">
        <f t="shared" si="0"/>
        <v>0.52356020942408377</v>
      </c>
      <c r="D25">
        <f t="shared" si="1"/>
        <v>0.52356020942408377</v>
      </c>
      <c r="E25">
        <f t="shared" si="2"/>
        <v>4.7120418848167533E-2</v>
      </c>
      <c r="F25">
        <f t="shared" si="3"/>
        <v>-0.22699487404402285</v>
      </c>
      <c r="G25">
        <v>0</v>
      </c>
      <c r="H25">
        <f t="shared" si="4"/>
        <v>0.27411529289219044</v>
      </c>
      <c r="I25">
        <f t="shared" si="5"/>
        <v>-1.098901098901099</v>
      </c>
      <c r="J25">
        <f t="shared" si="6"/>
        <v>1.098901098901099</v>
      </c>
      <c r="K25">
        <f t="shared" si="7"/>
        <v>0.50000000000000011</v>
      </c>
      <c r="L25">
        <f t="shared" si="8"/>
        <v>0.50000000000000011</v>
      </c>
      <c r="M25">
        <f t="shared" si="9"/>
        <v>1.9999999999999996</v>
      </c>
      <c r="N25">
        <f t="shared" si="10"/>
        <v>1.9999999999999996</v>
      </c>
    </row>
    <row r="26" spans="1:14" x14ac:dyDescent="0.25">
      <c r="A26" s="4">
        <f>IF('True_Odds_Calculator_2-way'!A27="","",'True_Odds_Calculator_2-way'!A27)</f>
        <v>1.73</v>
      </c>
      <c r="B26" s="4">
        <f>IF('True_Odds_Calculator_2-way'!B27="","",'True_Odds_Calculator_2-way'!B27)</f>
        <v>2.09</v>
      </c>
      <c r="C26" s="4">
        <f t="shared" si="0"/>
        <v>0.5780346820809249</v>
      </c>
      <c r="D26">
        <f t="shared" si="1"/>
        <v>0.47846889952153115</v>
      </c>
      <c r="E26">
        <f t="shared" si="2"/>
        <v>5.6503581602456165E-2</v>
      </c>
      <c r="F26">
        <f t="shared" si="3"/>
        <v>-0.22006803661808205</v>
      </c>
      <c r="G26">
        <v>0</v>
      </c>
      <c r="H26">
        <f t="shared" si="4"/>
        <v>0.27657161822053827</v>
      </c>
      <c r="I26">
        <f t="shared" si="5"/>
        <v>-1.1210508723689179</v>
      </c>
      <c r="J26">
        <f t="shared" si="6"/>
        <v>1.1210508723689179</v>
      </c>
      <c r="K26">
        <f t="shared" si="7"/>
        <v>0.54994394682236836</v>
      </c>
      <c r="L26">
        <f t="shared" si="8"/>
        <v>0.45005605317763153</v>
      </c>
      <c r="M26">
        <f t="shared" si="9"/>
        <v>1.8183671368293095</v>
      </c>
      <c r="N26">
        <f t="shared" si="10"/>
        <v>2.2219454508821204</v>
      </c>
    </row>
    <row r="27" spans="1:14" x14ac:dyDescent="0.25">
      <c r="A27" s="4">
        <f>IF('True_Odds_Calculator_2-way'!A28="","",'True_Odds_Calculator_2-way'!A28)</f>
        <v>1.65</v>
      </c>
      <c r="B27" s="4">
        <f>IF('True_Odds_Calculator_2-way'!B28="","",'True_Odds_Calculator_2-way'!B28)</f>
        <v>2.21</v>
      </c>
      <c r="C27" s="4">
        <f t="shared" si="0"/>
        <v>0.60606060606060608</v>
      </c>
      <c r="D27">
        <f t="shared" si="1"/>
        <v>0.45248868778280543</v>
      </c>
      <c r="E27">
        <f t="shared" si="2"/>
        <v>5.8549293843411565E-2</v>
      </c>
      <c r="F27">
        <f t="shared" si="3"/>
        <v>-0.21568627450980382</v>
      </c>
      <c r="G27">
        <v>0</v>
      </c>
      <c r="H27">
        <f t="shared" si="4"/>
        <v>0.27423556835321544</v>
      </c>
      <c r="I27">
        <f t="shared" si="5"/>
        <v>-1.1275884962655318</v>
      </c>
      <c r="J27">
        <f t="shared" si="6"/>
        <v>1.1275884962655318</v>
      </c>
      <c r="K27">
        <f t="shared" si="7"/>
        <v>0.57705651372707045</v>
      </c>
      <c r="L27">
        <f t="shared" si="8"/>
        <v>0.42294348627292933</v>
      </c>
      <c r="M27">
        <f t="shared" si="9"/>
        <v>1.7329325225725958</v>
      </c>
      <c r="N27">
        <f t="shared" si="10"/>
        <v>2.3643820804812936</v>
      </c>
    </row>
    <row r="28" spans="1:14" x14ac:dyDescent="0.25">
      <c r="A28" s="4">
        <f>IF('True_Odds_Calculator_2-way'!A29="","",'True_Odds_Calculator_2-way'!A29)</f>
        <v>1.86</v>
      </c>
      <c r="B28" s="4">
        <f>IF('True_Odds_Calculator_2-way'!B29="","",'True_Odds_Calculator_2-way'!B29)</f>
        <v>2.0299999999999998</v>
      </c>
      <c r="C28" s="4">
        <f t="shared" si="0"/>
        <v>0.5376344086021505</v>
      </c>
      <c r="D28">
        <f t="shared" si="1"/>
        <v>0.49261083743842371</v>
      </c>
      <c r="E28">
        <f t="shared" si="2"/>
        <v>3.0245246040574214E-2</v>
      </c>
      <c r="F28">
        <f t="shared" si="3"/>
        <v>-0.23459929021664283</v>
      </c>
      <c r="G28">
        <v>0</v>
      </c>
      <c r="H28">
        <f t="shared" si="4"/>
        <v>0.26484453625721704</v>
      </c>
      <c r="I28">
        <f t="shared" si="5"/>
        <v>-1.0625078858299792</v>
      </c>
      <c r="J28">
        <f t="shared" si="6"/>
        <v>1.0625078858299792</v>
      </c>
      <c r="K28">
        <f t="shared" si="7"/>
        <v>0.5225324395988501</v>
      </c>
      <c r="L28">
        <f t="shared" si="8"/>
        <v>0.47746756040114985</v>
      </c>
      <c r="M28">
        <f t="shared" si="9"/>
        <v>1.9137567818137824</v>
      </c>
      <c r="N28">
        <f t="shared" si="10"/>
        <v>2.0943831224048783</v>
      </c>
    </row>
    <row r="29" spans="1:14" x14ac:dyDescent="0.25">
      <c r="A29" s="4">
        <f>IF('True_Odds_Calculator_2-way'!A30="","",'True_Odds_Calculator_2-way'!A30)</f>
        <v>1.94</v>
      </c>
      <c r="B29" s="4">
        <f>IF('True_Odds_Calculator_2-way'!B30="","",'True_Odds_Calculator_2-way'!B30)</f>
        <v>1.94</v>
      </c>
      <c r="C29" s="4">
        <f t="shared" si="0"/>
        <v>0.51546391752577325</v>
      </c>
      <c r="D29">
        <f t="shared" si="1"/>
        <v>0.51546391752577325</v>
      </c>
      <c r="E29">
        <f t="shared" si="2"/>
        <v>3.0927835051546504E-2</v>
      </c>
      <c r="F29">
        <f t="shared" si="3"/>
        <v>-0.23477521521947065</v>
      </c>
      <c r="G29">
        <v>0</v>
      </c>
      <c r="H29">
        <f t="shared" si="4"/>
        <v>0.26570305027101715</v>
      </c>
      <c r="I29">
        <f t="shared" si="5"/>
        <v>-1.0638297872340428</v>
      </c>
      <c r="J29">
        <f t="shared" si="6"/>
        <v>1.0638297872340428</v>
      </c>
      <c r="K29">
        <f t="shared" si="7"/>
        <v>0.49999999999999989</v>
      </c>
      <c r="L29">
        <f t="shared" si="8"/>
        <v>0.49999999999999989</v>
      </c>
      <c r="M29">
        <f t="shared" si="9"/>
        <v>2.0000000000000004</v>
      </c>
      <c r="N29">
        <f t="shared" si="10"/>
        <v>2.0000000000000004</v>
      </c>
    </row>
    <row r="30" spans="1:14" x14ac:dyDescent="0.25">
      <c r="A30" s="4">
        <f>IF('True_Odds_Calculator_2-way'!A31="","",'True_Odds_Calculator_2-way'!A31)</f>
        <v>1.81</v>
      </c>
      <c r="B30" s="4">
        <f>IF('True_Odds_Calculator_2-way'!B31="","",'True_Odds_Calculator_2-way'!B31)</f>
        <v>2.0699999999999998</v>
      </c>
      <c r="C30" s="4">
        <f t="shared" si="0"/>
        <v>0.5524861878453039</v>
      </c>
      <c r="D30">
        <f t="shared" si="1"/>
        <v>0.48309178743961356</v>
      </c>
      <c r="E30">
        <f t="shared" si="2"/>
        <v>3.5577975284917462E-2</v>
      </c>
      <c r="F30">
        <f t="shared" si="3"/>
        <v>-0.23132356473696847</v>
      </c>
      <c r="G30">
        <v>0</v>
      </c>
      <c r="H30">
        <f t="shared" si="4"/>
        <v>0.26690154002188599</v>
      </c>
      <c r="I30">
        <f t="shared" si="5"/>
        <v>-1.0741516544951821</v>
      </c>
      <c r="J30">
        <f t="shared" si="6"/>
        <v>1.0741516544951821</v>
      </c>
      <c r="K30">
        <f t="shared" si="7"/>
        <v>0.53474138865009979</v>
      </c>
      <c r="L30">
        <f t="shared" si="8"/>
        <v>0.46525861134990021</v>
      </c>
      <c r="M30">
        <f t="shared" si="9"/>
        <v>1.8700628401410975</v>
      </c>
      <c r="N30">
        <f t="shared" si="10"/>
        <v>2.1493422703098441</v>
      </c>
    </row>
    <row r="31" spans="1:14" x14ac:dyDescent="0.25">
      <c r="A31" s="4">
        <f>IF('True_Odds_Calculator_2-way'!A32="","",'True_Odds_Calculator_2-way'!A32)</f>
        <v>1.72</v>
      </c>
      <c r="B31" s="4">
        <f>IF('True_Odds_Calculator_2-way'!B32="","",'True_Odds_Calculator_2-way'!B32)</f>
        <v>2.21</v>
      </c>
      <c r="C31" s="4">
        <f t="shared" si="0"/>
        <v>0.58139534883720934</v>
      </c>
      <c r="D31">
        <f t="shared" si="1"/>
        <v>0.45248868778280543</v>
      </c>
      <c r="E31">
        <f t="shared" si="2"/>
        <v>3.3884036620014824E-2</v>
      </c>
      <c r="F31">
        <f t="shared" si="3"/>
        <v>-0.2291907818583605</v>
      </c>
      <c r="G31">
        <v>0</v>
      </c>
      <c r="H31">
        <f t="shared" si="4"/>
        <v>0.26307481847837527</v>
      </c>
      <c r="I31">
        <f t="shared" si="5"/>
        <v>-1.0713739108887084</v>
      </c>
      <c r="J31">
        <f t="shared" si="6"/>
        <v>1.0713739108887084</v>
      </c>
      <c r="K31">
        <f t="shared" si="7"/>
        <v>0.56452867108930049</v>
      </c>
      <c r="L31">
        <f t="shared" si="8"/>
        <v>0.43547132891069945</v>
      </c>
      <c r="M31">
        <f t="shared" si="9"/>
        <v>1.7713892158398703</v>
      </c>
      <c r="N31">
        <f t="shared" si="10"/>
        <v>2.2963624321753371</v>
      </c>
    </row>
    <row r="32" spans="1:14" x14ac:dyDescent="0.25">
      <c r="A32" s="4">
        <f>IF('True_Odds_Calculator_2-way'!A33="","",'True_Odds_Calculator_2-way'!A33)</f>
        <v>1.67</v>
      </c>
      <c r="B32" s="4">
        <f>IF('True_Odds_Calculator_2-way'!B33="","",'True_Odds_Calculator_2-way'!B33)</f>
        <v>2.2999999999999998</v>
      </c>
      <c r="C32" s="4">
        <f t="shared" si="0"/>
        <v>0.5988023952095809</v>
      </c>
      <c r="D32">
        <f t="shared" si="1"/>
        <v>0.43478260869565222</v>
      </c>
      <c r="E32">
        <f t="shared" si="2"/>
        <v>3.3585003905233002E-2</v>
      </c>
      <c r="F32">
        <f t="shared" si="3"/>
        <v>-0.22676386357719358</v>
      </c>
      <c r="G32">
        <v>0</v>
      </c>
      <c r="H32">
        <f t="shared" si="4"/>
        <v>0.26034886748242653</v>
      </c>
      <c r="I32">
        <f t="shared" si="5"/>
        <v>-1.0714969088698136</v>
      </c>
      <c r="J32">
        <f t="shared" si="6"/>
        <v>1.0714969088698136</v>
      </c>
      <c r="K32">
        <f t="shared" si="7"/>
        <v>0.58210506726094002</v>
      </c>
      <c r="L32">
        <f t="shared" si="8"/>
        <v>0.41789493273906014</v>
      </c>
      <c r="M32">
        <f t="shared" si="9"/>
        <v>1.7179029289427752</v>
      </c>
      <c r="N32">
        <f t="shared" si="10"/>
        <v>2.3929459815307572</v>
      </c>
    </row>
    <row r="33" spans="1:14" x14ac:dyDescent="0.25">
      <c r="A33" s="4">
        <f>IF('True_Odds_Calculator_2-way'!A34="","",'True_Odds_Calculator_2-way'!A34)</f>
        <v>1.78</v>
      </c>
      <c r="B33" s="4">
        <f>IF('True_Odds_Calculator_2-way'!B34="","",'True_Odds_Calculator_2-way'!B34)</f>
        <v>2.12</v>
      </c>
      <c r="C33" s="4">
        <f t="shared" si="0"/>
        <v>0.5617977528089888</v>
      </c>
      <c r="D33">
        <f t="shared" si="1"/>
        <v>0.47169811320754712</v>
      </c>
      <c r="E33">
        <f t="shared" si="2"/>
        <v>3.3495866016535869E-2</v>
      </c>
      <c r="F33">
        <f t="shared" si="3"/>
        <v>-0.23150307398770409</v>
      </c>
      <c r="G33">
        <v>0</v>
      </c>
      <c r="H33">
        <f t="shared" si="4"/>
        <v>0.26499894000423996</v>
      </c>
      <c r="I33">
        <f t="shared" si="5"/>
        <v>-1.0699012312772822</v>
      </c>
      <c r="J33">
        <f t="shared" si="6"/>
        <v>1.0699012312772822</v>
      </c>
      <c r="K33">
        <f t="shared" si="7"/>
        <v>0.54510083634166528</v>
      </c>
      <c r="L33">
        <f t="shared" si="8"/>
        <v>0.45489916365833472</v>
      </c>
      <c r="M33">
        <f t="shared" si="9"/>
        <v>1.83452296039628</v>
      </c>
      <c r="N33">
        <f t="shared" si="10"/>
        <v>2.1982893790305562</v>
      </c>
    </row>
    <row r="34" spans="1:14" x14ac:dyDescent="0.25">
      <c r="A34" s="4">
        <f>IF('True_Odds_Calculator_2-way'!A35="","",'True_Odds_Calculator_2-way'!A35)</f>
        <v>1.47</v>
      </c>
      <c r="B34" s="4">
        <f>IF('True_Odds_Calculator_2-way'!B35="","",'True_Odds_Calculator_2-way'!B35)</f>
        <v>2.77</v>
      </c>
      <c r="C34" s="4">
        <f t="shared" si="0"/>
        <v>0.68027210884353739</v>
      </c>
      <c r="D34">
        <f t="shared" si="1"/>
        <v>0.36101083032490977</v>
      </c>
      <c r="E34">
        <f t="shared" si="2"/>
        <v>4.1282939168447275E-2</v>
      </c>
      <c r="F34">
        <f t="shared" si="3"/>
        <v>-0.20430265969203554</v>
      </c>
      <c r="G34">
        <v>0</v>
      </c>
      <c r="H34">
        <f t="shared" si="4"/>
        <v>0.24558559886048284</v>
      </c>
      <c r="I34">
        <f t="shared" si="5"/>
        <v>-1.0963884148405887</v>
      </c>
      <c r="J34">
        <f t="shared" si="6"/>
        <v>1.0963884148405887</v>
      </c>
      <c r="K34">
        <f t="shared" si="7"/>
        <v>0.65993421361085725</v>
      </c>
      <c r="L34">
        <f t="shared" si="8"/>
        <v>0.34006578638914264</v>
      </c>
      <c r="M34">
        <f t="shared" si="9"/>
        <v>1.5153025549750767</v>
      </c>
      <c r="N34">
        <f t="shared" si="10"/>
        <v>2.9406074942678422</v>
      </c>
    </row>
    <row r="35" spans="1:14" x14ac:dyDescent="0.25">
      <c r="A35" s="4">
        <f>IF('True_Odds_Calculator_2-way'!A36="","",'True_Odds_Calculator_2-way'!A36)</f>
        <v>1.48</v>
      </c>
      <c r="B35" s="4">
        <f>IF('True_Odds_Calculator_2-way'!B36="","",'True_Odds_Calculator_2-way'!B36)</f>
        <v>2.65</v>
      </c>
      <c r="C35" s="4">
        <f t="shared" si="0"/>
        <v>0.67567567567567566</v>
      </c>
      <c r="D35">
        <f t="shared" si="1"/>
        <v>0.37735849056603776</v>
      </c>
      <c r="E35">
        <f t="shared" si="2"/>
        <v>5.3034166241713532E-2</v>
      </c>
      <c r="F35">
        <f t="shared" si="3"/>
        <v>-0.2019377868434471</v>
      </c>
      <c r="G35">
        <v>0</v>
      </c>
      <c r="H35">
        <f t="shared" si="4"/>
        <v>0.25497195308516063</v>
      </c>
      <c r="I35">
        <f t="shared" si="5"/>
        <v>-1.1236664374387373</v>
      </c>
      <c r="J35">
        <f t="shared" si="6"/>
        <v>1.1236664374387373</v>
      </c>
      <c r="K35">
        <f t="shared" si="7"/>
        <v>0.64962066799018825</v>
      </c>
      <c r="L35">
        <f t="shared" si="8"/>
        <v>0.35037933200981158</v>
      </c>
      <c r="M35">
        <f t="shared" si="9"/>
        <v>1.539359889970594</v>
      </c>
      <c r="N35">
        <f t="shared" si="10"/>
        <v>2.8540496217739157</v>
      </c>
    </row>
    <row r="36" spans="1:14" x14ac:dyDescent="0.25">
      <c r="A36" s="4">
        <f>IF('True_Odds_Calculator_2-way'!A37="","",'True_Odds_Calculator_2-way'!A37)</f>
        <v>1.47</v>
      </c>
      <c r="B36" s="4">
        <f>IF('True_Odds_Calculator_2-way'!B37="","",'True_Odds_Calculator_2-way'!B37)</f>
        <v>2.7</v>
      </c>
      <c r="C36" s="4">
        <f t="shared" si="0"/>
        <v>0.68027210884353739</v>
      </c>
      <c r="D36">
        <f t="shared" si="1"/>
        <v>0.37037037037037035</v>
      </c>
      <c r="E36">
        <f t="shared" si="2"/>
        <v>5.0642479213907743E-2</v>
      </c>
      <c r="F36">
        <f t="shared" si="3"/>
        <v>-0.20131015369110616</v>
      </c>
      <c r="G36">
        <v>0</v>
      </c>
      <c r="H36">
        <f t="shared" si="4"/>
        <v>0.25195263290501385</v>
      </c>
      <c r="I36">
        <f t="shared" si="5"/>
        <v>-1.1187334157740445</v>
      </c>
      <c r="J36">
        <f t="shared" si="6"/>
        <v>1.1187334157740445</v>
      </c>
      <c r="K36">
        <f t="shared" si="7"/>
        <v>0.65539187056629122</v>
      </c>
      <c r="L36">
        <f t="shared" si="8"/>
        <v>0.34460812943370878</v>
      </c>
      <c r="M36">
        <f t="shared" si="9"/>
        <v>1.5258047054138011</v>
      </c>
      <c r="N36">
        <f t="shared" si="10"/>
        <v>2.9018468068158763</v>
      </c>
    </row>
    <row r="37" spans="1:14" x14ac:dyDescent="0.25">
      <c r="A37" s="4">
        <f>IF('True_Odds_Calculator_2-way'!A38="","",'True_Odds_Calculator_2-way'!A38)</f>
        <v>1.52</v>
      </c>
      <c r="B37" s="4">
        <f>IF('True_Odds_Calculator_2-way'!B38="","",'True_Odds_Calculator_2-way'!B38)</f>
        <v>2.57</v>
      </c>
      <c r="C37" s="4">
        <f t="shared" si="0"/>
        <v>0.65789473684210531</v>
      </c>
      <c r="D37">
        <f t="shared" si="1"/>
        <v>0.38910505836575876</v>
      </c>
      <c r="E37">
        <f t="shared" si="2"/>
        <v>4.6999795207864015E-2</v>
      </c>
      <c r="F37">
        <f t="shared" si="3"/>
        <v>-0.20899037476960891</v>
      </c>
      <c r="G37">
        <v>0</v>
      </c>
      <c r="H37">
        <f t="shared" si="4"/>
        <v>0.25599016997747287</v>
      </c>
      <c r="I37">
        <f t="shared" si="5"/>
        <v>-1.1067473785474293</v>
      </c>
      <c r="J37">
        <f t="shared" si="6"/>
        <v>1.1067473785474293</v>
      </c>
      <c r="K37">
        <f t="shared" si="7"/>
        <v>0.63471565728940826</v>
      </c>
      <c r="L37">
        <f t="shared" si="8"/>
        <v>0.3652843427105919</v>
      </c>
      <c r="M37">
        <f t="shared" si="9"/>
        <v>1.5755086368446631</v>
      </c>
      <c r="N37">
        <f t="shared" si="10"/>
        <v>2.7375933843194633</v>
      </c>
    </row>
    <row r="38" spans="1:14" x14ac:dyDescent="0.25">
      <c r="A38" s="4">
        <f>IF('True_Odds_Calculator_2-way'!A39="","",'True_Odds_Calculator_2-way'!A39)</f>
        <v>1.81</v>
      </c>
      <c r="B38" s="4">
        <f>IF('True_Odds_Calculator_2-way'!B39="","",'True_Odds_Calculator_2-way'!B39)</f>
        <v>2.02</v>
      </c>
      <c r="C38" s="4">
        <f t="shared" si="0"/>
        <v>0.5524861878453039</v>
      </c>
      <c r="D38">
        <f t="shared" si="1"/>
        <v>0.49504950495049505</v>
      </c>
      <c r="E38">
        <f t="shared" si="2"/>
        <v>4.7535692795798834E-2</v>
      </c>
      <c r="F38">
        <f t="shared" si="3"/>
        <v>-0.22597232098900499</v>
      </c>
      <c r="G38">
        <v>0</v>
      </c>
      <c r="H38">
        <f t="shared" si="4"/>
        <v>0.27350801378480388</v>
      </c>
      <c r="I38">
        <f t="shared" si="5"/>
        <v>-1.1001639366407492</v>
      </c>
      <c r="J38">
        <f t="shared" si="6"/>
        <v>1.1001639366407492</v>
      </c>
      <c r="K38">
        <f t="shared" si="7"/>
        <v>0.52878359784482387</v>
      </c>
      <c r="L38">
        <f t="shared" si="8"/>
        <v>0.47121640215517624</v>
      </c>
      <c r="M38">
        <f t="shared" si="9"/>
        <v>1.8911327886790064</v>
      </c>
      <c r="N38">
        <f t="shared" si="10"/>
        <v>2.1221672153735645</v>
      </c>
    </row>
    <row r="39" spans="1:14" x14ac:dyDescent="0.25">
      <c r="A39" s="4">
        <f>IF('True_Odds_Calculator_2-way'!A40="","",'True_Odds_Calculator_2-way'!A40)</f>
        <v>1.81</v>
      </c>
      <c r="B39" s="4">
        <f>IF('True_Odds_Calculator_2-way'!B40="","",'True_Odds_Calculator_2-way'!B40)</f>
        <v>2.11</v>
      </c>
      <c r="C39" s="4">
        <f t="shared" si="0"/>
        <v>0.5524861878453039</v>
      </c>
      <c r="D39">
        <f t="shared" si="1"/>
        <v>0.47393364928909953</v>
      </c>
      <c r="E39">
        <f t="shared" si="2"/>
        <v>2.6419837134403323E-2</v>
      </c>
      <c r="F39">
        <f t="shared" si="3"/>
        <v>-0.23542195805294452</v>
      </c>
      <c r="G39">
        <v>0</v>
      </c>
      <c r="H39">
        <f t="shared" si="4"/>
        <v>0.26184179518734785</v>
      </c>
      <c r="I39">
        <f t="shared" si="5"/>
        <v>-1.0546199952805544</v>
      </c>
      <c r="J39">
        <f t="shared" si="6"/>
        <v>1.0546199952805544</v>
      </c>
      <c r="K39">
        <f t="shared" si="7"/>
        <v>0.53930387414417835</v>
      </c>
      <c r="L39">
        <f t="shared" si="8"/>
        <v>0.46069612585582176</v>
      </c>
      <c r="M39">
        <f t="shared" si="9"/>
        <v>1.8542421961772491</v>
      </c>
      <c r="N39">
        <f t="shared" si="10"/>
        <v>2.1706281947614148</v>
      </c>
    </row>
    <row r="40" spans="1:14" x14ac:dyDescent="0.25">
      <c r="A40" s="4">
        <f>IF('True_Odds_Calculator_2-way'!A41="","",'True_Odds_Calculator_2-way'!A41)</f>
        <v>2.02</v>
      </c>
      <c r="B40" s="4">
        <f>IF('True_Odds_Calculator_2-way'!B41="","",'True_Odds_Calculator_2-way'!B41)</f>
        <v>1.89</v>
      </c>
      <c r="C40" s="4">
        <f t="shared" si="0"/>
        <v>0.49504950495049505</v>
      </c>
      <c r="D40">
        <f t="shared" si="1"/>
        <v>0.52910052910052918</v>
      </c>
      <c r="E40">
        <f t="shared" si="2"/>
        <v>2.4150034051024338E-2</v>
      </c>
      <c r="F40">
        <f t="shared" si="3"/>
        <v>-0.23778092094923764</v>
      </c>
      <c r="G40">
        <v>0</v>
      </c>
      <c r="H40">
        <f t="shared" si="4"/>
        <v>0.26193095500026198</v>
      </c>
      <c r="I40">
        <f t="shared" si="5"/>
        <v>-1.0495542964487814</v>
      </c>
      <c r="J40">
        <f t="shared" si="6"/>
        <v>1.0495542964487814</v>
      </c>
      <c r="K40">
        <f t="shared" si="7"/>
        <v>0.48296454089387197</v>
      </c>
      <c r="L40">
        <f t="shared" si="8"/>
        <v>0.51703545910612803</v>
      </c>
      <c r="M40">
        <f t="shared" si="9"/>
        <v>2.0705453823777571</v>
      </c>
      <c r="N40">
        <f t="shared" si="10"/>
        <v>1.9341033238394147</v>
      </c>
    </row>
    <row r="41" spans="1:14" x14ac:dyDescent="0.25">
      <c r="A41" s="4">
        <f>IF('True_Odds_Calculator_2-way'!A42="","",'True_Odds_Calculator_2-way'!A42)</f>
        <v>2.25</v>
      </c>
      <c r="B41" s="4">
        <f>IF('True_Odds_Calculator_2-way'!B42="","",'True_Odds_Calculator_2-way'!B42)</f>
        <v>1.71</v>
      </c>
      <c r="C41" s="4">
        <f t="shared" si="0"/>
        <v>0.44444444444444442</v>
      </c>
      <c r="D41">
        <f t="shared" si="1"/>
        <v>0.58479532163742687</v>
      </c>
      <c r="E41">
        <f t="shared" si="2"/>
        <v>2.9239766081871288E-2</v>
      </c>
      <c r="F41">
        <f t="shared" si="3"/>
        <v>-0.2306692657569851</v>
      </c>
      <c r="G41">
        <v>0</v>
      </c>
      <c r="H41">
        <f t="shared" si="4"/>
        <v>0.25990903183885639</v>
      </c>
      <c r="I41">
        <f t="shared" si="5"/>
        <v>-1.0614897848685503</v>
      </c>
      <c r="J41">
        <f t="shared" si="6"/>
        <v>1.0614897848685503</v>
      </c>
      <c r="K41">
        <f t="shared" si="7"/>
        <v>0.42976330383488626</v>
      </c>
      <c r="L41">
        <f t="shared" si="8"/>
        <v>0.57023669616511363</v>
      </c>
      <c r="M41">
        <f t="shared" si="9"/>
        <v>2.3268622310856886</v>
      </c>
      <c r="N41">
        <f t="shared" si="10"/>
        <v>1.753657747256671</v>
      </c>
    </row>
    <row r="42" spans="1:14" x14ac:dyDescent="0.25">
      <c r="A42" s="4">
        <f>IF('True_Odds_Calculator_2-way'!A43="","",'True_Odds_Calculator_2-way'!A43)</f>
        <v>1.85</v>
      </c>
      <c r="B42" s="4">
        <f>IF('True_Odds_Calculator_2-way'!B43="","",'True_Odds_Calculator_2-way'!B43)</f>
        <v>2.0699999999999998</v>
      </c>
      <c r="C42" s="4">
        <f t="shared" si="0"/>
        <v>0.54054054054054046</v>
      </c>
      <c r="D42">
        <f t="shared" si="1"/>
        <v>0.48309178743961356</v>
      </c>
      <c r="E42">
        <f t="shared" si="2"/>
        <v>2.3632327980154022E-2</v>
      </c>
      <c r="F42">
        <f t="shared" si="3"/>
        <v>-0.2374983679331506</v>
      </c>
      <c r="G42">
        <v>0</v>
      </c>
      <c r="H42">
        <f t="shared" si="4"/>
        <v>0.26113069591330457</v>
      </c>
      <c r="I42">
        <f t="shared" si="5"/>
        <v>-1.0485729457933801</v>
      </c>
      <c r="J42">
        <f t="shared" si="6"/>
        <v>1.0485729457933801</v>
      </c>
      <c r="K42">
        <f t="shared" si="7"/>
        <v>0.52874048091327497</v>
      </c>
      <c r="L42">
        <f t="shared" si="8"/>
        <v>0.47125951908672531</v>
      </c>
      <c r="M42">
        <f t="shared" si="9"/>
        <v>1.8912870039243732</v>
      </c>
      <c r="N42">
        <f t="shared" si="10"/>
        <v>2.1219730519989164</v>
      </c>
    </row>
    <row r="43" spans="1:14" x14ac:dyDescent="0.25">
      <c r="A43" s="4">
        <f>IF('True_Odds_Calculator_2-way'!A44="","",'True_Odds_Calculator_2-way'!A44)</f>
        <v>1.93</v>
      </c>
      <c r="B43" s="4">
        <f>IF('True_Odds_Calculator_2-way'!B44="","",'True_Odds_Calculator_2-way'!B44)</f>
        <v>1.97</v>
      </c>
      <c r="C43" s="4">
        <f t="shared" si="0"/>
        <v>0.5181347150259068</v>
      </c>
      <c r="D43">
        <f t="shared" si="1"/>
        <v>0.50761421319796951</v>
      </c>
      <c r="E43">
        <f t="shared" si="2"/>
        <v>2.5748928223876311E-2</v>
      </c>
      <c r="F43">
        <f t="shared" si="3"/>
        <v>-0.23726361747455349</v>
      </c>
      <c r="G43">
        <v>0</v>
      </c>
      <c r="H43">
        <f t="shared" si="4"/>
        <v>0.26301254569842986</v>
      </c>
      <c r="I43">
        <f t="shared" si="5"/>
        <v>-1.0528649266733445</v>
      </c>
      <c r="J43">
        <f t="shared" si="6"/>
        <v>1.0528649266733445</v>
      </c>
      <c r="K43">
        <f t="shared" si="7"/>
        <v>0.50526374119939821</v>
      </c>
      <c r="L43">
        <f t="shared" si="8"/>
        <v>0.49473625880060179</v>
      </c>
      <c r="M43">
        <f t="shared" si="9"/>
        <v>1.9791643818062103</v>
      </c>
      <c r="N43">
        <f t="shared" si="10"/>
        <v>2.021278978873144</v>
      </c>
    </row>
    <row r="44" spans="1:14" x14ac:dyDescent="0.25">
      <c r="A44" s="4">
        <f>IF('True_Odds_Calculator_2-way'!A45="","",'True_Odds_Calculator_2-way'!A45)</f>
        <v>1.68</v>
      </c>
      <c r="B44" s="4">
        <f>IF('True_Odds_Calculator_2-way'!B45="","",'True_Odds_Calculator_2-way'!B45)</f>
        <v>2.31</v>
      </c>
      <c r="C44" s="4">
        <f t="shared" si="0"/>
        <v>0.59523809523809523</v>
      </c>
      <c r="D44">
        <f t="shared" si="1"/>
        <v>0.4329004329004329</v>
      </c>
      <c r="E44">
        <f t="shared" si="2"/>
        <v>2.813852813852824E-2</v>
      </c>
      <c r="F44">
        <f t="shared" si="3"/>
        <v>-0.22954030096887235</v>
      </c>
      <c r="G44">
        <v>0</v>
      </c>
      <c r="H44">
        <f t="shared" si="4"/>
        <v>0.25767882910740053</v>
      </c>
      <c r="I44">
        <f t="shared" si="5"/>
        <v>-1.0595217973953226</v>
      </c>
      <c r="J44">
        <f t="shared" si="6"/>
        <v>1.0595217973953226</v>
      </c>
      <c r="K44">
        <f t="shared" si="7"/>
        <v>0.581234893460709</v>
      </c>
      <c r="L44">
        <f t="shared" si="8"/>
        <v>0.41876510653929105</v>
      </c>
      <c r="M44">
        <f t="shared" si="9"/>
        <v>1.7204748222288193</v>
      </c>
      <c r="N44">
        <f t="shared" si="10"/>
        <v>2.3879735545878726</v>
      </c>
    </row>
    <row r="45" spans="1:14" x14ac:dyDescent="0.25">
      <c r="A45" s="4">
        <f>IF('True_Odds_Calculator_2-way'!A46="","",'True_Odds_Calculator_2-way'!A46)</f>
        <v>1.79</v>
      </c>
      <c r="B45" s="4">
        <f>IF('True_Odds_Calculator_2-way'!B46="","",'True_Odds_Calculator_2-way'!B46)</f>
        <v>2.12</v>
      </c>
      <c r="C45" s="4">
        <f t="shared" si="0"/>
        <v>0.55865921787709494</v>
      </c>
      <c r="D45">
        <f t="shared" si="1"/>
        <v>0.47169811320754712</v>
      </c>
      <c r="E45">
        <f t="shared" si="2"/>
        <v>3.0357331084642114E-2</v>
      </c>
      <c r="F45">
        <f t="shared" si="3"/>
        <v>-0.23316116791398755</v>
      </c>
      <c r="G45">
        <v>0</v>
      </c>
      <c r="H45">
        <f t="shared" si="4"/>
        <v>0.26351849899862967</v>
      </c>
      <c r="I45">
        <f t="shared" si="5"/>
        <v>-1.0631081389064057</v>
      </c>
      <c r="J45">
        <f t="shared" si="6"/>
        <v>1.0631081389064057</v>
      </c>
      <c r="K45">
        <f t="shared" si="7"/>
        <v>0.54352096574427933</v>
      </c>
      <c r="L45">
        <f t="shared" si="8"/>
        <v>0.4564790342557204</v>
      </c>
      <c r="M45">
        <f t="shared" si="9"/>
        <v>1.8398554297360612</v>
      </c>
      <c r="N45">
        <f t="shared" si="10"/>
        <v>2.1906811155751749</v>
      </c>
    </row>
    <row r="46" spans="1:14" x14ac:dyDescent="0.25">
      <c r="A46" s="4">
        <f>IF('True_Odds_Calculator_2-way'!A47="","",'True_Odds_Calculator_2-way'!A47)</f>
        <v>2.34</v>
      </c>
      <c r="B46" s="4">
        <f>IF('True_Odds_Calculator_2-way'!B47="","",'True_Odds_Calculator_2-way'!B47)</f>
        <v>1.66</v>
      </c>
      <c r="C46" s="4">
        <f t="shared" si="0"/>
        <v>0.42735042735042739</v>
      </c>
      <c r="D46">
        <f t="shared" si="1"/>
        <v>0.60240963855421692</v>
      </c>
      <c r="E46">
        <f t="shared" si="2"/>
        <v>2.9760065904644417E-2</v>
      </c>
      <c r="F46">
        <f t="shared" si="3"/>
        <v>-0.22767995057151669</v>
      </c>
      <c r="G46">
        <v>0</v>
      </c>
      <c r="H46">
        <f t="shared" si="4"/>
        <v>0.2574400164761611</v>
      </c>
      <c r="I46">
        <f t="shared" si="5"/>
        <v>-1.0633485251477839</v>
      </c>
      <c r="J46">
        <f t="shared" si="6"/>
        <v>1.0633485251477839</v>
      </c>
      <c r="K46">
        <f t="shared" si="7"/>
        <v>0.41239034653044082</v>
      </c>
      <c r="L46">
        <f t="shared" si="8"/>
        <v>0.58760965346955907</v>
      </c>
      <c r="M46">
        <f t="shared" si="9"/>
        <v>2.4248870236980302</v>
      </c>
      <c r="N46">
        <f t="shared" si="10"/>
        <v>1.7018100265975373</v>
      </c>
    </row>
    <row r="47" spans="1:14" x14ac:dyDescent="0.25">
      <c r="A47" s="4">
        <f>IF('True_Odds_Calculator_2-way'!A48="","",'True_Odds_Calculator_2-way'!A48)</f>
        <v>2.19</v>
      </c>
      <c r="B47" s="4">
        <f>IF('True_Odds_Calculator_2-way'!B48="","",'True_Odds_Calculator_2-way'!B48)</f>
        <v>1.74</v>
      </c>
      <c r="C47" s="4">
        <f t="shared" si="0"/>
        <v>0.45662100456621008</v>
      </c>
      <c r="D47">
        <f t="shared" si="1"/>
        <v>0.57471264367816088</v>
      </c>
      <c r="E47">
        <f t="shared" si="2"/>
        <v>3.1333648244370904E-2</v>
      </c>
      <c r="F47">
        <f t="shared" si="3"/>
        <v>-0.23109221644885325</v>
      </c>
      <c r="G47">
        <v>0</v>
      </c>
      <c r="H47">
        <f t="shared" si="4"/>
        <v>0.26242586469322415</v>
      </c>
      <c r="I47">
        <f t="shared" si="5"/>
        <v>-1.0656403571953759</v>
      </c>
      <c r="J47">
        <f t="shared" si="6"/>
        <v>1.0656403571953759</v>
      </c>
      <c r="K47">
        <f t="shared" si="7"/>
        <v>0.4408953301027736</v>
      </c>
      <c r="L47">
        <f t="shared" si="8"/>
        <v>0.5591046698972264</v>
      </c>
      <c r="M47">
        <f t="shared" si="9"/>
        <v>2.2681120250624973</v>
      </c>
      <c r="N47">
        <f t="shared" si="10"/>
        <v>1.7885738643245783</v>
      </c>
    </row>
    <row r="48" spans="1:14" x14ac:dyDescent="0.25">
      <c r="A48" s="4">
        <f>IF('True_Odds_Calculator_2-way'!A49="","",'True_Odds_Calculator_2-way'!A49)</f>
        <v>2.08</v>
      </c>
      <c r="B48" s="4">
        <f>IF('True_Odds_Calculator_2-way'!B49="","",'True_Odds_Calculator_2-way'!B49)</f>
        <v>1.83</v>
      </c>
      <c r="C48" s="4">
        <f t="shared" si="0"/>
        <v>0.48076923076923073</v>
      </c>
      <c r="D48">
        <f t="shared" si="1"/>
        <v>0.54644808743169393</v>
      </c>
      <c r="E48">
        <f t="shared" si="2"/>
        <v>2.7217318200924545E-2</v>
      </c>
      <c r="F48">
        <f t="shared" si="3"/>
        <v>-0.23549810844892827</v>
      </c>
      <c r="G48">
        <v>0</v>
      </c>
      <c r="H48">
        <f t="shared" si="4"/>
        <v>0.26271542664985281</v>
      </c>
      <c r="I48">
        <f t="shared" si="5"/>
        <v>-1.0562070842074627</v>
      </c>
      <c r="J48">
        <f t="shared" si="6"/>
        <v>1.0562070842074627</v>
      </c>
      <c r="K48">
        <f t="shared" si="7"/>
        <v>0.46713612113428016</v>
      </c>
      <c r="L48">
        <f t="shared" si="8"/>
        <v>0.53286387886572006</v>
      </c>
      <c r="M48">
        <f t="shared" si="9"/>
        <v>2.1407036509440598</v>
      </c>
      <c r="N48">
        <f t="shared" si="10"/>
        <v>1.8766518798921943</v>
      </c>
    </row>
    <row r="49" spans="1:14" x14ac:dyDescent="0.25">
      <c r="A49" s="4">
        <f>IF('True_Odds_Calculator_2-way'!A50="","",'True_Odds_Calculator_2-way'!A50)</f>
        <v>2.1</v>
      </c>
      <c r="B49" s="4">
        <f>IF('True_Odds_Calculator_2-way'!B50="","",'True_Odds_Calculator_2-way'!B50)</f>
        <v>1.79</v>
      </c>
      <c r="C49" s="4">
        <f t="shared" si="0"/>
        <v>0.47619047619047616</v>
      </c>
      <c r="D49">
        <f t="shared" si="1"/>
        <v>0.55865921787709494</v>
      </c>
      <c r="E49">
        <f t="shared" si="2"/>
        <v>3.4849694067571102E-2</v>
      </c>
      <c r="F49">
        <f t="shared" si="3"/>
        <v>-0.2311785049215217</v>
      </c>
      <c r="G49">
        <v>0</v>
      </c>
      <c r="H49">
        <f t="shared" si="4"/>
        <v>0.2660281989890928</v>
      </c>
      <c r="I49">
        <f t="shared" si="5"/>
        <v>-1.072729223145815</v>
      </c>
      <c r="J49">
        <f t="shared" si="6"/>
        <v>1.072729223145815</v>
      </c>
      <c r="K49">
        <f t="shared" si="7"/>
        <v>0.4587151448829464</v>
      </c>
      <c r="L49">
        <f t="shared" si="8"/>
        <v>0.5412848551170536</v>
      </c>
      <c r="M49">
        <f t="shared" si="9"/>
        <v>2.1800021454603971</v>
      </c>
      <c r="N49">
        <f t="shared" si="10"/>
        <v>1.8474560862851939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1.84</v>
      </c>
      <c r="C50" s="4">
        <f t="shared" si="0"/>
        <v>0.4854368932038835</v>
      </c>
      <c r="D50">
        <f t="shared" si="1"/>
        <v>0.54347826086956519</v>
      </c>
      <c r="E50">
        <f t="shared" si="2"/>
        <v>2.891515407344869E-2</v>
      </c>
      <c r="F50">
        <f t="shared" si="3"/>
        <v>-0.23490924440692273</v>
      </c>
      <c r="G50">
        <v>0</v>
      </c>
      <c r="H50">
        <f t="shared" si="4"/>
        <v>0.26382439848037148</v>
      </c>
      <c r="I50">
        <f t="shared" si="5"/>
        <v>-1.0597597584982434</v>
      </c>
      <c r="J50">
        <f t="shared" si="6"/>
        <v>1.0597597584982434</v>
      </c>
      <c r="K50">
        <f t="shared" si="7"/>
        <v>0.47095494984925418</v>
      </c>
      <c r="L50">
        <f t="shared" si="8"/>
        <v>0.52904505015074577</v>
      </c>
      <c r="M50">
        <f t="shared" si="9"/>
        <v>2.123345344008138</v>
      </c>
      <c r="N50">
        <f t="shared" si="10"/>
        <v>1.8901981971385247</v>
      </c>
    </row>
    <row r="51" spans="1:14" x14ac:dyDescent="0.25">
      <c r="A51" s="4">
        <f>IF('True_Odds_Calculator_2-way'!A52="","",'True_Odds_Calculator_2-way'!A52)</f>
        <v>2.21</v>
      </c>
      <c r="B51" s="4">
        <f>IF('True_Odds_Calculator_2-way'!B52="","",'True_Odds_Calculator_2-way'!B52)</f>
        <v>1.72</v>
      </c>
      <c r="C51" s="4">
        <f t="shared" si="0"/>
        <v>0.45248868778280543</v>
      </c>
      <c r="D51">
        <f t="shared" si="1"/>
        <v>0.58139534883720934</v>
      </c>
      <c r="E51">
        <f t="shared" si="2"/>
        <v>3.3884036620014824E-2</v>
      </c>
      <c r="F51">
        <f t="shared" si="3"/>
        <v>-0.2291907818583605</v>
      </c>
      <c r="G51">
        <v>0</v>
      </c>
      <c r="H51">
        <f t="shared" si="4"/>
        <v>0.26307481847837527</v>
      </c>
      <c r="I51">
        <f t="shared" si="5"/>
        <v>-1.0713739108887084</v>
      </c>
      <c r="J51">
        <f t="shared" si="6"/>
        <v>1.0713739108887084</v>
      </c>
      <c r="K51">
        <f t="shared" si="7"/>
        <v>0.43547132891069945</v>
      </c>
      <c r="L51">
        <f t="shared" si="8"/>
        <v>0.56452867108930049</v>
      </c>
      <c r="M51">
        <f t="shared" si="9"/>
        <v>2.2963624321753371</v>
      </c>
      <c r="N51">
        <f t="shared" si="10"/>
        <v>1.7713892158398703</v>
      </c>
    </row>
    <row r="52" spans="1:14" x14ac:dyDescent="0.25">
      <c r="A52" s="4">
        <f>IF('True_Odds_Calculator_2-way'!A53="","",'True_Odds_Calculator_2-way'!A53)</f>
        <v>2.11</v>
      </c>
      <c r="B52" s="4">
        <f>IF('True_Odds_Calculator_2-way'!B53="","",'True_Odds_Calculator_2-way'!B53)</f>
        <v>1.79</v>
      </c>
      <c r="C52" s="4">
        <f t="shared" si="0"/>
        <v>0.47393364928909953</v>
      </c>
      <c r="D52">
        <f t="shared" si="1"/>
        <v>0.55865921787709494</v>
      </c>
      <c r="E52">
        <f t="shared" si="2"/>
        <v>3.2592867166194583E-2</v>
      </c>
      <c r="F52">
        <f t="shared" si="3"/>
        <v>-0.23217453467129112</v>
      </c>
      <c r="G52">
        <v>0</v>
      </c>
      <c r="H52">
        <f t="shared" si="4"/>
        <v>0.26476740183748576</v>
      </c>
      <c r="I52">
        <f t="shared" si="5"/>
        <v>-1.0678861770883312</v>
      </c>
      <c r="J52">
        <f t="shared" si="6"/>
        <v>1.0678861770883312</v>
      </c>
      <c r="K52">
        <f t="shared" si="7"/>
        <v>0.45759183965236705</v>
      </c>
      <c r="L52">
        <f t="shared" si="8"/>
        <v>0.54240816034763273</v>
      </c>
      <c r="M52">
        <f t="shared" si="9"/>
        <v>2.1853536565680476</v>
      </c>
      <c r="N52">
        <f t="shared" si="10"/>
        <v>1.8436300798997822</v>
      </c>
    </row>
    <row r="53" spans="1:14" x14ac:dyDescent="0.25">
      <c r="A53" s="4">
        <f>IF('True_Odds_Calculator_2-way'!A54="","",'True_Odds_Calculator_2-way'!A54)</f>
        <v>2.0099999999999998</v>
      </c>
      <c r="B53" s="4">
        <f>IF('True_Odds_Calculator_2-way'!B54="","",'True_Odds_Calculator_2-way'!B54)</f>
        <v>1.88</v>
      </c>
      <c r="C53" s="4">
        <f t="shared" si="0"/>
        <v>0.49751243781094534</v>
      </c>
      <c r="D53">
        <f t="shared" si="1"/>
        <v>0.53191489361702127</v>
      </c>
      <c r="E53">
        <f t="shared" si="2"/>
        <v>2.9427331427966497E-2</v>
      </c>
      <c r="F53">
        <f t="shared" si="3"/>
        <v>-0.23520694400338749</v>
      </c>
      <c r="G53">
        <v>0</v>
      </c>
      <c r="H53">
        <f t="shared" si="4"/>
        <v>0.26463427543135393</v>
      </c>
      <c r="I53">
        <f t="shared" si="5"/>
        <v>-1.060713208766217</v>
      </c>
      <c r="J53">
        <f t="shared" si="6"/>
        <v>1.060713208766217</v>
      </c>
      <c r="K53">
        <f t="shared" si="7"/>
        <v>0.48278384578010813</v>
      </c>
      <c r="L53">
        <f t="shared" si="8"/>
        <v>0.5172161542198922</v>
      </c>
      <c r="M53">
        <f t="shared" si="9"/>
        <v>2.0713203408538785</v>
      </c>
      <c r="N53">
        <f t="shared" si="10"/>
        <v>1.9334276237142709</v>
      </c>
    </row>
    <row r="54" spans="1:14" x14ac:dyDescent="0.25">
      <c r="A54" s="4">
        <f>IF('True_Odds_Calculator_2-way'!A55="","",'True_Odds_Calculator_2-way'!A55)</f>
        <v>2.2400000000000002</v>
      </c>
      <c r="B54" s="4">
        <f>IF('True_Odds_Calculator_2-way'!B55="","",'True_Odds_Calculator_2-way'!B55)</f>
        <v>1.7</v>
      </c>
      <c r="C54" s="4">
        <f t="shared" si="0"/>
        <v>0.4464285714285714</v>
      </c>
      <c r="D54">
        <f t="shared" si="1"/>
        <v>0.58823529411764708</v>
      </c>
      <c r="E54">
        <f t="shared" si="2"/>
        <v>3.4663865546218364E-2</v>
      </c>
      <c r="F54">
        <f t="shared" si="3"/>
        <v>-0.22794117647058831</v>
      </c>
      <c r="G54">
        <v>0</v>
      </c>
      <c r="H54">
        <f t="shared" si="4"/>
        <v>0.26260504201680673</v>
      </c>
      <c r="I54">
        <f t="shared" si="5"/>
        <v>-1.0733469768527293</v>
      </c>
      <c r="J54">
        <f t="shared" si="6"/>
        <v>1.0733469768527293</v>
      </c>
      <c r="K54">
        <f t="shared" si="7"/>
        <v>0.42900958501512831</v>
      </c>
      <c r="L54">
        <f t="shared" si="8"/>
        <v>0.5709904149848718</v>
      </c>
      <c r="M54">
        <f t="shared" si="9"/>
        <v>2.3309502512973848</v>
      </c>
      <c r="N54">
        <f t="shared" si="10"/>
        <v>1.7513428837969105</v>
      </c>
    </row>
    <row r="55" spans="1:14" x14ac:dyDescent="0.25">
      <c r="A55" s="4">
        <f>IF('True_Odds_Calculator_2-way'!A56="","",'True_Odds_Calculator_2-way'!A56)</f>
        <v>2.04</v>
      </c>
      <c r="B55" s="4">
        <f>IF('True_Odds_Calculator_2-way'!B56="","",'True_Odds_Calculator_2-way'!B56)</f>
        <v>1.85</v>
      </c>
      <c r="C55" s="4">
        <f t="shared" si="0"/>
        <v>0.49019607843137253</v>
      </c>
      <c r="D55">
        <f t="shared" si="1"/>
        <v>0.54054054054054046</v>
      </c>
      <c r="E55">
        <f t="shared" si="2"/>
        <v>3.0736618971912932E-2</v>
      </c>
      <c r="F55">
        <f t="shared" si="3"/>
        <v>-0.23423423423423428</v>
      </c>
      <c r="G55">
        <v>0</v>
      </c>
      <c r="H55">
        <f t="shared" si="4"/>
        <v>0.26497085320614727</v>
      </c>
      <c r="I55">
        <f t="shared" si="5"/>
        <v>-1.0635890745287924</v>
      </c>
      <c r="J55">
        <f t="shared" si="6"/>
        <v>1.0635890745287924</v>
      </c>
      <c r="K55">
        <f t="shared" si="7"/>
        <v>0.47480390464975097</v>
      </c>
      <c r="L55">
        <f t="shared" si="8"/>
        <v>0.52519609535024903</v>
      </c>
      <c r="M55">
        <f t="shared" si="9"/>
        <v>2.1061326375099441</v>
      </c>
      <c r="N55">
        <f t="shared" si="10"/>
        <v>1.904050713349474</v>
      </c>
    </row>
    <row r="56" spans="1:14" x14ac:dyDescent="0.25">
      <c r="A56" s="4">
        <f>IF('True_Odds_Calculator_2-way'!A57="","",'True_Odds_Calculator_2-way'!A57)</f>
        <v>1.96</v>
      </c>
      <c r="B56" s="4">
        <f>IF('True_Odds_Calculator_2-way'!B57="","",'True_Odds_Calculator_2-way'!B57)</f>
        <v>1.88</v>
      </c>
      <c r="C56" s="4">
        <f t="shared" si="0"/>
        <v>0.51020408163265307</v>
      </c>
      <c r="D56">
        <f t="shared" si="1"/>
        <v>0.53191489361702127</v>
      </c>
      <c r="E56">
        <f t="shared" si="2"/>
        <v>4.2118975249674229E-2</v>
      </c>
      <c r="F56">
        <f t="shared" si="3"/>
        <v>-0.22926617455492848</v>
      </c>
      <c r="G56">
        <v>0</v>
      </c>
      <c r="H56">
        <f t="shared" si="4"/>
        <v>0.27138514980460271</v>
      </c>
      <c r="I56">
        <f t="shared" si="5"/>
        <v>-1.0879853497231111</v>
      </c>
      <c r="J56">
        <f t="shared" si="6"/>
        <v>1.0879853497231111</v>
      </c>
      <c r="K56">
        <f t="shared" si="7"/>
        <v>0.48912529307605751</v>
      </c>
      <c r="L56">
        <f t="shared" si="8"/>
        <v>0.51087470692394266</v>
      </c>
      <c r="M56">
        <f t="shared" si="9"/>
        <v>2.0444659357341863</v>
      </c>
      <c r="N56">
        <f t="shared" si="10"/>
        <v>1.9574271077563381</v>
      </c>
    </row>
    <row r="57" spans="1:14" x14ac:dyDescent="0.25">
      <c r="A57" s="4">
        <f>IF('True_Odds_Calculator_2-way'!A58="","",'True_Odds_Calculator_2-way'!A58)</f>
        <v>2.08</v>
      </c>
      <c r="B57" s="4">
        <f>IF('True_Odds_Calculator_2-way'!B58="","",'True_Odds_Calculator_2-way'!B58)</f>
        <v>1.76</v>
      </c>
      <c r="C57" s="4">
        <f t="shared" si="0"/>
        <v>0.48076923076923073</v>
      </c>
      <c r="D57">
        <f t="shared" si="1"/>
        <v>0.56818181818181823</v>
      </c>
      <c r="E57">
        <f t="shared" si="2"/>
        <v>4.8951048951048959E-2</v>
      </c>
      <c r="F57">
        <f t="shared" si="3"/>
        <v>-0.22421328671328666</v>
      </c>
      <c r="G57">
        <v>0</v>
      </c>
      <c r="H57">
        <f t="shared" si="4"/>
        <v>0.27316433566433568</v>
      </c>
      <c r="I57">
        <f t="shared" si="5"/>
        <v>-1.1037769642208699</v>
      </c>
      <c r="J57">
        <f t="shared" si="6"/>
        <v>1.1037769642208699</v>
      </c>
      <c r="K57">
        <f t="shared" si="7"/>
        <v>0.45618791322653113</v>
      </c>
      <c r="L57">
        <f t="shared" si="8"/>
        <v>0.54381208677346893</v>
      </c>
      <c r="M57">
        <f t="shared" si="9"/>
        <v>2.1920791213585393</v>
      </c>
      <c r="N57">
        <f t="shared" si="10"/>
        <v>1.838870492807861</v>
      </c>
    </row>
    <row r="58" spans="1:14" x14ac:dyDescent="0.25">
      <c r="A58" s="4">
        <f>IF('True_Odds_Calculator_2-way'!A59="","",'True_Odds_Calculator_2-way'!A59)</f>
        <v>2.27</v>
      </c>
      <c r="B58" s="4">
        <f>IF('True_Odds_Calculator_2-way'!B59="","",'True_Odds_Calculator_2-way'!B59)</f>
        <v>1.65</v>
      </c>
      <c r="C58" s="4">
        <f t="shared" si="0"/>
        <v>0.44052863436123346</v>
      </c>
      <c r="D58">
        <f t="shared" si="1"/>
        <v>0.60606060606060608</v>
      </c>
      <c r="E58">
        <f t="shared" si="2"/>
        <v>4.658924042183954E-2</v>
      </c>
      <c r="F58">
        <f t="shared" si="3"/>
        <v>-0.22039781070618081</v>
      </c>
      <c r="G58">
        <v>0</v>
      </c>
      <c r="H58">
        <f t="shared" si="4"/>
        <v>0.26698705112802029</v>
      </c>
      <c r="I58">
        <f t="shared" si="5"/>
        <v>-1.1006302913143411</v>
      </c>
      <c r="J58">
        <f t="shared" si="6"/>
        <v>1.1006302913143411</v>
      </c>
      <c r="K58">
        <f t="shared" si="7"/>
        <v>0.41704887980643335</v>
      </c>
      <c r="L58">
        <f t="shared" si="8"/>
        <v>0.58295112019356654</v>
      </c>
      <c r="M58">
        <f t="shared" si="9"/>
        <v>2.3978004699692139</v>
      </c>
      <c r="N58">
        <f t="shared" si="10"/>
        <v>1.715409689354322</v>
      </c>
    </row>
    <row r="59" spans="1:14" x14ac:dyDescent="0.25">
      <c r="A59" s="4">
        <f>IF('True_Odds_Calculator_2-way'!A60="","",'True_Odds_Calculator_2-way'!A60)</f>
        <v>1.93</v>
      </c>
      <c r="B59" s="4">
        <f>IF('True_Odds_Calculator_2-way'!B60="","",'True_Odds_Calculator_2-way'!B60)</f>
        <v>1.9</v>
      </c>
      <c r="C59" s="4">
        <f t="shared" si="0"/>
        <v>0.5181347150259068</v>
      </c>
      <c r="D59">
        <f t="shared" si="1"/>
        <v>0.52631578947368418</v>
      </c>
      <c r="E59">
        <f t="shared" si="2"/>
        <v>4.445050449959087E-2</v>
      </c>
      <c r="F59">
        <f t="shared" si="3"/>
        <v>-0.22825197709299161</v>
      </c>
      <c r="G59">
        <v>0</v>
      </c>
      <c r="H59">
        <f t="shared" si="4"/>
        <v>0.27270248159258254</v>
      </c>
      <c r="I59">
        <f t="shared" si="5"/>
        <v>-1.0930430596399217</v>
      </c>
      <c r="J59">
        <f t="shared" si="6"/>
        <v>1.0930430596399217</v>
      </c>
      <c r="K59">
        <f t="shared" si="7"/>
        <v>0.49590136395381257</v>
      </c>
      <c r="L59">
        <f t="shared" si="8"/>
        <v>0.50409863604618754</v>
      </c>
      <c r="M59">
        <f t="shared" si="9"/>
        <v>2.0165300454651267</v>
      </c>
      <c r="N59">
        <f t="shared" si="10"/>
        <v>1.9837387536759294</v>
      </c>
    </row>
    <row r="60" spans="1:14" x14ac:dyDescent="0.25">
      <c r="A60" s="4">
        <f>IF('True_Odds_Calculator_2-way'!A61="","",'True_Odds_Calculator_2-way'!A61)</f>
        <v>1.93</v>
      </c>
      <c r="B60" s="4">
        <f>IF('True_Odds_Calculator_2-way'!B61="","",'True_Odds_Calculator_2-way'!B61)</f>
        <v>1.9</v>
      </c>
      <c r="C60" s="4">
        <f t="shared" si="0"/>
        <v>0.5181347150259068</v>
      </c>
      <c r="D60">
        <f t="shared" si="1"/>
        <v>0.52631578947368418</v>
      </c>
      <c r="E60">
        <f t="shared" si="2"/>
        <v>4.445050449959087E-2</v>
      </c>
      <c r="F60">
        <f t="shared" si="3"/>
        <v>-0.22825197709299161</v>
      </c>
      <c r="G60">
        <v>0</v>
      </c>
      <c r="H60">
        <f t="shared" si="4"/>
        <v>0.27270248159258254</v>
      </c>
      <c r="I60">
        <f t="shared" si="5"/>
        <v>-1.0930430596399217</v>
      </c>
      <c r="J60">
        <f t="shared" si="6"/>
        <v>1.0930430596399217</v>
      </c>
      <c r="K60">
        <f t="shared" si="7"/>
        <v>0.49590136395381257</v>
      </c>
      <c r="L60">
        <f t="shared" si="8"/>
        <v>0.50409863604618754</v>
      </c>
      <c r="M60">
        <f t="shared" si="9"/>
        <v>2.0165300454651267</v>
      </c>
      <c r="N60">
        <f t="shared" si="10"/>
        <v>1.9837387536759294</v>
      </c>
    </row>
    <row r="61" spans="1:14" x14ac:dyDescent="0.25">
      <c r="A61" s="4">
        <f>IF('True_Odds_Calculator_2-way'!A62="","",'True_Odds_Calculator_2-way'!A62)</f>
        <v>2.02</v>
      </c>
      <c r="B61" s="4">
        <f>IF('True_Odds_Calculator_2-way'!B62="","",'True_Odds_Calculator_2-way'!B62)</f>
        <v>1.83</v>
      </c>
      <c r="C61" s="4">
        <f t="shared" si="0"/>
        <v>0.49504950495049505</v>
      </c>
      <c r="D61">
        <f t="shared" si="1"/>
        <v>0.54644808743169393</v>
      </c>
      <c r="E61">
        <f t="shared" si="2"/>
        <v>4.1497592382188975E-2</v>
      </c>
      <c r="F61">
        <f t="shared" si="3"/>
        <v>-0.22902126278201596</v>
      </c>
      <c r="G61">
        <v>0</v>
      </c>
      <c r="H61">
        <f t="shared" si="4"/>
        <v>0.27051885516420493</v>
      </c>
      <c r="I61">
        <f t="shared" si="5"/>
        <v>-1.0868281233544477</v>
      </c>
      <c r="J61">
        <f t="shared" si="6"/>
        <v>1.0868281233544477</v>
      </c>
      <c r="K61">
        <f t="shared" si="7"/>
        <v>0.47425625911513414</v>
      </c>
      <c r="L61">
        <f t="shared" si="8"/>
        <v>0.52574374088486586</v>
      </c>
      <c r="M61">
        <f t="shared" si="9"/>
        <v>2.1085646858215363</v>
      </c>
      <c r="N61">
        <f t="shared" si="10"/>
        <v>1.9020673423841918</v>
      </c>
    </row>
    <row r="62" spans="1:14" x14ac:dyDescent="0.25">
      <c r="A62" s="4">
        <f>IF('True_Odds_Calculator_2-way'!A63="","",'True_Odds_Calculator_2-way'!A63)</f>
        <v>2.08</v>
      </c>
      <c r="B62" s="4">
        <f>IF('True_Odds_Calculator_2-way'!B63="","",'True_Odds_Calculator_2-way'!B63)</f>
        <v>1.76</v>
      </c>
      <c r="C62" s="4">
        <f t="shared" si="0"/>
        <v>0.48076923076923073</v>
      </c>
      <c r="D62">
        <f t="shared" si="1"/>
        <v>0.56818181818181823</v>
      </c>
      <c r="E62">
        <f t="shared" si="2"/>
        <v>4.8951048951048959E-2</v>
      </c>
      <c r="F62">
        <f t="shared" si="3"/>
        <v>-0.22421328671328666</v>
      </c>
      <c r="G62">
        <v>0</v>
      </c>
      <c r="H62">
        <f t="shared" si="4"/>
        <v>0.27316433566433568</v>
      </c>
      <c r="I62">
        <f t="shared" si="5"/>
        <v>-1.1037769642208699</v>
      </c>
      <c r="J62">
        <f t="shared" si="6"/>
        <v>1.1037769642208699</v>
      </c>
      <c r="K62">
        <f t="shared" si="7"/>
        <v>0.45618791322653113</v>
      </c>
      <c r="L62">
        <f t="shared" si="8"/>
        <v>0.54381208677346893</v>
      </c>
      <c r="M62">
        <f t="shared" si="9"/>
        <v>2.1920791213585393</v>
      </c>
      <c r="N62">
        <f t="shared" si="10"/>
        <v>1.838870492807861</v>
      </c>
    </row>
    <row r="63" spans="1:14" x14ac:dyDescent="0.25">
      <c r="A63" s="4">
        <f>IF('True_Odds_Calculator_2-way'!A64="","",'True_Odds_Calculator_2-way'!A64)</f>
        <v>1.8</v>
      </c>
      <c r="B63" s="4">
        <f>IF('True_Odds_Calculator_2-way'!B64="","",'True_Odds_Calculator_2-way'!B64)</f>
        <v>2.0299999999999998</v>
      </c>
      <c r="C63" s="4">
        <f t="shared" si="0"/>
        <v>0.55555555555555558</v>
      </c>
      <c r="D63">
        <f t="shared" si="1"/>
        <v>0.49261083743842371</v>
      </c>
      <c r="E63">
        <f t="shared" si="2"/>
        <v>4.816639299397929E-2</v>
      </c>
      <c r="F63">
        <f t="shared" si="3"/>
        <v>-0.2255062944718117</v>
      </c>
      <c r="G63">
        <v>0</v>
      </c>
      <c r="H63">
        <f t="shared" si="4"/>
        <v>0.27367268746579099</v>
      </c>
      <c r="I63">
        <f t="shared" si="5"/>
        <v>-1.1016316230980796</v>
      </c>
      <c r="J63">
        <f t="shared" si="6"/>
        <v>1.1016316230980796</v>
      </c>
      <c r="K63">
        <f t="shared" si="7"/>
        <v>0.53154583724862015</v>
      </c>
      <c r="L63">
        <f t="shared" si="8"/>
        <v>0.46845416275137991</v>
      </c>
      <c r="M63">
        <f t="shared" si="9"/>
        <v>1.8813052984784633</v>
      </c>
      <c r="N63">
        <f t="shared" si="10"/>
        <v>2.1346805717910216</v>
      </c>
    </row>
    <row r="64" spans="1:14" x14ac:dyDescent="0.25">
      <c r="A64" s="4">
        <f>IF('True_Odds_Calculator_2-way'!A65="","",'True_Odds_Calculator_2-way'!A65)</f>
        <v>1.98</v>
      </c>
      <c r="B64" s="4">
        <f>IF('True_Odds_Calculator_2-way'!B65="","",'True_Odds_Calculator_2-way'!B65)</f>
        <v>1.85</v>
      </c>
      <c r="C64" s="4">
        <f t="shared" si="0"/>
        <v>0.50505050505050508</v>
      </c>
      <c r="D64">
        <f t="shared" si="1"/>
        <v>0.54054054054054046</v>
      </c>
      <c r="E64">
        <f t="shared" si="2"/>
        <v>4.5591045591045543E-2</v>
      </c>
      <c r="F64">
        <f t="shared" si="3"/>
        <v>-0.22740922740922742</v>
      </c>
      <c r="G64">
        <v>0</v>
      </c>
      <c r="H64">
        <f t="shared" si="4"/>
        <v>0.27300027300027296</v>
      </c>
      <c r="I64">
        <f t="shared" si="5"/>
        <v>-1.0956642697819576</v>
      </c>
      <c r="J64">
        <f t="shared" si="6"/>
        <v>1.0956642697819576</v>
      </c>
      <c r="K64">
        <f t="shared" si="7"/>
        <v>0.48221797483362183</v>
      </c>
      <c r="L64">
        <f t="shared" si="8"/>
        <v>0.51778202516637828</v>
      </c>
      <c r="M64">
        <f t="shared" si="9"/>
        <v>2.0737509843863182</v>
      </c>
      <c r="N64">
        <f t="shared" si="10"/>
        <v>1.9313146293146641</v>
      </c>
    </row>
    <row r="65" spans="1:14" x14ac:dyDescent="0.25">
      <c r="A65" s="4">
        <f>IF('True_Odds_Calculator_2-way'!A66="","",'True_Odds_Calculator_2-way'!A66)</f>
        <v>2.0099999999999998</v>
      </c>
      <c r="B65" s="4">
        <f>IF('True_Odds_Calculator_2-way'!B66="","",'True_Odds_Calculator_2-way'!B66)</f>
        <v>1.83</v>
      </c>
      <c r="C65" s="4">
        <f t="shared" si="0"/>
        <v>0.49751243781094534</v>
      </c>
      <c r="D65">
        <f t="shared" si="1"/>
        <v>0.54644808743169393</v>
      </c>
      <c r="E65">
        <f t="shared" si="2"/>
        <v>4.3960525242639381E-2</v>
      </c>
      <c r="F65">
        <f t="shared" si="3"/>
        <v>-0.22790419487263125</v>
      </c>
      <c r="G65">
        <v>0</v>
      </c>
      <c r="H65">
        <f t="shared" si="4"/>
        <v>0.27186472011527063</v>
      </c>
      <c r="I65">
        <f t="shared" si="5"/>
        <v>-1.0921952084562025</v>
      </c>
      <c r="J65">
        <f t="shared" si="6"/>
        <v>1.0921952084562025</v>
      </c>
      <c r="K65">
        <f t="shared" si="7"/>
        <v>0.47548468471574579</v>
      </c>
      <c r="L65">
        <f t="shared" si="8"/>
        <v>0.52451531528425399</v>
      </c>
      <c r="M65">
        <f t="shared" si="9"/>
        <v>2.1031171605407648</v>
      </c>
      <c r="N65">
        <f t="shared" si="10"/>
        <v>1.9065220230186481</v>
      </c>
    </row>
    <row r="66" spans="1:14" x14ac:dyDescent="0.25">
      <c r="A66" s="4">
        <f>IF('True_Odds_Calculator_2-way'!A67="","",'True_Odds_Calculator_2-way'!A67)</f>
        <v>1.93</v>
      </c>
      <c r="B66" s="4">
        <f>IF('True_Odds_Calculator_2-way'!B67="","",'True_Odds_Calculator_2-way'!B67)</f>
        <v>1.9</v>
      </c>
      <c r="C66" s="4">
        <f t="shared" si="0"/>
        <v>0.5181347150259068</v>
      </c>
      <c r="D66">
        <f t="shared" si="1"/>
        <v>0.52631578947368418</v>
      </c>
      <c r="E66">
        <f t="shared" si="2"/>
        <v>4.445050449959087E-2</v>
      </c>
      <c r="F66">
        <f t="shared" si="3"/>
        <v>-0.22825197709299161</v>
      </c>
      <c r="G66">
        <v>0</v>
      </c>
      <c r="H66">
        <f t="shared" si="4"/>
        <v>0.27270248159258254</v>
      </c>
      <c r="I66">
        <f t="shared" si="5"/>
        <v>-1.0930430596399217</v>
      </c>
      <c r="J66">
        <f t="shared" si="6"/>
        <v>1.0930430596399217</v>
      </c>
      <c r="K66">
        <f t="shared" si="7"/>
        <v>0.49590136395381257</v>
      </c>
      <c r="L66">
        <f t="shared" si="8"/>
        <v>0.50409863604618754</v>
      </c>
      <c r="M66">
        <f t="shared" si="9"/>
        <v>2.0165300454651267</v>
      </c>
      <c r="N66">
        <f t="shared" si="10"/>
        <v>1.9837387536759294</v>
      </c>
    </row>
    <row r="67" spans="1:14" x14ac:dyDescent="0.25">
      <c r="A67" s="4">
        <f>IF('True_Odds_Calculator_2-way'!A68="","",'True_Odds_Calculator_2-way'!A68)</f>
        <v>2.2599999999999998</v>
      </c>
      <c r="B67" s="4">
        <f>IF('True_Odds_Calculator_2-way'!B68="","",'True_Odds_Calculator_2-way'!B68)</f>
        <v>1.65</v>
      </c>
      <c r="C67" s="4">
        <f t="shared" ref="C67:C130" si="11">1/A67</f>
        <v>0.44247787610619471</v>
      </c>
      <c r="D67">
        <f t="shared" ref="D67:D130" si="12">1/B67</f>
        <v>0.60606060606060608</v>
      </c>
      <c r="E67">
        <f t="shared" ref="E67:E130" si="13">C67+D67-1</f>
        <v>4.85384821668009E-2</v>
      </c>
      <c r="F67">
        <f t="shared" ref="F67:F130" si="14">C67+D67-(C67*D67)-1</f>
        <v>-0.21962992759452926</v>
      </c>
      <c r="G67">
        <v>0</v>
      </c>
      <c r="H67">
        <f t="shared" ref="H67:H130" si="15">C67*D67</f>
        <v>0.26816840976133016</v>
      </c>
      <c r="I67">
        <f t="shared" ref="I67:I130" si="16">((-4*F67*H67)^0.5)/(2*F67)</f>
        <v>-1.1049892402196602</v>
      </c>
      <c r="J67">
        <f t="shared" ref="J67:J130" si="17">(-((-4*F67*H67)^0.5))/(2*F67)</f>
        <v>1.1049892402196602</v>
      </c>
      <c r="K67">
        <f t="shared" ref="K67:K130" si="18">IF(A67="","",(C67/($J67+C67-($J67*C67))))</f>
        <v>0.41801014383590385</v>
      </c>
      <c r="L67">
        <f t="shared" ref="L67:L130" si="19">IF(B67="","",(D67/($J67+D67-($J67*D67))))</f>
        <v>0.58198985616409593</v>
      </c>
      <c r="M67">
        <f t="shared" ref="M67:M130" si="20">IF(A67="","",1/K67)</f>
        <v>2.3922864426767716</v>
      </c>
      <c r="N67">
        <f t="shared" ref="N67:N130" si="21">IF(B67="","",1/L67)</f>
        <v>1.7182430061427794</v>
      </c>
    </row>
    <row r="68" spans="1:14" x14ac:dyDescent="0.25">
      <c r="A68" s="4">
        <f>IF('True_Odds_Calculator_2-way'!A69="","",'True_Odds_Calculator_2-way'!A69)</f>
        <v>2.09</v>
      </c>
      <c r="B68" s="4">
        <f>IF('True_Odds_Calculator_2-way'!B69="","",'True_Odds_Calculator_2-way'!B69)</f>
        <v>1.76</v>
      </c>
      <c r="C68" s="4">
        <f t="shared" si="11"/>
        <v>0.47846889952153115</v>
      </c>
      <c r="D68">
        <f t="shared" si="12"/>
        <v>0.56818181818181823</v>
      </c>
      <c r="E68">
        <f t="shared" si="13"/>
        <v>4.6650717703349276E-2</v>
      </c>
      <c r="F68">
        <f t="shared" si="14"/>
        <v>-0.22520661157024802</v>
      </c>
      <c r="G68">
        <v>0</v>
      </c>
      <c r="H68">
        <f t="shared" si="15"/>
        <v>0.27185732927359729</v>
      </c>
      <c r="I68">
        <f t="shared" si="16"/>
        <v>-1.0987021007226223</v>
      </c>
      <c r="J68">
        <f t="shared" si="17"/>
        <v>1.0987021007226223</v>
      </c>
      <c r="K68">
        <f t="shared" si="18"/>
        <v>0.45504490981400092</v>
      </c>
      <c r="L68">
        <f t="shared" si="19"/>
        <v>0.54495509018599919</v>
      </c>
      <c r="M68">
        <f t="shared" si="20"/>
        <v>2.197585289787658</v>
      </c>
      <c r="N68">
        <f t="shared" si="21"/>
        <v>1.8350135965491927</v>
      </c>
    </row>
    <row r="69" spans="1:14" x14ac:dyDescent="0.25">
      <c r="A69" s="4">
        <f>IF('True_Odds_Calculator_2-way'!A70="","",'True_Odds_Calculator_2-way'!A70)</f>
        <v>2.17</v>
      </c>
      <c r="B69" s="4">
        <f>IF('True_Odds_Calculator_2-way'!B70="","",'True_Odds_Calculator_2-way'!B70)</f>
        <v>1.67</v>
      </c>
      <c r="C69" s="4">
        <f t="shared" si="11"/>
        <v>0.46082949308755761</v>
      </c>
      <c r="D69">
        <f t="shared" si="12"/>
        <v>0.5988023952095809</v>
      </c>
      <c r="E69">
        <f t="shared" si="13"/>
        <v>5.9631888297138502E-2</v>
      </c>
      <c r="F69">
        <f t="shared" si="14"/>
        <v>-0.21631391594690808</v>
      </c>
      <c r="G69">
        <v>0</v>
      </c>
      <c r="H69">
        <f t="shared" si="15"/>
        <v>0.27594580424404652</v>
      </c>
      <c r="I69">
        <f t="shared" si="16"/>
        <v>-1.1294569126194953</v>
      </c>
      <c r="J69">
        <f t="shared" si="17"/>
        <v>1.1294569126194953</v>
      </c>
      <c r="K69">
        <f t="shared" si="18"/>
        <v>0.43076254760484473</v>
      </c>
      <c r="L69">
        <f t="shared" si="19"/>
        <v>0.56923745239515533</v>
      </c>
      <c r="M69">
        <f t="shared" si="20"/>
        <v>2.3214645877648095</v>
      </c>
      <c r="N69">
        <f t="shared" si="21"/>
        <v>1.7567361314550616</v>
      </c>
    </row>
    <row r="70" spans="1:14" x14ac:dyDescent="0.25">
      <c r="A70" s="4">
        <f>IF('True_Odds_Calculator_2-way'!A71="","",'True_Odds_Calculator_2-way'!A71)</f>
        <v>2.56</v>
      </c>
      <c r="B70" s="4">
        <f>IF('True_Odds_Calculator_2-way'!B71="","",'True_Odds_Calculator_2-way'!B71)</f>
        <v>1.52</v>
      </c>
      <c r="C70" s="4">
        <f t="shared" si="11"/>
        <v>0.390625</v>
      </c>
      <c r="D70">
        <f t="shared" si="12"/>
        <v>0.65789473684210531</v>
      </c>
      <c r="E70">
        <f t="shared" si="13"/>
        <v>4.851973684210531E-2</v>
      </c>
      <c r="F70">
        <f t="shared" si="14"/>
        <v>-0.20847039473684204</v>
      </c>
      <c r="G70">
        <v>0</v>
      </c>
      <c r="H70">
        <f t="shared" si="15"/>
        <v>0.2569901315789474</v>
      </c>
      <c r="I70">
        <f t="shared" si="16"/>
        <v>-1.110288979210819</v>
      </c>
      <c r="J70">
        <f t="shared" si="17"/>
        <v>1.110288979210819</v>
      </c>
      <c r="K70">
        <f t="shared" si="18"/>
        <v>0.3660254037844386</v>
      </c>
      <c r="L70">
        <f t="shared" si="19"/>
        <v>0.63397459621556129</v>
      </c>
      <c r="M70">
        <f t="shared" si="20"/>
        <v>2.7320508075688776</v>
      </c>
      <c r="N70">
        <f t="shared" si="21"/>
        <v>1.577350269189626</v>
      </c>
    </row>
    <row r="71" spans="1:14" x14ac:dyDescent="0.25">
      <c r="A71" s="4">
        <f>IF('True_Odds_Calculator_2-way'!A72="","",'True_Odds_Calculator_2-way'!A72)</f>
        <v>1.94</v>
      </c>
      <c r="B71" s="4">
        <f>IF('True_Odds_Calculator_2-way'!B72="","",'True_Odds_Calculator_2-way'!B72)</f>
        <v>1.88</v>
      </c>
      <c r="C71" s="4">
        <f t="shared" si="11"/>
        <v>0.51546391752577325</v>
      </c>
      <c r="D71">
        <f t="shared" si="12"/>
        <v>0.53191489361702127</v>
      </c>
      <c r="E71">
        <f t="shared" si="13"/>
        <v>4.7378811142794408E-2</v>
      </c>
      <c r="F71">
        <f t="shared" si="14"/>
        <v>-0.22680412371134029</v>
      </c>
      <c r="G71">
        <v>0</v>
      </c>
      <c r="H71">
        <f t="shared" si="15"/>
        <v>0.2741829348541347</v>
      </c>
      <c r="I71">
        <f t="shared" si="16"/>
        <v>-1.0994987428338558</v>
      </c>
      <c r="J71">
        <f t="shared" si="17"/>
        <v>1.0994987428338558</v>
      </c>
      <c r="K71">
        <f t="shared" si="18"/>
        <v>0.49175600120276386</v>
      </c>
      <c r="L71">
        <f t="shared" si="19"/>
        <v>0.50824399879723636</v>
      </c>
      <c r="M71">
        <f t="shared" si="20"/>
        <v>2.0335288182638238</v>
      </c>
      <c r="N71">
        <f t="shared" si="21"/>
        <v>1.9675588936937933</v>
      </c>
    </row>
    <row r="72" spans="1:14" x14ac:dyDescent="0.25">
      <c r="A72" s="4">
        <f>IF('True_Odds_Calculator_2-way'!A73="","",'True_Odds_Calculator_2-way'!A73)</f>
        <v>2.08</v>
      </c>
      <c r="B72" s="4">
        <f>IF('True_Odds_Calculator_2-way'!B73="","",'True_Odds_Calculator_2-way'!B73)</f>
        <v>1.77</v>
      </c>
      <c r="C72" s="4">
        <f t="shared" si="11"/>
        <v>0.48076923076923073</v>
      </c>
      <c r="D72">
        <f t="shared" si="12"/>
        <v>0.56497175141242939</v>
      </c>
      <c r="E72">
        <f t="shared" si="13"/>
        <v>4.5740982181660117E-2</v>
      </c>
      <c r="F72">
        <f t="shared" si="14"/>
        <v>-0.22588005215123863</v>
      </c>
      <c r="G72">
        <v>0</v>
      </c>
      <c r="H72">
        <f t="shared" si="15"/>
        <v>0.27162103433289875</v>
      </c>
      <c r="I72">
        <f t="shared" si="16"/>
        <v>-1.0965861582662815</v>
      </c>
      <c r="J72">
        <f t="shared" si="17"/>
        <v>1.0965861582662815</v>
      </c>
      <c r="K72">
        <f t="shared" si="18"/>
        <v>0.45780983617496723</v>
      </c>
      <c r="L72">
        <f t="shared" si="19"/>
        <v>0.54219016382503293</v>
      </c>
      <c r="M72">
        <f t="shared" si="20"/>
        <v>2.1843130509275839</v>
      </c>
      <c r="N72">
        <f t="shared" si="21"/>
        <v>1.8443713418650365</v>
      </c>
    </row>
    <row r="73" spans="1:14" x14ac:dyDescent="0.25">
      <c r="A73" s="4">
        <f>IF('True_Odds_Calculator_2-way'!A74="","",'True_Odds_Calculator_2-way'!A74)</f>
        <v>2.04</v>
      </c>
      <c r="B73" s="4">
        <f>IF('True_Odds_Calculator_2-way'!B74="","",'True_Odds_Calculator_2-way'!B74)</f>
        <v>1.81</v>
      </c>
      <c r="C73" s="4">
        <f t="shared" si="11"/>
        <v>0.49019607843137253</v>
      </c>
      <c r="D73">
        <f t="shared" si="12"/>
        <v>0.5524861878453039</v>
      </c>
      <c r="E73">
        <f t="shared" si="13"/>
        <v>4.2682266276676373E-2</v>
      </c>
      <c r="F73">
        <f t="shared" si="14"/>
        <v>-0.22814429639259015</v>
      </c>
      <c r="G73">
        <v>0</v>
      </c>
      <c r="H73">
        <f t="shared" si="15"/>
        <v>0.27082656266926658</v>
      </c>
      <c r="I73">
        <f t="shared" si="16"/>
        <v>-1.0895340841010224</v>
      </c>
      <c r="J73">
        <f t="shared" si="17"/>
        <v>1.0895340841010224</v>
      </c>
      <c r="K73">
        <f t="shared" si="18"/>
        <v>0.46879788020304902</v>
      </c>
      <c r="L73">
        <f t="shared" si="19"/>
        <v>0.53120211979695098</v>
      </c>
      <c r="M73">
        <f t="shared" si="20"/>
        <v>2.1331154474650633</v>
      </c>
      <c r="N73">
        <f t="shared" si="21"/>
        <v>1.8825226081218283</v>
      </c>
    </row>
    <row r="74" spans="1:14" x14ac:dyDescent="0.25">
      <c r="A74" s="4">
        <f>IF('True_Odds_Calculator_2-way'!A75="","",'True_Odds_Calculator_2-way'!A75)</f>
        <v>2.31</v>
      </c>
      <c r="B74" s="4">
        <f>IF('True_Odds_Calculator_2-way'!B75="","",'True_Odds_Calculator_2-way'!B75)</f>
        <v>1.63</v>
      </c>
      <c r="C74" s="4">
        <f t="shared" si="11"/>
        <v>0.4329004329004329</v>
      </c>
      <c r="D74">
        <f t="shared" si="12"/>
        <v>0.61349693251533743</v>
      </c>
      <c r="E74">
        <f t="shared" si="13"/>
        <v>4.6397365415770331E-2</v>
      </c>
      <c r="F74">
        <f t="shared" si="14"/>
        <v>-0.21918572225320698</v>
      </c>
      <c r="G74">
        <v>0</v>
      </c>
      <c r="H74">
        <f t="shared" si="15"/>
        <v>0.26558308766897726</v>
      </c>
      <c r="I74">
        <f t="shared" si="16"/>
        <v>-1.1007636444730438</v>
      </c>
      <c r="J74">
        <f t="shared" si="17"/>
        <v>1.1007636444730438</v>
      </c>
      <c r="K74">
        <f t="shared" si="18"/>
        <v>0.4095003467405931</v>
      </c>
      <c r="L74">
        <f t="shared" si="19"/>
        <v>0.59049965325940701</v>
      </c>
      <c r="M74">
        <f t="shared" si="20"/>
        <v>2.442000374259687</v>
      </c>
      <c r="N74">
        <f t="shared" si="21"/>
        <v>1.6934810960180178</v>
      </c>
    </row>
    <row r="75" spans="1:14" x14ac:dyDescent="0.25">
      <c r="A75" s="4">
        <f>IF('True_Odds_Calculator_2-way'!A76="","",'True_Odds_Calculator_2-way'!A76)</f>
        <v>1.93</v>
      </c>
      <c r="B75" s="4">
        <f>IF('True_Odds_Calculator_2-way'!B76="","",'True_Odds_Calculator_2-way'!B76)</f>
        <v>1.9</v>
      </c>
      <c r="C75" s="4">
        <f t="shared" si="11"/>
        <v>0.5181347150259068</v>
      </c>
      <c r="D75">
        <f t="shared" si="12"/>
        <v>0.52631578947368418</v>
      </c>
      <c r="E75">
        <f t="shared" si="13"/>
        <v>4.445050449959087E-2</v>
      </c>
      <c r="F75">
        <f t="shared" si="14"/>
        <v>-0.22825197709299161</v>
      </c>
      <c r="G75">
        <v>0</v>
      </c>
      <c r="H75">
        <f t="shared" si="15"/>
        <v>0.27270248159258254</v>
      </c>
      <c r="I75">
        <f t="shared" si="16"/>
        <v>-1.0930430596399217</v>
      </c>
      <c r="J75">
        <f t="shared" si="17"/>
        <v>1.0930430596399217</v>
      </c>
      <c r="K75">
        <f t="shared" si="18"/>
        <v>0.49590136395381257</v>
      </c>
      <c r="L75">
        <f t="shared" si="19"/>
        <v>0.50409863604618754</v>
      </c>
      <c r="M75">
        <f t="shared" si="20"/>
        <v>2.0165300454651267</v>
      </c>
      <c r="N75">
        <f t="shared" si="21"/>
        <v>1.9837387536759294</v>
      </c>
    </row>
    <row r="76" spans="1:14" x14ac:dyDescent="0.25">
      <c r="A76" s="4">
        <f>IF('True_Odds_Calculator_2-way'!A77="","",'True_Odds_Calculator_2-way'!A77)</f>
        <v>2.2200000000000002</v>
      </c>
      <c r="B76" s="4">
        <f>IF('True_Odds_Calculator_2-way'!B77="","",'True_Odds_Calculator_2-way'!B77)</f>
        <v>1.68</v>
      </c>
      <c r="C76" s="4">
        <f t="shared" si="11"/>
        <v>0.4504504504504504</v>
      </c>
      <c r="D76">
        <f t="shared" si="12"/>
        <v>0.59523809523809523</v>
      </c>
      <c r="E76">
        <f t="shared" si="13"/>
        <v>4.5688545688545634E-2</v>
      </c>
      <c r="F76">
        <f t="shared" si="14"/>
        <v>-0.22243672243672252</v>
      </c>
      <c r="G76">
        <v>0</v>
      </c>
      <c r="H76">
        <f t="shared" si="15"/>
        <v>0.2681252681252681</v>
      </c>
      <c r="I76">
        <f t="shared" si="16"/>
        <v>-1.0979071877276467</v>
      </c>
      <c r="J76">
        <f t="shared" si="17"/>
        <v>1.0979071877276467</v>
      </c>
      <c r="K76">
        <f t="shared" si="18"/>
        <v>0.42745148692380741</v>
      </c>
      <c r="L76">
        <f t="shared" si="19"/>
        <v>0.57254851307619281</v>
      </c>
      <c r="M76">
        <f t="shared" si="20"/>
        <v>2.3394467690277296</v>
      </c>
      <c r="N76">
        <f t="shared" si="21"/>
        <v>1.7465768876547993</v>
      </c>
    </row>
    <row r="77" spans="1:14" x14ac:dyDescent="0.25">
      <c r="A77" s="4">
        <f>IF('True_Odds_Calculator_2-way'!A78="","",'True_Odds_Calculator_2-way'!A78)</f>
        <v>2.17</v>
      </c>
      <c r="B77" s="4">
        <f>IF('True_Odds_Calculator_2-way'!B78="","",'True_Odds_Calculator_2-way'!B78)</f>
        <v>1.7</v>
      </c>
      <c r="C77" s="4">
        <f t="shared" si="11"/>
        <v>0.46082949308755761</v>
      </c>
      <c r="D77">
        <f t="shared" si="12"/>
        <v>0.58823529411764708</v>
      </c>
      <c r="E77">
        <f t="shared" si="13"/>
        <v>4.9064787205204574E-2</v>
      </c>
      <c r="F77">
        <f t="shared" si="14"/>
        <v>-0.22201138519924113</v>
      </c>
      <c r="G77">
        <v>0</v>
      </c>
      <c r="H77">
        <f t="shared" si="15"/>
        <v>0.27107617240444565</v>
      </c>
      <c r="I77">
        <f t="shared" si="16"/>
        <v>-1.1049892402196595</v>
      </c>
      <c r="J77">
        <f t="shared" si="17"/>
        <v>1.1049892402196595</v>
      </c>
      <c r="K77">
        <f t="shared" si="18"/>
        <v>0.43614082497851364</v>
      </c>
      <c r="L77">
        <f t="shared" si="19"/>
        <v>0.56385917502148641</v>
      </c>
      <c r="M77">
        <f t="shared" si="20"/>
        <v>2.2928374110570013</v>
      </c>
      <c r="N77">
        <f t="shared" si="21"/>
        <v>1.773492468153762</v>
      </c>
    </row>
    <row r="78" spans="1:14" x14ac:dyDescent="0.25">
      <c r="A78" s="4">
        <f>IF('True_Odds_Calculator_2-way'!A79="","",'True_Odds_Calculator_2-way'!A79)</f>
        <v>1.98</v>
      </c>
      <c r="B78" s="4">
        <f>IF('True_Odds_Calculator_2-way'!B79="","",'True_Odds_Calculator_2-way'!B79)</f>
        <v>1.83</v>
      </c>
      <c r="C78" s="4">
        <f t="shared" si="11"/>
        <v>0.50505050505050508</v>
      </c>
      <c r="D78">
        <f t="shared" si="12"/>
        <v>0.54644808743169393</v>
      </c>
      <c r="E78">
        <f t="shared" si="13"/>
        <v>5.1498592482198902E-2</v>
      </c>
      <c r="F78">
        <f t="shared" si="14"/>
        <v>-0.22448529005906059</v>
      </c>
      <c r="G78">
        <v>0</v>
      </c>
      <c r="H78">
        <f t="shared" si="15"/>
        <v>0.27598388254125955</v>
      </c>
      <c r="I78">
        <f t="shared" si="16"/>
        <v>-1.108786465294761</v>
      </c>
      <c r="J78">
        <f t="shared" si="17"/>
        <v>1.108786465294761</v>
      </c>
      <c r="K78">
        <f t="shared" si="18"/>
        <v>0.47924607247172535</v>
      </c>
      <c r="L78">
        <f t="shared" si="19"/>
        <v>0.52075392752827476</v>
      </c>
      <c r="M78">
        <f t="shared" si="20"/>
        <v>2.0866107359888657</v>
      </c>
      <c r="N78">
        <f t="shared" si="21"/>
        <v>1.9202927661946518</v>
      </c>
    </row>
    <row r="79" spans="1:14" x14ac:dyDescent="0.25">
      <c r="A79" s="4">
        <f>IF('True_Odds_Calculator_2-way'!A80="","",'True_Odds_Calculator_2-way'!A80)</f>
        <v>1.85</v>
      </c>
      <c r="B79" s="4">
        <f>IF('True_Odds_Calculator_2-way'!B80="","",'True_Odds_Calculator_2-way'!B80)</f>
        <v>1.95</v>
      </c>
      <c r="C79" s="4">
        <f t="shared" si="11"/>
        <v>0.54054054054054046</v>
      </c>
      <c r="D79">
        <f t="shared" si="12"/>
        <v>0.51282051282051289</v>
      </c>
      <c r="E79">
        <f t="shared" si="13"/>
        <v>5.3361053361053346E-2</v>
      </c>
      <c r="F79">
        <f t="shared" si="14"/>
        <v>-0.22383922383922383</v>
      </c>
      <c r="G79">
        <v>0</v>
      </c>
      <c r="H79">
        <f t="shared" si="15"/>
        <v>0.27720027720027718</v>
      </c>
      <c r="I79">
        <f t="shared" si="16"/>
        <v>-1.1128297681493144</v>
      </c>
      <c r="J79">
        <f t="shared" si="17"/>
        <v>1.1128297681493144</v>
      </c>
      <c r="K79">
        <f t="shared" si="18"/>
        <v>0.51389962219428575</v>
      </c>
      <c r="L79">
        <f t="shared" si="19"/>
        <v>0.48610037780571441</v>
      </c>
      <c r="M79">
        <f t="shared" si="20"/>
        <v>1.9459053029269173</v>
      </c>
      <c r="N79">
        <f t="shared" si="21"/>
        <v>2.0571882797418479</v>
      </c>
    </row>
    <row r="80" spans="1:14" x14ac:dyDescent="0.25">
      <c r="A80" s="4">
        <f>IF('True_Odds_Calculator_2-way'!A81="","",'True_Odds_Calculator_2-way'!A81)</f>
        <v>1.97</v>
      </c>
      <c r="B80" s="4">
        <f>IF('True_Odds_Calculator_2-way'!B81="","",'True_Odds_Calculator_2-way'!B81)</f>
        <v>1.84</v>
      </c>
      <c r="C80" s="4">
        <f t="shared" si="11"/>
        <v>0.50761421319796951</v>
      </c>
      <c r="D80">
        <f t="shared" si="12"/>
        <v>0.54347826086956519</v>
      </c>
      <c r="E80">
        <f t="shared" si="13"/>
        <v>5.1092474067534699E-2</v>
      </c>
      <c r="F80">
        <f t="shared" si="14"/>
        <v>-0.22478481571397047</v>
      </c>
      <c r="G80">
        <v>0</v>
      </c>
      <c r="H80">
        <f t="shared" si="15"/>
        <v>0.27587728978150516</v>
      </c>
      <c r="I80">
        <f t="shared" si="16"/>
        <v>-1.1078334900733191</v>
      </c>
      <c r="J80">
        <f t="shared" si="17"/>
        <v>1.1078334900733191</v>
      </c>
      <c r="K80">
        <f t="shared" si="18"/>
        <v>0.48202098239800484</v>
      </c>
      <c r="L80">
        <f t="shared" si="19"/>
        <v>0.51797901760199527</v>
      </c>
      <c r="M80">
        <f t="shared" si="20"/>
        <v>2.0745984853711197</v>
      </c>
      <c r="N80">
        <f t="shared" si="21"/>
        <v>1.9305801316615878</v>
      </c>
    </row>
    <row r="81" spans="1:14" x14ac:dyDescent="0.25">
      <c r="A81" s="4">
        <f>IF('True_Odds_Calculator_2-way'!A82="","",'True_Odds_Calculator_2-way'!A82)</f>
        <v>1.65</v>
      </c>
      <c r="B81" s="4">
        <f>IF('True_Odds_Calculator_2-way'!B82="","",'True_Odds_Calculator_2-way'!B82)</f>
        <v>2.2200000000000002</v>
      </c>
      <c r="C81" s="4">
        <f t="shared" si="11"/>
        <v>0.60606060606060608</v>
      </c>
      <c r="D81">
        <f t="shared" si="12"/>
        <v>0.4504504504504504</v>
      </c>
      <c r="E81">
        <f t="shared" si="13"/>
        <v>5.6511056511056479E-2</v>
      </c>
      <c r="F81">
        <f t="shared" si="14"/>
        <v>-0.21648921648921648</v>
      </c>
      <c r="G81">
        <v>0</v>
      </c>
      <c r="H81">
        <f t="shared" si="15"/>
        <v>0.27300027300027296</v>
      </c>
      <c r="I81">
        <f t="shared" si="16"/>
        <v>-1.1229577231219765</v>
      </c>
      <c r="J81">
        <f t="shared" si="17"/>
        <v>1.1229577231219765</v>
      </c>
      <c r="K81">
        <f t="shared" si="18"/>
        <v>0.57806057116539045</v>
      </c>
      <c r="L81">
        <f t="shared" si="19"/>
        <v>0.4219394288346095</v>
      </c>
      <c r="M81">
        <f t="shared" si="20"/>
        <v>1.7299225200292849</v>
      </c>
      <c r="N81">
        <f t="shared" si="21"/>
        <v>2.3700084222088118</v>
      </c>
    </row>
    <row r="82" spans="1:14" x14ac:dyDescent="0.25">
      <c r="A82" s="4">
        <f>IF('True_Odds_Calculator_2-way'!A83="","",'True_Odds_Calculator_2-way'!A83)</f>
        <v>1.56</v>
      </c>
      <c r="B82" s="4">
        <f>IF('True_Odds_Calculator_2-way'!B83="","",'True_Odds_Calculator_2-way'!B83)</f>
        <v>2.4</v>
      </c>
      <c r="C82" s="4">
        <f t="shared" si="11"/>
        <v>0.64102564102564097</v>
      </c>
      <c r="D82">
        <f t="shared" si="12"/>
        <v>0.41666666666666669</v>
      </c>
      <c r="E82">
        <f t="shared" si="13"/>
        <v>5.7692307692307709E-2</v>
      </c>
      <c r="F82">
        <f t="shared" si="14"/>
        <v>-0.20940170940170932</v>
      </c>
      <c r="G82">
        <v>0</v>
      </c>
      <c r="H82">
        <f t="shared" si="15"/>
        <v>0.26709401709401709</v>
      </c>
      <c r="I82">
        <f t="shared" si="16"/>
        <v>-1.1293848786315641</v>
      </c>
      <c r="J82">
        <f t="shared" si="17"/>
        <v>1.1293848786315641</v>
      </c>
      <c r="K82">
        <f t="shared" si="18"/>
        <v>0.61257411327720679</v>
      </c>
      <c r="L82">
        <f t="shared" si="19"/>
        <v>0.3874258867227931</v>
      </c>
      <c r="M82">
        <f t="shared" si="20"/>
        <v>1.6324555320336762</v>
      </c>
      <c r="N82">
        <f t="shared" si="21"/>
        <v>2.5811388300841895</v>
      </c>
    </row>
    <row r="83" spans="1:14" x14ac:dyDescent="0.25">
      <c r="A83" s="4">
        <f>IF('True_Odds_Calculator_2-way'!A84="","",'True_Odds_Calculator_2-way'!A84)</f>
        <v>1.55</v>
      </c>
      <c r="B83" s="4">
        <f>IF('True_Odds_Calculator_2-way'!B84="","",'True_Odds_Calculator_2-way'!B84)</f>
        <v>2.41</v>
      </c>
      <c r="C83" s="4">
        <f t="shared" si="11"/>
        <v>0.64516129032258063</v>
      </c>
      <c r="D83">
        <f t="shared" si="12"/>
        <v>0.41493775933609955</v>
      </c>
      <c r="E83">
        <f t="shared" si="13"/>
        <v>6.0099049658680181E-2</v>
      </c>
      <c r="F83">
        <f t="shared" si="14"/>
        <v>-0.20760273055815825</v>
      </c>
      <c r="G83">
        <v>0</v>
      </c>
      <c r="H83">
        <f t="shared" si="15"/>
        <v>0.26770178021683844</v>
      </c>
      <c r="I83">
        <f t="shared" si="16"/>
        <v>-1.1355574187124042</v>
      </c>
      <c r="J83">
        <f t="shared" si="17"/>
        <v>1.1355574187124042</v>
      </c>
      <c r="K83">
        <f t="shared" si="18"/>
        <v>0.61555258347503539</v>
      </c>
      <c r="L83">
        <f t="shared" si="19"/>
        <v>0.38444741652496461</v>
      </c>
      <c r="M83">
        <f t="shared" si="20"/>
        <v>1.6245565802918223</v>
      </c>
      <c r="N83">
        <f t="shared" si="21"/>
        <v>2.6011359603844904</v>
      </c>
    </row>
    <row r="84" spans="1:14" x14ac:dyDescent="0.25">
      <c r="A84" s="4">
        <f>IF('True_Odds_Calculator_2-way'!A85="","",'True_Odds_Calculator_2-way'!A85)</f>
        <v>1.68</v>
      </c>
      <c r="B84" s="4">
        <f>IF('True_Odds_Calculator_2-way'!B85="","",'True_Odds_Calculator_2-way'!B85)</f>
        <v>2.17</v>
      </c>
      <c r="C84" s="4">
        <f t="shared" si="11"/>
        <v>0.59523809523809523</v>
      </c>
      <c r="D84">
        <f t="shared" si="12"/>
        <v>0.46082949308755761</v>
      </c>
      <c r="E84">
        <f t="shared" si="13"/>
        <v>5.6067588325652729E-2</v>
      </c>
      <c r="F84">
        <f t="shared" si="14"/>
        <v>-0.21823568136932203</v>
      </c>
      <c r="G84">
        <v>0</v>
      </c>
      <c r="H84">
        <f t="shared" si="15"/>
        <v>0.27430326969497476</v>
      </c>
      <c r="I84">
        <f t="shared" si="16"/>
        <v>-1.1211213233271871</v>
      </c>
      <c r="J84">
        <f t="shared" si="17"/>
        <v>1.1211213233271871</v>
      </c>
      <c r="K84">
        <f t="shared" si="18"/>
        <v>0.56742015338957086</v>
      </c>
      <c r="L84">
        <f t="shared" si="19"/>
        <v>0.43257984661042931</v>
      </c>
      <c r="M84">
        <f t="shared" si="20"/>
        <v>1.7623624998624872</v>
      </c>
      <c r="N84">
        <f t="shared" si="21"/>
        <v>2.311711948292809</v>
      </c>
    </row>
    <row r="85" spans="1:14" x14ac:dyDescent="0.25">
      <c r="A85" s="4">
        <f>IF('True_Odds_Calculator_2-way'!A86="","",'True_Odds_Calculator_2-way'!A86)</f>
        <v>1.98</v>
      </c>
      <c r="B85" s="4">
        <f>IF('True_Odds_Calculator_2-way'!B86="","",'True_Odds_Calculator_2-way'!B86)</f>
        <v>1.83</v>
      </c>
      <c r="C85" s="4">
        <f t="shared" si="11"/>
        <v>0.50505050505050508</v>
      </c>
      <c r="D85">
        <f t="shared" si="12"/>
        <v>0.54644808743169393</v>
      </c>
      <c r="E85">
        <f t="shared" si="13"/>
        <v>5.1498592482198902E-2</v>
      </c>
      <c r="F85">
        <f t="shared" si="14"/>
        <v>-0.22448529005906059</v>
      </c>
      <c r="G85">
        <v>0</v>
      </c>
      <c r="H85">
        <f t="shared" si="15"/>
        <v>0.27598388254125955</v>
      </c>
      <c r="I85">
        <f t="shared" si="16"/>
        <v>-1.108786465294761</v>
      </c>
      <c r="J85">
        <f t="shared" si="17"/>
        <v>1.108786465294761</v>
      </c>
      <c r="K85">
        <f t="shared" si="18"/>
        <v>0.47924607247172535</v>
      </c>
      <c r="L85">
        <f t="shared" si="19"/>
        <v>0.52075392752827476</v>
      </c>
      <c r="M85">
        <f t="shared" si="20"/>
        <v>2.0866107359888657</v>
      </c>
      <c r="N85">
        <f t="shared" si="21"/>
        <v>1.9202927661946518</v>
      </c>
    </row>
    <row r="86" spans="1:14" x14ac:dyDescent="0.25">
      <c r="A86" s="4">
        <f>IF('True_Odds_Calculator_2-way'!A87="","",'True_Odds_Calculator_2-way'!A87)</f>
        <v>1.95</v>
      </c>
      <c r="B86" s="4">
        <f>IF('True_Odds_Calculator_2-way'!B87="","",'True_Odds_Calculator_2-way'!B87)</f>
        <v>1.85</v>
      </c>
      <c r="C86" s="4">
        <f t="shared" si="11"/>
        <v>0.51282051282051289</v>
      </c>
      <c r="D86">
        <f t="shared" si="12"/>
        <v>0.54054054054054046</v>
      </c>
      <c r="E86">
        <f t="shared" si="13"/>
        <v>5.3361053361053346E-2</v>
      </c>
      <c r="F86">
        <f t="shared" si="14"/>
        <v>-0.22383922383922383</v>
      </c>
      <c r="G86">
        <v>0</v>
      </c>
      <c r="H86">
        <f t="shared" si="15"/>
        <v>0.27720027720027718</v>
      </c>
      <c r="I86">
        <f t="shared" si="16"/>
        <v>-1.1128297681493144</v>
      </c>
      <c r="J86">
        <f t="shared" si="17"/>
        <v>1.1128297681493144</v>
      </c>
      <c r="K86">
        <f t="shared" si="18"/>
        <v>0.48610037780571441</v>
      </c>
      <c r="L86">
        <f t="shared" si="19"/>
        <v>0.51389962219428575</v>
      </c>
      <c r="M86">
        <f t="shared" si="20"/>
        <v>2.0571882797418479</v>
      </c>
      <c r="N86">
        <f t="shared" si="21"/>
        <v>1.9459053029269173</v>
      </c>
    </row>
    <row r="87" spans="1:14" x14ac:dyDescent="0.25">
      <c r="A87" s="4">
        <f>IF('True_Odds_Calculator_2-way'!A88="","",'True_Odds_Calculator_2-way'!A88)</f>
        <v>2.0299999999999998</v>
      </c>
      <c r="B87" s="4">
        <f>IF('True_Odds_Calculator_2-way'!B88="","",'True_Odds_Calculator_2-way'!B88)</f>
        <v>1.79</v>
      </c>
      <c r="C87" s="4">
        <f t="shared" si="11"/>
        <v>0.49261083743842371</v>
      </c>
      <c r="D87">
        <f t="shared" si="12"/>
        <v>0.55865921787709494</v>
      </c>
      <c r="E87">
        <f t="shared" si="13"/>
        <v>5.1270055315518537E-2</v>
      </c>
      <c r="F87">
        <f t="shared" si="14"/>
        <v>-0.22393152984561193</v>
      </c>
      <c r="G87">
        <v>0</v>
      </c>
      <c r="H87">
        <f t="shared" si="15"/>
        <v>0.27520158516113052</v>
      </c>
      <c r="I87">
        <f t="shared" si="16"/>
        <v>-1.1085820492908187</v>
      </c>
      <c r="J87">
        <f t="shared" si="17"/>
        <v>1.1085820492908187</v>
      </c>
      <c r="K87">
        <f t="shared" si="18"/>
        <v>0.46688838961641399</v>
      </c>
      <c r="L87">
        <f t="shared" si="19"/>
        <v>0.53311161038358601</v>
      </c>
      <c r="M87">
        <f t="shared" si="20"/>
        <v>2.1418395107695432</v>
      </c>
      <c r="N87">
        <f t="shared" si="21"/>
        <v>1.8757798189397472</v>
      </c>
    </row>
    <row r="88" spans="1:14" x14ac:dyDescent="0.25">
      <c r="A88" s="4">
        <f>IF('True_Odds_Calculator_2-way'!A89="","",'True_Odds_Calculator_2-way'!A89)</f>
        <v>1.64</v>
      </c>
      <c r="B88" s="4">
        <f>IF('True_Odds_Calculator_2-way'!B89="","",'True_Odds_Calculator_2-way'!B89)</f>
        <v>2.23</v>
      </c>
      <c r="C88" s="4">
        <f t="shared" si="11"/>
        <v>0.6097560975609756</v>
      </c>
      <c r="D88">
        <f t="shared" si="12"/>
        <v>0.44843049327354262</v>
      </c>
      <c r="E88">
        <f t="shared" si="13"/>
        <v>5.818659083451827E-2</v>
      </c>
      <c r="F88">
        <f t="shared" si="14"/>
        <v>-0.2152466367713004</v>
      </c>
      <c r="G88">
        <v>0</v>
      </c>
      <c r="H88">
        <f t="shared" si="15"/>
        <v>0.27343322760581867</v>
      </c>
      <c r="I88">
        <f t="shared" si="16"/>
        <v>-1.1270870433342906</v>
      </c>
      <c r="J88">
        <f t="shared" si="17"/>
        <v>1.1270870433342906</v>
      </c>
      <c r="K88">
        <f t="shared" si="18"/>
        <v>0.58094420252075707</v>
      </c>
      <c r="L88">
        <f t="shared" si="19"/>
        <v>0.41905579747924304</v>
      </c>
      <c r="M88">
        <f t="shared" si="20"/>
        <v>1.7213357077339455</v>
      </c>
      <c r="N88">
        <f t="shared" si="21"/>
        <v>2.3863170633011768</v>
      </c>
    </row>
    <row r="89" spans="1:14" x14ac:dyDescent="0.25">
      <c r="A89" s="4">
        <f>IF('True_Odds_Calculator_2-way'!A90="","",'True_Odds_Calculator_2-way'!A90)</f>
        <v>2.02</v>
      </c>
      <c r="B89" s="4">
        <f>IF('True_Odds_Calculator_2-way'!B90="","",'True_Odds_Calculator_2-way'!B90)</f>
        <v>1.79</v>
      </c>
      <c r="C89" s="4">
        <f t="shared" si="11"/>
        <v>0.49504950495049505</v>
      </c>
      <c r="D89">
        <f t="shared" si="12"/>
        <v>0.55865921787709494</v>
      </c>
      <c r="E89">
        <f t="shared" si="13"/>
        <v>5.3708722827590094E-2</v>
      </c>
      <c r="F89">
        <f t="shared" si="14"/>
        <v>-0.22285524641849652</v>
      </c>
      <c r="G89">
        <v>0</v>
      </c>
      <c r="H89">
        <f t="shared" si="15"/>
        <v>0.27656396924608662</v>
      </c>
      <c r="I89">
        <f t="shared" si="16"/>
        <v>-1.1140030207346867</v>
      </c>
      <c r="J89">
        <f t="shared" si="17"/>
        <v>1.1140030207346867</v>
      </c>
      <c r="K89">
        <f t="shared" si="18"/>
        <v>0.46810275699134951</v>
      </c>
      <c r="L89">
        <f t="shared" si="19"/>
        <v>0.53189724300865027</v>
      </c>
      <c r="M89">
        <f t="shared" si="20"/>
        <v>2.1362830811493807</v>
      </c>
      <c r="N89">
        <f t="shared" si="21"/>
        <v>1.8800623863804027</v>
      </c>
    </row>
    <row r="90" spans="1:14" x14ac:dyDescent="0.25">
      <c r="A90" s="4">
        <f>IF('True_Odds_Calculator_2-way'!A91="","",'True_Odds_Calculator_2-way'!A91)</f>
        <v>1.99</v>
      </c>
      <c r="B90" s="4">
        <f>IF('True_Odds_Calculator_2-way'!B91="","",'True_Odds_Calculator_2-way'!B91)</f>
        <v>1.85</v>
      </c>
      <c r="C90" s="4">
        <f t="shared" si="11"/>
        <v>0.50251256281407031</v>
      </c>
      <c r="D90">
        <f t="shared" si="12"/>
        <v>0.54054054054054046</v>
      </c>
      <c r="E90">
        <f t="shared" si="13"/>
        <v>4.3053103354610656E-2</v>
      </c>
      <c r="F90">
        <f t="shared" si="14"/>
        <v>-0.22857530897731926</v>
      </c>
      <c r="G90">
        <v>0</v>
      </c>
      <c r="H90">
        <f t="shared" si="15"/>
        <v>0.27162841233192986</v>
      </c>
      <c r="I90">
        <f t="shared" si="16"/>
        <v>-1.0901165669462136</v>
      </c>
      <c r="J90">
        <f t="shared" si="17"/>
        <v>1.0901165669462136</v>
      </c>
      <c r="K90">
        <f t="shared" si="18"/>
        <v>0.48095065060885256</v>
      </c>
      <c r="L90">
        <f t="shared" si="19"/>
        <v>0.51904934939114777</v>
      </c>
      <c r="M90">
        <f t="shared" si="20"/>
        <v>2.0792154012767514</v>
      </c>
      <c r="N90">
        <f t="shared" si="21"/>
        <v>1.9265990819042815</v>
      </c>
    </row>
    <row r="91" spans="1:14" x14ac:dyDescent="0.25">
      <c r="A91" s="4">
        <f>IF('True_Odds_Calculator_2-way'!A92="","",'True_Odds_Calculator_2-way'!A92)</f>
        <v>2.52</v>
      </c>
      <c r="B91" s="4">
        <f>IF('True_Odds_Calculator_2-way'!B92="","",'True_Odds_Calculator_2-way'!B92)</f>
        <v>1.54</v>
      </c>
      <c r="C91" s="4">
        <f t="shared" si="11"/>
        <v>0.3968253968253968</v>
      </c>
      <c r="D91">
        <f t="shared" si="12"/>
        <v>0.64935064935064934</v>
      </c>
      <c r="E91">
        <f t="shared" si="13"/>
        <v>4.6176046176046093E-2</v>
      </c>
      <c r="F91">
        <f t="shared" si="14"/>
        <v>-0.21150278293135449</v>
      </c>
      <c r="G91">
        <v>0</v>
      </c>
      <c r="H91">
        <f t="shared" si="15"/>
        <v>0.25767882910740053</v>
      </c>
      <c r="I91">
        <f t="shared" si="16"/>
        <v>-1.1037769642208695</v>
      </c>
      <c r="J91">
        <f t="shared" si="17"/>
        <v>1.1037769642208695</v>
      </c>
      <c r="K91">
        <f t="shared" si="18"/>
        <v>0.37344911452294904</v>
      </c>
      <c r="L91">
        <f t="shared" si="19"/>
        <v>0.62655088547705118</v>
      </c>
      <c r="M91">
        <f t="shared" si="20"/>
        <v>2.6777409856157215</v>
      </c>
      <c r="N91">
        <f t="shared" si="21"/>
        <v>1.5960395606792694</v>
      </c>
    </row>
    <row r="92" spans="1:14" x14ac:dyDescent="0.25">
      <c r="A92" s="4">
        <f>IF('True_Odds_Calculator_2-way'!A93="","",'True_Odds_Calculator_2-way'!A93)</f>
        <v>2.56</v>
      </c>
      <c r="B92" s="4">
        <f>IF('True_Odds_Calculator_2-way'!B93="","",'True_Odds_Calculator_2-way'!B93)</f>
        <v>1.52</v>
      </c>
      <c r="C92" s="4">
        <f t="shared" si="11"/>
        <v>0.390625</v>
      </c>
      <c r="D92">
        <f t="shared" si="12"/>
        <v>0.65789473684210531</v>
      </c>
      <c r="E92">
        <f t="shared" si="13"/>
        <v>4.851973684210531E-2</v>
      </c>
      <c r="F92">
        <f t="shared" si="14"/>
        <v>-0.20847039473684204</v>
      </c>
      <c r="G92">
        <v>0</v>
      </c>
      <c r="H92">
        <f t="shared" si="15"/>
        <v>0.2569901315789474</v>
      </c>
      <c r="I92">
        <f t="shared" si="16"/>
        <v>-1.110288979210819</v>
      </c>
      <c r="J92">
        <f t="shared" si="17"/>
        <v>1.110288979210819</v>
      </c>
      <c r="K92">
        <f t="shared" si="18"/>
        <v>0.3660254037844386</v>
      </c>
      <c r="L92">
        <f t="shared" si="19"/>
        <v>0.63397459621556129</v>
      </c>
      <c r="M92">
        <f t="shared" si="20"/>
        <v>2.7320508075688776</v>
      </c>
      <c r="N92">
        <f t="shared" si="21"/>
        <v>1.577350269189626</v>
      </c>
    </row>
    <row r="93" spans="1:14" x14ac:dyDescent="0.25">
      <c r="A93" s="4">
        <f>IF('True_Odds_Calculator_2-way'!A94="","",'True_Odds_Calculator_2-way'!A94)</f>
        <v>2.3199999999999998</v>
      </c>
      <c r="B93" s="4">
        <f>IF('True_Odds_Calculator_2-way'!B94="","",'True_Odds_Calculator_2-way'!B94)</f>
        <v>1.65</v>
      </c>
      <c r="C93" s="4">
        <f t="shared" si="11"/>
        <v>0.43103448275862072</v>
      </c>
      <c r="D93">
        <f t="shared" si="12"/>
        <v>0.60606060606060608</v>
      </c>
      <c r="E93">
        <f t="shared" si="13"/>
        <v>3.709508881922674E-2</v>
      </c>
      <c r="F93">
        <f t="shared" si="14"/>
        <v>-0.22413793103448287</v>
      </c>
      <c r="G93">
        <v>0</v>
      </c>
      <c r="H93">
        <f t="shared" si="15"/>
        <v>0.26123301985370956</v>
      </c>
      <c r="I93">
        <f t="shared" si="16"/>
        <v>-1.0795837927188261</v>
      </c>
      <c r="J93">
        <f t="shared" si="17"/>
        <v>1.0795837927188261</v>
      </c>
      <c r="K93">
        <f t="shared" si="18"/>
        <v>0.41236252858619832</v>
      </c>
      <c r="L93">
        <f t="shared" si="19"/>
        <v>0.58763747141380174</v>
      </c>
      <c r="M93">
        <f t="shared" si="20"/>
        <v>2.4250506063888508</v>
      </c>
      <c r="N93">
        <f t="shared" si="21"/>
        <v>1.7017294652672368</v>
      </c>
    </row>
    <row r="94" spans="1:14" x14ac:dyDescent="0.25">
      <c r="A94" s="4">
        <f>IF('True_Odds_Calculator_2-way'!A95="","",'True_Odds_Calculator_2-way'!A95)</f>
        <v>2.0299999999999998</v>
      </c>
      <c r="B94" s="4">
        <f>IF('True_Odds_Calculator_2-way'!B95="","",'True_Odds_Calculator_2-way'!B95)</f>
        <v>1.81</v>
      </c>
      <c r="C94" s="4">
        <f t="shared" si="11"/>
        <v>0.49261083743842371</v>
      </c>
      <c r="D94">
        <f t="shared" si="12"/>
        <v>0.5524861878453039</v>
      </c>
      <c r="E94">
        <f t="shared" si="13"/>
        <v>4.5097025283727721E-2</v>
      </c>
      <c r="F94">
        <f t="shared" si="14"/>
        <v>-0.22706365838390963</v>
      </c>
      <c r="G94">
        <v>0</v>
      </c>
      <c r="H94">
        <f t="shared" si="15"/>
        <v>0.2721606836676374</v>
      </c>
      <c r="I94">
        <f t="shared" si="16"/>
        <v>-1.0948103090714374</v>
      </c>
      <c r="J94">
        <f t="shared" si="17"/>
        <v>1.0948103090714374</v>
      </c>
      <c r="K94">
        <f t="shared" si="18"/>
        <v>0.47000109481045338</v>
      </c>
      <c r="L94">
        <f t="shared" si="19"/>
        <v>0.52999890518954651</v>
      </c>
      <c r="M94">
        <f t="shared" si="20"/>
        <v>2.1276546183435801</v>
      </c>
      <c r="N94">
        <f t="shared" si="21"/>
        <v>1.8867963503478642</v>
      </c>
    </row>
    <row r="95" spans="1:14" x14ac:dyDescent="0.25">
      <c r="A95" s="4">
        <f>IF('True_Odds_Calculator_2-way'!A96="","",'True_Odds_Calculator_2-way'!A96)</f>
        <v>2.2000000000000002</v>
      </c>
      <c r="B95" s="4">
        <f>IF('True_Odds_Calculator_2-way'!B96="","",'True_Odds_Calculator_2-way'!B96)</f>
        <v>1.73</v>
      </c>
      <c r="C95" s="4">
        <f t="shared" si="11"/>
        <v>0.45454545454545453</v>
      </c>
      <c r="D95">
        <f t="shared" si="12"/>
        <v>0.5780346820809249</v>
      </c>
      <c r="E95">
        <f t="shared" si="13"/>
        <v>3.2580136626379375E-2</v>
      </c>
      <c r="F95">
        <f t="shared" si="14"/>
        <v>-0.23016290068313194</v>
      </c>
      <c r="G95">
        <v>0</v>
      </c>
      <c r="H95">
        <f t="shared" si="15"/>
        <v>0.26274303730951132</v>
      </c>
      <c r="I95">
        <f t="shared" si="16"/>
        <v>-1.0684346079267204</v>
      </c>
      <c r="J95">
        <f t="shared" si="17"/>
        <v>1.0684346079267204</v>
      </c>
      <c r="K95">
        <f t="shared" si="18"/>
        <v>0.43818875860384515</v>
      </c>
      <c r="L95">
        <f t="shared" si="19"/>
        <v>0.5618112413961549</v>
      </c>
      <c r="M95">
        <f t="shared" si="20"/>
        <v>2.2821215295120645</v>
      </c>
      <c r="N95">
        <f t="shared" si="21"/>
        <v>1.7799572637865058</v>
      </c>
    </row>
    <row r="96" spans="1:14" x14ac:dyDescent="0.25">
      <c r="A96" s="4">
        <f>IF('True_Odds_Calculator_2-way'!A97="","",'True_Odds_Calculator_2-way'!A97)</f>
        <v>2.2000000000000002</v>
      </c>
      <c r="B96" s="4">
        <f>IF('True_Odds_Calculator_2-way'!B97="","",'True_Odds_Calculator_2-way'!B97)</f>
        <v>1.68</v>
      </c>
      <c r="C96" s="4">
        <f t="shared" si="11"/>
        <v>0.45454545454545453</v>
      </c>
      <c r="D96">
        <f t="shared" si="12"/>
        <v>0.59523809523809523</v>
      </c>
      <c r="E96">
        <f t="shared" si="13"/>
        <v>4.9783549783549708E-2</v>
      </c>
      <c r="F96">
        <f t="shared" si="14"/>
        <v>-0.22077922077922085</v>
      </c>
      <c r="G96">
        <v>0</v>
      </c>
      <c r="H96">
        <f t="shared" si="15"/>
        <v>0.27056277056277056</v>
      </c>
      <c r="I96">
        <f t="shared" si="16"/>
        <v>-1.1070186069251189</v>
      </c>
      <c r="J96">
        <f t="shared" si="17"/>
        <v>1.1070186069251189</v>
      </c>
      <c r="K96">
        <f t="shared" si="18"/>
        <v>0.42947535240557161</v>
      </c>
      <c r="L96">
        <f t="shared" si="19"/>
        <v>0.57052464759442856</v>
      </c>
      <c r="M96">
        <f t="shared" si="20"/>
        <v>2.3284223283101424</v>
      </c>
      <c r="N96">
        <f t="shared" si="21"/>
        <v>1.7527726527090808</v>
      </c>
    </row>
    <row r="97" spans="1:14" x14ac:dyDescent="0.25">
      <c r="A97" s="4">
        <f>IF('True_Odds_Calculator_2-way'!A98="","",'True_Odds_Calculator_2-way'!A98)</f>
        <v>2.61</v>
      </c>
      <c r="B97" s="4">
        <f>IF('True_Odds_Calculator_2-way'!B98="","",'True_Odds_Calculator_2-way'!B98)</f>
        <v>1.51</v>
      </c>
      <c r="C97" s="4">
        <f t="shared" si="11"/>
        <v>0.38314176245210729</v>
      </c>
      <c r="D97">
        <f t="shared" si="12"/>
        <v>0.66225165562913912</v>
      </c>
      <c r="E97">
        <f t="shared" si="13"/>
        <v>4.5393418081246306E-2</v>
      </c>
      <c r="F97">
        <f t="shared" si="14"/>
        <v>-0.20834284844332807</v>
      </c>
      <c r="G97">
        <v>0</v>
      </c>
      <c r="H97">
        <f t="shared" si="15"/>
        <v>0.25373626652457437</v>
      </c>
      <c r="I97">
        <f t="shared" si="16"/>
        <v>-1.1035753058718367</v>
      </c>
      <c r="J97">
        <f t="shared" si="17"/>
        <v>1.1035753058718367</v>
      </c>
      <c r="K97">
        <f t="shared" si="18"/>
        <v>0.36013243968305936</v>
      </c>
      <c r="L97">
        <f t="shared" si="19"/>
        <v>0.63986756031694081</v>
      </c>
      <c r="M97">
        <f t="shared" si="20"/>
        <v>2.7767562424536565</v>
      </c>
      <c r="N97">
        <f t="shared" si="21"/>
        <v>1.5628234059946366</v>
      </c>
    </row>
    <row r="98" spans="1:14" x14ac:dyDescent="0.25">
      <c r="A98" s="4">
        <f>IF('True_Odds_Calculator_2-way'!A99="","",'True_Odds_Calculator_2-way'!A99)</f>
        <v>1.97</v>
      </c>
      <c r="B98" s="4">
        <f>IF('True_Odds_Calculator_2-way'!B99="","",'True_Odds_Calculator_2-way'!B99)</f>
        <v>1.86</v>
      </c>
      <c r="C98" s="4">
        <f t="shared" si="11"/>
        <v>0.50761421319796951</v>
      </c>
      <c r="D98">
        <f t="shared" si="12"/>
        <v>0.5376344086021505</v>
      </c>
      <c r="E98">
        <f t="shared" si="13"/>
        <v>4.5248621800120015E-2</v>
      </c>
      <c r="F98">
        <f t="shared" si="14"/>
        <v>-0.22766224551061631</v>
      </c>
      <c r="G98">
        <v>0</v>
      </c>
      <c r="H98">
        <f t="shared" si="15"/>
        <v>0.27291086731073627</v>
      </c>
      <c r="I98">
        <f t="shared" si="16"/>
        <v>-1.0948759274783444</v>
      </c>
      <c r="J98">
        <f t="shared" si="17"/>
        <v>1.0948759274783444</v>
      </c>
      <c r="K98">
        <f t="shared" si="18"/>
        <v>0.48495907911304703</v>
      </c>
      <c r="L98">
        <f t="shared" si="19"/>
        <v>0.51504092088695308</v>
      </c>
      <c r="M98">
        <f t="shared" si="20"/>
        <v>2.062029649653994</v>
      </c>
      <c r="N98">
        <f t="shared" si="21"/>
        <v>1.9415932976313763</v>
      </c>
    </row>
    <row r="99" spans="1:14" x14ac:dyDescent="0.25">
      <c r="A99" s="4">
        <f>IF('True_Odds_Calculator_2-way'!A100="","",'True_Odds_Calculator_2-way'!A100)</f>
        <v>2.3199999999999998</v>
      </c>
      <c r="B99" s="4">
        <f>IF('True_Odds_Calculator_2-way'!B100="","",'True_Odds_Calculator_2-way'!B100)</f>
        <v>1.63</v>
      </c>
      <c r="C99" s="4">
        <f t="shared" si="11"/>
        <v>0.43103448275862072</v>
      </c>
      <c r="D99">
        <f t="shared" si="12"/>
        <v>0.61349693251533743</v>
      </c>
      <c r="E99">
        <f t="shared" si="13"/>
        <v>4.4531415273958208E-2</v>
      </c>
      <c r="F99">
        <f t="shared" si="14"/>
        <v>-0.21990691770679072</v>
      </c>
      <c r="G99">
        <v>0</v>
      </c>
      <c r="H99">
        <f t="shared" si="15"/>
        <v>0.26443833298074892</v>
      </c>
      <c r="I99">
        <f t="shared" si="16"/>
        <v>-1.0965861582662817</v>
      </c>
      <c r="J99">
        <f t="shared" si="17"/>
        <v>1.0965861582662817</v>
      </c>
      <c r="K99">
        <f t="shared" si="18"/>
        <v>0.40858123074527514</v>
      </c>
      <c r="L99">
        <f t="shared" si="19"/>
        <v>0.59141876925472492</v>
      </c>
      <c r="M99">
        <f t="shared" si="20"/>
        <v>2.4474937289114918</v>
      </c>
      <c r="N99">
        <f t="shared" si="21"/>
        <v>1.6908492797077574</v>
      </c>
    </row>
    <row r="100" spans="1:14" x14ac:dyDescent="0.25">
      <c r="A100" s="4">
        <f>IF('True_Odds_Calculator_2-way'!A101="","",'True_Odds_Calculator_2-way'!A101)</f>
        <v>2.41</v>
      </c>
      <c r="B100" s="4">
        <f>IF('True_Odds_Calculator_2-way'!B101="","",'True_Odds_Calculator_2-way'!B101)</f>
        <v>1.61</v>
      </c>
      <c r="C100" s="4">
        <f t="shared" si="11"/>
        <v>0.41493775933609955</v>
      </c>
      <c r="D100">
        <f t="shared" si="12"/>
        <v>0.6211180124223602</v>
      </c>
      <c r="E100">
        <f t="shared" si="13"/>
        <v>3.6055771758459754E-2</v>
      </c>
      <c r="F100">
        <f t="shared" si="14"/>
        <v>-0.22166954459936605</v>
      </c>
      <c r="G100">
        <v>0</v>
      </c>
      <c r="H100">
        <f t="shared" si="15"/>
        <v>0.25772531635782581</v>
      </c>
      <c r="I100">
        <f t="shared" si="16"/>
        <v>-1.0782650440285155</v>
      </c>
      <c r="J100">
        <f t="shared" si="17"/>
        <v>1.0782650440285155</v>
      </c>
      <c r="K100">
        <f t="shared" si="18"/>
        <v>0.39676970546115803</v>
      </c>
      <c r="L100">
        <f t="shared" si="19"/>
        <v>0.60323029453884203</v>
      </c>
      <c r="M100">
        <f t="shared" si="20"/>
        <v>2.5203537120802069</v>
      </c>
      <c r="N100">
        <f t="shared" si="21"/>
        <v>1.6577416768573945</v>
      </c>
    </row>
    <row r="101" spans="1:14" x14ac:dyDescent="0.25">
      <c r="A101" s="4">
        <f>IF('True_Odds_Calculator_2-way'!A102="","",'True_Odds_Calculator_2-way'!A102)</f>
        <v>2.46</v>
      </c>
      <c r="B101" s="4">
        <f>IF('True_Odds_Calculator_2-way'!B102="","",'True_Odds_Calculator_2-way'!B102)</f>
        <v>1.58</v>
      </c>
      <c r="C101" s="4">
        <f t="shared" si="11"/>
        <v>0.4065040650406504</v>
      </c>
      <c r="D101">
        <f t="shared" si="12"/>
        <v>0.63291139240506322</v>
      </c>
      <c r="E101">
        <f t="shared" si="13"/>
        <v>3.9415457445713731E-2</v>
      </c>
      <c r="F101">
        <f t="shared" si="14"/>
        <v>-0.21786559637748271</v>
      </c>
      <c r="G101">
        <v>0</v>
      </c>
      <c r="H101">
        <f t="shared" si="15"/>
        <v>0.25728105382319644</v>
      </c>
      <c r="I101">
        <f t="shared" si="16"/>
        <v>-1.0866997704607786</v>
      </c>
      <c r="J101">
        <f t="shared" si="17"/>
        <v>1.0866997704607786</v>
      </c>
      <c r="K101">
        <f t="shared" si="18"/>
        <v>0.38661064275703094</v>
      </c>
      <c r="L101">
        <f t="shared" si="19"/>
        <v>0.61338935724296906</v>
      </c>
      <c r="M101">
        <f t="shared" si="20"/>
        <v>2.5865816648727367</v>
      </c>
      <c r="N101">
        <f t="shared" si="21"/>
        <v>1.6302858668672515</v>
      </c>
    </row>
    <row r="102" spans="1:14" x14ac:dyDescent="0.25">
      <c r="A102" s="4">
        <f>IF('True_Odds_Calculator_2-way'!A103="","",'True_Odds_Calculator_2-way'!A103)</f>
        <v>2.34</v>
      </c>
      <c r="B102" s="4">
        <f>IF('True_Odds_Calculator_2-way'!B103="","",'True_Odds_Calculator_2-way'!B103)</f>
        <v>1.65</v>
      </c>
      <c r="C102" s="4">
        <f t="shared" si="11"/>
        <v>0.42735042735042739</v>
      </c>
      <c r="D102">
        <f t="shared" si="12"/>
        <v>0.60606060606060608</v>
      </c>
      <c r="E102">
        <f t="shared" si="13"/>
        <v>3.3411033411033575E-2</v>
      </c>
      <c r="F102">
        <f t="shared" si="14"/>
        <v>-0.22558922558922545</v>
      </c>
      <c r="G102">
        <v>0</v>
      </c>
      <c r="H102">
        <f t="shared" si="15"/>
        <v>0.25900025900025903</v>
      </c>
      <c r="I102">
        <f t="shared" si="16"/>
        <v>-1.0714969088698143</v>
      </c>
      <c r="J102">
        <f t="shared" si="17"/>
        <v>1.0714969088698143</v>
      </c>
      <c r="K102">
        <f t="shared" si="18"/>
        <v>0.41054175018204025</v>
      </c>
      <c r="L102">
        <f t="shared" si="19"/>
        <v>0.58945824981795969</v>
      </c>
      <c r="M102">
        <f t="shared" si="20"/>
        <v>2.4358058578855508</v>
      </c>
      <c r="N102">
        <f t="shared" si="21"/>
        <v>1.6964729907653791</v>
      </c>
    </row>
    <row r="103" spans="1:14" x14ac:dyDescent="0.25">
      <c r="A103" s="4">
        <f>IF('True_Odds_Calculator_2-way'!A104="","",'True_Odds_Calculator_2-way'!A104)</f>
        <v>1.93</v>
      </c>
      <c r="B103" s="4">
        <f>IF('True_Odds_Calculator_2-way'!B104="","",'True_Odds_Calculator_2-way'!B104)</f>
        <v>1.96</v>
      </c>
      <c r="C103" s="4">
        <f t="shared" si="11"/>
        <v>0.5181347150259068</v>
      </c>
      <c r="D103">
        <f t="shared" si="12"/>
        <v>0.51020408163265307</v>
      </c>
      <c r="E103">
        <f t="shared" si="13"/>
        <v>2.8338796658559762E-2</v>
      </c>
      <c r="F103">
        <f t="shared" si="14"/>
        <v>-0.23601564978322942</v>
      </c>
      <c r="G103">
        <v>0</v>
      </c>
      <c r="H103">
        <f t="shared" si="15"/>
        <v>0.26435444644178918</v>
      </c>
      <c r="I103">
        <f t="shared" si="16"/>
        <v>-1.0583343916682539</v>
      </c>
      <c r="J103">
        <f t="shared" si="17"/>
        <v>1.0583343916682539</v>
      </c>
      <c r="K103">
        <f t="shared" si="18"/>
        <v>0.50396850395275605</v>
      </c>
      <c r="L103">
        <f t="shared" si="19"/>
        <v>0.49603149604724417</v>
      </c>
      <c r="M103">
        <f t="shared" si="20"/>
        <v>1.9842509842514759</v>
      </c>
      <c r="N103">
        <f t="shared" si="21"/>
        <v>2.0160010160015238</v>
      </c>
    </row>
    <row r="104" spans="1:14" x14ac:dyDescent="0.25">
      <c r="A104" s="4">
        <f>IF('True_Odds_Calculator_2-way'!A105="","",'True_Odds_Calculator_2-way'!A105)</f>
        <v>2.31</v>
      </c>
      <c r="B104" s="4">
        <f>IF('True_Odds_Calculator_2-way'!B105="","",'True_Odds_Calculator_2-way'!B105)</f>
        <v>1.65</v>
      </c>
      <c r="C104" s="4">
        <f t="shared" si="11"/>
        <v>0.4329004329004329</v>
      </c>
      <c r="D104">
        <f t="shared" si="12"/>
        <v>0.60606060606060608</v>
      </c>
      <c r="E104">
        <f t="shared" si="13"/>
        <v>3.8961038961038863E-2</v>
      </c>
      <c r="F104">
        <f t="shared" si="14"/>
        <v>-0.22340285976649621</v>
      </c>
      <c r="G104">
        <v>0</v>
      </c>
      <c r="H104">
        <f t="shared" si="15"/>
        <v>0.26236389872753507</v>
      </c>
      <c r="I104">
        <f t="shared" si="16"/>
        <v>-1.0836965077746656</v>
      </c>
      <c r="J104">
        <f t="shared" si="17"/>
        <v>1.0836965077746656</v>
      </c>
      <c r="K104">
        <f t="shared" si="18"/>
        <v>0.41328420662140614</v>
      </c>
      <c r="L104">
        <f t="shared" si="19"/>
        <v>0.58671579337859414</v>
      </c>
      <c r="M104">
        <f t="shared" si="20"/>
        <v>2.4196424251848119</v>
      </c>
      <c r="N104">
        <f t="shared" si="21"/>
        <v>1.7044027300535323</v>
      </c>
    </row>
    <row r="105" spans="1:14" x14ac:dyDescent="0.25">
      <c r="A105" s="4">
        <f>IF('True_Odds_Calculator_2-way'!A106="","",'True_Odds_Calculator_2-way'!A106)</f>
        <v>2.33</v>
      </c>
      <c r="B105" s="4">
        <f>IF('True_Odds_Calculator_2-way'!B106="","",'True_Odds_Calculator_2-way'!B106)</f>
        <v>1.64</v>
      </c>
      <c r="C105" s="4">
        <f t="shared" si="11"/>
        <v>0.42918454935622319</v>
      </c>
      <c r="D105">
        <f t="shared" si="12"/>
        <v>0.6097560975609756</v>
      </c>
      <c r="E105">
        <f t="shared" si="13"/>
        <v>3.8940646917198674E-2</v>
      </c>
      <c r="F105">
        <f t="shared" si="14"/>
        <v>-0.2227572490317179</v>
      </c>
      <c r="G105">
        <v>0</v>
      </c>
      <c r="H105">
        <f t="shared" si="15"/>
        <v>0.26169789594891657</v>
      </c>
      <c r="I105">
        <f t="shared" si="16"/>
        <v>-1.0838874619051497</v>
      </c>
      <c r="J105">
        <f t="shared" si="17"/>
        <v>1.0838874619051497</v>
      </c>
      <c r="K105">
        <f t="shared" si="18"/>
        <v>0.4095724747444402</v>
      </c>
      <c r="L105">
        <f t="shared" si="19"/>
        <v>0.59042752525555997</v>
      </c>
      <c r="M105">
        <f t="shared" si="20"/>
        <v>2.4415703243338491</v>
      </c>
      <c r="N105">
        <f t="shared" si="21"/>
        <v>1.6936879756192957</v>
      </c>
    </row>
    <row r="106" spans="1:14" x14ac:dyDescent="0.25">
      <c r="A106" s="4">
        <f>IF('True_Odds_Calculator_2-way'!A107="","",'True_Odds_Calculator_2-way'!A107)</f>
        <v>2.23</v>
      </c>
      <c r="B106" s="4">
        <f>IF('True_Odds_Calculator_2-way'!B107="","",'True_Odds_Calculator_2-way'!B107)</f>
        <v>1.71</v>
      </c>
      <c r="C106" s="4">
        <f t="shared" si="11"/>
        <v>0.44843049327354262</v>
      </c>
      <c r="D106">
        <f t="shared" si="12"/>
        <v>0.58479532163742687</v>
      </c>
      <c r="E106">
        <f t="shared" si="13"/>
        <v>3.3225814910969431E-2</v>
      </c>
      <c r="F106">
        <f t="shared" si="14"/>
        <v>-0.22901423963496192</v>
      </c>
      <c r="G106">
        <v>0</v>
      </c>
      <c r="H106">
        <f t="shared" si="15"/>
        <v>0.26224005454593136</v>
      </c>
      <c r="I106">
        <f t="shared" si="16"/>
        <v>-1.070084984173661</v>
      </c>
      <c r="J106">
        <f t="shared" si="17"/>
        <v>1.070084984173661</v>
      </c>
      <c r="K106">
        <f t="shared" si="18"/>
        <v>0.43174080130549697</v>
      </c>
      <c r="L106">
        <f t="shared" si="19"/>
        <v>0.56825919869450314</v>
      </c>
      <c r="M106">
        <f t="shared" si="20"/>
        <v>2.3162045305336028</v>
      </c>
      <c r="N106">
        <f t="shared" si="21"/>
        <v>1.7597603387632996</v>
      </c>
    </row>
    <row r="107" spans="1:14" x14ac:dyDescent="0.25">
      <c r="A107" s="4">
        <f>IF('True_Odds_Calculator_2-way'!A108="","",'True_Odds_Calculator_2-way'!A108)</f>
        <v>2.2400000000000002</v>
      </c>
      <c r="B107" s="4">
        <f>IF('True_Odds_Calculator_2-way'!B108="","",'True_Odds_Calculator_2-way'!B108)</f>
        <v>1.7</v>
      </c>
      <c r="C107" s="4">
        <f t="shared" si="11"/>
        <v>0.4464285714285714</v>
      </c>
      <c r="D107">
        <f t="shared" si="12"/>
        <v>0.58823529411764708</v>
      </c>
      <c r="E107">
        <f t="shared" si="13"/>
        <v>3.4663865546218364E-2</v>
      </c>
      <c r="F107">
        <f t="shared" si="14"/>
        <v>-0.22794117647058831</v>
      </c>
      <c r="G107">
        <v>0</v>
      </c>
      <c r="H107">
        <f t="shared" si="15"/>
        <v>0.26260504201680673</v>
      </c>
      <c r="I107">
        <f t="shared" si="16"/>
        <v>-1.0733469768527293</v>
      </c>
      <c r="J107">
        <f t="shared" si="17"/>
        <v>1.0733469768527293</v>
      </c>
      <c r="K107">
        <f t="shared" si="18"/>
        <v>0.42900958501512831</v>
      </c>
      <c r="L107">
        <f t="shared" si="19"/>
        <v>0.5709904149848718</v>
      </c>
      <c r="M107">
        <f t="shared" si="20"/>
        <v>2.3309502512973848</v>
      </c>
      <c r="N107">
        <f t="shared" si="21"/>
        <v>1.7513428837969105</v>
      </c>
    </row>
    <row r="108" spans="1:14" x14ac:dyDescent="0.25">
      <c r="A108" s="4">
        <f>IF('True_Odds_Calculator_2-way'!A109="","",'True_Odds_Calculator_2-way'!A109)</f>
        <v>2</v>
      </c>
      <c r="B108" s="4">
        <f>IF('True_Odds_Calculator_2-way'!B109="","",'True_Odds_Calculator_2-way'!B109)</f>
        <v>1.88</v>
      </c>
      <c r="C108" s="4">
        <f t="shared" si="11"/>
        <v>0.5</v>
      </c>
      <c r="D108">
        <f t="shared" si="12"/>
        <v>0.53191489361702127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0.48402626637238261</v>
      </c>
      <c r="L108">
        <f t="shared" si="19"/>
        <v>0.51597373362761745</v>
      </c>
      <c r="M108">
        <f t="shared" si="20"/>
        <v>2.0660035817780522</v>
      </c>
      <c r="N108">
        <f t="shared" si="21"/>
        <v>1.9380831519646857</v>
      </c>
    </row>
    <row r="109" spans="1:14" x14ac:dyDescent="0.25">
      <c r="A109" s="4">
        <f>IF('True_Odds_Calculator_2-way'!A110="","",'True_Odds_Calculator_2-way'!A110)</f>
        <v>2.35</v>
      </c>
      <c r="B109" s="4">
        <f>IF('True_Odds_Calculator_2-way'!B110="","",'True_Odds_Calculator_2-way'!B110)</f>
        <v>1.63</v>
      </c>
      <c r="C109" s="4">
        <f t="shared" si="11"/>
        <v>0.42553191489361702</v>
      </c>
      <c r="D109">
        <f t="shared" si="12"/>
        <v>0.61349693251533743</v>
      </c>
      <c r="E109">
        <f t="shared" si="13"/>
        <v>3.9028847408954404E-2</v>
      </c>
      <c r="F109">
        <f t="shared" si="14"/>
        <v>-0.22203367706565724</v>
      </c>
      <c r="G109">
        <v>0</v>
      </c>
      <c r="H109">
        <f t="shared" si="15"/>
        <v>0.2610625244746117</v>
      </c>
      <c r="I109">
        <f t="shared" si="16"/>
        <v>-1.0843334143872592</v>
      </c>
      <c r="J109">
        <f t="shared" si="17"/>
        <v>1.0843334143872592</v>
      </c>
      <c r="K109">
        <f t="shared" si="18"/>
        <v>0.4058688457449498</v>
      </c>
      <c r="L109">
        <f t="shared" si="19"/>
        <v>0.59413115425505014</v>
      </c>
      <c r="M109">
        <f t="shared" si="20"/>
        <v>2.4638501094227996</v>
      </c>
      <c r="N109">
        <f t="shared" si="21"/>
        <v>1.6831300510639733</v>
      </c>
    </row>
    <row r="110" spans="1:14" x14ac:dyDescent="0.25">
      <c r="A110" s="4">
        <f>IF('True_Odds_Calculator_2-way'!A111="","",'True_Odds_Calculator_2-way'!A111)</f>
        <v>1.76</v>
      </c>
      <c r="B110" s="4">
        <f>IF('True_Odds_Calculator_2-way'!B111="","",'True_Odds_Calculator_2-way'!B111)</f>
        <v>2.09</v>
      </c>
      <c r="C110" s="4">
        <f t="shared" si="11"/>
        <v>0.56818181818181823</v>
      </c>
      <c r="D110">
        <f t="shared" si="12"/>
        <v>0.47846889952153115</v>
      </c>
      <c r="E110">
        <f t="shared" si="13"/>
        <v>4.6650717703349276E-2</v>
      </c>
      <c r="F110">
        <f t="shared" si="14"/>
        <v>-0.22520661157024802</v>
      </c>
      <c r="G110">
        <v>0</v>
      </c>
      <c r="H110">
        <f t="shared" si="15"/>
        <v>0.27185732927359729</v>
      </c>
      <c r="I110">
        <f t="shared" si="16"/>
        <v>-1.0987021007226223</v>
      </c>
      <c r="J110">
        <f t="shared" si="17"/>
        <v>1.0987021007226223</v>
      </c>
      <c r="K110">
        <f t="shared" si="18"/>
        <v>0.54495509018599919</v>
      </c>
      <c r="L110">
        <f t="shared" si="19"/>
        <v>0.45504490981400092</v>
      </c>
      <c r="M110">
        <f t="shared" si="20"/>
        <v>1.8350135965491927</v>
      </c>
      <c r="N110">
        <f t="shared" si="21"/>
        <v>2.197585289787658</v>
      </c>
    </row>
    <row r="111" spans="1:14" x14ac:dyDescent="0.25">
      <c r="A111" s="4">
        <f>IF('True_Odds_Calculator_2-way'!A112="","",'True_Odds_Calculator_2-way'!A112)</f>
        <v>1.69</v>
      </c>
      <c r="B111" s="4">
        <f>IF('True_Odds_Calculator_2-way'!B112="","",'True_Odds_Calculator_2-way'!B112)</f>
        <v>2.29</v>
      </c>
      <c r="C111" s="4">
        <f t="shared" si="11"/>
        <v>0.59171597633136097</v>
      </c>
      <c r="D111">
        <f t="shared" si="12"/>
        <v>0.4366812227074236</v>
      </c>
      <c r="E111">
        <f t="shared" si="13"/>
        <v>2.8397199038784571E-2</v>
      </c>
      <c r="F111">
        <f t="shared" si="14"/>
        <v>-0.22999405700111109</v>
      </c>
      <c r="G111">
        <v>0</v>
      </c>
      <c r="H111">
        <f t="shared" si="15"/>
        <v>0.25839125603989566</v>
      </c>
      <c r="I111">
        <f t="shared" si="16"/>
        <v>-1.059938334581489</v>
      </c>
      <c r="J111">
        <f t="shared" si="17"/>
        <v>1.059938334581489</v>
      </c>
      <c r="K111">
        <f t="shared" si="18"/>
        <v>0.57758148064836135</v>
      </c>
      <c r="L111">
        <f t="shared" si="19"/>
        <v>0.42241851935163877</v>
      </c>
      <c r="M111">
        <f t="shared" si="20"/>
        <v>1.7313574508612271</v>
      </c>
      <c r="N111">
        <f t="shared" si="21"/>
        <v>2.3673204516101207</v>
      </c>
    </row>
    <row r="112" spans="1:14" x14ac:dyDescent="0.25">
      <c r="A112" s="4">
        <f>IF('True_Odds_Calculator_2-way'!A113="","",'True_Odds_Calculator_2-way'!A113)</f>
        <v>1.7</v>
      </c>
      <c r="B112" s="4">
        <f>IF('True_Odds_Calculator_2-way'!B113="","",'True_Odds_Calculator_2-way'!B113)</f>
        <v>2.27</v>
      </c>
      <c r="C112" s="4">
        <f t="shared" si="11"/>
        <v>0.58823529411764708</v>
      </c>
      <c r="D112">
        <f t="shared" si="12"/>
        <v>0.44052863436123346</v>
      </c>
      <c r="E112">
        <f t="shared" si="13"/>
        <v>2.876392847888054E-2</v>
      </c>
      <c r="F112">
        <f t="shared" si="14"/>
        <v>-0.23037056232184505</v>
      </c>
      <c r="G112">
        <v>0</v>
      </c>
      <c r="H112">
        <f t="shared" si="15"/>
        <v>0.25913449080072559</v>
      </c>
      <c r="I112">
        <f t="shared" si="16"/>
        <v>-1.0605938867332434</v>
      </c>
      <c r="J112">
        <f t="shared" si="17"/>
        <v>1.0605938867332434</v>
      </c>
      <c r="K112">
        <f t="shared" si="18"/>
        <v>0.5739158503406081</v>
      </c>
      <c r="L112">
        <f t="shared" si="19"/>
        <v>0.42608414965939195</v>
      </c>
      <c r="M112">
        <f t="shared" si="20"/>
        <v>1.7424157207132702</v>
      </c>
      <c r="N112">
        <f t="shared" si="21"/>
        <v>2.3469542361512192</v>
      </c>
    </row>
    <row r="113" spans="1:14" x14ac:dyDescent="0.25">
      <c r="A113" s="4">
        <f>IF('True_Odds_Calculator_2-way'!A114="","",'True_Odds_Calculator_2-way'!A114)</f>
        <v>1.64</v>
      </c>
      <c r="B113" s="4">
        <f>IF('True_Odds_Calculator_2-way'!B114="","",'True_Odds_Calculator_2-way'!B114)</f>
        <v>2.38</v>
      </c>
      <c r="C113" s="4">
        <f t="shared" si="11"/>
        <v>0.6097560975609756</v>
      </c>
      <c r="D113">
        <f t="shared" si="12"/>
        <v>0.42016806722689076</v>
      </c>
      <c r="E113">
        <f t="shared" si="13"/>
        <v>2.9924164787866303E-2</v>
      </c>
      <c r="F113">
        <f t="shared" si="14"/>
        <v>-0.22627587620414025</v>
      </c>
      <c r="G113">
        <v>0</v>
      </c>
      <c r="H113">
        <f t="shared" si="15"/>
        <v>0.25620004099200655</v>
      </c>
      <c r="I113">
        <f t="shared" si="16"/>
        <v>-1.0640706634484356</v>
      </c>
      <c r="J113">
        <f t="shared" si="17"/>
        <v>1.0640706634484356</v>
      </c>
      <c r="K113">
        <f t="shared" si="18"/>
        <v>0.59488214870586709</v>
      </c>
      <c r="L113">
        <f t="shared" si="19"/>
        <v>0.40511785129413308</v>
      </c>
      <c r="M113">
        <f t="shared" si="20"/>
        <v>1.6810052246069986</v>
      </c>
      <c r="N113">
        <f t="shared" si="21"/>
        <v>2.468417515558841</v>
      </c>
    </row>
    <row r="114" spans="1:14" x14ac:dyDescent="0.25">
      <c r="A114" s="4">
        <f>IF('True_Odds_Calculator_2-way'!A115="","",'True_Odds_Calculator_2-way'!A115)</f>
        <v>2.2000000000000002</v>
      </c>
      <c r="B114" s="4">
        <f>IF('True_Odds_Calculator_2-way'!B115="","",'True_Odds_Calculator_2-way'!B115)</f>
        <v>1.72</v>
      </c>
      <c r="C114" s="4">
        <f t="shared" si="11"/>
        <v>0.45454545454545453</v>
      </c>
      <c r="D114">
        <f t="shared" si="12"/>
        <v>0.58139534883720934</v>
      </c>
      <c r="E114">
        <f t="shared" si="13"/>
        <v>3.5940803382663811E-2</v>
      </c>
      <c r="F114">
        <f t="shared" si="14"/>
        <v>-0.22832980972515859</v>
      </c>
      <c r="G114">
        <v>0</v>
      </c>
      <c r="H114">
        <f t="shared" si="15"/>
        <v>0.26427061310782241</v>
      </c>
      <c r="I114">
        <f t="shared" si="16"/>
        <v>-1.075828707279838</v>
      </c>
      <c r="J114">
        <f t="shared" si="17"/>
        <v>1.075828707279838</v>
      </c>
      <c r="K114">
        <f t="shared" si="18"/>
        <v>0.4364916731037084</v>
      </c>
      <c r="L114">
        <f t="shared" si="19"/>
        <v>0.5635083268962916</v>
      </c>
      <c r="M114">
        <f t="shared" si="20"/>
        <v>2.2909944487358058</v>
      </c>
      <c r="N114">
        <f t="shared" si="21"/>
        <v>1.7745966692414832</v>
      </c>
    </row>
    <row r="115" spans="1:14" x14ac:dyDescent="0.25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1.83</v>
      </c>
      <c r="C115" s="4">
        <f t="shared" si="11"/>
        <v>0.4854368932038835</v>
      </c>
      <c r="D115">
        <f t="shared" si="12"/>
        <v>0.54644808743169393</v>
      </c>
      <c r="E115">
        <f t="shared" si="13"/>
        <v>3.1884980635577431E-2</v>
      </c>
      <c r="F115">
        <f t="shared" si="14"/>
        <v>-0.2333810812244681</v>
      </c>
      <c r="G115">
        <v>0</v>
      </c>
      <c r="H115">
        <f t="shared" si="15"/>
        <v>0.26526606186004559</v>
      </c>
      <c r="I115">
        <f t="shared" si="16"/>
        <v>-1.0661247392009334</v>
      </c>
      <c r="J115">
        <f t="shared" si="17"/>
        <v>1.0661247392009334</v>
      </c>
      <c r="K115">
        <f t="shared" si="18"/>
        <v>0.46946324151730962</v>
      </c>
      <c r="L115">
        <f t="shared" si="19"/>
        <v>0.53053675848269044</v>
      </c>
      <c r="M115">
        <f t="shared" si="20"/>
        <v>2.1300922235529893</v>
      </c>
      <c r="N115">
        <f t="shared" si="21"/>
        <v>1.8848835335367746</v>
      </c>
    </row>
    <row r="116" spans="1:14" x14ac:dyDescent="0.25">
      <c r="A116" s="4">
        <f>IF('True_Odds_Calculator_2-way'!A117="","",'True_Odds_Calculator_2-way'!A117)</f>
        <v>2</v>
      </c>
      <c r="B116" s="4">
        <f>IF('True_Odds_Calculator_2-way'!B117="","",'True_Odds_Calculator_2-way'!B117)</f>
        <v>1.85</v>
      </c>
      <c r="C116" s="4">
        <f t="shared" si="11"/>
        <v>0.5</v>
      </c>
      <c r="D116">
        <f t="shared" si="12"/>
        <v>0.54054054054054046</v>
      </c>
      <c r="E116">
        <f t="shared" si="13"/>
        <v>4.0540540540540349E-2</v>
      </c>
      <c r="F116">
        <f t="shared" si="14"/>
        <v>-0.22972972972972983</v>
      </c>
      <c r="G116">
        <v>0</v>
      </c>
      <c r="H116">
        <f t="shared" si="15"/>
        <v>0.27027027027027023</v>
      </c>
      <c r="I116">
        <f t="shared" si="16"/>
        <v>-1.0846522890932806</v>
      </c>
      <c r="J116">
        <f t="shared" si="17"/>
        <v>1.0846522890932806</v>
      </c>
      <c r="K116">
        <f t="shared" si="18"/>
        <v>0.47969630486192494</v>
      </c>
      <c r="L116">
        <f t="shared" si="19"/>
        <v>0.52030369513807517</v>
      </c>
      <c r="M116">
        <f t="shared" si="20"/>
        <v>2.0846522890932806</v>
      </c>
      <c r="N116">
        <f t="shared" si="21"/>
        <v>1.9219544457292885</v>
      </c>
    </row>
    <row r="117" spans="1:14" x14ac:dyDescent="0.25">
      <c r="A117" s="4">
        <f>IF('True_Odds_Calculator_2-way'!A118="","",'True_Odds_Calculator_2-way'!A118)</f>
        <v>2.4</v>
      </c>
      <c r="B117" s="4">
        <f>IF('True_Odds_Calculator_2-way'!B118="","",'True_Odds_Calculator_2-way'!B118)</f>
        <v>1.59</v>
      </c>
      <c r="C117" s="4">
        <f t="shared" si="11"/>
        <v>0.41666666666666669</v>
      </c>
      <c r="D117">
        <f t="shared" si="12"/>
        <v>0.62893081761006286</v>
      </c>
      <c r="E117">
        <f t="shared" si="13"/>
        <v>4.5597484276729494E-2</v>
      </c>
      <c r="F117">
        <f t="shared" si="14"/>
        <v>-0.21645702306079673</v>
      </c>
      <c r="G117">
        <v>0</v>
      </c>
      <c r="H117">
        <f t="shared" si="15"/>
        <v>0.26205450733752622</v>
      </c>
      <c r="I117">
        <f t="shared" si="16"/>
        <v>-1.1002971203391536</v>
      </c>
      <c r="J117">
        <f t="shared" si="17"/>
        <v>1.1002971203391536</v>
      </c>
      <c r="K117">
        <f t="shared" si="18"/>
        <v>0.39363632271622356</v>
      </c>
      <c r="L117">
        <f t="shared" si="19"/>
        <v>0.60636367728377649</v>
      </c>
      <c r="M117">
        <f t="shared" si="20"/>
        <v>2.5404159684748153</v>
      </c>
      <c r="N117">
        <f t="shared" si="21"/>
        <v>1.6491753010001007</v>
      </c>
    </row>
    <row r="118" spans="1:14" x14ac:dyDescent="0.25">
      <c r="A118" s="4">
        <f>IF('True_Odds_Calculator_2-way'!A119="","",'True_Odds_Calculator_2-way'!A119)</f>
        <v>1.44</v>
      </c>
      <c r="B118" s="4">
        <f>IF('True_Odds_Calculator_2-way'!B119="","",'True_Odds_Calculator_2-way'!B119)</f>
        <v>2.9</v>
      </c>
      <c r="C118" s="4">
        <f t="shared" si="11"/>
        <v>0.69444444444444442</v>
      </c>
      <c r="D118">
        <f t="shared" si="12"/>
        <v>0.34482758620689657</v>
      </c>
      <c r="E118">
        <f t="shared" si="13"/>
        <v>3.9272030651340994E-2</v>
      </c>
      <c r="F118">
        <f t="shared" si="14"/>
        <v>-0.20019157088122608</v>
      </c>
      <c r="G118">
        <v>0</v>
      </c>
      <c r="H118">
        <f t="shared" si="15"/>
        <v>0.23946360153256704</v>
      </c>
      <c r="I118">
        <f t="shared" si="16"/>
        <v>-1.0936965981495177</v>
      </c>
      <c r="J118">
        <f t="shared" si="17"/>
        <v>1.0936965981495177</v>
      </c>
      <c r="K118">
        <f t="shared" si="18"/>
        <v>0.67511619448424876</v>
      </c>
      <c r="L118">
        <f t="shared" si="19"/>
        <v>0.3248838055157513</v>
      </c>
      <c r="M118">
        <f t="shared" si="20"/>
        <v>1.4812265031857879</v>
      </c>
      <c r="N118">
        <f t="shared" si="21"/>
        <v>3.0780235364840833</v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B11" sqref="AB1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1.85</v>
      </c>
      <c r="B3">
        <v>2.02</v>
      </c>
      <c r="C3" s="29">
        <f t="shared" ref="C3:C66" si="0">IF(OR($A3="",$B3=""),"",(1/A3)+(1/B3)-1)</f>
        <v>3.5590045491035394E-2</v>
      </c>
      <c r="D3" s="30">
        <f>IF(OR($A3="",$B3=""),"",A3*'MPTO_working_2-way'!$G2)</f>
        <v>1.9158415841584155</v>
      </c>
      <c r="E3" s="32">
        <f>IF(OR($A3="",$B3=""),"",B3*'MPTO_working_2-way'!$G2)</f>
        <v>2.0918918918918914</v>
      </c>
      <c r="F3" s="30">
        <f>IF(OR($A3="",$B3=""),"",'MPTO_working_2-way'!D2)</f>
        <v>1.9129767084719731</v>
      </c>
      <c r="G3" s="32">
        <f>IF(OR($A3="",$B3=""),"",'MPTO_working_2-way'!E2)</f>
        <v>2.0953181945612553</v>
      </c>
      <c r="H3" s="30">
        <f>IF(OR($A3="",$B3=""),"",'OddsRatio_working_2-way'!M2)</f>
        <v>1.9128709291752766</v>
      </c>
      <c r="I3" s="30">
        <f>IF(OR($A3="",$B3=""),"",'OddsRatio_working_2-way'!N2)</f>
        <v>2.0954451150103317</v>
      </c>
      <c r="J3" s="30">
        <f>IF('Log_working_2-way'!$D2="","",A3^('Log_working_2-way'!$D2))</f>
        <v>1.9115669971173959</v>
      </c>
      <c r="K3" s="32">
        <f>IF('Log_working_2-way'!$D2="","",B3^('Log_working_2-way'!$D2))</f>
        <v>2.0970120716987148</v>
      </c>
      <c r="L3" s="37">
        <f>(1/D3)</f>
        <v>0.5219638242894058</v>
      </c>
      <c r="M3" s="37">
        <f>(1/E3)</f>
        <v>0.47803617571059442</v>
      </c>
      <c r="N3" s="38">
        <v>100</v>
      </c>
      <c r="O3" s="38">
        <f>(1/A3)*((N3*A3)-N3)</f>
        <v>45.945945945945937</v>
      </c>
      <c r="P3" s="38">
        <f>(1/B3)*((N3*B3)-N3)</f>
        <v>50.495049504950494</v>
      </c>
      <c r="Q3" s="38">
        <f>(1/B3)*N3</f>
        <v>49.504950495049506</v>
      </c>
      <c r="R3" s="38">
        <f>(1/A3)*N3</f>
        <v>54.054054054054049</v>
      </c>
      <c r="S3" s="39">
        <f>O3-Q3</f>
        <v>-3.5590045491035696</v>
      </c>
      <c r="T3" s="39">
        <f>P3-R3</f>
        <v>-3.5590045491035553</v>
      </c>
      <c r="U3" t="s">
        <v>206</v>
      </c>
      <c r="V3" t="s">
        <v>207</v>
      </c>
      <c r="W3" t="s">
        <v>316</v>
      </c>
      <c r="X3" s="48" t="s">
        <v>310</v>
      </c>
      <c r="Y3" s="41"/>
    </row>
    <row r="4" spans="1:25" s="12" customFormat="1" ht="15" x14ac:dyDescent="0.25">
      <c r="A4">
        <v>1.78</v>
      </c>
      <c r="B4">
        <v>2.1</v>
      </c>
      <c r="C4" s="29">
        <f t="shared" si="0"/>
        <v>3.7988228999465079E-2</v>
      </c>
      <c r="D4" s="30">
        <f>IF(OR($A4="",$B4=""),"",A4*'MPTO_working_2-way'!$G3)</f>
        <v>1.8476190476190479</v>
      </c>
      <c r="E4" s="32">
        <f>IF(OR($A4="",$B4=""),"",B4*'MPTO_working_2-way'!$G3)</f>
        <v>2.1797752808988768</v>
      </c>
      <c r="F4" s="30">
        <f>IF(OR($A4="",$B4=""),"",'MPTO_working_2-way'!D3)</f>
        <v>1.8422868408082802</v>
      </c>
      <c r="G4" s="32">
        <f>IF(OR($A4="",$B4=""),"",'MPTO_working_2-way'!E3)</f>
        <v>2.1872440023405506</v>
      </c>
      <c r="H4" s="30">
        <f>IF(OR($A4="",$B4=""),"",'OddsRatio_working_2-way'!M3)</f>
        <v>1.8420753583206844</v>
      </c>
      <c r="I4" s="30">
        <f>IF(OR($A4="",$B4=""),"",'OddsRatio_working_2-way'!N3)</f>
        <v>2.1875421719907089</v>
      </c>
      <c r="J4" s="30">
        <f>IF('Log_working_2-way'!$D3="","",A4^('Log_working_2-way'!$D3))</f>
        <v>1.8396466235294411</v>
      </c>
      <c r="K4" s="32">
        <f>IF('Log_working_2-way'!$D3="","",B4^('Log_working_2-way'!$D3))</f>
        <v>2.1909772182449698</v>
      </c>
      <c r="L4" s="37">
        <f t="shared" ref="L4" si="1">(1/D4)</f>
        <v>0.54123711340206171</v>
      </c>
      <c r="M4" s="37">
        <f t="shared" ref="M4" si="2">(1/E4)</f>
        <v>0.45876288659793807</v>
      </c>
      <c r="N4" s="38">
        <v>100</v>
      </c>
      <c r="O4" s="38">
        <f t="shared" ref="O4" si="3">(1/A4)*((N4*A4)-N4)</f>
        <v>43.820224719101127</v>
      </c>
      <c r="P4" s="38">
        <f t="shared" ref="P4" si="4">(1/B4)*((N4*B4)-N4)</f>
        <v>52.38095238095238</v>
      </c>
      <c r="Q4" s="38">
        <f t="shared" ref="Q4" si="5">(1/B4)*N4</f>
        <v>47.619047619047613</v>
      </c>
      <c r="R4" s="38">
        <f t="shared" ref="R4" si="6">(1/A4)*N4</f>
        <v>56.17977528089888</v>
      </c>
      <c r="S4" s="39">
        <f t="shared" ref="S4" si="7">O4-Q4</f>
        <v>-3.7988228999464866</v>
      </c>
      <c r="T4" s="39">
        <f t="shared" ref="T4" si="8">P4-R4</f>
        <v>-3.7988228999465008</v>
      </c>
      <c r="U4" t="s">
        <v>208</v>
      </c>
      <c r="V4" t="s">
        <v>209</v>
      </c>
      <c r="W4" t="s">
        <v>316</v>
      </c>
      <c r="X4" s="48" t="s">
        <v>310</v>
      </c>
      <c r="Y4" s="41"/>
    </row>
    <row r="5" spans="1:25" s="12" customFormat="1" ht="15" x14ac:dyDescent="0.25">
      <c r="A5">
        <v>1.78</v>
      </c>
      <c r="B5">
        <v>2.11</v>
      </c>
      <c r="C5" s="29">
        <f t="shared" si="0"/>
        <v>3.5731402098088338E-2</v>
      </c>
      <c r="D5" s="30">
        <f>IF(OR($A5="",$B5=""),"",A5*'MPTO_working_2-way'!$G4)</f>
        <v>1.8436018957345972</v>
      </c>
      <c r="E5" s="32">
        <f>IF(OR($A5="",$B5=""),"",B5*'MPTO_working_2-way'!$G4)</f>
        <v>2.1853932584269664</v>
      </c>
      <c r="F5" s="30">
        <f>IF(OR($A5="",$B5=""),"",'MPTO_working_2-way'!D4)</f>
        <v>1.8384649273092173</v>
      </c>
      <c r="G5" s="32">
        <f>IF(OR($A5="",$B5=""),"",'MPTO_working_2-way'!E4)</f>
        <v>2.1926557300484557</v>
      </c>
      <c r="H5" s="30">
        <f>IF(OR($A5="",$B5=""),"",'OddsRatio_working_2-way'!M4)</f>
        <v>1.838273644284909</v>
      </c>
      <c r="I5" s="30">
        <f>IF(OR($A5="",$B5=""),"",'OddsRatio_working_2-way'!N4)</f>
        <v>2.192927878405448</v>
      </c>
      <c r="J5" s="30">
        <f>IF('Log_working_2-way'!$D4="","",A5^('Log_working_2-way'!$D4))</f>
        <v>1.8359377980310738</v>
      </c>
      <c r="K5" s="32">
        <f>IF('Log_working_2-way'!$D4="","",B5^('Log_working_2-way'!$D4))</f>
        <v>2.1962612557480616</v>
      </c>
      <c r="L5" s="37">
        <f t="shared" ref="L5:L68" si="9">(1/D5)</f>
        <v>0.54241645244215941</v>
      </c>
      <c r="M5" s="37">
        <f t="shared" ref="M5:M68" si="10">(1/E5)</f>
        <v>0.45758354755784059</v>
      </c>
      <c r="N5" s="38">
        <v>100</v>
      </c>
      <c r="O5" s="38">
        <f t="shared" ref="O5:O68" si="11">(1/A5)*((N5*A5)-N5)</f>
        <v>43.820224719101127</v>
      </c>
      <c r="P5" s="38">
        <f t="shared" ref="P5:P68" si="12">(1/B5)*((N5*B5)-N5)</f>
        <v>52.606635071090047</v>
      </c>
      <c r="Q5" s="38">
        <f t="shared" ref="Q5:Q68" si="13">(1/B5)*N5</f>
        <v>47.393364928909953</v>
      </c>
      <c r="R5" s="38">
        <f t="shared" ref="R5:R68" si="14">(1/A5)*N5</f>
        <v>56.17977528089888</v>
      </c>
      <c r="S5" s="39">
        <f t="shared" ref="S5:S68" si="15">O5-Q5</f>
        <v>-3.5731402098088267</v>
      </c>
      <c r="T5" s="39">
        <f t="shared" ref="T5:T68" si="16">P5-R5</f>
        <v>-3.5731402098088338</v>
      </c>
      <c r="U5" t="s">
        <v>210</v>
      </c>
      <c r="V5" t="s">
        <v>211</v>
      </c>
      <c r="W5" t="s">
        <v>316</v>
      </c>
      <c r="X5" s="48" t="s">
        <v>310</v>
      </c>
      <c r="Y5" s="41"/>
    </row>
    <row r="6" spans="1:25" s="12" customFormat="1" ht="15" x14ac:dyDescent="0.25">
      <c r="A6">
        <v>2.16</v>
      </c>
      <c r="B6">
        <v>1.76</v>
      </c>
      <c r="C6" s="29">
        <f t="shared" si="0"/>
        <v>3.1144781144781142E-2</v>
      </c>
      <c r="D6" s="30">
        <f>IF(OR($A6="",$B6=""),"",A6*'MPTO_working_2-way'!$G5)</f>
        <v>2.2272727272727275</v>
      </c>
      <c r="E6" s="32">
        <f>IF(OR($A6="",$B6=""),"",B6*'MPTO_working_2-way'!$G5)</f>
        <v>1.8148148148148149</v>
      </c>
      <c r="F6" s="30">
        <f>IF(OR($A6="",$B6=""),"",'MPTO_working_2-way'!D5)</f>
        <v>2.235183443085607</v>
      </c>
      <c r="G6" s="32">
        <f>IF(OR($A6="",$B6=""),"",'MPTO_working_2-way'!E5)</f>
        <v>1.8095963442498098</v>
      </c>
      <c r="H6" s="30">
        <f>IF(OR($A6="",$B6=""),"",'OddsRatio_working_2-way'!M5)</f>
        <v>2.2354415362426847</v>
      </c>
      <c r="I6" s="30">
        <f>IF(OR($A6="",$B6=""),"",'OddsRatio_working_2-way'!N5)</f>
        <v>1.8094272134003797</v>
      </c>
      <c r="J6" s="30">
        <f>IF('Log_working_2-way'!$D5="","",A6^('Log_working_2-way'!$D5))</f>
        <v>2.2390614409549543</v>
      </c>
      <c r="K6" s="32">
        <f>IF('Log_working_2-way'!$D5="","",B6^('Log_working_2-way'!$D5))</f>
        <v>1.8070624804765649</v>
      </c>
      <c r="L6" s="37">
        <f t="shared" si="9"/>
        <v>0.44897959183673464</v>
      </c>
      <c r="M6" s="37">
        <f t="shared" si="10"/>
        <v>0.55102040816326525</v>
      </c>
      <c r="N6" s="38">
        <v>100</v>
      </c>
      <c r="O6" s="38">
        <f t="shared" si="11"/>
        <v>53.703703703703695</v>
      </c>
      <c r="P6" s="38">
        <f t="shared" si="12"/>
        <v>43.181818181818187</v>
      </c>
      <c r="Q6" s="38">
        <f t="shared" si="13"/>
        <v>56.81818181818182</v>
      </c>
      <c r="R6" s="38">
        <f t="shared" si="14"/>
        <v>46.296296296296291</v>
      </c>
      <c r="S6" s="39">
        <f t="shared" si="15"/>
        <v>-3.1144781144781248</v>
      </c>
      <c r="T6" s="39">
        <f t="shared" si="16"/>
        <v>-3.1144781144781035</v>
      </c>
      <c r="U6" t="s">
        <v>212</v>
      </c>
      <c r="V6" t="s">
        <v>213</v>
      </c>
      <c r="W6" t="s">
        <v>317</v>
      </c>
      <c r="X6" s="48" t="s">
        <v>310</v>
      </c>
      <c r="Y6" s="41"/>
    </row>
    <row r="7" spans="1:25" s="12" customFormat="1" ht="15" x14ac:dyDescent="0.25">
      <c r="A7">
        <v>1.49</v>
      </c>
      <c r="B7">
        <v>2.69</v>
      </c>
      <c r="C7" s="29">
        <f t="shared" si="0"/>
        <v>4.2888151493226223E-2</v>
      </c>
      <c r="D7" s="30">
        <f>IF(OR($A7="",$B7=""),"",A7*'MPTO_working_2-way'!$G6)</f>
        <v>1.553903345724907</v>
      </c>
      <c r="E7" s="32">
        <f>IF(OR($A7="",$B7=""),"",B7*'MPTO_working_2-way'!$G6)</f>
        <v>2.8053691275167787</v>
      </c>
      <c r="F7" s="30">
        <f>IF(OR($A7="",$B7=""),"",'MPTO_working_2-way'!D6)</f>
        <v>1.5391793552351145</v>
      </c>
      <c r="G7" s="32">
        <f>IF(OR($A7="",$B7=""),"",'MPTO_working_2-way'!E6)</f>
        <v>2.8546704177201665</v>
      </c>
      <c r="H7" s="30">
        <f>IF(OR($A7="",$B7=""),"",'OddsRatio_working_2-way'!M6)</f>
        <v>1.5384615384615383</v>
      </c>
      <c r="I7" s="30">
        <f>IF(OR($A7="",$B7=""),"",'OddsRatio_working_2-way'!N6)</f>
        <v>2.8571428571428568</v>
      </c>
      <c r="J7" s="30">
        <f>IF('Log_working_2-way'!$D6="","",A7^('Log_working_2-way'!$D6))</f>
        <v>1.5317069399687815</v>
      </c>
      <c r="K7" s="32">
        <f>IF('Log_working_2-way'!$D6="","",B7^('Log_working_2-way'!$D6))</f>
        <v>2.880735278831422</v>
      </c>
      <c r="L7" s="37">
        <f t="shared" si="9"/>
        <v>0.64354066985645941</v>
      </c>
      <c r="M7" s="37">
        <f t="shared" si="10"/>
        <v>0.35645933014354064</v>
      </c>
      <c r="N7" s="38">
        <v>100</v>
      </c>
      <c r="O7" s="38">
        <f t="shared" si="11"/>
        <v>32.885906040268459</v>
      </c>
      <c r="P7" s="38">
        <f t="shared" si="12"/>
        <v>62.825278810408925</v>
      </c>
      <c r="Q7" s="38">
        <f t="shared" si="13"/>
        <v>37.174721189591082</v>
      </c>
      <c r="R7" s="38">
        <f t="shared" si="14"/>
        <v>67.114093959731548</v>
      </c>
      <c r="S7" s="39">
        <f t="shared" si="15"/>
        <v>-4.2888151493226232</v>
      </c>
      <c r="T7" s="39">
        <f t="shared" si="16"/>
        <v>-4.2888151493226232</v>
      </c>
      <c r="U7" t="s">
        <v>175</v>
      </c>
      <c r="V7" t="s">
        <v>214</v>
      </c>
      <c r="W7" t="s">
        <v>203</v>
      </c>
      <c r="X7" s="48" t="s">
        <v>310</v>
      </c>
      <c r="Y7" s="41"/>
    </row>
    <row r="8" spans="1:25" ht="15" x14ac:dyDescent="0.25">
      <c r="A8">
        <v>2.16</v>
      </c>
      <c r="B8">
        <v>1.75</v>
      </c>
      <c r="C8" s="29">
        <f t="shared" si="0"/>
        <v>3.4391534391534417E-2</v>
      </c>
      <c r="D8" s="30">
        <f>IF(OR($A8="",$B8=""),"",A8*'MPTO_working_2-way'!$G7)</f>
        <v>2.2342857142857144</v>
      </c>
      <c r="E8" s="32">
        <f>IF(OR($A8="",$B8=""),"",B8*'MPTO_working_2-way'!$G7)</f>
        <v>1.8101851851851851</v>
      </c>
      <c r="F8" s="30">
        <f>IF(OR($A8="",$B8=""),"",'MPTO_working_2-way'!D7)</f>
        <v>2.2433234421364987</v>
      </c>
      <c r="G8" s="32">
        <f>IF(OR($A8="",$B8=""),"",'MPTO_working_2-way'!E7)</f>
        <v>1.8042959427207637</v>
      </c>
      <c r="H8" s="30">
        <f>IF(OR($A8="",$B8=""),"",'OddsRatio_working_2-way'!M7)</f>
        <v>2.2436505404118421</v>
      </c>
      <c r="I8" s="30">
        <f>IF(OR($A8="",$B8=""),"",'OddsRatio_working_2-way'!N7)</f>
        <v>1.8040844011283466</v>
      </c>
      <c r="J8" s="30">
        <f>IF('Log_working_2-way'!$D7="","",A8^('Log_working_2-way'!$D7))</f>
        <v>2.2478012615174499</v>
      </c>
      <c r="K8" s="32">
        <f>IF('Log_working_2-way'!$D7="","",B8^('Log_working_2-way'!$D7))</f>
        <v>1.8014096722292445</v>
      </c>
      <c r="L8" s="37">
        <f t="shared" si="9"/>
        <v>0.4475703324808184</v>
      </c>
      <c r="M8" s="37">
        <f t="shared" si="10"/>
        <v>0.55242966751918166</v>
      </c>
      <c r="N8" s="38">
        <v>100</v>
      </c>
      <c r="O8" s="38">
        <f t="shared" si="11"/>
        <v>53.703703703703695</v>
      </c>
      <c r="P8" s="38">
        <f t="shared" si="12"/>
        <v>42.857142857142854</v>
      </c>
      <c r="Q8" s="38">
        <f t="shared" si="13"/>
        <v>57.142857142857139</v>
      </c>
      <c r="R8" s="38">
        <f t="shared" si="14"/>
        <v>46.296296296296291</v>
      </c>
      <c r="S8" s="39">
        <f t="shared" si="15"/>
        <v>-3.4391534391534435</v>
      </c>
      <c r="T8" s="39">
        <f t="shared" si="16"/>
        <v>-3.4391534391534364</v>
      </c>
      <c r="U8" t="s">
        <v>173</v>
      </c>
      <c r="V8" t="s">
        <v>170</v>
      </c>
      <c r="W8" t="s">
        <v>203</v>
      </c>
      <c r="X8" s="48" t="s">
        <v>310</v>
      </c>
      <c r="Y8" s="41"/>
    </row>
    <row r="9" spans="1:25" ht="15" x14ac:dyDescent="0.25">
      <c r="A9">
        <v>1.75</v>
      </c>
      <c r="B9">
        <v>2.1</v>
      </c>
      <c r="C9" s="29">
        <f t="shared" si="0"/>
        <v>4.761904761904745E-2</v>
      </c>
      <c r="D9" s="30">
        <f>IF(OR($A9="",$B9=""),"",A9*'MPTO_working_2-way'!$G8)</f>
        <v>1.833333333333333</v>
      </c>
      <c r="E9" s="32">
        <f>IF(OR($A9="",$B9=""),"",B9*'MPTO_working_2-way'!$G8)</f>
        <v>2.1999999999999997</v>
      </c>
      <c r="F9" s="30">
        <f>IF(OR($A9="",$B9=""),"",'MPTO_working_2-way'!D8)</f>
        <v>1.8260869565217388</v>
      </c>
      <c r="G9" s="32">
        <f>IF(OR($A9="",$B9=""),"",'MPTO_working_2-way'!E8)</f>
        <v>2.2105263157894735</v>
      </c>
      <c r="H9" s="30">
        <f>IF(OR($A9="",$B9=""),"",'OddsRatio_working_2-way'!M8)</f>
        <v>1.8257228238447702</v>
      </c>
      <c r="I9" s="30">
        <f>IF(OR($A9="",$B9=""),"",'OddsRatio_working_2-way'!N8)</f>
        <v>2.2110601416389968</v>
      </c>
      <c r="J9" s="30">
        <f>IF('Log_working_2-way'!$D8="","",A9^('Log_working_2-way'!$D8))</f>
        <v>1.8223996182512778</v>
      </c>
      <c r="K9" s="32">
        <f>IF('Log_working_2-way'!$D8="","",B9^('Log_working_2-way'!$D8))</f>
        <v>2.2159538718240408</v>
      </c>
      <c r="L9" s="37">
        <f t="shared" si="9"/>
        <v>0.54545454545454553</v>
      </c>
      <c r="M9" s="37">
        <f t="shared" si="10"/>
        <v>0.45454545454545459</v>
      </c>
      <c r="N9" s="38">
        <v>100</v>
      </c>
      <c r="O9" s="38">
        <f t="shared" si="11"/>
        <v>42.857142857142854</v>
      </c>
      <c r="P9" s="38">
        <f t="shared" si="12"/>
        <v>52.38095238095238</v>
      </c>
      <c r="Q9" s="38">
        <f t="shared" si="13"/>
        <v>47.619047619047613</v>
      </c>
      <c r="R9" s="38">
        <f t="shared" si="14"/>
        <v>57.142857142857139</v>
      </c>
      <c r="S9" s="39">
        <f t="shared" si="15"/>
        <v>-4.7619047619047592</v>
      </c>
      <c r="T9" s="39">
        <f t="shared" si="16"/>
        <v>-4.7619047619047592</v>
      </c>
      <c r="U9" t="s">
        <v>186</v>
      </c>
      <c r="V9" t="s">
        <v>182</v>
      </c>
      <c r="W9" t="s">
        <v>204</v>
      </c>
      <c r="X9" s="48" t="s">
        <v>310</v>
      </c>
      <c r="Y9" s="41"/>
    </row>
    <row r="10" spans="1:25" ht="14.25" customHeight="1" x14ac:dyDescent="0.25">
      <c r="A10">
        <v>1.81</v>
      </c>
      <c r="B10">
        <v>2.0299999999999998</v>
      </c>
      <c r="C10" s="29">
        <f t="shared" si="0"/>
        <v>4.5097025283727721E-2</v>
      </c>
      <c r="D10" s="30">
        <f>IF(OR($A10="",$B10=""),"",A10*'MPTO_working_2-way'!$G9)</f>
        <v>1.8916256157635472</v>
      </c>
      <c r="E10" s="32">
        <f>IF(OR($A10="",$B10=""),"",B10*'MPTO_working_2-way'!$G9)</f>
        <v>2.1215469613259672</v>
      </c>
      <c r="F10" s="30">
        <f>IF(OR($A10="",$B10=""),"",'MPTO_working_2-way'!D9)</f>
        <v>1.8870143543127138</v>
      </c>
      <c r="G10" s="32">
        <f>IF(OR($A10="",$B10=""),"",'MPTO_working_2-way'!E9)</f>
        <v>2.1273774715571898</v>
      </c>
      <c r="H10" s="30">
        <f>IF(OR($A10="",$B10=""),"",'OddsRatio_working_2-way'!M9)</f>
        <v>1.8867963503478642</v>
      </c>
      <c r="I10" s="30">
        <f>IF(OR($A10="",$B10=""),"",'OddsRatio_working_2-way'!N9)</f>
        <v>2.1276546183435801</v>
      </c>
      <c r="J10" s="30">
        <f>IF('Log_working_2-way'!$D9="","",A10^('Log_working_2-way'!$D9))</f>
        <v>1.8846829983767455</v>
      </c>
      <c r="K10" s="32">
        <f>IF('Log_working_2-way'!$D9="","",B10^('Log_working_2-way'!$D9))</f>
        <v>2.1303483867491475</v>
      </c>
      <c r="L10" s="37">
        <f t="shared" si="9"/>
        <v>0.52864583333333326</v>
      </c>
      <c r="M10" s="37">
        <f t="shared" si="10"/>
        <v>0.47135416666666657</v>
      </c>
      <c r="N10" s="38">
        <v>100</v>
      </c>
      <c r="O10" s="38">
        <f t="shared" si="11"/>
        <v>44.751381215469614</v>
      </c>
      <c r="P10" s="38">
        <f t="shared" si="12"/>
        <v>50.73891625615763</v>
      </c>
      <c r="Q10" s="38">
        <f t="shared" si="13"/>
        <v>49.26108374384237</v>
      </c>
      <c r="R10" s="38">
        <f t="shared" si="14"/>
        <v>55.248618784530393</v>
      </c>
      <c r="S10" s="39">
        <f t="shared" si="15"/>
        <v>-4.5097025283727561</v>
      </c>
      <c r="T10" s="39">
        <f t="shared" si="16"/>
        <v>-4.5097025283727632</v>
      </c>
      <c r="U10" t="s">
        <v>184</v>
      </c>
      <c r="V10" t="s">
        <v>177</v>
      </c>
      <c r="W10" t="s">
        <v>204</v>
      </c>
      <c r="X10" s="48" t="s">
        <v>310</v>
      </c>
      <c r="Y10" s="41"/>
    </row>
    <row r="11" spans="1:25" ht="15" x14ac:dyDescent="0.25">
      <c r="A11">
        <v>1.76</v>
      </c>
      <c r="B11">
        <v>2.08</v>
      </c>
      <c r="C11" s="29">
        <f t="shared" si="0"/>
        <v>4.8951048951048959E-2</v>
      </c>
      <c r="D11" s="30">
        <f>IF(OR($A11="",$B11=""),"",A11*'MPTO_working_2-way'!$G10)</f>
        <v>1.8461538461538463</v>
      </c>
      <c r="E11" s="32">
        <f>IF(OR($A11="",$B11=""),"",B11*'MPTO_working_2-way'!$G10)</f>
        <v>2.1818181818181821</v>
      </c>
      <c r="F11" s="30">
        <f>IF(OR($A11="",$B11=""),"",'MPTO_working_2-way'!D10)</f>
        <v>1.8392282958199357</v>
      </c>
      <c r="G11" s="32">
        <f>IF(OR($A11="",$B11=""),"",'MPTO_working_2-way'!E10)</f>
        <v>2.1915708812260539</v>
      </c>
      <c r="H11" s="30">
        <f>IF(OR($A11="",$B11=""),"",'OddsRatio_working_2-way'!M10)</f>
        <v>1.838870492807861</v>
      </c>
      <c r="I11" s="30">
        <f>IF(OR($A11="",$B11=""),"",'OddsRatio_working_2-way'!N10)</f>
        <v>2.1920791213585393</v>
      </c>
      <c r="J11" s="30">
        <f>IF('Log_working_2-way'!$D10="","",A11^('Log_working_2-way'!$D10))</f>
        <v>1.835690492831995</v>
      </c>
      <c r="K11" s="32">
        <f>IF('Log_working_2-way'!$D10="","",B11^('Log_working_2-way'!$D10))</f>
        <v>2.196615264354977</v>
      </c>
      <c r="L11" s="37">
        <f t="shared" si="9"/>
        <v>0.54166666666666663</v>
      </c>
      <c r="M11" s="37">
        <f t="shared" si="10"/>
        <v>0.45833333333333326</v>
      </c>
      <c r="N11" s="38">
        <v>100</v>
      </c>
      <c r="O11" s="38">
        <f t="shared" si="11"/>
        <v>43.181818181818187</v>
      </c>
      <c r="P11" s="38">
        <f t="shared" si="12"/>
        <v>51.92307692307692</v>
      </c>
      <c r="Q11" s="38">
        <f t="shared" si="13"/>
        <v>48.076923076923073</v>
      </c>
      <c r="R11" s="38">
        <f t="shared" si="14"/>
        <v>56.81818181818182</v>
      </c>
      <c r="S11" s="39">
        <f t="shared" si="15"/>
        <v>-4.8951048951048861</v>
      </c>
      <c r="T11" s="39">
        <f t="shared" si="16"/>
        <v>-4.8951048951049003</v>
      </c>
      <c r="U11" t="s">
        <v>178</v>
      </c>
      <c r="V11" t="s">
        <v>179</v>
      </c>
      <c r="W11" t="s">
        <v>204</v>
      </c>
      <c r="X11" s="48" t="s">
        <v>310</v>
      </c>
      <c r="Y11" s="41"/>
    </row>
    <row r="12" spans="1:25" ht="15" x14ac:dyDescent="0.25">
      <c r="A12">
        <v>2.0299999999999998</v>
      </c>
      <c r="B12">
        <v>1.81</v>
      </c>
      <c r="C12" s="29">
        <f t="shared" si="0"/>
        <v>4.5097025283727721E-2</v>
      </c>
      <c r="D12" s="30">
        <f>IF(OR($A12="",$B12=""),"",A12*'MPTO_working_2-way'!$G11)</f>
        <v>2.1215469613259672</v>
      </c>
      <c r="E12" s="32">
        <f>IF(OR($A12="",$B12=""),"",B12*'MPTO_working_2-way'!$G11)</f>
        <v>1.8916256157635472</v>
      </c>
      <c r="F12" s="30">
        <f>IF(OR($A12="",$B12=""),"",'MPTO_working_2-way'!D11)</f>
        <v>2.1273774715571898</v>
      </c>
      <c r="G12" s="32">
        <f>IF(OR($A12="",$B12=""),"",'MPTO_working_2-way'!E11)</f>
        <v>1.8870143543127138</v>
      </c>
      <c r="H12" s="30">
        <f>IF(OR($A12="",$B12=""),"",'OddsRatio_working_2-way'!M11)</f>
        <v>2.1276546183435801</v>
      </c>
      <c r="I12" s="30">
        <f>IF(OR($A12="",$B12=""),"",'OddsRatio_working_2-way'!N11)</f>
        <v>1.8867963503478642</v>
      </c>
      <c r="J12" s="30">
        <f>IF('Log_working_2-way'!$D11="","",A12^('Log_working_2-way'!$D11))</f>
        <v>2.1303483867491475</v>
      </c>
      <c r="K12" s="32">
        <f>IF('Log_working_2-way'!$D11="","",B12^('Log_working_2-way'!$D11))</f>
        <v>1.8846829983767455</v>
      </c>
      <c r="L12" s="37">
        <f t="shared" si="9"/>
        <v>0.47135416666666657</v>
      </c>
      <c r="M12" s="37">
        <f t="shared" si="10"/>
        <v>0.52864583333333326</v>
      </c>
      <c r="N12" s="38">
        <v>100</v>
      </c>
      <c r="O12" s="38">
        <f t="shared" si="11"/>
        <v>50.73891625615763</v>
      </c>
      <c r="P12" s="38">
        <f t="shared" si="12"/>
        <v>44.751381215469614</v>
      </c>
      <c r="Q12" s="38">
        <f t="shared" si="13"/>
        <v>55.248618784530393</v>
      </c>
      <c r="R12" s="38">
        <f t="shared" si="14"/>
        <v>49.26108374384237</v>
      </c>
      <c r="S12" s="39">
        <f t="shared" si="15"/>
        <v>-4.5097025283727632</v>
      </c>
      <c r="T12" s="39">
        <f t="shared" si="16"/>
        <v>-4.5097025283727561</v>
      </c>
      <c r="U12" t="s">
        <v>183</v>
      </c>
      <c r="V12" t="s">
        <v>180</v>
      </c>
      <c r="W12" t="s">
        <v>204</v>
      </c>
      <c r="X12" s="48" t="s">
        <v>310</v>
      </c>
      <c r="Y12" s="41"/>
    </row>
    <row r="13" spans="1:25" ht="15" x14ac:dyDescent="0.25">
      <c r="A13">
        <v>2.16</v>
      </c>
      <c r="B13">
        <v>1.71</v>
      </c>
      <c r="C13" s="29">
        <f t="shared" si="0"/>
        <v>4.7758284600389889E-2</v>
      </c>
      <c r="D13" s="30">
        <f>IF(OR($A13="",$B13=""),"",A13*'MPTO_working_2-way'!$G12)</f>
        <v>2.2631578947368425</v>
      </c>
      <c r="E13" s="32">
        <f>IF(OR($A13="",$B13=""),"",B13*'MPTO_working_2-way'!$G12)</f>
        <v>1.7916666666666667</v>
      </c>
      <c r="F13" s="30">
        <f>IF(OR($A13="",$B13=""),"",'MPTO_working_2-way'!D12)</f>
        <v>2.2774694783573808</v>
      </c>
      <c r="G13" s="32">
        <f>IF(OR($A13="",$B13=""),"",'MPTO_working_2-way'!E12)</f>
        <v>1.7827975673327543</v>
      </c>
      <c r="H13" s="30">
        <f>IF(OR($A13="",$B13=""),"",'OddsRatio_working_2-way'!M12)</f>
        <v>2.2782029638916539</v>
      </c>
      <c r="I13" s="30">
        <f>IF(OR($A13="",$B13=""),"",'OddsRatio_working_2-way'!N12)</f>
        <v>1.7823483658302366</v>
      </c>
      <c r="J13" s="30">
        <f>IF('Log_working_2-way'!$D12="","",A13^('Log_working_2-way'!$D12))</f>
        <v>2.2848793488092363</v>
      </c>
      <c r="K13" s="32">
        <f>IF('Log_working_2-way'!$D12="","",B13^('Log_working_2-way'!$D12))</f>
        <v>1.7782831912785555</v>
      </c>
      <c r="L13" s="37">
        <f t="shared" si="9"/>
        <v>0.44186046511627902</v>
      </c>
      <c r="M13" s="37">
        <f t="shared" si="10"/>
        <v>0.55813953488372092</v>
      </c>
      <c r="N13" s="38">
        <v>100</v>
      </c>
      <c r="O13" s="38">
        <f t="shared" si="11"/>
        <v>53.703703703703695</v>
      </c>
      <c r="P13" s="38">
        <f t="shared" si="12"/>
        <v>41.520467836257311</v>
      </c>
      <c r="Q13" s="38">
        <f t="shared" si="13"/>
        <v>58.479532163742689</v>
      </c>
      <c r="R13" s="38">
        <f t="shared" si="14"/>
        <v>46.296296296296291</v>
      </c>
      <c r="S13" s="39">
        <f t="shared" si="15"/>
        <v>-4.7758284600389942</v>
      </c>
      <c r="T13" s="39">
        <f t="shared" si="16"/>
        <v>-4.77582846003898</v>
      </c>
      <c r="U13" t="s">
        <v>185</v>
      </c>
      <c r="V13" t="s">
        <v>181</v>
      </c>
      <c r="W13" t="s">
        <v>204</v>
      </c>
      <c r="X13" s="48" t="s">
        <v>310</v>
      </c>
      <c r="Y13" s="41"/>
    </row>
    <row r="14" spans="1:25" s="35" customFormat="1" ht="15" x14ac:dyDescent="0.25">
      <c r="A14">
        <v>1.88</v>
      </c>
      <c r="B14">
        <v>1.93</v>
      </c>
      <c r="C14" s="29">
        <f t="shared" si="0"/>
        <v>5.0049608642928067E-2</v>
      </c>
      <c r="D14" s="30">
        <f>IF(OR($A14="",$B14=""),"",A14*'MPTO_working_2-way'!$G13)</f>
        <v>1.9740932642487046</v>
      </c>
      <c r="E14" s="32">
        <f>IF(OR($A14="",$B14=""),"",B14*'MPTO_working_2-way'!$G13)</f>
        <v>2.0265957446808511</v>
      </c>
      <c r="F14" s="30">
        <f>IF(OR($A14="",$B14=""),"",'MPTO_working_2-way'!D13)</f>
        <v>1.9728142670726401</v>
      </c>
      <c r="G14" s="32">
        <f>IF(OR($A14="",$B14=""),"",'MPTO_working_2-way'!E13)</f>
        <v>2.027945450480662</v>
      </c>
      <c r="H14" s="30">
        <f>IF(OR($A14="",$B14=""),"",'OddsRatio_working_2-way'!M13)</f>
        <v>1.97274691422784</v>
      </c>
      <c r="I14" s="30">
        <f>IF(OR($A14="",$B14=""),"",'OddsRatio_working_2-way'!N13)</f>
        <v>2.0280166252635121</v>
      </c>
      <c r="J14" s="30">
        <f>IF('Log_working_2-way'!$D13="","",A14^('Log_working_2-way'!$D13))</f>
        <v>1.972156892091637</v>
      </c>
      <c r="K14" s="32">
        <f>IF('Log_working_2-way'!$D13="","",B14^('Log_working_2-way'!$D13))</f>
        <v>2.0286405498267945</v>
      </c>
      <c r="L14" s="37">
        <f t="shared" si="9"/>
        <v>0.50656167979002631</v>
      </c>
      <c r="M14" s="37">
        <f t="shared" si="10"/>
        <v>0.49343832020997375</v>
      </c>
      <c r="N14" s="38">
        <v>100</v>
      </c>
      <c r="O14" s="38">
        <f t="shared" si="11"/>
        <v>46.808510638297875</v>
      </c>
      <c r="P14" s="38">
        <f t="shared" si="12"/>
        <v>48.186528497409334</v>
      </c>
      <c r="Q14" s="38">
        <f t="shared" si="13"/>
        <v>51.81347150259068</v>
      </c>
      <c r="R14" s="38">
        <f t="shared" si="14"/>
        <v>53.191489361702125</v>
      </c>
      <c r="S14" s="39">
        <f t="shared" si="15"/>
        <v>-5.004960864292805</v>
      </c>
      <c r="T14" s="39">
        <f t="shared" si="16"/>
        <v>-5.0049608642927907</v>
      </c>
      <c r="U14" t="s">
        <v>194</v>
      </c>
      <c r="V14" t="s">
        <v>189</v>
      </c>
      <c r="W14" t="s">
        <v>205</v>
      </c>
      <c r="X14" s="48" t="s">
        <v>310</v>
      </c>
      <c r="Y14" s="41"/>
    </row>
    <row r="15" spans="1:25" ht="15" x14ac:dyDescent="0.25">
      <c r="A15">
        <v>1.74</v>
      </c>
      <c r="B15">
        <v>2.08</v>
      </c>
      <c r="C15" s="29">
        <f t="shared" si="0"/>
        <v>5.5481874447391721E-2</v>
      </c>
      <c r="D15" s="30">
        <f>IF(OR($A15="",$B15=""),"",A15*'MPTO_working_2-way'!$G14)</f>
        <v>1.8365384615384617</v>
      </c>
      <c r="E15" s="32">
        <f>IF(OR($A15="",$B15=""),"",B15*'MPTO_working_2-way'!$G14)</f>
        <v>2.195402298850575</v>
      </c>
      <c r="F15" s="30">
        <f>IF(OR($A15="",$B15=""),"",'MPTO_working_2-way'!D14)</f>
        <v>1.8282481309355427</v>
      </c>
      <c r="G15" s="32">
        <f>IF(OR($A15="",$B15=""),"",'MPTO_working_2-way'!E14)</f>
        <v>2.2073676506464994</v>
      </c>
      <c r="H15" s="30">
        <f>IF(OR($A15="",$B15=""),"",'OddsRatio_working_2-way'!M14)</f>
        <v>1.8277591347639637</v>
      </c>
      <c r="I15" s="30">
        <f>IF(OR($A15="",$B15=""),"",'OddsRatio_working_2-way'!N14)</f>
        <v>2.2080808993852443</v>
      </c>
      <c r="J15" s="30">
        <f>IF('Log_working_2-way'!$D14="","",A15^('Log_working_2-way'!$D14))</f>
        <v>1.823934898859128</v>
      </c>
      <c r="K15" s="32">
        <f>IF('Log_working_2-way'!$D14="","",B15^('Log_working_2-way'!$D14))</f>
        <v>2.2136881219405091</v>
      </c>
      <c r="L15" s="37">
        <f t="shared" si="9"/>
        <v>0.54450261780104703</v>
      </c>
      <c r="M15" s="37">
        <f t="shared" si="10"/>
        <v>0.4554973821989528</v>
      </c>
      <c r="N15" s="38">
        <v>100</v>
      </c>
      <c r="O15" s="38">
        <f t="shared" si="11"/>
        <v>42.528735632183903</v>
      </c>
      <c r="P15" s="38">
        <f t="shared" si="12"/>
        <v>51.92307692307692</v>
      </c>
      <c r="Q15" s="38">
        <f t="shared" si="13"/>
        <v>48.076923076923073</v>
      </c>
      <c r="R15" s="38">
        <f t="shared" si="14"/>
        <v>57.47126436781609</v>
      </c>
      <c r="S15" s="39">
        <f t="shared" si="15"/>
        <v>-5.5481874447391704</v>
      </c>
      <c r="T15" s="39">
        <f t="shared" si="16"/>
        <v>-5.5481874447391704</v>
      </c>
      <c r="U15" t="s">
        <v>190</v>
      </c>
      <c r="V15" t="s">
        <v>195</v>
      </c>
      <c r="W15" t="s">
        <v>205</v>
      </c>
      <c r="X15" s="48" t="s">
        <v>310</v>
      </c>
      <c r="Y15" s="41"/>
    </row>
    <row r="16" spans="1:25" ht="15" x14ac:dyDescent="0.25">
      <c r="A16">
        <v>1.78</v>
      </c>
      <c r="B16">
        <v>2.02</v>
      </c>
      <c r="C16" s="29">
        <f t="shared" si="0"/>
        <v>5.6847257759483849E-2</v>
      </c>
      <c r="D16" s="30">
        <f>IF(OR($A16="",$B16=""),"",A16*'MPTO_working_2-way'!$G15)</f>
        <v>1.8811881188118813</v>
      </c>
      <c r="E16" s="32">
        <f>IF(OR($A16="",$B16=""),"",B16*'MPTO_working_2-way'!$G15)</f>
        <v>2.1348314606741572</v>
      </c>
      <c r="F16" s="30">
        <f>IF(OR($A16="",$B16=""),"",'MPTO_working_2-way'!D15)</f>
        <v>1.8748566065283139</v>
      </c>
      <c r="G16" s="32">
        <f>IF(OR($A16="",$B16=""),"",'MPTO_working_2-way'!E15)</f>
        <v>2.1430444629872452</v>
      </c>
      <c r="H16" s="30">
        <f>IF(OR($A16="",$B16=""),"",'OddsRatio_working_2-way'!M15)</f>
        <v>1.8744746321952062</v>
      </c>
      <c r="I16" s="30">
        <f>IF(OR($A16="",$B16=""),"",'OddsRatio_working_2-way'!N15)</f>
        <v>2.1435437497937313</v>
      </c>
      <c r="J16" s="30">
        <f>IF('Log_working_2-way'!$D15="","",A16^('Log_working_2-way'!$D15))</f>
        <v>1.8715471181062422</v>
      </c>
      <c r="K16" s="32">
        <f>IF('Log_working_2-way'!$D15="","",B16^('Log_working_2-way'!$D15))</f>
        <v>2.1473848966079383</v>
      </c>
      <c r="L16" s="37">
        <f t="shared" si="9"/>
        <v>0.53157894736842104</v>
      </c>
      <c r="M16" s="37">
        <f t="shared" si="10"/>
        <v>0.46842105263157896</v>
      </c>
      <c r="N16" s="38">
        <v>100</v>
      </c>
      <c r="O16" s="38">
        <f t="shared" si="11"/>
        <v>43.820224719101127</v>
      </c>
      <c r="P16" s="38">
        <f t="shared" si="12"/>
        <v>50.495049504950494</v>
      </c>
      <c r="Q16" s="38">
        <f t="shared" si="13"/>
        <v>49.504950495049506</v>
      </c>
      <c r="R16" s="38">
        <f t="shared" si="14"/>
        <v>56.17977528089888</v>
      </c>
      <c r="S16" s="39">
        <f t="shared" si="15"/>
        <v>-5.6847257759483796</v>
      </c>
      <c r="T16" s="39">
        <f t="shared" si="16"/>
        <v>-5.6847257759483867</v>
      </c>
      <c r="U16" t="s">
        <v>192</v>
      </c>
      <c r="V16" t="s">
        <v>187</v>
      </c>
      <c r="W16" t="s">
        <v>205</v>
      </c>
      <c r="X16" s="48" t="s">
        <v>310</v>
      </c>
      <c r="Y16" s="41"/>
    </row>
    <row r="17" spans="1:25" ht="15" x14ac:dyDescent="0.25">
      <c r="A17">
        <v>1.77</v>
      </c>
      <c r="B17">
        <v>2.04</v>
      </c>
      <c r="C17" s="29">
        <f t="shared" si="0"/>
        <v>5.5167829843801863E-2</v>
      </c>
      <c r="D17" s="30">
        <f>IF(OR($A17="",$B17=""),"",A17*'MPTO_working_2-way'!$G16)</f>
        <v>1.8676470588235292</v>
      </c>
      <c r="E17" s="32">
        <f>IF(OR($A17="",$B17=""),"",B17*'MPTO_working_2-way'!$G16)</f>
        <v>2.152542372881356</v>
      </c>
      <c r="F17" s="30">
        <f>IF(OR($A17="",$B17=""),"",'MPTO_working_2-way'!D16)</f>
        <v>1.8608534322820036</v>
      </c>
      <c r="G17" s="32">
        <f>IF(OR($A17="",$B17=""),"",'MPTO_working_2-way'!E16)</f>
        <v>2.1616379310344827</v>
      </c>
      <c r="H17" s="30">
        <f>IF(OR($A17="",$B17=""),"",'OddsRatio_working_2-way'!M16)</f>
        <v>1.8604560508152725</v>
      </c>
      <c r="I17" s="30">
        <f>IF(OR($A17="",$B17=""),"",'OddsRatio_working_2-way'!N16)</f>
        <v>2.1621744062959527</v>
      </c>
      <c r="J17" s="30">
        <f>IF('Log_working_2-way'!$D16="","",A17^('Log_working_2-way'!$D16))</f>
        <v>1.8573202636406585</v>
      </c>
      <c r="K17" s="32">
        <f>IF('Log_working_2-way'!$D16="","",B17^('Log_working_2-way'!$D16))</f>
        <v>2.16642524667648</v>
      </c>
      <c r="L17" s="37">
        <f t="shared" si="9"/>
        <v>0.53543307086614178</v>
      </c>
      <c r="M17" s="37">
        <f t="shared" si="10"/>
        <v>0.46456692913385828</v>
      </c>
      <c r="N17" s="38">
        <v>100</v>
      </c>
      <c r="O17" s="38">
        <f t="shared" si="11"/>
        <v>43.502824858757066</v>
      </c>
      <c r="P17" s="38">
        <f t="shared" si="12"/>
        <v>50.980392156862742</v>
      </c>
      <c r="Q17" s="38">
        <f t="shared" si="13"/>
        <v>49.019607843137251</v>
      </c>
      <c r="R17" s="38">
        <f t="shared" si="14"/>
        <v>56.497175141242941</v>
      </c>
      <c r="S17" s="39">
        <f t="shared" si="15"/>
        <v>-5.5167829843801854</v>
      </c>
      <c r="T17" s="39">
        <f t="shared" si="16"/>
        <v>-5.5167829843801997</v>
      </c>
      <c r="U17" t="s">
        <v>199</v>
      </c>
      <c r="V17" t="s">
        <v>197</v>
      </c>
      <c r="W17" t="s">
        <v>158</v>
      </c>
      <c r="X17" s="48" t="s">
        <v>310</v>
      </c>
      <c r="Y17" s="41"/>
    </row>
    <row r="18" spans="1:25" ht="15" x14ac:dyDescent="0.25">
      <c r="A18">
        <v>1.76</v>
      </c>
      <c r="B18">
        <v>2.04</v>
      </c>
      <c r="C18" s="29">
        <f t="shared" si="0"/>
        <v>5.8377896613190705E-2</v>
      </c>
      <c r="D18" s="30">
        <f>IF(OR($A18="",$B18=""),"",A18*'MPTO_working_2-way'!$G17)</f>
        <v>1.8627450980392157</v>
      </c>
      <c r="E18" s="32">
        <f>IF(OR($A18="",$B18=""),"",B18*'MPTO_working_2-way'!$G17)</f>
        <v>2.1590909090909092</v>
      </c>
      <c r="F18" s="30">
        <f>IF(OR($A18="",$B18=""),"",'MPTO_working_2-way'!D17)</f>
        <v>1.8553121124431584</v>
      </c>
      <c r="G18" s="32">
        <f>IF(OR($A18="",$B18=""),"",'MPTO_working_2-way'!E17)</f>
        <v>2.1691638472692123</v>
      </c>
      <c r="H18" s="30">
        <f>IF(OR($A18="",$B18=""),"",'OddsRatio_working_2-way'!M17)</f>
        <v>1.8548504142651103</v>
      </c>
      <c r="I18" s="30">
        <f>IF(OR($A18="",$B18=""),"",'OddsRatio_working_2-way'!N17)</f>
        <v>2.1697953037312039</v>
      </c>
      <c r="J18" s="30">
        <f>IF('Log_working_2-way'!$D17="","",A18^('Log_working_2-way'!$D17))</f>
        <v>1.8514116002933902</v>
      </c>
      <c r="K18" s="32">
        <f>IF('Log_working_2-way'!$D17="","",B18^('Log_working_2-way'!$D17))</f>
        <v>2.1745200554608113</v>
      </c>
      <c r="L18" s="37">
        <f t="shared" si="9"/>
        <v>0.5368421052631579</v>
      </c>
      <c r="M18" s="37">
        <f t="shared" si="10"/>
        <v>0.4631578947368421</v>
      </c>
      <c r="N18" s="38">
        <v>100</v>
      </c>
      <c r="O18" s="38">
        <f t="shared" si="11"/>
        <v>43.181818181818187</v>
      </c>
      <c r="P18" s="38">
        <f t="shared" si="12"/>
        <v>50.980392156862742</v>
      </c>
      <c r="Q18" s="38">
        <f t="shared" si="13"/>
        <v>49.019607843137251</v>
      </c>
      <c r="R18" s="38">
        <f t="shared" si="14"/>
        <v>56.81818181818182</v>
      </c>
      <c r="S18" s="39">
        <f t="shared" si="15"/>
        <v>-5.8377896613190643</v>
      </c>
      <c r="T18" s="39">
        <f t="shared" si="16"/>
        <v>-5.8377896613190785</v>
      </c>
      <c r="U18" t="s">
        <v>146</v>
      </c>
      <c r="V18" t="s">
        <v>201</v>
      </c>
      <c r="W18" t="s">
        <v>158</v>
      </c>
      <c r="X18" s="48" t="s">
        <v>310</v>
      </c>
      <c r="Y18" s="41"/>
    </row>
    <row r="19" spans="1:25" ht="15" x14ac:dyDescent="0.25">
      <c r="A19">
        <v>1.71</v>
      </c>
      <c r="B19">
        <v>2.11</v>
      </c>
      <c r="C19" s="29">
        <f t="shared" si="0"/>
        <v>5.8728970926526403E-2</v>
      </c>
      <c r="D19" s="30">
        <f>IF(OR($A19="",$B19=""),"",A19*'MPTO_working_2-way'!$G18)</f>
        <v>1.81042654028436</v>
      </c>
      <c r="E19" s="32">
        <f>IF(OR($A19="",$B19=""),"",B19*'MPTO_working_2-way'!$G18)</f>
        <v>2.2339181286549707</v>
      </c>
      <c r="F19" s="30">
        <f>IF(OR($A19="",$B19=""),"",'MPTO_working_2-way'!D18)</f>
        <v>1.8004041815323968</v>
      </c>
      <c r="G19" s="32">
        <f>IF(OR($A19="",$B19=""),"",'MPTO_working_2-way'!E18)</f>
        <v>2.2493687852623045</v>
      </c>
      <c r="H19" s="30">
        <f>IF(OR($A19="",$B19=""),"",'OddsRatio_working_2-way'!M18)</f>
        <v>1.7997747430618447</v>
      </c>
      <c r="I19" s="30">
        <f>IF(OR($A19="",$B19=""),"",'OddsRatio_working_2-way'!N18)</f>
        <v>2.2503520630966865</v>
      </c>
      <c r="J19" s="30">
        <f>IF('Log_working_2-way'!$D18="","",A19^('Log_working_2-way'!$D18))</f>
        <v>1.7951436584601121</v>
      </c>
      <c r="K19" s="32">
        <f>IF('Log_working_2-way'!$D18="","",B19^('Log_working_2-way'!$D18))</f>
        <v>2.25763437758234</v>
      </c>
      <c r="L19" s="37">
        <f t="shared" si="9"/>
        <v>0.55235602094240843</v>
      </c>
      <c r="M19" s="37">
        <f t="shared" si="10"/>
        <v>0.44764397905759162</v>
      </c>
      <c r="N19" s="38">
        <v>100</v>
      </c>
      <c r="O19" s="38">
        <f t="shared" si="11"/>
        <v>41.520467836257311</v>
      </c>
      <c r="P19" s="38">
        <f t="shared" si="12"/>
        <v>52.606635071090047</v>
      </c>
      <c r="Q19" s="38">
        <f t="shared" si="13"/>
        <v>47.393364928909953</v>
      </c>
      <c r="R19" s="38">
        <f t="shared" si="14"/>
        <v>58.479532163742689</v>
      </c>
      <c r="S19" s="39">
        <f t="shared" si="15"/>
        <v>-5.8728970926526429</v>
      </c>
      <c r="T19" s="39">
        <f t="shared" si="16"/>
        <v>-5.8728970926526429</v>
      </c>
      <c r="U19" t="s">
        <v>198</v>
      </c>
      <c r="V19" t="s">
        <v>202</v>
      </c>
      <c r="W19" t="s">
        <v>158</v>
      </c>
      <c r="X19" s="48" t="s">
        <v>310</v>
      </c>
      <c r="Y19" s="41"/>
    </row>
    <row r="20" spans="1:25" ht="15" x14ac:dyDescent="0.25">
      <c r="A20">
        <v>2.1</v>
      </c>
      <c r="B20">
        <v>1.79</v>
      </c>
      <c r="C20" s="29">
        <f t="shared" si="0"/>
        <v>3.4849694067571102E-2</v>
      </c>
      <c r="D20" s="30">
        <f>IF(OR($A20="",$B20=""),"",A20*'MPTO_working_2-way'!$G19)</f>
        <v>2.1731843575418992</v>
      </c>
      <c r="E20" s="32">
        <f>IF(OR($A20="",$B20=""),"",B20*'MPTO_working_2-way'!$G19)</f>
        <v>1.8523809523809522</v>
      </c>
      <c r="F20" s="30">
        <f>IF(OR($A20="",$B20=""),"",'MPTO_working_2-way'!D19)</f>
        <v>2.1797622499275153</v>
      </c>
      <c r="G20" s="32">
        <f>IF(OR($A20="",$B20=""),"",'MPTO_working_2-way'!E19)</f>
        <v>1.8476284099287292</v>
      </c>
      <c r="H20" s="30">
        <f>IF(OR($A20="",$B20=""),"",'OddsRatio_working_2-way'!M19)</f>
        <v>2.1800021454603971</v>
      </c>
      <c r="I20" s="30">
        <f>IF(OR($A20="",$B20=""),"",'OddsRatio_working_2-way'!N19)</f>
        <v>1.8474560862851939</v>
      </c>
      <c r="J20" s="30">
        <f>IF('Log_working_2-way'!$D19="","",A20^('Log_working_2-way'!$D19))</f>
        <v>2.1830172065936067</v>
      </c>
      <c r="K20" s="32">
        <f>IF('Log_working_2-way'!$D19="","",B20^('Log_working_2-way'!$D19))</f>
        <v>1.8452962428833544</v>
      </c>
      <c r="L20" s="37">
        <f t="shared" si="9"/>
        <v>0.46015424164524427</v>
      </c>
      <c r="M20" s="37">
        <f t="shared" si="10"/>
        <v>0.53984575835475579</v>
      </c>
      <c r="N20" s="38">
        <v>100</v>
      </c>
      <c r="O20" s="38">
        <f t="shared" si="11"/>
        <v>52.38095238095238</v>
      </c>
      <c r="P20" s="38">
        <f t="shared" si="12"/>
        <v>44.134078212290497</v>
      </c>
      <c r="Q20" s="38">
        <f t="shared" si="13"/>
        <v>55.865921787709496</v>
      </c>
      <c r="R20" s="38">
        <f t="shared" si="14"/>
        <v>47.619047619047613</v>
      </c>
      <c r="S20" s="39">
        <f t="shared" si="15"/>
        <v>-3.4849694067571164</v>
      </c>
      <c r="T20" s="39">
        <f t="shared" si="16"/>
        <v>-3.4849694067571164</v>
      </c>
      <c r="U20" t="s">
        <v>215</v>
      </c>
      <c r="V20" t="s">
        <v>216</v>
      </c>
      <c r="W20" t="s">
        <v>318</v>
      </c>
      <c r="X20" s="48" t="s">
        <v>310</v>
      </c>
      <c r="Y20" s="41"/>
    </row>
    <row r="21" spans="1:25" ht="15" x14ac:dyDescent="0.25">
      <c r="A21">
        <v>2.13</v>
      </c>
      <c r="B21">
        <v>1.78</v>
      </c>
      <c r="C21" s="29">
        <f t="shared" si="0"/>
        <v>3.128132088410629E-2</v>
      </c>
      <c r="D21" s="30">
        <f>IF(OR($A21="",$B21=""),"",A21*'MPTO_working_2-way'!$G20)</f>
        <v>2.1966292134831464</v>
      </c>
      <c r="E21" s="32">
        <f>IF(OR($A21="",$B21=""),"",B21*'MPTO_working_2-way'!$G20)</f>
        <v>1.8356807511737092</v>
      </c>
      <c r="F21" s="30">
        <f>IF(OR($A21="",$B21=""),"",'MPTO_working_2-way'!D20)</f>
        <v>2.2034055907479515</v>
      </c>
      <c r="G21" s="32">
        <f>IF(OR($A21="",$B21=""),"",'MPTO_working_2-way'!E20)</f>
        <v>1.8309750325976726</v>
      </c>
      <c r="H21" s="30">
        <f>IF(OR($A21="",$B21=""),"",'OddsRatio_working_2-way'!M20)</f>
        <v>2.2036269973367788</v>
      </c>
      <c r="I21" s="30">
        <f>IF(OR($A21="",$B21=""),"",'OddsRatio_working_2-way'!N20)</f>
        <v>1.8308221751528204</v>
      </c>
      <c r="J21" s="30">
        <f>IF('Log_working_2-way'!$D20="","",A21^('Log_working_2-way'!$D20))</f>
        <v>2.2067247005110642</v>
      </c>
      <c r="K21" s="32">
        <f>IF('Log_working_2-way'!$D20="","",B21^('Log_working_2-way'!$D20))</f>
        <v>1.8286894264917752</v>
      </c>
      <c r="L21" s="37">
        <f t="shared" si="9"/>
        <v>0.45524296675191805</v>
      </c>
      <c r="M21" s="37">
        <f t="shared" si="10"/>
        <v>0.54475703324808178</v>
      </c>
      <c r="N21" s="38">
        <v>100</v>
      </c>
      <c r="O21" s="38">
        <f t="shared" si="11"/>
        <v>53.051643192488264</v>
      </c>
      <c r="P21" s="38">
        <f t="shared" si="12"/>
        <v>43.820224719101127</v>
      </c>
      <c r="Q21" s="38">
        <f t="shared" si="13"/>
        <v>56.17977528089888</v>
      </c>
      <c r="R21" s="38">
        <f t="shared" si="14"/>
        <v>46.948356807511736</v>
      </c>
      <c r="S21" s="39">
        <f t="shared" si="15"/>
        <v>-3.1281320884106165</v>
      </c>
      <c r="T21" s="39">
        <f t="shared" si="16"/>
        <v>-3.1281320884106094</v>
      </c>
      <c r="U21" t="s">
        <v>217</v>
      </c>
      <c r="V21" t="s">
        <v>218</v>
      </c>
      <c r="W21" t="s">
        <v>318</v>
      </c>
      <c r="X21" s="48" t="s">
        <v>310</v>
      </c>
      <c r="Y21" s="41"/>
    </row>
    <row r="22" spans="1:25" ht="15" x14ac:dyDescent="0.25">
      <c r="A22">
        <v>1.41</v>
      </c>
      <c r="B22">
        <v>3.01</v>
      </c>
      <c r="C22" s="29">
        <f t="shared" si="0"/>
        <v>4.1445771777290918E-2</v>
      </c>
      <c r="D22" s="30">
        <f>IF(OR($A22="",$B22=""),"",A22*'MPTO_working_2-way'!$G21)</f>
        <v>1.4684385382059801</v>
      </c>
      <c r="E22" s="32">
        <f>IF(OR($A22="",$B22=""),"",B22*'MPTO_working_2-way'!$G21)</f>
        <v>3.1347517730496453</v>
      </c>
      <c r="F22" s="30">
        <f>IF(OR($A22="",$B22=""),"",'MPTO_working_2-way'!D21)</f>
        <v>1.4524392121969165</v>
      </c>
      <c r="G22" s="32">
        <f>IF(OR($A22="",$B22=""),"",'MPTO_working_2-way'!E21)</f>
        <v>3.210241670133505</v>
      </c>
      <c r="H22" s="30">
        <f>IF(OR($A22="",$B22=""),"",'OddsRatio_working_2-way'!M21)</f>
        <v>1.4516415608671192</v>
      </c>
      <c r="I22" s="30">
        <f>IF(OR($A22="",$B22=""),"",'OddsRatio_working_2-way'!N21)</f>
        <v>3.214145213031486</v>
      </c>
      <c r="J22" s="30">
        <f>IF('Log_working_2-way'!$D21="","",A22^('Log_working_2-way'!$D21))</f>
        <v>1.4442619327387027</v>
      </c>
      <c r="K22" s="32">
        <f>IF('Log_working_2-way'!$D21="","",B22^('Log_working_2-way'!$D21))</f>
        <v>3.2509243450889174</v>
      </c>
      <c r="L22" s="37">
        <f t="shared" si="9"/>
        <v>0.68099547511312208</v>
      </c>
      <c r="M22" s="37">
        <f t="shared" si="10"/>
        <v>0.31900452488687786</v>
      </c>
      <c r="N22" s="38">
        <v>100</v>
      </c>
      <c r="O22" s="38">
        <f t="shared" si="11"/>
        <v>29.078014184397166</v>
      </c>
      <c r="P22" s="38">
        <f t="shared" si="12"/>
        <v>66.777408637873762</v>
      </c>
      <c r="Q22" s="38">
        <f t="shared" si="13"/>
        <v>33.222591362126245</v>
      </c>
      <c r="R22" s="38">
        <f t="shared" si="14"/>
        <v>70.921985815602838</v>
      </c>
      <c r="S22" s="39">
        <f t="shared" si="15"/>
        <v>-4.1445771777290794</v>
      </c>
      <c r="T22" s="39">
        <f t="shared" si="16"/>
        <v>-4.1445771777290759</v>
      </c>
      <c r="U22" t="s">
        <v>168</v>
      </c>
      <c r="V22" t="s">
        <v>176</v>
      </c>
      <c r="W22" t="s">
        <v>203</v>
      </c>
      <c r="X22" s="48" t="s">
        <v>311</v>
      </c>
      <c r="Y22" s="41"/>
    </row>
    <row r="23" spans="1:25" ht="15" x14ac:dyDescent="0.25">
      <c r="A23">
        <v>2.11</v>
      </c>
      <c r="B23">
        <v>1.79</v>
      </c>
      <c r="C23" s="29">
        <f t="shared" si="0"/>
        <v>3.2592867166194583E-2</v>
      </c>
      <c r="D23" s="30">
        <f>IF(OR($A23="",$B23=""),"",A23*'MPTO_working_2-way'!$G22)</f>
        <v>2.1787709497206706</v>
      </c>
      <c r="E23" s="32">
        <f>IF(OR($A23="",$B23=""),"",B23*'MPTO_working_2-way'!$G22)</f>
        <v>1.8483412322274884</v>
      </c>
      <c r="F23" s="30">
        <f>IF(OR($A23="",$B23=""),"",'MPTO_working_2-way'!D22)</f>
        <v>2.1851369724319478</v>
      </c>
      <c r="G23" s="32">
        <f>IF(OR($A23="",$B23=""),"",'MPTO_working_2-way'!E22)</f>
        <v>1.8437843247333352</v>
      </c>
      <c r="H23" s="30">
        <f>IF(OR($A23="",$B23=""),"",'OddsRatio_working_2-way'!M22)</f>
        <v>2.1853536565680476</v>
      </c>
      <c r="I23" s="30">
        <f>IF(OR($A23="",$B23=""),"",'OddsRatio_working_2-way'!N22)</f>
        <v>1.8436300798997822</v>
      </c>
      <c r="J23" s="30">
        <f>IF('Log_working_2-way'!$D22="","",A23^('Log_working_2-way'!$D22))</f>
        <v>2.1882656756587764</v>
      </c>
      <c r="K23" s="32">
        <f>IF('Log_working_2-way'!$D22="","",B23^('Log_working_2-way'!$D22))</f>
        <v>1.8415626408173078</v>
      </c>
      <c r="L23" s="37">
        <f t="shared" si="9"/>
        <v>0.4589743589743589</v>
      </c>
      <c r="M23" s="37">
        <f t="shared" si="10"/>
        <v>0.54102564102564099</v>
      </c>
      <c r="N23" s="38">
        <v>100</v>
      </c>
      <c r="O23" s="38">
        <f t="shared" si="11"/>
        <v>52.606635071090047</v>
      </c>
      <c r="P23" s="38">
        <f t="shared" si="12"/>
        <v>44.134078212290497</v>
      </c>
      <c r="Q23" s="38">
        <f t="shared" si="13"/>
        <v>55.865921787709496</v>
      </c>
      <c r="R23" s="38">
        <f t="shared" si="14"/>
        <v>47.393364928909953</v>
      </c>
      <c r="S23" s="39">
        <f t="shared" si="15"/>
        <v>-3.2592867166194495</v>
      </c>
      <c r="T23" s="39">
        <f t="shared" si="16"/>
        <v>-3.2592867166194566</v>
      </c>
      <c r="U23" t="s">
        <v>174</v>
      </c>
      <c r="V23" t="s">
        <v>167</v>
      </c>
      <c r="W23" t="s">
        <v>203</v>
      </c>
      <c r="X23" s="48" t="s">
        <v>311</v>
      </c>
      <c r="Y23" s="41"/>
    </row>
    <row r="24" spans="1:25" ht="15" x14ac:dyDescent="0.25">
      <c r="A24">
        <v>1.85</v>
      </c>
      <c r="B24">
        <v>2.04</v>
      </c>
      <c r="C24" s="29">
        <f t="shared" si="0"/>
        <v>3.0736618971912932E-2</v>
      </c>
      <c r="D24" s="30">
        <f>IF(OR($A24="",$B24=""),"",A24*'MPTO_working_2-way'!$G23)</f>
        <v>1.9068627450980391</v>
      </c>
      <c r="E24" s="32">
        <f>IF(OR($A24="",$B24=""),"",B24*'MPTO_working_2-way'!$G23)</f>
        <v>2.1027027027027025</v>
      </c>
      <c r="F24" s="30">
        <f>IF(OR($A24="",$B24=""),"",'MPTO_working_2-way'!D23)</f>
        <v>1.9041372351160444</v>
      </c>
      <c r="G24" s="32">
        <f>IF(OR($A24="",$B24=""),"",'MPTO_working_2-way'!E23)</f>
        <v>2.1060267857142851</v>
      </c>
      <c r="H24" s="30">
        <f>IF(OR($A24="",$B24=""),"",'OddsRatio_working_2-way'!M23)</f>
        <v>1.904050713349474</v>
      </c>
      <c r="I24" s="30">
        <f>IF(OR($A24="",$B24=""),"",'OddsRatio_working_2-way'!N23)</f>
        <v>2.1061326375099441</v>
      </c>
      <c r="J24" s="30">
        <f>IF('Log_working_2-way'!$D23="","",A24^('Log_working_2-way'!$D23))</f>
        <v>1.9028150891340896</v>
      </c>
      <c r="K24" s="32">
        <f>IF('Log_working_2-way'!$D23="","",B24^('Log_working_2-way'!$D23))</f>
        <v>2.1076465292124213</v>
      </c>
      <c r="L24" s="37">
        <f t="shared" si="9"/>
        <v>0.52442159383033427</v>
      </c>
      <c r="M24" s="37">
        <f t="shared" si="10"/>
        <v>0.47557840616966585</v>
      </c>
      <c r="N24" s="38">
        <v>100</v>
      </c>
      <c r="O24" s="38">
        <f t="shared" si="11"/>
        <v>45.945945945945937</v>
      </c>
      <c r="P24" s="38">
        <f t="shared" si="12"/>
        <v>50.980392156862742</v>
      </c>
      <c r="Q24" s="38">
        <f t="shared" si="13"/>
        <v>49.019607843137251</v>
      </c>
      <c r="R24" s="38">
        <f t="shared" si="14"/>
        <v>54.054054054054049</v>
      </c>
      <c r="S24" s="39">
        <f t="shared" si="15"/>
        <v>-3.0736618971913146</v>
      </c>
      <c r="T24" s="39">
        <f t="shared" si="16"/>
        <v>-3.0736618971913074</v>
      </c>
      <c r="U24" t="s">
        <v>172</v>
      </c>
      <c r="V24" t="s">
        <v>169</v>
      </c>
      <c r="W24" t="s">
        <v>203</v>
      </c>
      <c r="X24" s="48" t="s">
        <v>311</v>
      </c>
      <c r="Y24" s="41"/>
    </row>
    <row r="25" spans="1:25" ht="15" x14ac:dyDescent="0.25">
      <c r="A25">
        <v>2.17</v>
      </c>
      <c r="B25">
        <v>1.74</v>
      </c>
      <c r="C25" s="29">
        <f t="shared" si="0"/>
        <v>3.5542136765718491E-2</v>
      </c>
      <c r="D25" s="30">
        <f>IF(OR($A25="",$B25=""),"",A25*'MPTO_working_2-way'!$G24)</f>
        <v>2.2471264367816088</v>
      </c>
      <c r="E25" s="32">
        <f>IF(OR($A25="",$B25=""),"",B25*'MPTO_working_2-way'!$G24)</f>
        <v>1.8018433179723501</v>
      </c>
      <c r="F25" s="30">
        <f>IF(OR($A25="",$B25=""),"",'MPTO_working_2-way'!D24)</f>
        <v>2.2570386753541753</v>
      </c>
      <c r="G25" s="32">
        <f>IF(OR($A25="",$B25=""),"",'MPTO_working_2-way'!E24)</f>
        <v>1.7955204717295163</v>
      </c>
      <c r="H25" s="30">
        <f>IF(OR($A25="",$B25=""),"",'OddsRatio_working_2-way'!M24)</f>
        <v>2.2574104664273644</v>
      </c>
      <c r="I25" s="30">
        <f>IF(OR($A25="",$B25=""),"",'OddsRatio_working_2-way'!N24)</f>
        <v>1.7952852522702987</v>
      </c>
      <c r="J25" s="30">
        <f>IF('Log_working_2-way'!$D24="","",A25^('Log_working_2-way'!$D24))</f>
        <v>2.2619707702020815</v>
      </c>
      <c r="K25" s="32">
        <f>IF('Log_working_2-way'!$D24="","",B25^('Log_working_2-way'!$D24))</f>
        <v>1.7924113803680148</v>
      </c>
      <c r="L25" s="37">
        <f t="shared" si="9"/>
        <v>0.44501278772378522</v>
      </c>
      <c r="M25" s="37">
        <f t="shared" si="10"/>
        <v>0.55498721227621484</v>
      </c>
      <c r="N25" s="38">
        <v>100</v>
      </c>
      <c r="O25" s="38">
        <f t="shared" si="11"/>
        <v>53.917050691244242</v>
      </c>
      <c r="P25" s="38">
        <f t="shared" si="12"/>
        <v>42.528735632183903</v>
      </c>
      <c r="Q25" s="38">
        <f t="shared" si="13"/>
        <v>57.47126436781609</v>
      </c>
      <c r="R25" s="38">
        <f t="shared" si="14"/>
        <v>46.082949308755758</v>
      </c>
      <c r="S25" s="39">
        <f t="shared" si="15"/>
        <v>-3.5542136765718482</v>
      </c>
      <c r="T25" s="39">
        <f t="shared" si="16"/>
        <v>-3.5542136765718553</v>
      </c>
      <c r="U25" t="s">
        <v>219</v>
      </c>
      <c r="V25" t="s">
        <v>171</v>
      </c>
      <c r="W25" t="s">
        <v>203</v>
      </c>
      <c r="X25" s="48" t="s">
        <v>311</v>
      </c>
      <c r="Y25" s="41"/>
    </row>
    <row r="26" spans="1:25" ht="15" x14ac:dyDescent="0.25">
      <c r="A26">
        <v>1.91</v>
      </c>
      <c r="B26">
        <v>1.91</v>
      </c>
      <c r="C26" s="29">
        <f t="shared" si="0"/>
        <v>4.7120418848167533E-2</v>
      </c>
      <c r="D26" s="30">
        <f>IF(OR($A26="",$B26=""),"",A26*'MPTO_working_2-way'!$G25)</f>
        <v>2</v>
      </c>
      <c r="E26" s="32">
        <f>IF(OR($A26="",$B26=""),"",B26*'MPTO_working_2-way'!$G25)</f>
        <v>2</v>
      </c>
      <c r="F26" s="30">
        <f>IF(OR($A26="",$B26=""),"",'MPTO_working_2-way'!D25)</f>
        <v>2</v>
      </c>
      <c r="G26" s="32">
        <f>IF(OR($A26="",$B26=""),"",'MPTO_working_2-way'!E25)</f>
        <v>2</v>
      </c>
      <c r="H26" s="30">
        <f>IF(OR($A26="",$B26=""),"",'OddsRatio_working_2-way'!M25)</f>
        <v>1.9999999999999996</v>
      </c>
      <c r="I26" s="30">
        <f>IF(OR($A26="",$B26=""),"",'OddsRatio_working_2-way'!N25)</f>
        <v>1.9999999999999996</v>
      </c>
      <c r="J26" s="30">
        <f>IF('Log_working_2-way'!$D25="","",A26^('Log_working_2-way'!$D25))</f>
        <v>1.9999999999997029</v>
      </c>
      <c r="K26" s="32">
        <f>IF('Log_working_2-way'!$D25="","",B26^('Log_working_2-way'!$D25))</f>
        <v>1.9999999999997029</v>
      </c>
      <c r="L26" s="37">
        <f t="shared" si="9"/>
        <v>0.5</v>
      </c>
      <c r="M26" s="37">
        <f t="shared" si="10"/>
        <v>0.5</v>
      </c>
      <c r="N26" s="38">
        <v>100</v>
      </c>
      <c r="O26" s="38">
        <f t="shared" si="11"/>
        <v>47.643979057591622</v>
      </c>
      <c r="P26" s="38">
        <f t="shared" si="12"/>
        <v>47.643979057591622</v>
      </c>
      <c r="Q26" s="38">
        <f t="shared" si="13"/>
        <v>52.356020942408378</v>
      </c>
      <c r="R26" s="38">
        <f t="shared" si="14"/>
        <v>52.356020942408378</v>
      </c>
      <c r="S26" s="39">
        <f t="shared" si="15"/>
        <v>-4.712041884816756</v>
      </c>
      <c r="T26" s="39">
        <f t="shared" si="16"/>
        <v>-4.712041884816756</v>
      </c>
      <c r="U26" t="s">
        <v>196</v>
      </c>
      <c r="V26" t="s">
        <v>188</v>
      </c>
      <c r="W26" t="s">
        <v>205</v>
      </c>
      <c r="X26" s="48" t="s">
        <v>311</v>
      </c>
      <c r="Y26" s="41"/>
    </row>
    <row r="27" spans="1:25" ht="15" x14ac:dyDescent="0.25">
      <c r="A27">
        <v>1.73</v>
      </c>
      <c r="B27">
        <v>2.09</v>
      </c>
      <c r="C27" s="29">
        <f t="shared" si="0"/>
        <v>5.6503581602456165E-2</v>
      </c>
      <c r="D27" s="30">
        <f>IF(OR($A27="",$B27=""),"",A27*'MPTO_working_2-way'!$G26)</f>
        <v>1.8277511961722492</v>
      </c>
      <c r="E27" s="32">
        <f>IF(OR($A27="",$B27=""),"",B27*'MPTO_working_2-way'!$G26)</f>
        <v>2.2080924855491331</v>
      </c>
      <c r="F27" s="30">
        <f>IF(OR($A27="",$B27=""),"",'MPTO_working_2-way'!D26)</f>
        <v>1.8188998163845365</v>
      </c>
      <c r="G27" s="32">
        <f>IF(OR($A27="",$B27=""),"",'MPTO_working_2-way'!E26)</f>
        <v>2.2211505974137671</v>
      </c>
      <c r="H27" s="30">
        <f>IF(OR($A27="",$B27=""),"",'OddsRatio_working_2-way'!M26)</f>
        <v>1.8183671368293095</v>
      </c>
      <c r="I27" s="30">
        <f>IF(OR($A27="",$B27=""),"",'OddsRatio_working_2-way'!N26)</f>
        <v>2.2219454508821204</v>
      </c>
      <c r="J27" s="30">
        <f>IF('Log_working_2-way'!$D26="","",A27^('Log_working_2-way'!$D26))</f>
        <v>1.8142819465382745</v>
      </c>
      <c r="K27" s="32">
        <f>IF('Log_working_2-way'!$D26="","",B27^('Log_working_2-way'!$D26))</f>
        <v>2.228075857813653</v>
      </c>
      <c r="L27" s="37">
        <f t="shared" si="9"/>
        <v>0.54712041884816742</v>
      </c>
      <c r="M27" s="37">
        <f t="shared" si="10"/>
        <v>0.45287958115183241</v>
      </c>
      <c r="N27" s="38">
        <v>100</v>
      </c>
      <c r="O27" s="38">
        <f t="shared" si="11"/>
        <v>42.196531791907518</v>
      </c>
      <c r="P27" s="38">
        <f t="shared" si="12"/>
        <v>52.153110047846894</v>
      </c>
      <c r="Q27" s="38">
        <f t="shared" si="13"/>
        <v>47.846889952153113</v>
      </c>
      <c r="R27" s="38">
        <f t="shared" si="14"/>
        <v>57.80346820809249</v>
      </c>
      <c r="S27" s="39">
        <f t="shared" si="15"/>
        <v>-5.6503581602455952</v>
      </c>
      <c r="T27" s="39">
        <f t="shared" si="16"/>
        <v>-5.6503581602455952</v>
      </c>
      <c r="U27" t="s">
        <v>191</v>
      </c>
      <c r="V27" t="s">
        <v>193</v>
      </c>
      <c r="W27" t="s">
        <v>205</v>
      </c>
      <c r="X27" s="48" t="s">
        <v>311</v>
      </c>
      <c r="Y27" s="41"/>
    </row>
    <row r="28" spans="1:25" ht="15" x14ac:dyDescent="0.25">
      <c r="A28">
        <v>1.65</v>
      </c>
      <c r="B28">
        <v>2.21</v>
      </c>
      <c r="C28" s="29">
        <f t="shared" si="0"/>
        <v>5.8549293843411565E-2</v>
      </c>
      <c r="D28" s="30">
        <f>IF(OR($A28="",$B28=""),"",A28*'MPTO_working_2-way'!$G27)</f>
        <v>1.746606334841629</v>
      </c>
      <c r="E28" s="32">
        <f>IF(OR($A28="",$B28=""),"",B28*'MPTO_working_2-way'!$G27)</f>
        <v>2.3393939393939394</v>
      </c>
      <c r="F28" s="30">
        <f>IF(OR($A28="",$B28=""),"",'MPTO_working_2-way'!D27)</f>
        <v>1.7337453940330441</v>
      </c>
      <c r="G28" s="32">
        <f>IF(OR($A28="",$B28=""),"",'MPTO_working_2-way'!E27)</f>
        <v>2.3628705653653008</v>
      </c>
      <c r="H28" s="30">
        <f>IF(OR($A28="",$B28=""),"",'OddsRatio_working_2-way'!M27)</f>
        <v>1.7329325225725958</v>
      </c>
      <c r="I28" s="30">
        <f>IF(OR($A28="",$B28=""),"",'OddsRatio_working_2-way'!N27)</f>
        <v>2.3643820804812936</v>
      </c>
      <c r="J28" s="30">
        <f>IF('Log_working_2-way'!$D27="","",A28^('Log_working_2-way'!$D27))</f>
        <v>1.7269979504197641</v>
      </c>
      <c r="K28" s="32">
        <f>IF('Log_working_2-way'!$D27="","",B28^('Log_working_2-way'!$D27))</f>
        <v>2.3755196963319456</v>
      </c>
      <c r="L28" s="37">
        <f t="shared" si="9"/>
        <v>0.57253886010362698</v>
      </c>
      <c r="M28" s="37">
        <f t="shared" si="10"/>
        <v>0.42746113989637308</v>
      </c>
      <c r="N28" s="38">
        <v>100</v>
      </c>
      <c r="O28" s="38">
        <f t="shared" si="11"/>
        <v>39.393939393939398</v>
      </c>
      <c r="P28" s="38">
        <f t="shared" si="12"/>
        <v>54.751131221719454</v>
      </c>
      <c r="Q28" s="38">
        <f t="shared" si="13"/>
        <v>45.248868778280546</v>
      </c>
      <c r="R28" s="38">
        <f t="shared" si="14"/>
        <v>60.606060606060609</v>
      </c>
      <c r="S28" s="39">
        <f t="shared" si="15"/>
        <v>-5.8549293843411476</v>
      </c>
      <c r="T28" s="39">
        <f t="shared" si="16"/>
        <v>-5.8549293843411547</v>
      </c>
      <c r="U28" t="s">
        <v>200</v>
      </c>
      <c r="V28" t="s">
        <v>145</v>
      </c>
      <c r="W28" t="s">
        <v>158</v>
      </c>
      <c r="X28" s="48" t="s">
        <v>311</v>
      </c>
      <c r="Y28" s="41"/>
    </row>
    <row r="29" spans="1:25" ht="15" x14ac:dyDescent="0.25">
      <c r="A29">
        <v>1.86</v>
      </c>
      <c r="B29">
        <v>2.0299999999999998</v>
      </c>
      <c r="C29" s="29">
        <f t="shared" si="0"/>
        <v>3.0245246040574214E-2</v>
      </c>
      <c r="D29" s="30">
        <f>IF(OR($A29="",$B29=""),"",A29*'MPTO_working_2-way'!$G28)</f>
        <v>1.9162561576354682</v>
      </c>
      <c r="E29" s="32">
        <f>IF(OR($A29="",$B29=""),"",B29*'MPTO_working_2-way'!$G28)</f>
        <v>2.0913978494623655</v>
      </c>
      <c r="F29" s="30">
        <f>IF(OR($A29="",$B29=""),"",'MPTO_working_2-way'!D28)</f>
        <v>1.9138324294186226</v>
      </c>
      <c r="G29" s="32">
        <f>IF(OR($A29="",$B29=""),"",'MPTO_working_2-way'!E28)</f>
        <v>2.0942925287037548</v>
      </c>
      <c r="H29" s="30">
        <f>IF(OR($A29="",$B29=""),"",'OddsRatio_working_2-way'!M28)</f>
        <v>1.9137567818137824</v>
      </c>
      <c r="I29" s="30">
        <f>IF(OR($A29="",$B29=""),"",'OddsRatio_working_2-way'!N28)</f>
        <v>2.0943831224048783</v>
      </c>
      <c r="J29" s="30">
        <f>IF('Log_working_2-way'!$D28="","",A29^('Log_working_2-way'!$D28))</f>
        <v>1.9126582447390832</v>
      </c>
      <c r="K29" s="32">
        <f>IF('Log_working_2-way'!$D28="","",B29^('Log_working_2-way'!$D28))</f>
        <v>2.0957003958101184</v>
      </c>
      <c r="L29" s="37">
        <f t="shared" si="9"/>
        <v>0.52185089974293053</v>
      </c>
      <c r="M29" s="37">
        <f t="shared" si="10"/>
        <v>0.47814910025706941</v>
      </c>
      <c r="N29" s="38">
        <v>100</v>
      </c>
      <c r="O29" s="38">
        <f t="shared" si="11"/>
        <v>46.236559139784944</v>
      </c>
      <c r="P29" s="38">
        <f t="shared" si="12"/>
        <v>50.73891625615763</v>
      </c>
      <c r="Q29" s="38">
        <f t="shared" si="13"/>
        <v>49.26108374384237</v>
      </c>
      <c r="R29" s="38">
        <f t="shared" si="14"/>
        <v>53.763440860215049</v>
      </c>
      <c r="S29" s="39">
        <f t="shared" si="15"/>
        <v>-3.0245246040574258</v>
      </c>
      <c r="T29" s="39">
        <f t="shared" si="16"/>
        <v>-3.0245246040574187</v>
      </c>
      <c r="U29" t="s">
        <v>220</v>
      </c>
      <c r="V29" t="s">
        <v>221</v>
      </c>
      <c r="W29" t="s">
        <v>318</v>
      </c>
      <c r="X29" s="48" t="s">
        <v>311</v>
      </c>
      <c r="Y29" s="41"/>
    </row>
    <row r="30" spans="1:25" s="35" customFormat="1" ht="15" x14ac:dyDescent="0.25">
      <c r="A30">
        <v>1.94</v>
      </c>
      <c r="B30">
        <v>1.94</v>
      </c>
      <c r="C30" s="29">
        <f t="shared" si="0"/>
        <v>3.0927835051546504E-2</v>
      </c>
      <c r="D30" s="30">
        <f>IF(OR($A30="",$B30=""),"",A30*'MPTO_working_2-way'!$G29)</f>
        <v>2</v>
      </c>
      <c r="E30" s="32">
        <f>IF(OR($A30="",$B30=""),"",B30*'MPTO_working_2-way'!$G29)</f>
        <v>2</v>
      </c>
      <c r="F30" s="30">
        <f>IF(OR($A30="",$B30=""),"",'MPTO_working_2-way'!D29)</f>
        <v>2.0000000000000004</v>
      </c>
      <c r="G30" s="32">
        <f>IF(OR($A30="",$B30=""),"",'MPTO_working_2-way'!E29)</f>
        <v>2.0000000000000004</v>
      </c>
      <c r="H30" s="30">
        <f>IF(OR($A30="",$B30=""),"",'OddsRatio_working_2-way'!M29)</f>
        <v>2.0000000000000004</v>
      </c>
      <c r="I30" s="30">
        <f>IF(OR($A30="",$B30=""),"",'OddsRatio_working_2-way'!N29)</f>
        <v>2.0000000000000004</v>
      </c>
      <c r="J30" s="30">
        <f>IF('Log_working_2-way'!$D29="","",A30^('Log_working_2-way'!$D29))</f>
        <v>1.9999999999999891</v>
      </c>
      <c r="K30" s="32">
        <f>IF('Log_working_2-way'!$D29="","",B30^('Log_working_2-way'!$D29))</f>
        <v>1.9999999999999891</v>
      </c>
      <c r="L30" s="37">
        <f t="shared" si="9"/>
        <v>0.5</v>
      </c>
      <c r="M30" s="37">
        <f t="shared" si="10"/>
        <v>0.5</v>
      </c>
      <c r="N30" s="38">
        <v>100</v>
      </c>
      <c r="O30" s="38">
        <f t="shared" si="11"/>
        <v>48.453608247422686</v>
      </c>
      <c r="P30" s="38">
        <f t="shared" si="12"/>
        <v>48.453608247422686</v>
      </c>
      <c r="Q30" s="38">
        <f t="shared" si="13"/>
        <v>51.546391752577328</v>
      </c>
      <c r="R30" s="38">
        <f t="shared" si="14"/>
        <v>51.546391752577328</v>
      </c>
      <c r="S30" s="39">
        <f t="shared" si="15"/>
        <v>-3.0927835051546424</v>
      </c>
      <c r="T30" s="39">
        <f t="shared" si="16"/>
        <v>-3.0927835051546424</v>
      </c>
      <c r="U30" t="s">
        <v>222</v>
      </c>
      <c r="V30" t="s">
        <v>223</v>
      </c>
      <c r="W30" t="s">
        <v>318</v>
      </c>
      <c r="X30" s="48" t="s">
        <v>311</v>
      </c>
      <c r="Y30" s="41"/>
    </row>
    <row r="31" spans="1:25" ht="15" x14ac:dyDescent="0.25">
      <c r="A31">
        <v>1.81</v>
      </c>
      <c r="B31">
        <v>2.0699999999999998</v>
      </c>
      <c r="C31" s="29">
        <f t="shared" si="0"/>
        <v>3.5577975284917462E-2</v>
      </c>
      <c r="D31" s="30">
        <f>IF(OR($A31="",$B31=""),"",A31*'MPTO_working_2-way'!$G30)</f>
        <v>1.8743961352657006</v>
      </c>
      <c r="E31" s="32">
        <f>IF(OR($A31="",$B31=""),"",B31*'MPTO_working_2-way'!$G30)</f>
        <v>2.1436464088397789</v>
      </c>
      <c r="F31" s="30">
        <f>IF(OR($A31="",$B31=""),"",'MPTO_working_2-way'!D30)</f>
        <v>1.8702173858786533</v>
      </c>
      <c r="G31" s="32">
        <f>IF(OR($A31="",$B31=""),"",'MPTO_working_2-way'!E30)</f>
        <v>2.1491381535549374</v>
      </c>
      <c r="H31" s="30">
        <f>IF(OR($A31="",$B31=""),"",'OddsRatio_working_2-way'!M30)</f>
        <v>1.8700628401410975</v>
      </c>
      <c r="I31" s="30">
        <f>IF(OR($A31="",$B31=""),"",'OddsRatio_working_2-way'!N30)</f>
        <v>2.1493422703098441</v>
      </c>
      <c r="J31" s="30">
        <f>IF('Log_working_2-way'!$D30="","",A31^('Log_working_2-way'!$D30))</f>
        <v>1.8681622223592078</v>
      </c>
      <c r="K31" s="32">
        <f>IF('Log_working_2-way'!$D30="","",B31^('Log_working_2-way'!$D30))</f>
        <v>2.1518584594506485</v>
      </c>
      <c r="L31" s="37">
        <f t="shared" si="9"/>
        <v>0.53350515463917525</v>
      </c>
      <c r="M31" s="37">
        <f t="shared" si="10"/>
        <v>0.46649484536082475</v>
      </c>
      <c r="N31" s="38">
        <v>100</v>
      </c>
      <c r="O31" s="38">
        <f t="shared" si="11"/>
        <v>44.751381215469614</v>
      </c>
      <c r="P31" s="38">
        <f t="shared" si="12"/>
        <v>51.690821256038639</v>
      </c>
      <c r="Q31" s="38">
        <f t="shared" si="13"/>
        <v>48.309178743961354</v>
      </c>
      <c r="R31" s="38">
        <f t="shared" si="14"/>
        <v>55.248618784530393</v>
      </c>
      <c r="S31" s="39">
        <f t="shared" si="15"/>
        <v>-3.55779752849174</v>
      </c>
      <c r="T31" s="39">
        <f t="shared" si="16"/>
        <v>-3.5577975284917542</v>
      </c>
      <c r="U31" t="s">
        <v>224</v>
      </c>
      <c r="V31" t="s">
        <v>225</v>
      </c>
      <c r="W31" t="s">
        <v>318</v>
      </c>
      <c r="X31" s="48" t="s">
        <v>311</v>
      </c>
      <c r="Y31" s="41"/>
    </row>
    <row r="32" spans="1:25" ht="15" x14ac:dyDescent="0.25">
      <c r="A32">
        <v>1.72</v>
      </c>
      <c r="B32">
        <v>2.21</v>
      </c>
      <c r="C32" s="29">
        <f t="shared" si="0"/>
        <v>3.3884036620014824E-2</v>
      </c>
      <c r="D32" s="30">
        <f>IF(OR($A32="",$B32=""),"",A32*'MPTO_working_2-way'!$G31)</f>
        <v>1.7782805429864255</v>
      </c>
      <c r="E32" s="32">
        <f>IF(OR($A32="",$B32=""),"",B32*'MPTO_working_2-way'!$G31)</f>
        <v>2.2848837209302326</v>
      </c>
      <c r="F32" s="30">
        <f>IF(OR($A32="",$B32=""),"",'MPTO_working_2-way'!D31)</f>
        <v>1.7716256524981358</v>
      </c>
      <c r="G32" s="32">
        <f>IF(OR($A32="",$B32=""),"",'MPTO_working_2-way'!E31)</f>
        <v>2.2959652089876781</v>
      </c>
      <c r="H32" s="30">
        <f>IF(OR($A32="",$B32=""),"",'OddsRatio_working_2-way'!M31)</f>
        <v>1.7713892158398703</v>
      </c>
      <c r="I32" s="30">
        <f>IF(OR($A32="",$B32=""),"",'OddsRatio_working_2-way'!N31)</f>
        <v>2.2963624321753371</v>
      </c>
      <c r="J32" s="30">
        <f>IF('Log_working_2-way'!$D31="","",A32^('Log_working_2-way'!$D31))</f>
        <v>1.7683679149287428</v>
      </c>
      <c r="K32" s="32">
        <f>IF('Log_working_2-way'!$D31="","",B32^('Log_working_2-way'!$D31))</f>
        <v>2.3014598613122459</v>
      </c>
      <c r="L32" s="37">
        <f t="shared" si="9"/>
        <v>0.56234096692111957</v>
      </c>
      <c r="M32" s="37">
        <f t="shared" si="10"/>
        <v>0.43765903307888038</v>
      </c>
      <c r="N32" s="38">
        <v>100</v>
      </c>
      <c r="O32" s="38">
        <f t="shared" si="11"/>
        <v>41.860465116279073</v>
      </c>
      <c r="P32" s="38">
        <f t="shared" si="12"/>
        <v>54.751131221719454</v>
      </c>
      <c r="Q32" s="38">
        <f t="shared" si="13"/>
        <v>45.248868778280546</v>
      </c>
      <c r="R32" s="38">
        <f t="shared" si="14"/>
        <v>58.139534883720934</v>
      </c>
      <c r="S32" s="39">
        <f t="shared" si="15"/>
        <v>-3.3884036620014726</v>
      </c>
      <c r="T32" s="39">
        <f t="shared" si="16"/>
        <v>-3.3884036620014797</v>
      </c>
      <c r="U32" t="s">
        <v>226</v>
      </c>
      <c r="V32" t="s">
        <v>227</v>
      </c>
      <c r="W32" t="s">
        <v>318</v>
      </c>
      <c r="X32" s="48" t="s">
        <v>312</v>
      </c>
      <c r="Y32" s="41"/>
    </row>
    <row r="33" spans="1:25" ht="15" x14ac:dyDescent="0.25">
      <c r="A33">
        <v>1.67</v>
      </c>
      <c r="B33">
        <v>2.2999999999999998</v>
      </c>
      <c r="C33" s="29">
        <f t="shared" si="0"/>
        <v>3.3585003905233002E-2</v>
      </c>
      <c r="D33" s="30">
        <f>IF(OR($A33="",$B33=""),"",A33*'MPTO_working_2-way'!$G32)</f>
        <v>1.7260869565217389</v>
      </c>
      <c r="E33" s="32">
        <f>IF(OR($A33="",$B33=""),"",B33*'MPTO_working_2-way'!$G32)</f>
        <v>2.3772455089820359</v>
      </c>
      <c r="F33" s="30">
        <f>IF(OR($A33="",$B33=""),"",'MPTO_working_2-way'!D32)</f>
        <v>1.7181838514873629</v>
      </c>
      <c r="G33" s="32">
        <f>IF(OR($A33="",$B33=""),"",'MPTO_working_2-way'!E32)</f>
        <v>2.3924011211460603</v>
      </c>
      <c r="H33" s="30">
        <f>IF(OR($A33="",$B33=""),"",'OddsRatio_working_2-way'!M32)</f>
        <v>1.7179029289427752</v>
      </c>
      <c r="I33" s="30">
        <f>IF(OR($A33="",$B33=""),"",'OddsRatio_working_2-way'!N32)</f>
        <v>2.3929459815307572</v>
      </c>
      <c r="J33" s="30">
        <f>IF('Log_working_2-way'!$D32="","",A33^('Log_working_2-way'!$D32))</f>
        <v>1.7143143993241288</v>
      </c>
      <c r="K33" s="32">
        <f>IF('Log_working_2-way'!$D32="","",B33^('Log_working_2-way'!$D32))</f>
        <v>2.399943779582375</v>
      </c>
      <c r="L33" s="37">
        <f t="shared" si="9"/>
        <v>0.57934508816120911</v>
      </c>
      <c r="M33" s="37">
        <f t="shared" si="10"/>
        <v>0.42065491183879095</v>
      </c>
      <c r="N33" s="38">
        <v>100</v>
      </c>
      <c r="O33" s="38">
        <f t="shared" si="11"/>
        <v>40.119760479041922</v>
      </c>
      <c r="P33" s="38">
        <f t="shared" si="12"/>
        <v>56.521739130434774</v>
      </c>
      <c r="Q33" s="38">
        <f t="shared" si="13"/>
        <v>43.478260869565219</v>
      </c>
      <c r="R33" s="38">
        <f t="shared" si="14"/>
        <v>59.880239520958092</v>
      </c>
      <c r="S33" s="39">
        <f t="shared" si="15"/>
        <v>-3.3585003905232966</v>
      </c>
      <c r="T33" s="39">
        <f t="shared" si="16"/>
        <v>-3.3585003905233179</v>
      </c>
      <c r="U33" t="s">
        <v>228</v>
      </c>
      <c r="V33" t="s">
        <v>229</v>
      </c>
      <c r="W33" t="s">
        <v>318</v>
      </c>
      <c r="X33" s="48" t="s">
        <v>312</v>
      </c>
      <c r="Y33" s="41"/>
    </row>
    <row r="34" spans="1:25" ht="15" x14ac:dyDescent="0.25">
      <c r="A34">
        <v>1.78</v>
      </c>
      <c r="B34">
        <v>2.12</v>
      </c>
      <c r="C34" s="29">
        <f t="shared" si="0"/>
        <v>3.3495866016535869E-2</v>
      </c>
      <c r="D34" s="30">
        <f>IF(OR($A34="",$B34=""),"",A34*'MPTO_working_2-way'!$G33)</f>
        <v>1.8396226415094339</v>
      </c>
      <c r="E34" s="32">
        <f>IF(OR($A34="",$B34=""),"",B34*'MPTO_working_2-way'!$G33)</f>
        <v>2.191011235955056</v>
      </c>
      <c r="F34" s="30">
        <f>IF(OR($A34="",$B34=""),"",'MPTO_working_2-way'!D33)</f>
        <v>1.8346946713341112</v>
      </c>
      <c r="G34" s="32">
        <f>IF(OR($A34="",$B34=""),"",'MPTO_working_2-way'!E33)</f>
        <v>2.1980428704566637</v>
      </c>
      <c r="H34" s="30">
        <f>IF(OR($A34="",$B34=""),"",'OddsRatio_working_2-way'!M33)</f>
        <v>1.83452296039628</v>
      </c>
      <c r="I34" s="30">
        <f>IF(OR($A34="",$B34=""),"",'OddsRatio_working_2-way'!N33)</f>
        <v>2.1982893790305562</v>
      </c>
      <c r="J34" s="30">
        <f>IF('Log_working_2-way'!$D33="","",A34^('Log_working_2-way'!$D33))</f>
        <v>1.8322858584832242</v>
      </c>
      <c r="K34" s="32">
        <f>IF('Log_working_2-way'!$D33="","",B34^('Log_working_2-way'!$D33))</f>
        <v>2.2015102621380289</v>
      </c>
      <c r="L34" s="37">
        <f t="shared" si="9"/>
        <v>0.54358974358974366</v>
      </c>
      <c r="M34" s="37">
        <f t="shared" si="10"/>
        <v>0.45641025641025645</v>
      </c>
      <c r="N34" s="38">
        <v>100</v>
      </c>
      <c r="O34" s="38">
        <f t="shared" si="11"/>
        <v>43.820224719101127</v>
      </c>
      <c r="P34" s="38">
        <f t="shared" si="12"/>
        <v>52.830188679245275</v>
      </c>
      <c r="Q34" s="38">
        <f t="shared" si="13"/>
        <v>47.169811320754711</v>
      </c>
      <c r="R34" s="38">
        <f t="shared" si="14"/>
        <v>56.17977528089888</v>
      </c>
      <c r="S34" s="39">
        <f t="shared" si="15"/>
        <v>-3.3495866016535842</v>
      </c>
      <c r="T34" s="39">
        <f t="shared" si="16"/>
        <v>-3.3495866016536056</v>
      </c>
      <c r="U34" t="s">
        <v>230</v>
      </c>
      <c r="V34" t="s">
        <v>231</v>
      </c>
      <c r="W34" t="s">
        <v>318</v>
      </c>
      <c r="X34" s="48" t="s">
        <v>312</v>
      </c>
      <c r="Y34" s="41"/>
    </row>
    <row r="35" spans="1:25" ht="15" x14ac:dyDescent="0.25">
      <c r="A35">
        <v>1.47</v>
      </c>
      <c r="B35">
        <v>2.77</v>
      </c>
      <c r="C35" s="29">
        <f t="shared" si="0"/>
        <v>4.1282939168447275E-2</v>
      </c>
      <c r="D35" s="30">
        <f>IF(OR($A35="",$B35=""),"",A35*'MPTO_working_2-way'!$G34)</f>
        <v>1.5306859205776175</v>
      </c>
      <c r="E35" s="32">
        <f>IF(OR($A35="",$B35=""),"",B35*'MPTO_working_2-way'!$G34)</f>
        <v>2.8843537414965992</v>
      </c>
      <c r="F35" s="30">
        <f>IF(OR($A35="",$B35=""),"",'MPTO_working_2-way'!D34)</f>
        <v>1.5159999255384502</v>
      </c>
      <c r="G35" s="32">
        <f>IF(OR($A35="",$B35=""),"",'MPTO_working_2-way'!E34)</f>
        <v>2.9379847757855626</v>
      </c>
      <c r="H35" s="30">
        <f>IF(OR($A35="",$B35=""),"",'OddsRatio_working_2-way'!M34)</f>
        <v>1.5153025549750767</v>
      </c>
      <c r="I35" s="30">
        <f>IF(OR($A35="",$B35=""),"",'OddsRatio_working_2-way'!N34)</f>
        <v>2.9406074942678422</v>
      </c>
      <c r="J35" s="30">
        <f>IF('Log_working_2-way'!$D34="","",A35^('Log_working_2-way'!$D34))</f>
        <v>1.5085614600644057</v>
      </c>
      <c r="K35" s="32">
        <f>IF('Log_working_2-way'!$D34="","",B35^('Log_working_2-way'!$D34))</f>
        <v>2.9663306768709083</v>
      </c>
      <c r="L35" s="37">
        <f t="shared" si="9"/>
        <v>0.65330188679245271</v>
      </c>
      <c r="M35" s="37">
        <f t="shared" si="10"/>
        <v>0.34669811320754712</v>
      </c>
      <c r="N35" s="38">
        <v>100</v>
      </c>
      <c r="O35" s="38">
        <f t="shared" si="11"/>
        <v>31.972789115646258</v>
      </c>
      <c r="P35" s="38">
        <f t="shared" si="12"/>
        <v>63.898916967509031</v>
      </c>
      <c r="Q35" s="38">
        <f t="shared" si="13"/>
        <v>36.101083032490976</v>
      </c>
      <c r="R35" s="38">
        <f t="shared" si="14"/>
        <v>68.027210884353735</v>
      </c>
      <c r="S35" s="39">
        <f t="shared" si="15"/>
        <v>-4.1282939168447186</v>
      </c>
      <c r="T35" s="39">
        <f t="shared" si="16"/>
        <v>-4.1282939168447044</v>
      </c>
      <c r="U35" t="s">
        <v>232</v>
      </c>
      <c r="V35" t="s">
        <v>233</v>
      </c>
      <c r="W35" t="s">
        <v>318</v>
      </c>
      <c r="X35" s="48" t="s">
        <v>312</v>
      </c>
      <c r="Y35" s="41"/>
    </row>
    <row r="36" spans="1:25" ht="15" x14ac:dyDescent="0.25">
      <c r="A36">
        <v>1.48</v>
      </c>
      <c r="B36">
        <v>2.65</v>
      </c>
      <c r="C36" s="29">
        <f t="shared" si="0"/>
        <v>5.3034166241713532E-2</v>
      </c>
      <c r="D36" s="30">
        <f>IF(OR($A36="",$B36=""),"",A36*'MPTO_working_2-way'!$G35)</f>
        <v>1.5584905660377359</v>
      </c>
      <c r="E36" s="32">
        <f>IF(OR($A36="",$B36=""),"",B36*'MPTO_working_2-way'!$G35)</f>
        <v>2.7905405405405408</v>
      </c>
      <c r="F36" s="30">
        <f>IF(OR($A36="",$B36=""),"",'MPTO_working_2-way'!D35)</f>
        <v>1.5404556166535743</v>
      </c>
      <c r="G36" s="32">
        <f>IF(OR($A36="",$B36=""),"",'MPTO_working_2-way'!E35)</f>
        <v>2.8502906976744189</v>
      </c>
      <c r="H36" s="30">
        <f>IF(OR($A36="",$B36=""),"",'OddsRatio_working_2-way'!M35)</f>
        <v>1.539359889970594</v>
      </c>
      <c r="I36" s="30">
        <f>IF(OR($A36="",$B36=""),"",'OddsRatio_working_2-way'!N35)</f>
        <v>2.8540496217739157</v>
      </c>
      <c r="J36" s="30">
        <f>IF('Log_working_2-way'!$D35="","",A36^('Log_working_2-way'!$D35))</f>
        <v>1.5310477961199003</v>
      </c>
      <c r="K36" s="32">
        <f>IF('Log_working_2-way'!$D35="","",B36^('Log_working_2-way'!$D35))</f>
        <v>2.8830696733895005</v>
      </c>
      <c r="L36" s="37">
        <f t="shared" si="9"/>
        <v>0.64164648910411615</v>
      </c>
      <c r="M36" s="37">
        <f t="shared" si="10"/>
        <v>0.35835351089588374</v>
      </c>
      <c r="N36" s="38">
        <v>100</v>
      </c>
      <c r="O36" s="38">
        <f t="shared" si="11"/>
        <v>32.432432432432435</v>
      </c>
      <c r="P36" s="38">
        <f t="shared" si="12"/>
        <v>62.264150943396231</v>
      </c>
      <c r="Q36" s="38">
        <f t="shared" si="13"/>
        <v>37.735849056603776</v>
      </c>
      <c r="R36" s="38">
        <f t="shared" si="14"/>
        <v>67.567567567567565</v>
      </c>
      <c r="S36" s="39">
        <f t="shared" si="15"/>
        <v>-5.3034166241713407</v>
      </c>
      <c r="T36" s="39">
        <f t="shared" si="16"/>
        <v>-5.3034166241713336</v>
      </c>
      <c r="U36" t="s">
        <v>234</v>
      </c>
      <c r="V36" t="s">
        <v>235</v>
      </c>
      <c r="W36" t="s">
        <v>316</v>
      </c>
      <c r="X36" s="48" t="s">
        <v>313</v>
      </c>
      <c r="Y36" s="41"/>
    </row>
    <row r="37" spans="1:25" ht="15" x14ac:dyDescent="0.25">
      <c r="A37">
        <v>1.47</v>
      </c>
      <c r="B37">
        <v>2.7</v>
      </c>
      <c r="C37" s="29">
        <f t="shared" si="0"/>
        <v>5.0642479213907743E-2</v>
      </c>
      <c r="D37" s="30">
        <f>IF(OR($A37="",$B37=""),"",A37*'MPTO_working_2-way'!$G36)</f>
        <v>1.5444444444444443</v>
      </c>
      <c r="E37" s="32">
        <f>IF(OR($A37="",$B37=""),"",B37*'MPTO_working_2-way'!$G36)</f>
        <v>2.8367346938775513</v>
      </c>
      <c r="F37" s="30">
        <f>IF(OR($A37="",$B37=""),"",'MPTO_working_2-way'!D36)</f>
        <v>1.5268320830929023</v>
      </c>
      <c r="G37" s="32">
        <f>IF(OR($A37="",$B37=""),"",'MPTO_working_2-way'!E36)</f>
        <v>2.8981380065717417</v>
      </c>
      <c r="H37" s="30">
        <f>IF(OR($A37="",$B37=""),"",'OddsRatio_working_2-way'!M36)</f>
        <v>1.5258047054138011</v>
      </c>
      <c r="I37" s="30">
        <f>IF(OR($A37="",$B37=""),"",'OddsRatio_working_2-way'!N36)</f>
        <v>2.9018468068158763</v>
      </c>
      <c r="J37" s="30">
        <f>IF('Log_working_2-way'!$D36="","",A37^('Log_working_2-way'!$D36))</f>
        <v>1.5176915728851679</v>
      </c>
      <c r="K37" s="32">
        <f>IF('Log_working_2-way'!$D36="","",B37^('Log_working_2-way'!$D36))</f>
        <v>2.9316520731097335</v>
      </c>
      <c r="L37" s="37">
        <f t="shared" si="9"/>
        <v>0.64748201438848929</v>
      </c>
      <c r="M37" s="37">
        <f t="shared" si="10"/>
        <v>0.35251798561151076</v>
      </c>
      <c r="N37" s="38">
        <v>100</v>
      </c>
      <c r="O37" s="38">
        <f t="shared" si="11"/>
        <v>31.972789115646258</v>
      </c>
      <c r="P37" s="38">
        <f t="shared" si="12"/>
        <v>62.962962962962962</v>
      </c>
      <c r="Q37" s="38">
        <f t="shared" si="13"/>
        <v>37.037037037037038</v>
      </c>
      <c r="R37" s="38">
        <f t="shared" si="14"/>
        <v>68.027210884353735</v>
      </c>
      <c r="S37" s="39">
        <f t="shared" si="15"/>
        <v>-5.0642479213907805</v>
      </c>
      <c r="T37" s="39">
        <f t="shared" si="16"/>
        <v>-5.0642479213907734</v>
      </c>
      <c r="U37" t="s">
        <v>236</v>
      </c>
      <c r="V37" t="s">
        <v>237</v>
      </c>
      <c r="W37" t="s">
        <v>316</v>
      </c>
      <c r="X37" s="48" t="s">
        <v>313</v>
      </c>
      <c r="Y37" s="41"/>
    </row>
    <row r="38" spans="1:25" ht="15" x14ac:dyDescent="0.25">
      <c r="A38">
        <v>1.52</v>
      </c>
      <c r="B38">
        <v>2.57</v>
      </c>
      <c r="C38" s="29">
        <f t="shared" si="0"/>
        <v>4.6999795207864015E-2</v>
      </c>
      <c r="D38" s="30">
        <f>IF(OR($A38="",$B38=""),"",A38*'MPTO_working_2-way'!$G37)</f>
        <v>1.5914396887159534</v>
      </c>
      <c r="E38" s="32">
        <f>IF(OR($A38="",$B38=""),"",B38*'MPTO_working_2-way'!$G37)</f>
        <v>2.6907894736842102</v>
      </c>
      <c r="F38" s="30">
        <f>IF(OR($A38="",$B38=""),"",'MPTO_working_2-way'!D37)</f>
        <v>1.5763053829392302</v>
      </c>
      <c r="G38" s="32">
        <f>IF(OR($A38="",$B38=""),"",'MPTO_working_2-way'!E37)</f>
        <v>2.7351911496989216</v>
      </c>
      <c r="H38" s="30">
        <f>IF(OR($A38="",$B38=""),"",'OddsRatio_working_2-way'!M37)</f>
        <v>1.5755086368446631</v>
      </c>
      <c r="I38" s="30">
        <f>IF(OR($A38="",$B38=""),"",'OddsRatio_working_2-way'!N37)</f>
        <v>2.7375933843194633</v>
      </c>
      <c r="J38" s="30">
        <f>IF('Log_working_2-way'!$D37="","",A38^('Log_working_2-way'!$D37))</f>
        <v>1.5685629387111448</v>
      </c>
      <c r="K38" s="32">
        <f>IF('Log_working_2-way'!$D37="","",B38^('Log_working_2-way'!$D37))</f>
        <v>2.7588202324003004</v>
      </c>
      <c r="L38" s="37">
        <f t="shared" si="9"/>
        <v>0.628361858190709</v>
      </c>
      <c r="M38" s="37">
        <f t="shared" si="10"/>
        <v>0.371638141809291</v>
      </c>
      <c r="N38" s="38">
        <v>100</v>
      </c>
      <c r="O38" s="38">
        <f t="shared" si="11"/>
        <v>34.21052631578948</v>
      </c>
      <c r="P38" s="38">
        <f t="shared" si="12"/>
        <v>61.089494163424128</v>
      </c>
      <c r="Q38" s="38">
        <f t="shared" si="13"/>
        <v>38.910505836575879</v>
      </c>
      <c r="R38" s="38">
        <f t="shared" si="14"/>
        <v>65.789473684210535</v>
      </c>
      <c r="S38" s="39">
        <f t="shared" si="15"/>
        <v>-4.6999795207863997</v>
      </c>
      <c r="T38" s="39">
        <f t="shared" si="16"/>
        <v>-4.6999795207864068</v>
      </c>
      <c r="U38" t="s">
        <v>238</v>
      </c>
      <c r="V38" t="s">
        <v>239</v>
      </c>
      <c r="W38" t="s">
        <v>316</v>
      </c>
      <c r="X38" s="48" t="s">
        <v>313</v>
      </c>
      <c r="Y38" s="41"/>
    </row>
    <row r="39" spans="1:25" ht="15" x14ac:dyDescent="0.25">
      <c r="A39">
        <v>1.81</v>
      </c>
      <c r="B39">
        <v>2.02</v>
      </c>
      <c r="C39" s="29">
        <f t="shared" si="0"/>
        <v>4.7535692795798834E-2</v>
      </c>
      <c r="D39" s="30">
        <f>IF(OR($A39="",$B39=""),"",A39*'MPTO_working_2-way'!$G38)</f>
        <v>1.8960396039603959</v>
      </c>
      <c r="E39" s="32">
        <f>IF(OR($A39="",$B39=""),"",B39*'MPTO_working_2-way'!$G38)</f>
        <v>2.1160220994475138</v>
      </c>
      <c r="F39" s="30">
        <f>IF(OR($A39="",$B39=""),"",'MPTO_working_2-way'!D38)</f>
        <v>1.8913661993688893</v>
      </c>
      <c r="G39" s="32">
        <f>IF(OR($A39="",$B39=""),"",'MPTO_working_2-way'!E38)</f>
        <v>2.1218733677673955</v>
      </c>
      <c r="H39" s="30">
        <f>IF(OR($A39="",$B39=""),"",'OddsRatio_working_2-way'!M38)</f>
        <v>1.8911327886790064</v>
      </c>
      <c r="I39" s="30">
        <f>IF(OR($A39="",$B39=""),"",'OddsRatio_working_2-way'!N38)</f>
        <v>2.1221672153735645</v>
      </c>
      <c r="J39" s="30">
        <f>IF('Log_working_2-way'!$D38="","",A39^('Log_working_2-way'!$D38))</f>
        <v>1.8889866417645398</v>
      </c>
      <c r="K39" s="32">
        <f>IF('Log_working_2-way'!$D38="","",B39^('Log_working_2-way'!$D38))</f>
        <v>2.1248762951200719</v>
      </c>
      <c r="L39" s="37">
        <f t="shared" si="9"/>
        <v>0.52741514360313313</v>
      </c>
      <c r="M39" s="37">
        <f t="shared" si="10"/>
        <v>0.47258485639686681</v>
      </c>
      <c r="N39" s="38">
        <v>100</v>
      </c>
      <c r="O39" s="38">
        <f t="shared" si="11"/>
        <v>44.751381215469614</v>
      </c>
      <c r="P39" s="38">
        <f t="shared" si="12"/>
        <v>50.495049504950494</v>
      </c>
      <c r="Q39" s="38">
        <f t="shared" si="13"/>
        <v>49.504950495049506</v>
      </c>
      <c r="R39" s="38">
        <f t="shared" si="14"/>
        <v>55.248618784530393</v>
      </c>
      <c r="S39" s="39">
        <f t="shared" si="15"/>
        <v>-4.7535692795798923</v>
      </c>
      <c r="T39" s="39">
        <f t="shared" si="16"/>
        <v>-4.7535692795798994</v>
      </c>
      <c r="U39" t="s">
        <v>240</v>
      </c>
      <c r="V39" t="s">
        <v>241</v>
      </c>
      <c r="W39" t="s">
        <v>316</v>
      </c>
      <c r="X39" s="48" t="s">
        <v>313</v>
      </c>
      <c r="Y39" s="41"/>
    </row>
    <row r="40" spans="1:25" ht="15" x14ac:dyDescent="0.25">
      <c r="A40">
        <v>1.81</v>
      </c>
      <c r="B40">
        <v>2.11</v>
      </c>
      <c r="C40" s="29">
        <f t="shared" si="0"/>
        <v>2.6419837134403323E-2</v>
      </c>
      <c r="D40" s="30">
        <f>IF(OR($A40="",$B40=""),"",A40*'MPTO_working_2-way'!$G39)</f>
        <v>1.85781990521327</v>
      </c>
      <c r="E40" s="32">
        <f>IF(OR($A40="",$B40=""),"",B40*'MPTO_working_2-way'!$G39)</f>
        <v>2.165745856353591</v>
      </c>
      <c r="F40" s="30">
        <f>IF(OR($A40="",$B40=""),"",'MPTO_working_2-way'!D39)</f>
        <v>1.8543371124760262</v>
      </c>
      <c r="G40" s="32">
        <f>IF(OR($A40="",$B40=""),"",'MPTO_working_2-way'!E39)</f>
        <v>2.1704981387286519</v>
      </c>
      <c r="H40" s="30">
        <f>IF(OR($A40="",$B40=""),"",'OddsRatio_working_2-way'!M39)</f>
        <v>1.8542421961772491</v>
      </c>
      <c r="I40" s="30">
        <f>IF(OR($A40="",$B40=""),"",'OddsRatio_working_2-way'!N39)</f>
        <v>2.1706281947614148</v>
      </c>
      <c r="J40" s="30">
        <f>IF('Log_working_2-way'!$D39="","",A40^('Log_working_2-way'!$D39))</f>
        <v>1.85266909454383</v>
      </c>
      <c r="K40" s="32">
        <f>IF('Log_working_2-way'!$D39="","",B40^('Log_working_2-way'!$D39))</f>
        <v>2.1727879037705513</v>
      </c>
      <c r="L40" s="37">
        <f t="shared" si="9"/>
        <v>0.53826530612244905</v>
      </c>
      <c r="M40" s="37">
        <f t="shared" si="10"/>
        <v>0.46173469387755106</v>
      </c>
      <c r="N40" s="38">
        <v>100</v>
      </c>
      <c r="O40" s="38">
        <f t="shared" si="11"/>
        <v>44.751381215469614</v>
      </c>
      <c r="P40" s="38">
        <f t="shared" si="12"/>
        <v>52.606635071090047</v>
      </c>
      <c r="Q40" s="38">
        <f t="shared" si="13"/>
        <v>47.393364928909953</v>
      </c>
      <c r="R40" s="38">
        <f t="shared" si="14"/>
        <v>55.248618784530393</v>
      </c>
      <c r="S40" s="39">
        <f t="shared" si="15"/>
        <v>-2.6419837134403394</v>
      </c>
      <c r="T40" s="39">
        <f t="shared" si="16"/>
        <v>-2.6419837134403465</v>
      </c>
      <c r="U40" t="s">
        <v>242</v>
      </c>
      <c r="V40" t="s">
        <v>243</v>
      </c>
      <c r="W40" t="s">
        <v>319</v>
      </c>
      <c r="X40" s="48" t="s">
        <v>313</v>
      </c>
      <c r="Y40" s="41"/>
    </row>
    <row r="41" spans="1:25" s="35" customFormat="1" ht="15" x14ac:dyDescent="0.25">
      <c r="A41">
        <v>2.02</v>
      </c>
      <c r="B41">
        <v>1.89</v>
      </c>
      <c r="C41" s="29">
        <f t="shared" si="0"/>
        <v>2.4150034051024338E-2</v>
      </c>
      <c r="D41" s="30">
        <f>IF(OR($A41="",$B41=""),"",A41*'MPTO_working_2-way'!$G40)</f>
        <v>2.0687830687830693</v>
      </c>
      <c r="E41" s="32">
        <f>IF(OR($A41="",$B41=""),"",B41*'MPTO_working_2-way'!$G40)</f>
        <v>1.9356435643564358</v>
      </c>
      <c r="F41" s="30">
        <f>IF(OR($A41="",$B41=""),"",'MPTO_working_2-way'!D40)</f>
        <v>2.0705027387602368</v>
      </c>
      <c r="G41" s="32">
        <f>IF(OR($A41="",$B41=""),"",'MPTO_working_2-way'!E40)</f>
        <v>1.9341405339682862</v>
      </c>
      <c r="H41" s="30">
        <f>IF(OR($A41="",$B41=""),"",'OddsRatio_working_2-way'!M40)</f>
        <v>2.0705453823777571</v>
      </c>
      <c r="I41" s="30">
        <f>IF(OR($A41="",$B41=""),"",'OddsRatio_working_2-way'!N40)</f>
        <v>1.9341033238394147</v>
      </c>
      <c r="J41" s="30">
        <f>IF('Log_working_2-way'!$D40="","",A41^('Log_working_2-way'!$D40))</f>
        <v>2.0713231559049405</v>
      </c>
      <c r="K41" s="32">
        <f>IF('Log_working_2-way'!$D40="","",B41^('Log_working_2-way'!$D40))</f>
        <v>1.9334251710029571</v>
      </c>
      <c r="L41" s="37">
        <f t="shared" si="9"/>
        <v>0.48337595907928377</v>
      </c>
      <c r="M41" s="37">
        <f t="shared" si="10"/>
        <v>0.51662404092071612</v>
      </c>
      <c r="N41" s="38">
        <v>100</v>
      </c>
      <c r="O41" s="38">
        <f t="shared" si="11"/>
        <v>50.495049504950494</v>
      </c>
      <c r="P41" s="38">
        <f t="shared" si="12"/>
        <v>47.089947089947096</v>
      </c>
      <c r="Q41" s="38">
        <f t="shared" si="13"/>
        <v>52.910052910052919</v>
      </c>
      <c r="R41" s="38">
        <f t="shared" si="14"/>
        <v>49.504950495049506</v>
      </c>
      <c r="S41" s="39">
        <f t="shared" si="15"/>
        <v>-2.4150034051024249</v>
      </c>
      <c r="T41" s="39">
        <f t="shared" si="16"/>
        <v>-2.4150034051024107</v>
      </c>
      <c r="U41" t="s">
        <v>244</v>
      </c>
      <c r="V41" t="s">
        <v>245</v>
      </c>
      <c r="W41" t="s">
        <v>319</v>
      </c>
      <c r="X41" s="48" t="s">
        <v>313</v>
      </c>
      <c r="Y41" s="41"/>
    </row>
    <row r="42" spans="1:25" ht="15" x14ac:dyDescent="0.25">
      <c r="A42">
        <v>2.25</v>
      </c>
      <c r="B42">
        <v>1.71</v>
      </c>
      <c r="C42" s="29">
        <f t="shared" si="0"/>
        <v>2.9239766081871288E-2</v>
      </c>
      <c r="D42" s="30">
        <f>IF(OR($A42="",$B42=""),"",A42*'MPTO_working_2-way'!$G41)</f>
        <v>2.3157894736842106</v>
      </c>
      <c r="E42" s="32">
        <f>IF(OR($A42="",$B42=""),"",B42*'MPTO_working_2-way'!$G41)</f>
        <v>1.7599999999999998</v>
      </c>
      <c r="F42" s="30">
        <f>IF(OR($A42="",$B42=""),"",'MPTO_working_2-way'!D41)</f>
        <v>2.3265306122448979</v>
      </c>
      <c r="G42" s="32">
        <f>IF(OR($A42="",$B42=""),"",'MPTO_working_2-way'!E41)</f>
        <v>1.7538461538461536</v>
      </c>
      <c r="H42" s="30">
        <f>IF(OR($A42="",$B42=""),"",'OddsRatio_working_2-way'!M41)</f>
        <v>2.3268622310856886</v>
      </c>
      <c r="I42" s="30">
        <f>IF(OR($A42="",$B42=""),"",'OddsRatio_working_2-way'!N41)</f>
        <v>1.753657747256671</v>
      </c>
      <c r="J42" s="30">
        <f>IF('Log_working_2-way'!$D41="","",A42^('Log_working_2-way'!$D41))</f>
        <v>2.331784466562643</v>
      </c>
      <c r="K42" s="32">
        <f>IF('Log_working_2-way'!$D41="","",B42^('Log_working_2-way'!$D41))</f>
        <v>1.7508722508087184</v>
      </c>
      <c r="L42" s="37">
        <f t="shared" si="9"/>
        <v>0.43181818181818182</v>
      </c>
      <c r="M42" s="37">
        <f t="shared" si="10"/>
        <v>0.56818181818181823</v>
      </c>
      <c r="N42" s="38">
        <v>100</v>
      </c>
      <c r="O42" s="38">
        <f t="shared" si="11"/>
        <v>55.55555555555555</v>
      </c>
      <c r="P42" s="38">
        <f t="shared" si="12"/>
        <v>41.520467836257311</v>
      </c>
      <c r="Q42" s="38">
        <f t="shared" si="13"/>
        <v>58.479532163742689</v>
      </c>
      <c r="R42" s="38">
        <f t="shared" si="14"/>
        <v>44.444444444444443</v>
      </c>
      <c r="S42" s="39">
        <f t="shared" si="15"/>
        <v>-2.9239766081871394</v>
      </c>
      <c r="T42" s="39">
        <f t="shared" si="16"/>
        <v>-2.9239766081871323</v>
      </c>
      <c r="U42" t="s">
        <v>246</v>
      </c>
      <c r="V42" t="s">
        <v>247</v>
      </c>
      <c r="W42" t="s">
        <v>319</v>
      </c>
      <c r="X42" s="48" t="s">
        <v>313</v>
      </c>
      <c r="Y42" s="41"/>
    </row>
    <row r="43" spans="1:25" ht="15" x14ac:dyDescent="0.25">
      <c r="A43">
        <v>1.85</v>
      </c>
      <c r="B43">
        <v>2.0699999999999998</v>
      </c>
      <c r="C43" s="29">
        <f t="shared" si="0"/>
        <v>2.3632327980154022E-2</v>
      </c>
      <c r="D43" s="30">
        <f>IF(OR($A43="",$B43=""),"",A43*'MPTO_working_2-way'!$G42)</f>
        <v>1.893719806763285</v>
      </c>
      <c r="E43" s="32">
        <f>IF(OR($A43="",$B43=""),"",B43*'MPTO_working_2-way'!$G42)</f>
        <v>2.1189189189189186</v>
      </c>
      <c r="F43" s="30">
        <f>IF(OR($A43="",$B43=""),"",'MPTO_working_2-way'!D42)</f>
        <v>1.8913446104457341</v>
      </c>
      <c r="G43" s="32">
        <f>IF(OR($A43="",$B43=""),"",'MPTO_working_2-way'!E42)</f>
        <v>2.1219005402410303</v>
      </c>
      <c r="H43" s="30">
        <f>IF(OR($A43="",$B43=""),"",'OddsRatio_working_2-way'!M42)</f>
        <v>1.8912870039243732</v>
      </c>
      <c r="I43" s="30">
        <f>IF(OR($A43="",$B43=""),"",'OddsRatio_working_2-way'!N42)</f>
        <v>2.1219730519989164</v>
      </c>
      <c r="J43" s="30">
        <f>IF('Log_working_2-way'!$D42="","",A43^('Log_working_2-way'!$D42))</f>
        <v>1.8902161893692622</v>
      </c>
      <c r="K43" s="32">
        <f>IF('Log_working_2-way'!$D42="","",B43^('Log_working_2-way'!$D42))</f>
        <v>2.1233226399853709</v>
      </c>
      <c r="L43" s="37">
        <f t="shared" si="9"/>
        <v>0.52806122448979598</v>
      </c>
      <c r="M43" s="37">
        <f t="shared" si="10"/>
        <v>0.47193877551020413</v>
      </c>
      <c r="N43" s="38">
        <v>100</v>
      </c>
      <c r="O43" s="38">
        <f t="shared" si="11"/>
        <v>45.945945945945937</v>
      </c>
      <c r="P43" s="38">
        <f t="shared" si="12"/>
        <v>51.690821256038639</v>
      </c>
      <c r="Q43" s="38">
        <f t="shared" si="13"/>
        <v>48.309178743961354</v>
      </c>
      <c r="R43" s="38">
        <f t="shared" si="14"/>
        <v>54.054054054054049</v>
      </c>
      <c r="S43" s="39">
        <f t="shared" si="15"/>
        <v>-2.3632327980154173</v>
      </c>
      <c r="T43" s="39">
        <f t="shared" si="16"/>
        <v>-2.3632327980154102</v>
      </c>
      <c r="U43" t="s">
        <v>248</v>
      </c>
      <c r="V43" t="s">
        <v>249</v>
      </c>
      <c r="W43" t="s">
        <v>319</v>
      </c>
      <c r="X43" s="48" t="s">
        <v>313</v>
      </c>
      <c r="Y43" s="41"/>
    </row>
    <row r="44" spans="1:25" ht="15" x14ac:dyDescent="0.25">
      <c r="A44">
        <v>1.93</v>
      </c>
      <c r="B44">
        <v>1.97</v>
      </c>
      <c r="C44" s="29">
        <f t="shared" si="0"/>
        <v>2.5748928223876311E-2</v>
      </c>
      <c r="D44" s="30">
        <f>IF(OR($A44="",$B44=""),"",A44*'MPTO_working_2-way'!$G43)</f>
        <v>1.9796954314720812</v>
      </c>
      <c r="E44" s="32">
        <f>IF(OR($A44="",$B44=""),"",B44*'MPTO_working_2-way'!$G43)</f>
        <v>2.0207253886010363</v>
      </c>
      <c r="F44" s="30">
        <f>IF(OR($A44="",$B44=""),"",'MPTO_working_2-way'!D43)</f>
        <v>1.9791780536685666</v>
      </c>
      <c r="G44" s="32">
        <f>IF(OR($A44="",$B44=""),"",'MPTO_working_2-way'!E43)</f>
        <v>2.0212647191728026</v>
      </c>
      <c r="H44" s="30">
        <f>IF(OR($A44="",$B44=""),"",'OddsRatio_working_2-way'!M43)</f>
        <v>1.9791643818062103</v>
      </c>
      <c r="I44" s="30">
        <f>IF(OR($A44="",$B44=""),"",'OddsRatio_working_2-way'!N43)</f>
        <v>2.021278978873144</v>
      </c>
      <c r="J44" s="30">
        <f>IF('Log_working_2-way'!$D43="","",A44^('Log_working_2-way'!$D43))</f>
        <v>1.9789304913693861</v>
      </c>
      <c r="K44" s="32">
        <f>IF('Log_working_2-way'!$D43="","",B44^('Log_working_2-way'!$D43))</f>
        <v>2.0215229873993761</v>
      </c>
      <c r="L44" s="37">
        <f t="shared" si="9"/>
        <v>0.50512820512820511</v>
      </c>
      <c r="M44" s="37">
        <f t="shared" si="10"/>
        <v>0.49487179487179483</v>
      </c>
      <c r="N44" s="38">
        <v>100</v>
      </c>
      <c r="O44" s="38">
        <f t="shared" si="11"/>
        <v>48.186528497409334</v>
      </c>
      <c r="P44" s="38">
        <f t="shared" si="12"/>
        <v>49.238578680203041</v>
      </c>
      <c r="Q44" s="38">
        <f t="shared" si="13"/>
        <v>50.761421319796952</v>
      </c>
      <c r="R44" s="38">
        <f t="shared" si="14"/>
        <v>51.81347150259068</v>
      </c>
      <c r="S44" s="39">
        <f t="shared" si="15"/>
        <v>-2.5748928223876177</v>
      </c>
      <c r="T44" s="39">
        <f t="shared" si="16"/>
        <v>-2.5748928223876391</v>
      </c>
      <c r="U44" t="s">
        <v>250</v>
      </c>
      <c r="V44" t="s">
        <v>251</v>
      </c>
      <c r="W44" t="s">
        <v>319</v>
      </c>
      <c r="X44" s="48" t="s">
        <v>313</v>
      </c>
      <c r="Y44" s="41"/>
    </row>
    <row r="45" spans="1:25" ht="15" x14ac:dyDescent="0.25">
      <c r="A45">
        <v>1.68</v>
      </c>
      <c r="B45">
        <v>2.31</v>
      </c>
      <c r="C45" s="29">
        <f t="shared" si="0"/>
        <v>2.813852813852824E-2</v>
      </c>
      <c r="D45" s="30">
        <f>IF(OR($A45="",$B45=""),"",A45*'MPTO_working_2-way'!$G44)</f>
        <v>1.7272727272727273</v>
      </c>
      <c r="E45" s="32">
        <f>IF(OR($A45="",$B45=""),"",B45*'MPTO_working_2-way'!$G44)</f>
        <v>2.3750000000000004</v>
      </c>
      <c r="F45" s="30">
        <f>IF(OR($A45="",$B45=""),"",'MPTO_working_2-way'!D44)</f>
        <v>1.7206703910614525</v>
      </c>
      <c r="G45" s="32">
        <f>IF(OR($A45="",$B45=""),"",'MPTO_working_2-way'!E44)</f>
        <v>2.3875968992248064</v>
      </c>
      <c r="H45" s="30">
        <f>IF(OR($A45="",$B45=""),"",'OddsRatio_working_2-way'!M44)</f>
        <v>1.7204748222288193</v>
      </c>
      <c r="I45" s="30">
        <f>IF(OR($A45="",$B45=""),"",'OddsRatio_working_2-way'!N44)</f>
        <v>2.3879735545878726</v>
      </c>
      <c r="J45" s="30">
        <f>IF('Log_working_2-way'!$D44="","",A45^('Log_working_2-way'!$D44))</f>
        <v>1.7174872145429791</v>
      </c>
      <c r="K45" s="32">
        <f>IF('Log_working_2-way'!$D44="","",B45^('Log_working_2-way'!$D44))</f>
        <v>2.3937530589126359</v>
      </c>
      <c r="L45" s="37">
        <f t="shared" si="9"/>
        <v>0.57894736842105265</v>
      </c>
      <c r="M45" s="37">
        <f t="shared" si="10"/>
        <v>0.42105263157894729</v>
      </c>
      <c r="N45" s="38">
        <v>100</v>
      </c>
      <c r="O45" s="38">
        <f t="shared" si="11"/>
        <v>40.476190476190474</v>
      </c>
      <c r="P45" s="38">
        <f t="shared" si="12"/>
        <v>56.709956709956707</v>
      </c>
      <c r="Q45" s="38">
        <f t="shared" si="13"/>
        <v>43.290043290043286</v>
      </c>
      <c r="R45" s="38">
        <f t="shared" si="14"/>
        <v>59.523809523809526</v>
      </c>
      <c r="S45" s="39">
        <f t="shared" si="15"/>
        <v>-2.8138528138528116</v>
      </c>
      <c r="T45" s="39">
        <f t="shared" si="16"/>
        <v>-2.8138528138528187</v>
      </c>
      <c r="U45" t="s">
        <v>252</v>
      </c>
      <c r="V45" t="s">
        <v>253</v>
      </c>
      <c r="W45" t="s">
        <v>319</v>
      </c>
      <c r="X45" s="48" t="s">
        <v>313</v>
      </c>
      <c r="Y45" s="41"/>
    </row>
    <row r="46" spans="1:25" s="35" customFormat="1" ht="15" x14ac:dyDescent="0.25">
      <c r="A46">
        <v>1.79</v>
      </c>
      <c r="B46">
        <v>2.12</v>
      </c>
      <c r="C46" s="29">
        <f t="shared" si="0"/>
        <v>3.0357331084642114E-2</v>
      </c>
      <c r="D46" s="30">
        <f>IF(OR($A46="",$B46=""),"",A46*'MPTO_working_2-way'!$G45)</f>
        <v>1.8443396226415094</v>
      </c>
      <c r="E46" s="32">
        <f>IF(OR($A46="",$B46=""),"",B46*'MPTO_working_2-way'!$G45)</f>
        <v>2.1843575418994412</v>
      </c>
      <c r="F46" s="30">
        <f>IF(OR($A46="",$B46=""),"",'MPTO_working_2-way'!D45)</f>
        <v>1.8399922420480992</v>
      </c>
      <c r="G46" s="32">
        <f>IF(OR($A46="",$B46=""),"",'MPTO_working_2-way'!E45)</f>
        <v>2.1904871854075272</v>
      </c>
      <c r="H46" s="30">
        <f>IF(OR($A46="",$B46=""),"",'OddsRatio_working_2-way'!M45)</f>
        <v>1.8398554297360612</v>
      </c>
      <c r="I46" s="30">
        <f>IF(OR($A46="",$B46=""),"",'OddsRatio_working_2-way'!N45)</f>
        <v>2.1906811155751749</v>
      </c>
      <c r="J46" s="30">
        <f>IF('Log_working_2-way'!$D45="","",A46^('Log_working_2-way'!$D45))</f>
        <v>1.8378863083703576</v>
      </c>
      <c r="K46" s="32">
        <f>IF('Log_working_2-way'!$D45="","",B46^('Log_working_2-way'!$D45))</f>
        <v>2.1934793420182777</v>
      </c>
      <c r="L46" s="37">
        <f t="shared" si="9"/>
        <v>0.5421994884910486</v>
      </c>
      <c r="M46" s="37">
        <f t="shared" si="10"/>
        <v>0.45780051150895146</v>
      </c>
      <c r="N46" s="38">
        <v>100</v>
      </c>
      <c r="O46" s="38">
        <f t="shared" si="11"/>
        <v>44.134078212290497</v>
      </c>
      <c r="P46" s="38">
        <f t="shared" si="12"/>
        <v>52.830188679245275</v>
      </c>
      <c r="Q46" s="38">
        <f t="shared" si="13"/>
        <v>47.169811320754711</v>
      </c>
      <c r="R46" s="38">
        <f t="shared" si="14"/>
        <v>55.865921787709496</v>
      </c>
      <c r="S46" s="39">
        <f t="shared" si="15"/>
        <v>-3.0357331084642141</v>
      </c>
      <c r="T46" s="39">
        <f t="shared" si="16"/>
        <v>-3.0357331084642212</v>
      </c>
      <c r="U46" t="s">
        <v>254</v>
      </c>
      <c r="V46" t="s">
        <v>255</v>
      </c>
      <c r="W46" t="s">
        <v>319</v>
      </c>
      <c r="X46" s="48" t="s">
        <v>313</v>
      </c>
      <c r="Y46" s="41"/>
    </row>
    <row r="47" spans="1:25" ht="15" x14ac:dyDescent="0.25">
      <c r="A47">
        <v>2.34</v>
      </c>
      <c r="B47">
        <v>1.66</v>
      </c>
      <c r="C47" s="29">
        <f t="shared" si="0"/>
        <v>2.9760065904644417E-2</v>
      </c>
      <c r="D47" s="30">
        <f>IF(OR($A47="",$B47=""),"",A47*'MPTO_working_2-way'!$G46)</f>
        <v>2.4096385542168677</v>
      </c>
      <c r="E47" s="32">
        <f>IF(OR($A47="",$B47=""),"",B47*'MPTO_working_2-way'!$G46)</f>
        <v>1.7094017094017095</v>
      </c>
      <c r="F47" s="30">
        <f>IF(OR($A47="",$B47=""),"",'MPTO_working_2-way'!D46)</f>
        <v>2.4244164274123086</v>
      </c>
      <c r="G47" s="32">
        <f>IF(OR($A47="",$B47=""),"",'MPTO_working_2-way'!E46)</f>
        <v>1.7020418894049603</v>
      </c>
      <c r="H47" s="30">
        <f>IF(OR($A47="",$B47=""),"",'OddsRatio_working_2-way'!M46)</f>
        <v>2.4248870236980302</v>
      </c>
      <c r="I47" s="30">
        <f>IF(OR($A47="",$B47=""),"",'OddsRatio_working_2-way'!N46)</f>
        <v>1.7018100265975373</v>
      </c>
      <c r="J47" s="30">
        <f>IF('Log_working_2-way'!$D46="","",A47^('Log_working_2-way'!$D46))</f>
        <v>2.4316899199135542</v>
      </c>
      <c r="K47" s="32">
        <f>IF('Log_working_2-way'!$D46="","",B47^('Log_working_2-way'!$D46))</f>
        <v>1.6984752676475883</v>
      </c>
      <c r="L47" s="37">
        <f t="shared" si="9"/>
        <v>0.41499999999999998</v>
      </c>
      <c r="M47" s="37">
        <f t="shared" si="10"/>
        <v>0.58499999999999996</v>
      </c>
      <c r="N47" s="38">
        <v>100</v>
      </c>
      <c r="O47" s="38">
        <f t="shared" si="11"/>
        <v>57.264957264957268</v>
      </c>
      <c r="P47" s="38">
        <f t="shared" si="12"/>
        <v>39.759036144578317</v>
      </c>
      <c r="Q47" s="38">
        <f t="shared" si="13"/>
        <v>60.24096385542169</v>
      </c>
      <c r="R47" s="38">
        <f t="shared" si="14"/>
        <v>42.73504273504274</v>
      </c>
      <c r="S47" s="39">
        <f t="shared" si="15"/>
        <v>-2.9760065904644222</v>
      </c>
      <c r="T47" s="39">
        <f t="shared" si="16"/>
        <v>-2.9760065904644222</v>
      </c>
      <c r="U47" t="s">
        <v>149</v>
      </c>
      <c r="V47" t="s">
        <v>101</v>
      </c>
      <c r="W47" t="s">
        <v>156</v>
      </c>
      <c r="X47" s="48" t="s">
        <v>313</v>
      </c>
      <c r="Y47" s="41"/>
    </row>
    <row r="48" spans="1:25" ht="15" x14ac:dyDescent="0.25">
      <c r="A48">
        <v>2.19</v>
      </c>
      <c r="B48">
        <v>1.74</v>
      </c>
      <c r="C48" s="29">
        <f t="shared" si="0"/>
        <v>3.1333648244370904E-2</v>
      </c>
      <c r="D48" s="30">
        <f>IF(OR($A48="",$B48=""),"",A48*'MPTO_working_2-way'!$G47)</f>
        <v>2.2586206896551722</v>
      </c>
      <c r="E48" s="32">
        <f>IF(OR($A48="",$B48=""),"",B48*'MPTO_working_2-way'!$G47)</f>
        <v>1.7945205479452053</v>
      </c>
      <c r="F48" s="30">
        <f>IF(OR($A48="",$B48=""),"",'MPTO_working_2-way'!D47)</f>
        <v>2.2678093197643276</v>
      </c>
      <c r="G48" s="32">
        <f>IF(OR($A48="",$B48=""),"",'MPTO_working_2-way'!E47)</f>
        <v>1.7887621461765948</v>
      </c>
      <c r="H48" s="30">
        <f>IF(OR($A48="",$B48=""),"",'OddsRatio_working_2-way'!M47)</f>
        <v>2.2681120250624973</v>
      </c>
      <c r="I48" s="30">
        <f>IF(OR($A48="",$B48=""),"",'OddsRatio_working_2-way'!N47)</f>
        <v>1.7885738643245783</v>
      </c>
      <c r="J48" s="30">
        <f>IF('Log_working_2-way'!$D47="","",A48^('Log_working_2-way'!$D47))</f>
        <v>2.2723226675973618</v>
      </c>
      <c r="K48" s="32">
        <f>IF('Log_working_2-way'!$D47="","",B48^('Log_working_2-way'!$D47))</f>
        <v>1.7859641468844982</v>
      </c>
      <c r="L48" s="37">
        <f t="shared" si="9"/>
        <v>0.44274809160305351</v>
      </c>
      <c r="M48" s="37">
        <f t="shared" si="10"/>
        <v>0.5572519083969466</v>
      </c>
      <c r="N48" s="38">
        <v>100</v>
      </c>
      <c r="O48" s="38">
        <f t="shared" si="11"/>
        <v>54.337899543379002</v>
      </c>
      <c r="P48" s="38">
        <f t="shared" si="12"/>
        <v>42.528735632183903</v>
      </c>
      <c r="Q48" s="38">
        <f t="shared" si="13"/>
        <v>57.47126436781609</v>
      </c>
      <c r="R48" s="38">
        <f t="shared" si="14"/>
        <v>45.662100456621005</v>
      </c>
      <c r="S48" s="39">
        <f t="shared" si="15"/>
        <v>-3.1333648244370877</v>
      </c>
      <c r="T48" s="39">
        <f t="shared" si="16"/>
        <v>-3.133364824437102</v>
      </c>
      <c r="U48" t="s">
        <v>153</v>
      </c>
      <c r="V48" t="s">
        <v>91</v>
      </c>
      <c r="W48" t="s">
        <v>156</v>
      </c>
      <c r="X48" s="48" t="s">
        <v>313</v>
      </c>
      <c r="Y48" s="41"/>
    </row>
    <row r="49" spans="1:25" ht="15" x14ac:dyDescent="0.25">
      <c r="A49">
        <v>2.08</v>
      </c>
      <c r="B49">
        <v>1.83</v>
      </c>
      <c r="C49" s="29">
        <f t="shared" si="0"/>
        <v>2.7217318200924545E-2</v>
      </c>
      <c r="D49" s="30">
        <f>IF(OR($A49="",$B49=""),"",A49*'MPTO_working_2-way'!$G48)</f>
        <v>2.136612021857923</v>
      </c>
      <c r="E49" s="32">
        <f>IF(OR($A49="",$B49=""),"",B49*'MPTO_working_2-way'!$G48)</f>
        <v>1.8798076923076921</v>
      </c>
      <c r="F49" s="30">
        <f>IF(OR($A49="",$B49=""),"",'MPTO_working_2-way'!D48)</f>
        <v>2.1405916094927453</v>
      </c>
      <c r="G49" s="32">
        <f>IF(OR($A49="",$B49=""),"",'MPTO_working_2-way'!E48)</f>
        <v>1.8767379942806428</v>
      </c>
      <c r="H49" s="30">
        <f>IF(OR($A49="",$B49=""),"",'OddsRatio_working_2-way'!M48)</f>
        <v>2.1407036509440598</v>
      </c>
      <c r="I49" s="30">
        <f>IF(OR($A49="",$B49=""),"",'OddsRatio_working_2-way'!N48)</f>
        <v>1.8766518798921943</v>
      </c>
      <c r="J49" s="30">
        <f>IF('Log_working_2-way'!$D48="","",A49^('Log_working_2-way'!$D48))</f>
        <v>2.1425119645428072</v>
      </c>
      <c r="K49" s="32">
        <f>IF('Log_working_2-way'!$D48="","",B49^('Log_working_2-way'!$D48))</f>
        <v>1.875264356990918</v>
      </c>
      <c r="L49" s="37">
        <f t="shared" si="9"/>
        <v>0.46803069053708451</v>
      </c>
      <c r="M49" s="37">
        <f t="shared" si="10"/>
        <v>0.53196930946291565</v>
      </c>
      <c r="N49" s="38">
        <v>100</v>
      </c>
      <c r="O49" s="38">
        <f t="shared" si="11"/>
        <v>51.92307692307692</v>
      </c>
      <c r="P49" s="38">
        <f t="shared" si="12"/>
        <v>45.355191256830594</v>
      </c>
      <c r="Q49" s="38">
        <f t="shared" si="13"/>
        <v>54.644808743169392</v>
      </c>
      <c r="R49" s="38">
        <f t="shared" si="14"/>
        <v>48.076923076923073</v>
      </c>
      <c r="S49" s="39">
        <f t="shared" si="15"/>
        <v>-2.7217318200924723</v>
      </c>
      <c r="T49" s="39">
        <f t="shared" si="16"/>
        <v>-2.7217318200924794</v>
      </c>
      <c r="U49" t="s">
        <v>94</v>
      </c>
      <c r="V49" t="s">
        <v>154</v>
      </c>
      <c r="W49" t="s">
        <v>156</v>
      </c>
      <c r="X49" s="48" t="s">
        <v>313</v>
      </c>
      <c r="Y49" s="41"/>
    </row>
    <row r="50" spans="1:25" ht="15" x14ac:dyDescent="0.25">
      <c r="A50">
        <v>2.1</v>
      </c>
      <c r="B50">
        <v>1.79</v>
      </c>
      <c r="C50" s="29">
        <f t="shared" si="0"/>
        <v>3.4849694067571102E-2</v>
      </c>
      <c r="D50" s="30">
        <f>IF(OR($A50="",$B50=""),"",A50*'MPTO_working_2-way'!$G49)</f>
        <v>2.1731843575418992</v>
      </c>
      <c r="E50" s="32">
        <f>IF(OR($A50="",$B50=""),"",B50*'MPTO_working_2-way'!$G49)</f>
        <v>1.8523809523809522</v>
      </c>
      <c r="F50" s="30">
        <f>IF(OR($A50="",$B50=""),"",'MPTO_working_2-way'!D49)</f>
        <v>2.1797622499275153</v>
      </c>
      <c r="G50" s="32">
        <f>IF(OR($A50="",$B50=""),"",'MPTO_working_2-way'!E49)</f>
        <v>1.8476284099287292</v>
      </c>
      <c r="H50" s="30">
        <f>IF(OR($A50="",$B50=""),"",'OddsRatio_working_2-way'!M49)</f>
        <v>2.1800021454603971</v>
      </c>
      <c r="I50" s="30">
        <f>IF(OR($A50="",$B50=""),"",'OddsRatio_working_2-way'!N49)</f>
        <v>1.8474560862851939</v>
      </c>
      <c r="J50" s="30">
        <f>IF('Log_working_2-way'!$D49="","",A50^('Log_working_2-way'!$D49))</f>
        <v>2.1830172065936067</v>
      </c>
      <c r="K50" s="32">
        <f>IF('Log_working_2-way'!$D49="","",B50^('Log_working_2-way'!$D49))</f>
        <v>1.8452962428833544</v>
      </c>
      <c r="L50" s="37">
        <f t="shared" si="9"/>
        <v>0.46015424164524427</v>
      </c>
      <c r="M50" s="37">
        <f t="shared" si="10"/>
        <v>0.53984575835475579</v>
      </c>
      <c r="N50" s="38">
        <v>100</v>
      </c>
      <c r="O50" s="38">
        <f t="shared" si="11"/>
        <v>52.38095238095238</v>
      </c>
      <c r="P50" s="38">
        <f t="shared" si="12"/>
        <v>44.134078212290497</v>
      </c>
      <c r="Q50" s="38">
        <f t="shared" si="13"/>
        <v>55.865921787709496</v>
      </c>
      <c r="R50" s="38">
        <f t="shared" si="14"/>
        <v>47.619047619047613</v>
      </c>
      <c r="S50" s="39">
        <f t="shared" si="15"/>
        <v>-3.4849694067571164</v>
      </c>
      <c r="T50" s="39">
        <f t="shared" si="16"/>
        <v>-3.4849694067571164</v>
      </c>
      <c r="U50" t="s">
        <v>150</v>
      </c>
      <c r="V50" t="s">
        <v>97</v>
      </c>
      <c r="W50" t="s">
        <v>156</v>
      </c>
      <c r="X50" s="48" t="s">
        <v>313</v>
      </c>
      <c r="Y50" s="41"/>
    </row>
    <row r="51" spans="1:25" ht="15" x14ac:dyDescent="0.25">
      <c r="A51">
        <v>2.06</v>
      </c>
      <c r="B51">
        <v>1.84</v>
      </c>
      <c r="C51" s="29">
        <f t="shared" si="0"/>
        <v>2.891515407344869E-2</v>
      </c>
      <c r="D51" s="30">
        <f>IF(OR($A51="",$B51=""),"",A51*'MPTO_working_2-way'!$G50)</f>
        <v>2.1195652173913042</v>
      </c>
      <c r="E51" s="32">
        <f>IF(OR($A51="",$B51=""),"",B51*'MPTO_working_2-way'!$G50)</f>
        <v>1.8932038834951457</v>
      </c>
      <c r="F51" s="30">
        <f>IF(OR($A51="",$B51=""),"",'MPTO_working_2-way'!D50)</f>
        <v>2.1232354918216445</v>
      </c>
      <c r="G51" s="32">
        <f>IF(OR($A51="",$B51=""),"",'MPTO_working_2-way'!E50)</f>
        <v>1.8902852583283463</v>
      </c>
      <c r="H51" s="30">
        <f>IF(OR($A51="",$B51=""),"",'OddsRatio_working_2-way'!M50)</f>
        <v>2.123345344008138</v>
      </c>
      <c r="I51" s="30">
        <f>IF(OR($A51="",$B51=""),"",'OddsRatio_working_2-way'!N50)</f>
        <v>1.8901981971385247</v>
      </c>
      <c r="J51" s="30">
        <f>IF('Log_working_2-way'!$D50="","",A51^('Log_working_2-way'!$D50))</f>
        <v>2.1250149218724146</v>
      </c>
      <c r="K51" s="32">
        <f>IF('Log_working_2-way'!$D50="","",B51^('Log_working_2-way'!$D50))</f>
        <v>1.8888770989238437</v>
      </c>
      <c r="L51" s="37">
        <f t="shared" si="9"/>
        <v>0.47179487179487184</v>
      </c>
      <c r="M51" s="37">
        <f t="shared" si="10"/>
        <v>0.52820512820512822</v>
      </c>
      <c r="N51" s="38">
        <v>100</v>
      </c>
      <c r="O51" s="38">
        <f t="shared" si="11"/>
        <v>51.456310679611654</v>
      </c>
      <c r="P51" s="38">
        <f t="shared" si="12"/>
        <v>45.652173913043477</v>
      </c>
      <c r="Q51" s="38">
        <f t="shared" si="13"/>
        <v>54.347826086956516</v>
      </c>
      <c r="R51" s="38">
        <f t="shared" si="14"/>
        <v>48.543689320388353</v>
      </c>
      <c r="S51" s="39">
        <f t="shared" si="15"/>
        <v>-2.8915154073448619</v>
      </c>
      <c r="T51" s="39">
        <f t="shared" si="16"/>
        <v>-2.8915154073448761</v>
      </c>
      <c r="U51" t="s">
        <v>99</v>
      </c>
      <c r="V51" t="s">
        <v>102</v>
      </c>
      <c r="W51" t="s">
        <v>156</v>
      </c>
      <c r="X51" s="48" t="s">
        <v>313</v>
      </c>
      <c r="Y51" s="41"/>
    </row>
    <row r="52" spans="1:25" ht="15" x14ac:dyDescent="0.25">
      <c r="A52">
        <v>2.21</v>
      </c>
      <c r="B52">
        <v>1.72</v>
      </c>
      <c r="C52" s="29">
        <f t="shared" si="0"/>
        <v>3.3884036620014824E-2</v>
      </c>
      <c r="D52" s="30">
        <f>IF(OR($A52="",$B52=""),"",A52*'MPTO_working_2-way'!$G51)</f>
        <v>2.2848837209302326</v>
      </c>
      <c r="E52" s="32">
        <f>IF(OR($A52="",$B52=""),"",B52*'MPTO_working_2-way'!$G51)</f>
        <v>1.7782805429864255</v>
      </c>
      <c r="F52" s="30">
        <f>IF(OR($A52="",$B52=""),"",'MPTO_working_2-way'!D51)</f>
        <v>2.2959652089876781</v>
      </c>
      <c r="G52" s="32">
        <f>IF(OR($A52="",$B52=""),"",'MPTO_working_2-way'!E51)</f>
        <v>1.7716256524981358</v>
      </c>
      <c r="H52" s="30">
        <f>IF(OR($A52="",$B52=""),"",'OddsRatio_working_2-way'!M51)</f>
        <v>2.2963624321753371</v>
      </c>
      <c r="I52" s="30">
        <f>IF(OR($A52="",$B52=""),"",'OddsRatio_working_2-way'!N51)</f>
        <v>1.7713892158398703</v>
      </c>
      <c r="J52" s="30">
        <f>IF('Log_working_2-way'!$D51="","",A52^('Log_working_2-way'!$D51))</f>
        <v>2.3014598613122459</v>
      </c>
      <c r="K52" s="32">
        <f>IF('Log_working_2-way'!$D51="","",B52^('Log_working_2-way'!$D51))</f>
        <v>1.7683679149287428</v>
      </c>
      <c r="L52" s="37">
        <f t="shared" si="9"/>
        <v>0.43765903307888038</v>
      </c>
      <c r="M52" s="37">
        <f t="shared" si="10"/>
        <v>0.56234096692111957</v>
      </c>
      <c r="N52" s="38">
        <v>100</v>
      </c>
      <c r="O52" s="38">
        <f t="shared" si="11"/>
        <v>54.751131221719454</v>
      </c>
      <c r="P52" s="38">
        <f t="shared" si="12"/>
        <v>41.860465116279073</v>
      </c>
      <c r="Q52" s="38">
        <f t="shared" si="13"/>
        <v>58.139534883720934</v>
      </c>
      <c r="R52" s="38">
        <f t="shared" si="14"/>
        <v>45.248868778280546</v>
      </c>
      <c r="S52" s="39">
        <f t="shared" si="15"/>
        <v>-3.3884036620014797</v>
      </c>
      <c r="T52" s="39">
        <f t="shared" si="16"/>
        <v>-3.3884036620014726</v>
      </c>
      <c r="U52" t="s">
        <v>92</v>
      </c>
      <c r="V52" t="s">
        <v>104</v>
      </c>
      <c r="W52" t="s">
        <v>156</v>
      </c>
      <c r="X52" s="48" t="s">
        <v>313</v>
      </c>
      <c r="Y52" s="41"/>
    </row>
    <row r="53" spans="1:25" s="35" customFormat="1" ht="15" x14ac:dyDescent="0.25">
      <c r="A53">
        <v>2.11</v>
      </c>
      <c r="B53">
        <v>1.79</v>
      </c>
      <c r="C53" s="29">
        <f t="shared" si="0"/>
        <v>3.2592867166194583E-2</v>
      </c>
      <c r="D53" s="30">
        <f>IF(OR($A53="",$B53=""),"",A53*'MPTO_working_2-way'!$G52)</f>
        <v>2.1787709497206706</v>
      </c>
      <c r="E53" s="32">
        <f>IF(OR($A53="",$B53=""),"",B53*'MPTO_working_2-way'!$G52)</f>
        <v>1.8483412322274884</v>
      </c>
      <c r="F53" s="30">
        <f>IF(OR($A53="",$B53=""),"",'MPTO_working_2-way'!D52)</f>
        <v>2.1851369724319478</v>
      </c>
      <c r="G53" s="32">
        <f>IF(OR($A53="",$B53=""),"",'MPTO_working_2-way'!E52)</f>
        <v>1.8437843247333352</v>
      </c>
      <c r="H53" s="30">
        <f>IF(OR($A53="",$B53=""),"",'OddsRatio_working_2-way'!M52)</f>
        <v>2.1853536565680476</v>
      </c>
      <c r="I53" s="30">
        <f>IF(OR($A53="",$B53=""),"",'OddsRatio_working_2-way'!N52)</f>
        <v>1.8436300798997822</v>
      </c>
      <c r="J53" s="30">
        <f>IF('Log_working_2-way'!$D52="","",A53^('Log_working_2-way'!$D52))</f>
        <v>2.1882656756587764</v>
      </c>
      <c r="K53" s="32">
        <f>IF('Log_working_2-way'!$D52="","",B53^('Log_working_2-way'!$D52))</f>
        <v>1.8415626408173078</v>
      </c>
      <c r="L53" s="37">
        <f t="shared" si="9"/>
        <v>0.4589743589743589</v>
      </c>
      <c r="M53" s="37">
        <f t="shared" si="10"/>
        <v>0.54102564102564099</v>
      </c>
      <c r="N53" s="38">
        <v>100</v>
      </c>
      <c r="O53" s="38">
        <f t="shared" si="11"/>
        <v>52.606635071090047</v>
      </c>
      <c r="P53" s="38">
        <f t="shared" si="12"/>
        <v>44.134078212290497</v>
      </c>
      <c r="Q53" s="38">
        <f t="shared" si="13"/>
        <v>55.865921787709496</v>
      </c>
      <c r="R53" s="38">
        <f t="shared" si="14"/>
        <v>47.393364928909953</v>
      </c>
      <c r="S53" s="39">
        <f t="shared" si="15"/>
        <v>-3.2592867166194495</v>
      </c>
      <c r="T53" s="39">
        <f t="shared" si="16"/>
        <v>-3.2592867166194566</v>
      </c>
      <c r="U53" t="s">
        <v>93</v>
      </c>
      <c r="V53" t="s">
        <v>105</v>
      </c>
      <c r="W53" t="s">
        <v>156</v>
      </c>
      <c r="X53" s="48" t="s">
        <v>313</v>
      </c>
      <c r="Y53" s="41"/>
    </row>
    <row r="54" spans="1:25" ht="15" x14ac:dyDescent="0.25">
      <c r="A54">
        <v>2.0099999999999998</v>
      </c>
      <c r="B54">
        <v>1.88</v>
      </c>
      <c r="C54" s="29">
        <f t="shared" si="0"/>
        <v>2.9427331427966497E-2</v>
      </c>
      <c r="D54" s="30">
        <f>IF(OR($A54="",$B54=""),"",A54*'MPTO_working_2-way'!$G53)</f>
        <v>2.0691489361702122</v>
      </c>
      <c r="E54" s="32">
        <f>IF(OR($A54="",$B54=""),"",B54*'MPTO_working_2-way'!$G53)</f>
        <v>1.9353233830845769</v>
      </c>
      <c r="F54" s="30">
        <f>IF(OR($A54="",$B54=""),"",'MPTO_working_2-way'!D53)</f>
        <v>2.0712563034422273</v>
      </c>
      <c r="G54" s="32">
        <f>IF(OR($A54="",$B54=""),"",'MPTO_working_2-way'!E53)</f>
        <v>1.9334834220221038</v>
      </c>
      <c r="H54" s="30">
        <f>IF(OR($A54="",$B54=""),"",'OddsRatio_working_2-way'!M53)</f>
        <v>2.0713203408538785</v>
      </c>
      <c r="I54" s="30">
        <f>IF(OR($A54="",$B54=""),"",'OddsRatio_working_2-way'!N53)</f>
        <v>1.9334276237142709</v>
      </c>
      <c r="J54" s="30">
        <f>IF('Log_working_2-way'!$D53="","",A54^('Log_working_2-way'!$D53))</f>
        <v>2.0722780043286777</v>
      </c>
      <c r="K54" s="32">
        <f>IF('Log_working_2-way'!$D53="","",B54^('Log_working_2-way'!$D53))</f>
        <v>1.9325939690668699</v>
      </c>
      <c r="L54" s="37">
        <f t="shared" si="9"/>
        <v>0.48329048843187672</v>
      </c>
      <c r="M54" s="37">
        <f t="shared" si="10"/>
        <v>0.5167095115681235</v>
      </c>
      <c r="N54" s="38">
        <v>100</v>
      </c>
      <c r="O54" s="38">
        <f t="shared" si="11"/>
        <v>50.248756218905463</v>
      </c>
      <c r="P54" s="38">
        <f t="shared" si="12"/>
        <v>46.808510638297875</v>
      </c>
      <c r="Q54" s="38">
        <f t="shared" si="13"/>
        <v>53.191489361702125</v>
      </c>
      <c r="R54" s="38">
        <f t="shared" si="14"/>
        <v>49.751243781094537</v>
      </c>
      <c r="S54" s="39">
        <f t="shared" si="15"/>
        <v>-2.9427331427966621</v>
      </c>
      <c r="T54" s="39">
        <f t="shared" si="16"/>
        <v>-2.9427331427966621</v>
      </c>
      <c r="U54" t="s">
        <v>103</v>
      </c>
      <c r="V54" t="s">
        <v>96</v>
      </c>
      <c r="W54" t="s">
        <v>156</v>
      </c>
      <c r="X54" s="48" t="s">
        <v>313</v>
      </c>
      <c r="Y54" s="41"/>
    </row>
    <row r="55" spans="1:25" ht="15" x14ac:dyDescent="0.25">
      <c r="A55">
        <v>2.2400000000000002</v>
      </c>
      <c r="B55">
        <v>1.7</v>
      </c>
      <c r="C55" s="29">
        <f t="shared" si="0"/>
        <v>3.4663865546218364E-2</v>
      </c>
      <c r="D55" s="30">
        <f>IF(OR($A55="",$B55=""),"",A55*'MPTO_working_2-way'!$G54)</f>
        <v>2.3176470588235292</v>
      </c>
      <c r="E55" s="32">
        <f>IF(OR($A55="",$B55=""),"",B55*'MPTO_working_2-way'!$G54)</f>
        <v>1.7589285714285712</v>
      </c>
      <c r="F55" s="30">
        <f>IF(OR($A55="",$B55=""),"",'MPTO_working_2-way'!D54)</f>
        <v>2.3304773561811505</v>
      </c>
      <c r="G55" s="32">
        <f>IF(OR($A55="",$B55=""),"",'MPTO_working_2-way'!E54)</f>
        <v>1.7516099356025756</v>
      </c>
      <c r="H55" s="30">
        <f>IF(OR($A55="",$B55=""),"",'OddsRatio_working_2-way'!M54)</f>
        <v>2.3309502512973848</v>
      </c>
      <c r="I55" s="30">
        <f>IF(OR($A55="",$B55=""),"",'OddsRatio_working_2-way'!N54)</f>
        <v>1.7513428837969105</v>
      </c>
      <c r="J55" s="30">
        <f>IF('Log_working_2-way'!$D54="","",A55^('Log_working_2-way'!$D54))</f>
        <v>2.3368656510313084</v>
      </c>
      <c r="K55" s="32">
        <f>IF('Log_working_2-way'!$D54="","",B55^('Log_working_2-way'!$D54))</f>
        <v>1.7480183212340654</v>
      </c>
      <c r="L55" s="37">
        <f t="shared" si="9"/>
        <v>0.43147208121827418</v>
      </c>
      <c r="M55" s="37">
        <f t="shared" si="10"/>
        <v>0.56852791878172593</v>
      </c>
      <c r="N55" s="38">
        <v>100</v>
      </c>
      <c r="O55" s="38">
        <f t="shared" si="11"/>
        <v>55.357142857142868</v>
      </c>
      <c r="P55" s="38">
        <f t="shared" si="12"/>
        <v>41.176470588235297</v>
      </c>
      <c r="Q55" s="38">
        <f t="shared" si="13"/>
        <v>58.82352941176471</v>
      </c>
      <c r="R55" s="38">
        <f t="shared" si="14"/>
        <v>44.642857142857139</v>
      </c>
      <c r="S55" s="39">
        <f t="shared" si="15"/>
        <v>-3.4663865546218418</v>
      </c>
      <c r="T55" s="39">
        <f t="shared" si="16"/>
        <v>-3.4663865546218418</v>
      </c>
      <c r="U55" t="s">
        <v>106</v>
      </c>
      <c r="V55" t="s">
        <v>147</v>
      </c>
      <c r="W55" t="s">
        <v>156</v>
      </c>
      <c r="X55" s="48" t="s">
        <v>313</v>
      </c>
      <c r="Y55" s="41"/>
    </row>
    <row r="56" spans="1:25" ht="15" x14ac:dyDescent="0.25">
      <c r="A56">
        <v>2.04</v>
      </c>
      <c r="B56">
        <v>1.85</v>
      </c>
      <c r="C56" s="29">
        <f t="shared" si="0"/>
        <v>3.0736618971912932E-2</v>
      </c>
      <c r="D56" s="30">
        <f>IF(OR($A56="",$B56=""),"",A56*'MPTO_working_2-way'!$G55)</f>
        <v>2.1027027027027025</v>
      </c>
      <c r="E56" s="32">
        <f>IF(OR($A56="",$B56=""),"",B56*'MPTO_working_2-way'!$G55)</f>
        <v>1.9068627450980391</v>
      </c>
      <c r="F56" s="30">
        <f>IF(OR($A56="",$B56=""),"",'MPTO_working_2-way'!D55)</f>
        <v>2.1060267857142851</v>
      </c>
      <c r="G56" s="32">
        <f>IF(OR($A56="",$B56=""),"",'MPTO_working_2-way'!E55)</f>
        <v>1.9041372351160444</v>
      </c>
      <c r="H56" s="30">
        <f>IF(OR($A56="",$B56=""),"",'OddsRatio_working_2-way'!M55)</f>
        <v>2.1061326375099441</v>
      </c>
      <c r="I56" s="30">
        <f>IF(OR($A56="",$B56=""),"",'OddsRatio_working_2-way'!N55)</f>
        <v>1.904050713349474</v>
      </c>
      <c r="J56" s="30">
        <f>IF('Log_working_2-way'!$D55="","",A56^('Log_working_2-way'!$D55))</f>
        <v>2.1076465292124213</v>
      </c>
      <c r="K56" s="32">
        <f>IF('Log_working_2-way'!$D55="","",B56^('Log_working_2-way'!$D55))</f>
        <v>1.9028150891340896</v>
      </c>
      <c r="L56" s="37">
        <f t="shared" si="9"/>
        <v>0.47557840616966585</v>
      </c>
      <c r="M56" s="37">
        <f t="shared" si="10"/>
        <v>0.52442159383033427</v>
      </c>
      <c r="N56" s="38">
        <v>100</v>
      </c>
      <c r="O56" s="38">
        <f t="shared" si="11"/>
        <v>50.980392156862742</v>
      </c>
      <c r="P56" s="38">
        <f t="shared" si="12"/>
        <v>45.945945945945937</v>
      </c>
      <c r="Q56" s="38">
        <f t="shared" si="13"/>
        <v>54.054054054054049</v>
      </c>
      <c r="R56" s="38">
        <f t="shared" si="14"/>
        <v>49.019607843137251</v>
      </c>
      <c r="S56" s="39">
        <f t="shared" si="15"/>
        <v>-3.0736618971913074</v>
      </c>
      <c r="T56" s="39">
        <f t="shared" si="16"/>
        <v>-3.0736618971913146</v>
      </c>
      <c r="U56" t="s">
        <v>100</v>
      </c>
      <c r="V56" t="s">
        <v>108</v>
      </c>
      <c r="W56" t="s">
        <v>156</v>
      </c>
      <c r="X56" s="48" t="s">
        <v>313</v>
      </c>
      <c r="Y56" s="41"/>
    </row>
    <row r="57" spans="1:25" ht="15" x14ac:dyDescent="0.25">
      <c r="A57">
        <v>1.96</v>
      </c>
      <c r="B57">
        <v>1.88</v>
      </c>
      <c r="C57" s="29">
        <f t="shared" si="0"/>
        <v>4.2118975249674229E-2</v>
      </c>
      <c r="D57" s="30">
        <f>IF(OR($A57="",$B57=""),"",A57*'MPTO_working_2-way'!$G56)</f>
        <v>2.0425531914893615</v>
      </c>
      <c r="E57" s="32">
        <f>IF(OR($A57="",$B57=""),"",B57*'MPTO_working_2-way'!$G56)</f>
        <v>1.9591836734693875</v>
      </c>
      <c r="F57" s="30">
        <f>IF(OR($A57="",$B57=""),"",'MPTO_working_2-way'!D56)</f>
        <v>2.044385264092321</v>
      </c>
      <c r="G57" s="32">
        <f>IF(OR($A57="",$B57=""),"",'MPTO_working_2-way'!E56)</f>
        <v>1.9575010624734379</v>
      </c>
      <c r="H57" s="30">
        <f>IF(OR($A57="",$B57=""),"",'OddsRatio_working_2-way'!M56)</f>
        <v>2.0444659357341863</v>
      </c>
      <c r="I57" s="30">
        <f>IF(OR($A57="",$B57=""),"",'OddsRatio_working_2-way'!N56)</f>
        <v>1.9574271077563381</v>
      </c>
      <c r="J57" s="30">
        <f>IF('Log_working_2-way'!$D56="","",A57^('Log_working_2-way'!$D56))</f>
        <v>2.0453073562984208</v>
      </c>
      <c r="K57" s="32">
        <f>IF('Log_working_2-way'!$D56="","",B57^('Log_working_2-way'!$D56))</f>
        <v>1.9566564264322122</v>
      </c>
      <c r="L57" s="37">
        <f t="shared" si="9"/>
        <v>0.48958333333333337</v>
      </c>
      <c r="M57" s="37">
        <f t="shared" si="10"/>
        <v>0.51041666666666674</v>
      </c>
      <c r="N57" s="38">
        <v>100</v>
      </c>
      <c r="O57" s="38">
        <f t="shared" si="11"/>
        <v>48.979591836734699</v>
      </c>
      <c r="P57" s="38">
        <f t="shared" si="12"/>
        <v>46.808510638297875</v>
      </c>
      <c r="Q57" s="38">
        <f t="shared" si="13"/>
        <v>53.191489361702125</v>
      </c>
      <c r="R57" s="38">
        <f t="shared" si="14"/>
        <v>51.020408163265309</v>
      </c>
      <c r="S57" s="39">
        <f t="shared" si="15"/>
        <v>-4.2118975249674264</v>
      </c>
      <c r="T57" s="39">
        <f t="shared" si="16"/>
        <v>-4.2118975249674335</v>
      </c>
      <c r="U57" t="s">
        <v>159</v>
      </c>
      <c r="V57" t="s">
        <v>130</v>
      </c>
      <c r="W57" t="s">
        <v>157</v>
      </c>
      <c r="X57" s="48" t="s">
        <v>313</v>
      </c>
      <c r="Y57" s="41"/>
    </row>
    <row r="58" spans="1:25" ht="15" x14ac:dyDescent="0.25">
      <c r="A58">
        <v>2.08</v>
      </c>
      <c r="B58">
        <v>1.76</v>
      </c>
      <c r="C58" s="29">
        <f t="shared" si="0"/>
        <v>4.8951048951048959E-2</v>
      </c>
      <c r="D58" s="30">
        <f>IF(OR($A58="",$B58=""),"",A58*'MPTO_working_2-way'!$G57)</f>
        <v>2.1818181818181821</v>
      </c>
      <c r="E58" s="32">
        <f>IF(OR($A58="",$B58=""),"",B58*'MPTO_working_2-way'!$G57)</f>
        <v>1.8461538461538463</v>
      </c>
      <c r="F58" s="30">
        <f>IF(OR($A58="",$B58=""),"",'MPTO_working_2-way'!D57)</f>
        <v>2.1915708812260539</v>
      </c>
      <c r="G58" s="32">
        <f>IF(OR($A58="",$B58=""),"",'MPTO_working_2-way'!E57)</f>
        <v>1.8392282958199357</v>
      </c>
      <c r="H58" s="30">
        <f>IF(OR($A58="",$B58=""),"",'OddsRatio_working_2-way'!M57)</f>
        <v>2.1920791213585393</v>
      </c>
      <c r="I58" s="30">
        <f>IF(OR($A58="",$B58=""),"",'OddsRatio_working_2-way'!N57)</f>
        <v>1.838870492807861</v>
      </c>
      <c r="J58" s="30">
        <f>IF('Log_working_2-way'!$D57="","",A58^('Log_working_2-way'!$D57))</f>
        <v>2.196615264354977</v>
      </c>
      <c r="K58" s="32">
        <f>IF('Log_working_2-way'!$D57="","",B58^('Log_working_2-way'!$D57))</f>
        <v>1.835690492831995</v>
      </c>
      <c r="L58" s="37">
        <f t="shared" si="9"/>
        <v>0.45833333333333326</v>
      </c>
      <c r="M58" s="37">
        <f t="shared" si="10"/>
        <v>0.54166666666666663</v>
      </c>
      <c r="N58" s="38">
        <v>100</v>
      </c>
      <c r="O58" s="38">
        <f t="shared" si="11"/>
        <v>51.92307692307692</v>
      </c>
      <c r="P58" s="38">
        <f t="shared" si="12"/>
        <v>43.181818181818187</v>
      </c>
      <c r="Q58" s="38">
        <f t="shared" si="13"/>
        <v>56.81818181818182</v>
      </c>
      <c r="R58" s="38">
        <f t="shared" si="14"/>
        <v>48.076923076923073</v>
      </c>
      <c r="S58" s="39">
        <f t="shared" si="15"/>
        <v>-4.8951048951049003</v>
      </c>
      <c r="T58" s="39">
        <f t="shared" si="16"/>
        <v>-4.8951048951048861</v>
      </c>
      <c r="U58" t="s">
        <v>113</v>
      </c>
      <c r="V58" t="s">
        <v>123</v>
      </c>
      <c r="W58" t="s">
        <v>157</v>
      </c>
      <c r="X58" s="48" t="s">
        <v>313</v>
      </c>
      <c r="Y58" s="41"/>
    </row>
    <row r="59" spans="1:25" ht="15" x14ac:dyDescent="0.25">
      <c r="A59">
        <v>2.27</v>
      </c>
      <c r="B59">
        <v>1.65</v>
      </c>
      <c r="C59" s="29">
        <f t="shared" si="0"/>
        <v>4.658924042183954E-2</v>
      </c>
      <c r="D59" s="30">
        <f>IF(OR($A59="",$B59=""),"",A59*'MPTO_working_2-way'!$G58)</f>
        <v>2.375757575757576</v>
      </c>
      <c r="E59" s="32">
        <f>IF(OR($A59="",$B59=""),"",B59*'MPTO_working_2-way'!$G58)</f>
        <v>1.7268722466960351</v>
      </c>
      <c r="F59" s="30">
        <f>IF(OR($A59="",$B59=""),"",'MPTO_working_2-way'!D58)</f>
        <v>2.3967365221564547</v>
      </c>
      <c r="G59" s="32">
        <f>IF(OR($A59="",$B59=""),"",'MPTO_working_2-way'!E58)</f>
        <v>1.7159546443706333</v>
      </c>
      <c r="H59" s="30">
        <f>IF(OR($A59="",$B59=""),"",'OddsRatio_working_2-way'!M58)</f>
        <v>2.3978004699692139</v>
      </c>
      <c r="I59" s="30">
        <f>IF(OR($A59="",$B59=""),"",'OddsRatio_working_2-way'!N58)</f>
        <v>1.715409689354322</v>
      </c>
      <c r="J59" s="30">
        <f>IF('Log_working_2-way'!$D58="","",A59^('Log_working_2-way'!$D58))</f>
        <v>2.4076349836585891</v>
      </c>
      <c r="K59" s="32">
        <f>IF('Log_working_2-way'!$D58="","",B59^('Log_working_2-way'!$D58))</f>
        <v>1.71041144302911</v>
      </c>
      <c r="L59" s="37">
        <f t="shared" si="9"/>
        <v>0.42091836734693872</v>
      </c>
      <c r="M59" s="37">
        <f t="shared" si="10"/>
        <v>0.57908163265306123</v>
      </c>
      <c r="N59" s="38">
        <v>100</v>
      </c>
      <c r="O59" s="38">
        <f t="shared" si="11"/>
        <v>55.947136563876647</v>
      </c>
      <c r="P59" s="38">
        <f t="shared" si="12"/>
        <v>39.393939393939398</v>
      </c>
      <c r="Q59" s="38">
        <f t="shared" si="13"/>
        <v>60.606060606060609</v>
      </c>
      <c r="R59" s="38">
        <f t="shared" si="14"/>
        <v>44.052863436123346</v>
      </c>
      <c r="S59" s="39">
        <f t="shared" si="15"/>
        <v>-4.6589240421839619</v>
      </c>
      <c r="T59" s="39">
        <f t="shared" si="16"/>
        <v>-4.6589240421839477</v>
      </c>
      <c r="U59" t="s">
        <v>119</v>
      </c>
      <c r="V59" t="s">
        <v>111</v>
      </c>
      <c r="W59" t="s">
        <v>157</v>
      </c>
      <c r="X59" s="48" t="s">
        <v>313</v>
      </c>
      <c r="Y59" s="41"/>
    </row>
    <row r="60" spans="1:25" s="35" customFormat="1" ht="15" x14ac:dyDescent="0.25">
      <c r="A60">
        <v>1.93</v>
      </c>
      <c r="B60">
        <v>1.9</v>
      </c>
      <c r="C60" s="29">
        <f t="shared" si="0"/>
        <v>4.445050449959087E-2</v>
      </c>
      <c r="D60" s="30">
        <f>IF(OR($A60="",$B60=""),"",A60*'MPTO_working_2-way'!$G59)</f>
        <v>2.0157894736842104</v>
      </c>
      <c r="E60" s="32">
        <f>IF(OR($A60="",$B60=""),"",B60*'MPTO_working_2-way'!$G59)</f>
        <v>1.9844559585492225</v>
      </c>
      <c r="F60" s="30">
        <f>IF(OR($A60="",$B60=""),"",'MPTO_working_2-way'!D59)</f>
        <v>2.0164971130052241</v>
      </c>
      <c r="G60" s="32">
        <f>IF(OR($A60="",$B60=""),"",'MPTO_working_2-way'!E59)</f>
        <v>1.9837706248309437</v>
      </c>
      <c r="H60" s="30">
        <f>IF(OR($A60="",$B60=""),"",'OddsRatio_working_2-way'!M59)</f>
        <v>2.0165300454651267</v>
      </c>
      <c r="I60" s="30">
        <f>IF(OR($A60="",$B60=""),"",'OddsRatio_working_2-way'!N59)</f>
        <v>1.9837387536759294</v>
      </c>
      <c r="J60" s="30">
        <f>IF('Log_working_2-way'!$D59="","",A60^('Log_working_2-way'!$D59))</f>
        <v>2.0168554059748378</v>
      </c>
      <c r="K60" s="32">
        <f>IF('Log_working_2-way'!$D59="","",B60^('Log_working_2-way'!$D59))</f>
        <v>1.9834239894126766</v>
      </c>
      <c r="L60" s="37">
        <f t="shared" si="9"/>
        <v>0.49608355091383816</v>
      </c>
      <c r="M60" s="37">
        <f t="shared" si="10"/>
        <v>0.50391644908616195</v>
      </c>
      <c r="N60" s="38">
        <v>100</v>
      </c>
      <c r="O60" s="38">
        <f t="shared" si="11"/>
        <v>48.186528497409334</v>
      </c>
      <c r="P60" s="38">
        <f t="shared" si="12"/>
        <v>47.368421052631575</v>
      </c>
      <c r="Q60" s="38">
        <f t="shared" si="13"/>
        <v>52.631578947368418</v>
      </c>
      <c r="R60" s="38">
        <f t="shared" si="14"/>
        <v>51.81347150259068</v>
      </c>
      <c r="S60" s="39">
        <f t="shared" si="15"/>
        <v>-4.4450504499590835</v>
      </c>
      <c r="T60" s="39">
        <f t="shared" si="16"/>
        <v>-4.4450504499591048</v>
      </c>
      <c r="U60" t="s">
        <v>128</v>
      </c>
      <c r="V60" t="s">
        <v>110</v>
      </c>
      <c r="W60" t="s">
        <v>157</v>
      </c>
      <c r="X60" s="48" t="s">
        <v>313</v>
      </c>
      <c r="Y60" s="41"/>
    </row>
    <row r="61" spans="1:25" ht="15" x14ac:dyDescent="0.25">
      <c r="A61">
        <v>1.93</v>
      </c>
      <c r="B61">
        <v>1.9</v>
      </c>
      <c r="C61" s="29">
        <f t="shared" si="0"/>
        <v>4.445050449959087E-2</v>
      </c>
      <c r="D61" s="30">
        <f>IF(OR($A61="",$B61=""),"",A61*'MPTO_working_2-way'!$G60)</f>
        <v>2.0157894736842104</v>
      </c>
      <c r="E61" s="32">
        <f>IF(OR($A61="",$B61=""),"",B61*'MPTO_working_2-way'!$G60)</f>
        <v>1.9844559585492225</v>
      </c>
      <c r="F61" s="30">
        <f>IF(OR($A61="",$B61=""),"",'MPTO_working_2-way'!D60)</f>
        <v>2.0164971130052241</v>
      </c>
      <c r="G61" s="32">
        <f>IF(OR($A61="",$B61=""),"",'MPTO_working_2-way'!E60)</f>
        <v>1.9837706248309437</v>
      </c>
      <c r="H61" s="30">
        <f>IF(OR($A61="",$B61=""),"",'OddsRatio_working_2-way'!M60)</f>
        <v>2.0165300454651267</v>
      </c>
      <c r="I61" s="30">
        <f>IF(OR($A61="",$B61=""),"",'OddsRatio_working_2-way'!N60)</f>
        <v>1.9837387536759294</v>
      </c>
      <c r="J61" s="30">
        <f>IF('Log_working_2-way'!$D60="","",A61^('Log_working_2-way'!$D60))</f>
        <v>2.0168554059748378</v>
      </c>
      <c r="K61" s="32">
        <f>IF('Log_working_2-way'!$D60="","",B61^('Log_working_2-way'!$D60))</f>
        <v>1.9834239894126766</v>
      </c>
      <c r="L61" s="37">
        <f t="shared" si="9"/>
        <v>0.49608355091383816</v>
      </c>
      <c r="M61" s="37">
        <f t="shared" si="10"/>
        <v>0.50391644908616195</v>
      </c>
      <c r="N61" s="38">
        <v>100</v>
      </c>
      <c r="O61" s="38">
        <f t="shared" si="11"/>
        <v>48.186528497409334</v>
      </c>
      <c r="P61" s="38">
        <f t="shared" si="12"/>
        <v>47.368421052631575</v>
      </c>
      <c r="Q61" s="38">
        <f t="shared" si="13"/>
        <v>52.631578947368418</v>
      </c>
      <c r="R61" s="38">
        <f t="shared" si="14"/>
        <v>51.81347150259068</v>
      </c>
      <c r="S61" s="39">
        <f t="shared" si="15"/>
        <v>-4.4450504499590835</v>
      </c>
      <c r="T61" s="39">
        <f t="shared" si="16"/>
        <v>-4.4450504499591048</v>
      </c>
      <c r="U61" t="s">
        <v>116</v>
      </c>
      <c r="V61" t="s">
        <v>120</v>
      </c>
      <c r="W61" t="s">
        <v>157</v>
      </c>
      <c r="X61" s="48" t="s">
        <v>313</v>
      </c>
      <c r="Y61" s="41"/>
    </row>
    <row r="62" spans="1:25" ht="15" x14ac:dyDescent="0.25">
      <c r="A62">
        <v>2.02</v>
      </c>
      <c r="B62">
        <v>1.83</v>
      </c>
      <c r="C62" s="29">
        <f t="shared" si="0"/>
        <v>4.1497592382188975E-2</v>
      </c>
      <c r="D62" s="30">
        <f>IF(OR($A62="",$B62=""),"",A62*'MPTO_working_2-way'!$G61)</f>
        <v>2.1038251366120218</v>
      </c>
      <c r="E62" s="32">
        <f>IF(OR($A62="",$B62=""),"",B62*'MPTO_working_2-way'!$G61)</f>
        <v>1.9059405940594059</v>
      </c>
      <c r="F62" s="30">
        <f>IF(OR($A62="",$B62=""),"",'MPTO_working_2-way'!D61)</f>
        <v>2.1083670792220381</v>
      </c>
      <c r="G62" s="32">
        <f>IF(OR($A62="",$B62=""),"",'MPTO_working_2-way'!E61)</f>
        <v>1.9022281685792208</v>
      </c>
      <c r="H62" s="30">
        <f>IF(OR($A62="",$B62=""),"",'OddsRatio_working_2-way'!M61)</f>
        <v>2.1085646858215363</v>
      </c>
      <c r="I62" s="30">
        <f>IF(OR($A62="",$B62=""),"",'OddsRatio_working_2-way'!N61)</f>
        <v>1.9020673423841918</v>
      </c>
      <c r="J62" s="30">
        <f>IF('Log_working_2-way'!$D61="","",A62^('Log_working_2-way'!$D61))</f>
        <v>2.1106543395875321</v>
      </c>
      <c r="K62" s="32">
        <f>IF('Log_working_2-way'!$D61="","",B62^('Log_working_2-way'!$D61))</f>
        <v>1.9003701370951678</v>
      </c>
      <c r="L62" s="37">
        <f t="shared" si="9"/>
        <v>0.47532467532467537</v>
      </c>
      <c r="M62" s="37">
        <f t="shared" si="10"/>
        <v>0.52467532467532474</v>
      </c>
      <c r="N62" s="38">
        <v>100</v>
      </c>
      <c r="O62" s="38">
        <f t="shared" si="11"/>
        <v>50.495049504950494</v>
      </c>
      <c r="P62" s="38">
        <f t="shared" si="12"/>
        <v>45.355191256830594</v>
      </c>
      <c r="Q62" s="38">
        <f t="shared" si="13"/>
        <v>54.644808743169392</v>
      </c>
      <c r="R62" s="38">
        <f t="shared" si="14"/>
        <v>49.504950495049506</v>
      </c>
      <c r="S62" s="39">
        <f t="shared" si="15"/>
        <v>-4.1497592382188984</v>
      </c>
      <c r="T62" s="39">
        <f t="shared" si="16"/>
        <v>-4.1497592382189126</v>
      </c>
      <c r="U62" t="s">
        <v>121</v>
      </c>
      <c r="V62" t="s">
        <v>160</v>
      </c>
      <c r="W62" t="s">
        <v>157</v>
      </c>
      <c r="X62" s="48" t="s">
        <v>313</v>
      </c>
      <c r="Y62" s="41"/>
    </row>
    <row r="63" spans="1:25" s="50" customFormat="1" ht="15" x14ac:dyDescent="0.25">
      <c r="A63">
        <v>2.08</v>
      </c>
      <c r="B63">
        <v>1.76</v>
      </c>
      <c r="C63" s="29">
        <f t="shared" si="0"/>
        <v>4.8951048951048959E-2</v>
      </c>
      <c r="D63" s="30">
        <f>IF(OR($A63="",$B63=""),"",A63*'MPTO_working_2-way'!$G62)</f>
        <v>2.1818181818181821</v>
      </c>
      <c r="E63" s="32">
        <f>IF(OR($A63="",$B63=""),"",B63*'MPTO_working_2-way'!$G62)</f>
        <v>1.8461538461538463</v>
      </c>
      <c r="F63" s="30">
        <f>IF(OR($A63="",$B63=""),"",'MPTO_working_2-way'!D62)</f>
        <v>2.1915708812260539</v>
      </c>
      <c r="G63" s="32">
        <f>IF(OR($A63="",$B63=""),"",'MPTO_working_2-way'!E62)</f>
        <v>1.8392282958199357</v>
      </c>
      <c r="H63" s="30">
        <f>IF(OR($A63="",$B63=""),"",'OddsRatio_working_2-way'!M62)</f>
        <v>2.1920791213585393</v>
      </c>
      <c r="I63" s="30">
        <f>IF(OR($A63="",$B63=""),"",'OddsRatio_working_2-way'!N62)</f>
        <v>1.838870492807861</v>
      </c>
      <c r="J63" s="30">
        <f>IF('Log_working_2-way'!$D62="","",A63^('Log_working_2-way'!$D62))</f>
        <v>2.196615264354977</v>
      </c>
      <c r="K63" s="32">
        <f>IF('Log_working_2-way'!$D62="","",B63^('Log_working_2-way'!$D62))</f>
        <v>1.835690492831995</v>
      </c>
      <c r="L63" s="37">
        <f t="shared" si="9"/>
        <v>0.45833333333333326</v>
      </c>
      <c r="M63" s="37">
        <f t="shared" si="10"/>
        <v>0.54166666666666663</v>
      </c>
      <c r="N63" s="38">
        <v>100</v>
      </c>
      <c r="O63" s="38">
        <f t="shared" si="11"/>
        <v>51.92307692307692</v>
      </c>
      <c r="P63" s="38">
        <f t="shared" si="12"/>
        <v>43.181818181818187</v>
      </c>
      <c r="Q63" s="38">
        <f t="shared" si="13"/>
        <v>56.81818181818182</v>
      </c>
      <c r="R63" s="38">
        <f t="shared" si="14"/>
        <v>48.076923076923073</v>
      </c>
      <c r="S63" s="39">
        <f t="shared" si="15"/>
        <v>-4.8951048951049003</v>
      </c>
      <c r="T63" s="39">
        <f t="shared" si="16"/>
        <v>-4.8951048951048861</v>
      </c>
      <c r="U63" t="s">
        <v>126</v>
      </c>
      <c r="V63" t="s">
        <v>122</v>
      </c>
      <c r="W63" t="s">
        <v>157</v>
      </c>
      <c r="X63" s="48" t="s">
        <v>313</v>
      </c>
      <c r="Y63" s="51"/>
    </row>
    <row r="64" spans="1:25" ht="15" x14ac:dyDescent="0.25">
      <c r="A64">
        <v>1.8</v>
      </c>
      <c r="B64">
        <v>2.0299999999999998</v>
      </c>
      <c r="C64" s="29">
        <f t="shared" si="0"/>
        <v>4.816639299397929E-2</v>
      </c>
      <c r="D64" s="30">
        <f>IF(OR($A64="",$B64=""),"",A64*'MPTO_working_2-way'!$G63)</f>
        <v>1.8866995073891628</v>
      </c>
      <c r="E64" s="32">
        <f>IF(OR($A64="",$B64=""),"",B64*'MPTO_working_2-way'!$G63)</f>
        <v>2.1277777777777778</v>
      </c>
      <c r="F64" s="30">
        <f>IF(OR($A64="",$B64=""),"",'MPTO_working_2-way'!D63)</f>
        <v>1.8815653964984556</v>
      </c>
      <c r="G64" s="32">
        <f>IF(OR($A64="",$B64=""),"",'MPTO_working_2-way'!E63)</f>
        <v>2.1343457943925235</v>
      </c>
      <c r="H64" s="30">
        <f>IF(OR($A64="",$B64=""),"",'OddsRatio_working_2-way'!M63)</f>
        <v>1.8813052984784633</v>
      </c>
      <c r="I64" s="30">
        <f>IF(OR($A64="",$B64=""),"",'OddsRatio_working_2-way'!N63)</f>
        <v>2.1346805717910216</v>
      </c>
      <c r="J64" s="30">
        <f>IF('Log_working_2-way'!$D63="","",A64^('Log_working_2-way'!$D63))</f>
        <v>1.878947003828453</v>
      </c>
      <c r="K64" s="32">
        <f>IF('Log_working_2-way'!$D63="","",B64^('Log_working_2-way'!$D63))</f>
        <v>2.1377250228324618</v>
      </c>
      <c r="L64" s="37">
        <f t="shared" si="9"/>
        <v>0.5300261096605744</v>
      </c>
      <c r="M64" s="37">
        <f t="shared" si="10"/>
        <v>0.4699738903394256</v>
      </c>
      <c r="N64" s="38">
        <v>100</v>
      </c>
      <c r="O64" s="38">
        <f t="shared" si="11"/>
        <v>44.444444444444443</v>
      </c>
      <c r="P64" s="38">
        <f t="shared" si="12"/>
        <v>50.73891625615763</v>
      </c>
      <c r="Q64" s="38">
        <f t="shared" si="13"/>
        <v>49.26108374384237</v>
      </c>
      <c r="R64" s="38">
        <f t="shared" si="14"/>
        <v>55.555555555555557</v>
      </c>
      <c r="S64" s="39">
        <f t="shared" si="15"/>
        <v>-4.8166392993979272</v>
      </c>
      <c r="T64" s="39">
        <f t="shared" si="16"/>
        <v>-4.8166392993979272</v>
      </c>
      <c r="U64" t="s">
        <v>109</v>
      </c>
      <c r="V64" t="s">
        <v>129</v>
      </c>
      <c r="W64" t="s">
        <v>157</v>
      </c>
      <c r="X64" s="48" t="s">
        <v>313</v>
      </c>
      <c r="Y64" s="41"/>
    </row>
    <row r="65" spans="1:25" ht="15" x14ac:dyDescent="0.25">
      <c r="A65">
        <v>1.98</v>
      </c>
      <c r="B65">
        <v>1.85</v>
      </c>
      <c r="C65" s="29">
        <f t="shared" si="0"/>
        <v>4.5591045591045543E-2</v>
      </c>
      <c r="D65" s="30">
        <f>IF(OR($A65="",$B65=""),"",A65*'MPTO_working_2-way'!$G64)</f>
        <v>2.07027027027027</v>
      </c>
      <c r="E65" s="32">
        <f>IF(OR($A65="",$B65=""),"",B65*'MPTO_working_2-way'!$G64)</f>
        <v>1.9343434343434343</v>
      </c>
      <c r="F65" s="30">
        <f>IF(OR($A65="",$B65=""),"",'MPTO_working_2-way'!D64)</f>
        <v>2.0735918482875744</v>
      </c>
      <c r="G65" s="32">
        <f>IF(OR($A65="",$B65=""),"",'MPTO_working_2-way'!E64)</f>
        <v>1.931452675982072</v>
      </c>
      <c r="H65" s="30">
        <f>IF(OR($A65="",$B65=""),"",'OddsRatio_working_2-way'!M64)</f>
        <v>2.0737509843863182</v>
      </c>
      <c r="I65" s="30">
        <f>IF(OR($A65="",$B65=""),"",'OddsRatio_working_2-way'!N64)</f>
        <v>1.9313146293146641</v>
      </c>
      <c r="J65" s="30">
        <f>IF('Log_working_2-way'!$D64="","",A65^('Log_working_2-way'!$D64))</f>
        <v>2.0752829704469682</v>
      </c>
      <c r="K65" s="32">
        <f>IF('Log_working_2-way'!$D64="","",B65^('Log_working_2-way'!$D64))</f>
        <v>1.9299877590211039</v>
      </c>
      <c r="L65" s="37">
        <f t="shared" si="9"/>
        <v>0.48302872062663194</v>
      </c>
      <c r="M65" s="37">
        <f t="shared" si="10"/>
        <v>0.51697127937336818</v>
      </c>
      <c r="N65" s="38">
        <v>100</v>
      </c>
      <c r="O65" s="38">
        <f t="shared" si="11"/>
        <v>49.494949494949495</v>
      </c>
      <c r="P65" s="38">
        <f t="shared" si="12"/>
        <v>45.945945945945937</v>
      </c>
      <c r="Q65" s="38">
        <f t="shared" si="13"/>
        <v>54.054054054054049</v>
      </c>
      <c r="R65" s="38">
        <f t="shared" si="14"/>
        <v>50.505050505050505</v>
      </c>
      <c r="S65" s="39">
        <f t="shared" si="15"/>
        <v>-4.5591045591045543</v>
      </c>
      <c r="T65" s="39">
        <f t="shared" si="16"/>
        <v>-4.5591045591045685</v>
      </c>
      <c r="U65" t="s">
        <v>125</v>
      </c>
      <c r="V65" t="s">
        <v>115</v>
      </c>
      <c r="W65" t="s">
        <v>157</v>
      </c>
      <c r="X65" s="48" t="s">
        <v>313</v>
      </c>
      <c r="Y65" s="41"/>
    </row>
    <row r="66" spans="1:25" ht="15" x14ac:dyDescent="0.25">
      <c r="A66">
        <v>2.0099999999999998</v>
      </c>
      <c r="B66">
        <v>1.83</v>
      </c>
      <c r="C66" s="29">
        <f t="shared" si="0"/>
        <v>4.3960525242639381E-2</v>
      </c>
      <c r="D66" s="30">
        <f>IF(OR($A66="",$B66=""),"",A66*'MPTO_working_2-way'!$G65)</f>
        <v>2.098360655737705</v>
      </c>
      <c r="E66" s="32">
        <f>IF(OR($A66="",$B66=""),"",B66*'MPTO_working_2-way'!$G65)</f>
        <v>1.91044776119403</v>
      </c>
      <c r="F66" s="30">
        <f>IF(OR($A66="",$B66=""),"",'MPTO_working_2-way'!D65)</f>
        <v>2.1029071263184975</v>
      </c>
      <c r="G66" s="32">
        <f>IF(OR($A66="",$B66=""),"",'MPTO_working_2-way'!E65)</f>
        <v>1.9066946582691862</v>
      </c>
      <c r="H66" s="30">
        <f>IF(OR($A66="",$B66=""),"",'OddsRatio_working_2-way'!M65)</f>
        <v>2.1031171605407648</v>
      </c>
      <c r="I66" s="30">
        <f>IF(OR($A66="",$B66=""),"",'OddsRatio_working_2-way'!N65)</f>
        <v>1.9065220230186481</v>
      </c>
      <c r="J66" s="30">
        <f>IF('Log_working_2-way'!$D65="","",A66^('Log_working_2-way'!$D65))</f>
        <v>2.105213321317545</v>
      </c>
      <c r="K66" s="32">
        <f>IF('Log_working_2-way'!$D65="","",B66^('Log_working_2-way'!$D65))</f>
        <v>1.9048027025294283</v>
      </c>
      <c r="L66" s="37">
        <f t="shared" si="9"/>
        <v>0.4765625</v>
      </c>
      <c r="M66" s="37">
        <f t="shared" si="10"/>
        <v>0.5234375</v>
      </c>
      <c r="N66" s="38">
        <v>100</v>
      </c>
      <c r="O66" s="38">
        <f t="shared" si="11"/>
        <v>50.248756218905463</v>
      </c>
      <c r="P66" s="38">
        <f t="shared" si="12"/>
        <v>45.355191256830594</v>
      </c>
      <c r="Q66" s="38">
        <f t="shared" si="13"/>
        <v>54.644808743169392</v>
      </c>
      <c r="R66" s="38">
        <f t="shared" si="14"/>
        <v>49.751243781094537</v>
      </c>
      <c r="S66" s="39">
        <f t="shared" si="15"/>
        <v>-4.3960525242639292</v>
      </c>
      <c r="T66" s="39">
        <f t="shared" si="16"/>
        <v>-4.3960525242639434</v>
      </c>
      <c r="U66" t="s">
        <v>118</v>
      </c>
      <c r="V66" t="s">
        <v>127</v>
      </c>
      <c r="W66" t="s">
        <v>157</v>
      </c>
      <c r="X66" s="48" t="s">
        <v>313</v>
      </c>
      <c r="Y66" s="41"/>
    </row>
    <row r="67" spans="1:25" ht="15" x14ac:dyDescent="0.25">
      <c r="A67">
        <v>1.93</v>
      </c>
      <c r="B67">
        <v>1.9</v>
      </c>
      <c r="C67" s="29">
        <f t="shared" ref="C67:C119" si="17">IF(OR($A67="",$B67=""),"",(1/A67)+(1/B67)-1)</f>
        <v>4.445050449959087E-2</v>
      </c>
      <c r="D67" s="30">
        <f>IF(OR($A67="",$B67=""),"",A67*'MPTO_working_2-way'!$G66)</f>
        <v>2.0157894736842104</v>
      </c>
      <c r="E67" s="32">
        <f>IF(OR($A67="",$B67=""),"",B67*'MPTO_working_2-way'!$G66)</f>
        <v>1.9844559585492225</v>
      </c>
      <c r="F67" s="30">
        <f>IF(OR($A67="",$B67=""),"",'MPTO_working_2-way'!D66)</f>
        <v>2.0164971130052241</v>
      </c>
      <c r="G67" s="32">
        <f>IF(OR($A67="",$B67=""),"",'MPTO_working_2-way'!E66)</f>
        <v>1.9837706248309437</v>
      </c>
      <c r="H67" s="30">
        <f>IF(OR($A67="",$B67=""),"",'OddsRatio_working_2-way'!M66)</f>
        <v>2.0165300454651267</v>
      </c>
      <c r="I67" s="30">
        <f>IF(OR($A67="",$B67=""),"",'OddsRatio_working_2-way'!N66)</f>
        <v>1.9837387536759294</v>
      </c>
      <c r="J67" s="30">
        <f>IF('Log_working_2-way'!$D66="","",A67^('Log_working_2-way'!$D66))</f>
        <v>2.0168554059748378</v>
      </c>
      <c r="K67" s="32">
        <f>IF('Log_working_2-way'!$D66="","",B67^('Log_working_2-way'!$D66))</f>
        <v>1.9834239894126766</v>
      </c>
      <c r="L67" s="37">
        <f t="shared" si="9"/>
        <v>0.49608355091383816</v>
      </c>
      <c r="M67" s="37">
        <f t="shared" si="10"/>
        <v>0.50391644908616195</v>
      </c>
      <c r="N67" s="38">
        <v>100</v>
      </c>
      <c r="O67" s="38">
        <f t="shared" si="11"/>
        <v>48.186528497409334</v>
      </c>
      <c r="P67" s="38">
        <f t="shared" si="12"/>
        <v>47.368421052631575</v>
      </c>
      <c r="Q67" s="38">
        <f t="shared" si="13"/>
        <v>52.631578947368418</v>
      </c>
      <c r="R67" s="38">
        <f t="shared" si="14"/>
        <v>51.81347150259068</v>
      </c>
      <c r="S67" s="39">
        <f t="shared" si="15"/>
        <v>-4.4450504499590835</v>
      </c>
      <c r="T67" s="39">
        <f t="shared" si="16"/>
        <v>-4.4450504499591048</v>
      </c>
      <c r="U67" t="s">
        <v>124</v>
      </c>
      <c r="V67" t="s">
        <v>117</v>
      </c>
      <c r="W67" t="s">
        <v>157</v>
      </c>
      <c r="X67" s="48" t="s">
        <v>313</v>
      </c>
      <c r="Y67" s="41"/>
    </row>
    <row r="68" spans="1:25" ht="15" x14ac:dyDescent="0.25">
      <c r="A68">
        <v>2.2599999999999998</v>
      </c>
      <c r="B68">
        <v>1.65</v>
      </c>
      <c r="C68" s="29">
        <f t="shared" si="17"/>
        <v>4.85384821668009E-2</v>
      </c>
      <c r="D68" s="30">
        <f>IF(OR($A68="",$B68=""),"",A68*'MPTO_working_2-way'!$G67)</f>
        <v>2.3696969696969696</v>
      </c>
      <c r="E68" s="32">
        <f>IF(OR($A68="",$B68=""),"",B68*'MPTO_working_2-way'!$G67)</f>
        <v>1.7300884955752214</v>
      </c>
      <c r="F68" s="30">
        <f>IF(OR($A68="",$B68=""),"",'MPTO_working_2-way'!D67)</f>
        <v>2.3911510099390831</v>
      </c>
      <c r="G68" s="32">
        <f>IF(OR($A68="",$B68=""),"",'MPTO_working_2-way'!E67)</f>
        <v>1.7188292233233464</v>
      </c>
      <c r="H68" s="30">
        <f>IF(OR($A68="",$B68=""),"",'OddsRatio_working_2-way'!M67)</f>
        <v>2.3922864426767716</v>
      </c>
      <c r="I68" s="30">
        <f>IF(OR($A68="",$B68=""),"",'OddsRatio_working_2-way'!N67)</f>
        <v>1.7182430061427794</v>
      </c>
      <c r="J68" s="30">
        <f>IF('Log_working_2-way'!$D67="","",A68^('Log_working_2-way'!$D67))</f>
        <v>2.4023634444146</v>
      </c>
      <c r="K68" s="32">
        <f>IF('Log_working_2-way'!$D67="","",B68^('Log_working_2-way'!$D67))</f>
        <v>1.7130819075338126</v>
      </c>
      <c r="L68" s="37">
        <f t="shared" si="9"/>
        <v>0.42199488491048592</v>
      </c>
      <c r="M68" s="37">
        <f t="shared" si="10"/>
        <v>0.57800511508951402</v>
      </c>
      <c r="N68" s="38">
        <v>100</v>
      </c>
      <c r="O68" s="38">
        <f t="shared" si="11"/>
        <v>55.752212389380524</v>
      </c>
      <c r="P68" s="38">
        <f t="shared" si="12"/>
        <v>39.393939393939398</v>
      </c>
      <c r="Q68" s="38">
        <f t="shared" si="13"/>
        <v>60.606060606060609</v>
      </c>
      <c r="R68" s="38">
        <f t="shared" si="14"/>
        <v>44.247787610619469</v>
      </c>
      <c r="S68" s="39">
        <f t="shared" si="15"/>
        <v>-4.8538482166800847</v>
      </c>
      <c r="T68" s="39">
        <f t="shared" si="16"/>
        <v>-4.8538482166800705</v>
      </c>
      <c r="U68" t="s">
        <v>144</v>
      </c>
      <c r="V68" t="s">
        <v>135</v>
      </c>
      <c r="W68" t="s">
        <v>155</v>
      </c>
      <c r="X68" s="48" t="s">
        <v>313</v>
      </c>
      <c r="Y68" s="41"/>
    </row>
    <row r="69" spans="1:25" ht="15" x14ac:dyDescent="0.25">
      <c r="A69">
        <v>2.09</v>
      </c>
      <c r="B69">
        <v>1.76</v>
      </c>
      <c r="C69" s="29">
        <f t="shared" si="17"/>
        <v>4.6650717703349276E-2</v>
      </c>
      <c r="D69" s="30">
        <f>IF(OR($A69="",$B69=""),"",A69*'MPTO_working_2-way'!$G68)</f>
        <v>2.1875</v>
      </c>
      <c r="E69" s="32">
        <f>IF(OR($A69="",$B69=""),"",B69*'MPTO_working_2-way'!$G68)</f>
        <v>1.8421052631578947</v>
      </c>
      <c r="F69" s="30">
        <f>IF(OR($A69="",$B69=""),"",'MPTO_working_2-way'!D68)</f>
        <v>2.1971090670170828</v>
      </c>
      <c r="G69" s="32">
        <f>IF(OR($A69="",$B69=""),"",'MPTO_working_2-way'!E68)</f>
        <v>1.8353457738748626</v>
      </c>
      <c r="H69" s="30">
        <f>IF(OR($A69="",$B69=""),"",'OddsRatio_working_2-way'!M68)</f>
        <v>2.197585289787658</v>
      </c>
      <c r="I69" s="30">
        <f>IF(OR($A69="",$B69=""),"",'OddsRatio_working_2-way'!N68)</f>
        <v>1.8350135965491927</v>
      </c>
      <c r="J69" s="30">
        <f>IF('Log_working_2-way'!$D68="","",A69^('Log_working_2-way'!$D68))</f>
        <v>2.2020453494773053</v>
      </c>
      <c r="K69" s="32">
        <f>IF('Log_working_2-way'!$D68="","",B69^('Log_working_2-way'!$D68))</f>
        <v>1.8319153686125185</v>
      </c>
      <c r="L69" s="37">
        <f t="shared" ref="L69:L119" si="18">(1/D69)</f>
        <v>0.45714285714285713</v>
      </c>
      <c r="M69" s="37">
        <f t="shared" ref="M69:M119" si="19">(1/E69)</f>
        <v>0.54285714285714282</v>
      </c>
      <c r="N69" s="38">
        <v>100</v>
      </c>
      <c r="O69" s="38">
        <f t="shared" ref="O69:O119" si="20">(1/A69)*((N69*A69)-N69)</f>
        <v>52.153110047846894</v>
      </c>
      <c r="P69" s="38">
        <f t="shared" ref="P69:P119" si="21">(1/B69)*((N69*B69)-N69)</f>
        <v>43.181818181818187</v>
      </c>
      <c r="Q69" s="38">
        <f t="shared" ref="Q69:Q119" si="22">(1/B69)*N69</f>
        <v>56.81818181818182</v>
      </c>
      <c r="R69" s="38">
        <f t="shared" ref="R69:R119" si="23">(1/A69)*N69</f>
        <v>47.846889952153113</v>
      </c>
      <c r="S69" s="39">
        <f t="shared" ref="S69:S119" si="24">O69-Q69</f>
        <v>-4.6650717703349258</v>
      </c>
      <c r="T69" s="39">
        <f t="shared" ref="T69:T119" si="25">P69-R69</f>
        <v>-4.6650717703349258</v>
      </c>
      <c r="U69" t="s">
        <v>164</v>
      </c>
      <c r="V69" t="s">
        <v>152</v>
      </c>
      <c r="W69" t="s">
        <v>155</v>
      </c>
      <c r="X69" s="48" t="s">
        <v>313</v>
      </c>
      <c r="Y69" s="41"/>
    </row>
    <row r="70" spans="1:25" ht="15" x14ac:dyDescent="0.25">
      <c r="A70">
        <v>2.17</v>
      </c>
      <c r="B70">
        <v>1.67</v>
      </c>
      <c r="C70" s="29">
        <f t="shared" si="17"/>
        <v>5.9631888297138502E-2</v>
      </c>
      <c r="D70" s="30">
        <f>IF(OR($A70="",$B70=""),"",A70*'MPTO_working_2-way'!$G69)</f>
        <v>2.2994011976047903</v>
      </c>
      <c r="E70" s="32">
        <f>IF(OR($A70="",$B70=""),"",B70*'MPTO_working_2-way'!$G69)</f>
        <v>1.7695852534562213</v>
      </c>
      <c r="F70" s="30">
        <f>IF(OR($A70="",$B70=""),"",'MPTO_working_2-way'!D69)</f>
        <v>2.3201126796632416</v>
      </c>
      <c r="G70" s="32">
        <f>IF(OR($A70="",$B70=""),"",'MPTO_working_2-way'!E69)</f>
        <v>1.7575110938674556</v>
      </c>
      <c r="H70" s="30">
        <f>IF(OR($A70="",$B70=""),"",'OddsRatio_working_2-way'!M69)</f>
        <v>2.3214645877648095</v>
      </c>
      <c r="I70" s="30">
        <f>IF(OR($A70="",$B70=""),"",'OddsRatio_working_2-way'!N69)</f>
        <v>1.7567361314550616</v>
      </c>
      <c r="J70" s="30">
        <f>IF('Log_working_2-way'!$D69="","",A70^('Log_working_2-way'!$D69))</f>
        <v>2.3312770522569943</v>
      </c>
      <c r="K70" s="32">
        <f>IF('Log_working_2-way'!$D69="","",B70^('Log_working_2-way'!$D69))</f>
        <v>1.7511584446675894</v>
      </c>
      <c r="L70" s="37">
        <f t="shared" si="18"/>
        <v>0.43489583333333337</v>
      </c>
      <c r="M70" s="37">
        <f t="shared" si="19"/>
        <v>0.56510416666666663</v>
      </c>
      <c r="N70" s="38">
        <v>100</v>
      </c>
      <c r="O70" s="38">
        <f t="shared" si="20"/>
        <v>53.917050691244242</v>
      </c>
      <c r="P70" s="38">
        <f t="shared" si="21"/>
        <v>40.119760479041922</v>
      </c>
      <c r="Q70" s="38">
        <f t="shared" si="22"/>
        <v>59.880239520958092</v>
      </c>
      <c r="R70" s="38">
        <f t="shared" si="23"/>
        <v>46.082949308755758</v>
      </c>
      <c r="S70" s="39">
        <f t="shared" si="24"/>
        <v>-5.9631888297138502</v>
      </c>
      <c r="T70" s="39">
        <f t="shared" si="25"/>
        <v>-5.963188829713836</v>
      </c>
      <c r="U70" t="s">
        <v>89</v>
      </c>
      <c r="V70" t="s">
        <v>141</v>
      </c>
      <c r="W70" t="s">
        <v>155</v>
      </c>
      <c r="X70" s="48" t="s">
        <v>313</v>
      </c>
      <c r="Y70" s="41"/>
    </row>
    <row r="71" spans="1:25" ht="15" x14ac:dyDescent="0.25">
      <c r="A71">
        <v>2.56</v>
      </c>
      <c r="B71">
        <v>1.52</v>
      </c>
      <c r="C71" s="29">
        <f t="shared" si="17"/>
        <v>4.851973684210531E-2</v>
      </c>
      <c r="D71" s="30">
        <f>IF(OR($A71="",$B71=""),"",A71*'MPTO_working_2-way'!$G70)</f>
        <v>2.6842105263157898</v>
      </c>
      <c r="E71" s="32">
        <f>IF(OR($A71="",$B71=""),"",B71*'MPTO_working_2-way'!$G70)</f>
        <v>1.59375</v>
      </c>
      <c r="F71" s="30">
        <f>IF(OR($A71="",$B71=""),"",'MPTO_working_2-way'!D70)</f>
        <v>2.7295173961840629</v>
      </c>
      <c r="G71" s="32">
        <f>IF(OR($A71="",$B71=""),"",'MPTO_working_2-way'!E70)</f>
        <v>1.5781959766385465</v>
      </c>
      <c r="H71" s="30">
        <f>IF(OR($A71="",$B71=""),"",'OddsRatio_working_2-way'!M70)</f>
        <v>2.7320508075688776</v>
      </c>
      <c r="I71" s="30">
        <f>IF(OR($A71="",$B71=""),"",'OddsRatio_working_2-way'!N70)</f>
        <v>1.577350269189626</v>
      </c>
      <c r="J71" s="30">
        <f>IF('Log_working_2-way'!$D70="","",A71^('Log_working_2-way'!$D70))</f>
        <v>2.7537493354783864</v>
      </c>
      <c r="K71" s="32">
        <f>IF('Log_working_2-way'!$D70="","",B71^('Log_working_2-way'!$D70))</f>
        <v>1.5702069159871477</v>
      </c>
      <c r="L71" s="37">
        <f t="shared" si="18"/>
        <v>0.37254901960784309</v>
      </c>
      <c r="M71" s="37">
        <f t="shared" si="19"/>
        <v>0.62745098039215685</v>
      </c>
      <c r="N71" s="38">
        <v>100</v>
      </c>
      <c r="O71" s="38">
        <f t="shared" si="20"/>
        <v>60.9375</v>
      </c>
      <c r="P71" s="38">
        <f t="shared" si="21"/>
        <v>34.21052631578948</v>
      </c>
      <c r="Q71" s="38">
        <f t="shared" si="22"/>
        <v>65.789473684210535</v>
      </c>
      <c r="R71" s="38">
        <f t="shared" si="23"/>
        <v>39.0625</v>
      </c>
      <c r="S71" s="39">
        <f t="shared" si="24"/>
        <v>-4.8519736842105345</v>
      </c>
      <c r="T71" s="39">
        <f t="shared" si="25"/>
        <v>-4.8519736842105203</v>
      </c>
      <c r="U71" t="s">
        <v>151</v>
      </c>
      <c r="V71" t="s">
        <v>142</v>
      </c>
      <c r="W71" t="s">
        <v>155</v>
      </c>
      <c r="X71" s="48" t="s">
        <v>313</v>
      </c>
      <c r="Y71" s="41"/>
    </row>
    <row r="72" spans="1:25" ht="15" x14ac:dyDescent="0.25">
      <c r="A72">
        <v>1.94</v>
      </c>
      <c r="B72">
        <v>1.88</v>
      </c>
      <c r="C72" s="29">
        <f t="shared" si="17"/>
        <v>4.7378811142794408E-2</v>
      </c>
      <c r="D72" s="30">
        <f>IF(OR($A72="",$B72=""),"",A72*'MPTO_working_2-way'!$G71)</f>
        <v>2.0319148936170213</v>
      </c>
      <c r="E72" s="32">
        <f>IF(OR($A72="",$B72=""),"",B72*'MPTO_working_2-way'!$G71)</f>
        <v>1.9690721649484533</v>
      </c>
      <c r="F72" s="30">
        <f>IF(OR($A72="",$B72=""),"",'MPTO_working_2-way'!D71)</f>
        <v>2.033452274754683</v>
      </c>
      <c r="G72" s="32">
        <f>IF(OR($A72="",$B72=""),"",'MPTO_working_2-way'!E71)</f>
        <v>1.9676305567544234</v>
      </c>
      <c r="H72" s="30">
        <f>IF(OR($A72="",$B72=""),"",'OddsRatio_working_2-way'!M71)</f>
        <v>2.0335288182638238</v>
      </c>
      <c r="I72" s="30">
        <f>IF(OR($A72="",$B72=""),"",'OddsRatio_working_2-way'!N71)</f>
        <v>1.9675588936937933</v>
      </c>
      <c r="J72" s="30">
        <f>IF('Log_working_2-way'!$D71="","",A72^('Log_working_2-way'!$D71))</f>
        <v>2.0342379522187155</v>
      </c>
      <c r="K72" s="32">
        <f>IF('Log_working_2-way'!$D71="","",B72^('Log_working_2-way'!$D71))</f>
        <v>1.9668954787958726</v>
      </c>
      <c r="L72" s="37">
        <f t="shared" si="18"/>
        <v>0.49214659685863876</v>
      </c>
      <c r="M72" s="37">
        <f t="shared" si="19"/>
        <v>0.50785340314136129</v>
      </c>
      <c r="N72" s="38">
        <v>100</v>
      </c>
      <c r="O72" s="38">
        <f t="shared" si="20"/>
        <v>48.453608247422686</v>
      </c>
      <c r="P72" s="38">
        <f t="shared" si="21"/>
        <v>46.808510638297875</v>
      </c>
      <c r="Q72" s="38">
        <f t="shared" si="22"/>
        <v>53.191489361702125</v>
      </c>
      <c r="R72" s="38">
        <f t="shared" si="23"/>
        <v>51.546391752577328</v>
      </c>
      <c r="S72" s="39">
        <f t="shared" si="24"/>
        <v>-4.737881114279439</v>
      </c>
      <c r="T72" s="39">
        <f t="shared" si="25"/>
        <v>-4.7378811142794532</v>
      </c>
      <c r="U72" t="s">
        <v>131</v>
      </c>
      <c r="V72" t="s">
        <v>133</v>
      </c>
      <c r="W72" t="s">
        <v>155</v>
      </c>
      <c r="X72" s="48" t="s">
        <v>313</v>
      </c>
      <c r="Y72" s="41"/>
    </row>
    <row r="73" spans="1:25" ht="15" x14ac:dyDescent="0.25">
      <c r="A73">
        <v>2.08</v>
      </c>
      <c r="B73">
        <v>1.77</v>
      </c>
      <c r="C73" s="29">
        <f t="shared" si="17"/>
        <v>4.5740982181660117E-2</v>
      </c>
      <c r="D73" s="30">
        <f>IF(OR($A73="",$B73=""),"",A73*'MPTO_working_2-way'!$G72)</f>
        <v>2.1751412429378529</v>
      </c>
      <c r="E73" s="32">
        <f>IF(OR($A73="",$B73=""),"",B73*'MPTO_working_2-way'!$G72)</f>
        <v>1.8509615384615383</v>
      </c>
      <c r="F73" s="30">
        <f>IF(OR($A73="",$B73=""),"",'MPTO_working_2-way'!D72)</f>
        <v>2.1838889547989084</v>
      </c>
      <c r="G73" s="32">
        <f>IF(OR($A73="",$B73=""),"",'MPTO_working_2-way'!E72)</f>
        <v>1.8446738150115241</v>
      </c>
      <c r="H73" s="30">
        <f>IF(OR($A73="",$B73=""),"",'OddsRatio_working_2-way'!M72)</f>
        <v>2.1843130509275839</v>
      </c>
      <c r="I73" s="30">
        <f>IF(OR($A73="",$B73=""),"",'OddsRatio_working_2-way'!N72)</f>
        <v>1.8443713418650365</v>
      </c>
      <c r="J73" s="30">
        <f>IF('Log_working_2-way'!$D72="","",A73^('Log_working_2-way'!$D72))</f>
        <v>2.1883671237775504</v>
      </c>
      <c r="K73" s="32">
        <f>IF('Log_working_2-way'!$D72="","",B73^('Log_working_2-way'!$D72))</f>
        <v>1.8414907985847828</v>
      </c>
      <c r="L73" s="37">
        <f t="shared" si="18"/>
        <v>0.45974025974025978</v>
      </c>
      <c r="M73" s="37">
        <f t="shared" si="19"/>
        <v>0.54025974025974033</v>
      </c>
      <c r="N73" s="38">
        <v>100</v>
      </c>
      <c r="O73" s="38">
        <f t="shared" si="20"/>
        <v>51.92307692307692</v>
      </c>
      <c r="P73" s="38">
        <f t="shared" si="21"/>
        <v>43.502824858757066</v>
      </c>
      <c r="Q73" s="38">
        <f t="shared" si="22"/>
        <v>56.497175141242941</v>
      </c>
      <c r="R73" s="38">
        <f t="shared" si="23"/>
        <v>48.076923076923073</v>
      </c>
      <c r="S73" s="39">
        <f t="shared" si="24"/>
        <v>-4.5740982181660215</v>
      </c>
      <c r="T73" s="39">
        <f t="shared" si="25"/>
        <v>-4.5740982181660073</v>
      </c>
      <c r="U73" t="s">
        <v>140</v>
      </c>
      <c r="V73" t="s">
        <v>132</v>
      </c>
      <c r="W73" t="s">
        <v>155</v>
      </c>
      <c r="X73" s="48" t="s">
        <v>313</v>
      </c>
      <c r="Y73" s="41"/>
    </row>
    <row r="74" spans="1:25" ht="15" x14ac:dyDescent="0.25">
      <c r="A74">
        <v>2.04</v>
      </c>
      <c r="B74">
        <v>1.81</v>
      </c>
      <c r="C74" s="29">
        <f t="shared" si="17"/>
        <v>4.2682266276676373E-2</v>
      </c>
      <c r="D74" s="30">
        <f>IF(OR($A74="",$B74=""),"",A74*'MPTO_working_2-way'!$G73)</f>
        <v>2.1270718232044197</v>
      </c>
      <c r="E74" s="32">
        <f>IF(OR($A74="",$B74=""),"",B74*'MPTO_working_2-way'!$G73)</f>
        <v>1.8872549019607843</v>
      </c>
      <c r="F74" s="30">
        <f>IF(OR($A74="",$B74=""),"",'MPTO_working_2-way'!D73)</f>
        <v>2.1328558225508316</v>
      </c>
      <c r="G74" s="32">
        <f>IF(OR($A74="",$B74=""),"",'MPTO_working_2-way'!E73)</f>
        <v>1.8827248623291861</v>
      </c>
      <c r="H74" s="30">
        <f>IF(OR($A74="",$B74=""),"",'OddsRatio_working_2-way'!M73)</f>
        <v>2.1331154474650633</v>
      </c>
      <c r="I74" s="30">
        <f>IF(OR($A74="",$B74=""),"",'OddsRatio_working_2-way'!N73)</f>
        <v>1.8825226081218283</v>
      </c>
      <c r="J74" s="30">
        <f>IF('Log_working_2-way'!$D73="","",A74^('Log_working_2-way'!$D73))</f>
        <v>2.1357821160163764</v>
      </c>
      <c r="K74" s="32">
        <f>IF('Log_working_2-way'!$D73="","",B74^('Log_working_2-way'!$D73))</f>
        <v>1.8804505599252526</v>
      </c>
      <c r="L74" s="37">
        <f t="shared" si="18"/>
        <v>0.47012987012987018</v>
      </c>
      <c r="M74" s="37">
        <f t="shared" si="19"/>
        <v>0.52987012987012994</v>
      </c>
      <c r="N74" s="38">
        <v>100</v>
      </c>
      <c r="O74" s="38">
        <f t="shared" si="20"/>
        <v>50.980392156862742</v>
      </c>
      <c r="P74" s="38">
        <f t="shared" si="21"/>
        <v>44.751381215469614</v>
      </c>
      <c r="Q74" s="38">
        <f t="shared" si="22"/>
        <v>55.248618784530393</v>
      </c>
      <c r="R74" s="38">
        <f t="shared" si="23"/>
        <v>49.019607843137251</v>
      </c>
      <c r="S74" s="39">
        <f t="shared" si="24"/>
        <v>-4.2682266276676515</v>
      </c>
      <c r="T74" s="39">
        <f t="shared" si="25"/>
        <v>-4.2682266276676373</v>
      </c>
      <c r="U74" t="s">
        <v>162</v>
      </c>
      <c r="V74" t="s">
        <v>90</v>
      </c>
      <c r="W74" t="s">
        <v>155</v>
      </c>
      <c r="X74" s="48" t="s">
        <v>313</v>
      </c>
      <c r="Y74" s="41"/>
    </row>
    <row r="75" spans="1:25" ht="15" x14ac:dyDescent="0.25">
      <c r="A75">
        <v>2.31</v>
      </c>
      <c r="B75">
        <v>1.63</v>
      </c>
      <c r="C75" s="29">
        <f t="shared" si="17"/>
        <v>4.6397365415770331E-2</v>
      </c>
      <c r="D75" s="30">
        <f>IF(OR($A75="",$B75=""),"",A75*'MPTO_working_2-way'!$G74)</f>
        <v>2.4171779141104297</v>
      </c>
      <c r="E75" s="32">
        <f>IF(OR($A75="",$B75=""),"",B75*'MPTO_working_2-way'!$G74)</f>
        <v>1.7056277056277056</v>
      </c>
      <c r="F75" s="30">
        <f>IF(OR($A75="",$B75=""),"",'MPTO_working_2-way'!D74)</f>
        <v>2.4407999222117787</v>
      </c>
      <c r="G75" s="32">
        <f>IF(OR($A75="",$B75=""),"",'MPTO_working_2-way'!E74)</f>
        <v>1.6940588936629699</v>
      </c>
      <c r="H75" s="30">
        <f>IF(OR($A75="",$B75=""),"",'OddsRatio_working_2-way'!M74)</f>
        <v>2.442000374259687</v>
      </c>
      <c r="I75" s="30">
        <f>IF(OR($A75="",$B75=""),"",'OddsRatio_working_2-way'!N74)</f>
        <v>1.6934810960180178</v>
      </c>
      <c r="J75" s="30">
        <f>IF('Log_working_2-way'!$D74="","",A75^('Log_working_2-way'!$D74))</f>
        <v>2.4530975525108785</v>
      </c>
      <c r="K75" s="32">
        <f>IF('Log_working_2-way'!$D74="","",B75^('Log_working_2-way'!$D74))</f>
        <v>1.6881850418584505</v>
      </c>
      <c r="L75" s="37">
        <f t="shared" si="18"/>
        <v>0.41370558375634514</v>
      </c>
      <c r="M75" s="37">
        <f t="shared" si="19"/>
        <v>0.58629441624365486</v>
      </c>
      <c r="N75" s="38">
        <v>100</v>
      </c>
      <c r="O75" s="38">
        <f t="shared" si="20"/>
        <v>56.709956709956707</v>
      </c>
      <c r="P75" s="38">
        <f t="shared" si="21"/>
        <v>38.650306748466257</v>
      </c>
      <c r="Q75" s="38">
        <f t="shared" si="22"/>
        <v>61.349693251533743</v>
      </c>
      <c r="R75" s="38">
        <f t="shared" si="23"/>
        <v>43.290043290043286</v>
      </c>
      <c r="S75" s="39">
        <f t="shared" si="24"/>
        <v>-4.6397365415770366</v>
      </c>
      <c r="T75" s="39">
        <f t="shared" si="25"/>
        <v>-4.6397365415770295</v>
      </c>
      <c r="U75" t="s">
        <v>137</v>
      </c>
      <c r="V75" t="s">
        <v>161</v>
      </c>
      <c r="W75" t="s">
        <v>155</v>
      </c>
      <c r="X75" s="48" t="s">
        <v>313</v>
      </c>
      <c r="Y75" s="41"/>
    </row>
    <row r="76" spans="1:25" ht="15" x14ac:dyDescent="0.25">
      <c r="A76">
        <v>1.93</v>
      </c>
      <c r="B76">
        <v>1.9</v>
      </c>
      <c r="C76" s="29">
        <f t="shared" si="17"/>
        <v>4.445050449959087E-2</v>
      </c>
      <c r="D76" s="30">
        <f>IF(OR($A76="",$B76=""),"",A76*'MPTO_working_2-way'!$G75)</f>
        <v>2.0157894736842104</v>
      </c>
      <c r="E76" s="32">
        <f>IF(OR($A76="",$B76=""),"",B76*'MPTO_working_2-way'!$G75)</f>
        <v>1.9844559585492225</v>
      </c>
      <c r="F76" s="30">
        <f>IF(OR($A76="",$B76=""),"",'MPTO_working_2-way'!D75)</f>
        <v>2.0164971130052241</v>
      </c>
      <c r="G76" s="32">
        <f>IF(OR($A76="",$B76=""),"",'MPTO_working_2-way'!E75)</f>
        <v>1.9837706248309437</v>
      </c>
      <c r="H76" s="30">
        <f>IF(OR($A76="",$B76=""),"",'OddsRatio_working_2-way'!M75)</f>
        <v>2.0165300454651267</v>
      </c>
      <c r="I76" s="30">
        <f>IF(OR($A76="",$B76=""),"",'OddsRatio_working_2-way'!N75)</f>
        <v>1.9837387536759294</v>
      </c>
      <c r="J76" s="30">
        <f>IF('Log_working_2-way'!$D75="","",A76^('Log_working_2-way'!$D75))</f>
        <v>2.0168554059748378</v>
      </c>
      <c r="K76" s="32">
        <f>IF('Log_working_2-way'!$D75="","",B76^('Log_working_2-way'!$D75))</f>
        <v>1.9834239894126766</v>
      </c>
      <c r="L76" s="37">
        <f t="shared" si="18"/>
        <v>0.49608355091383816</v>
      </c>
      <c r="M76" s="37">
        <f t="shared" si="19"/>
        <v>0.50391644908616195</v>
      </c>
      <c r="N76" s="38">
        <v>100</v>
      </c>
      <c r="O76" s="38">
        <f t="shared" si="20"/>
        <v>48.186528497409334</v>
      </c>
      <c r="P76" s="38">
        <f t="shared" si="21"/>
        <v>47.368421052631575</v>
      </c>
      <c r="Q76" s="38">
        <f t="shared" si="22"/>
        <v>52.631578947368418</v>
      </c>
      <c r="R76" s="38">
        <f t="shared" si="23"/>
        <v>51.81347150259068</v>
      </c>
      <c r="S76" s="39">
        <f t="shared" si="24"/>
        <v>-4.4450504499590835</v>
      </c>
      <c r="T76" s="39">
        <f t="shared" si="25"/>
        <v>-4.4450504499591048</v>
      </c>
      <c r="U76" t="s">
        <v>165</v>
      </c>
      <c r="V76" t="s">
        <v>166</v>
      </c>
      <c r="W76" t="s">
        <v>155</v>
      </c>
      <c r="X76" s="48" t="s">
        <v>313</v>
      </c>
      <c r="Y76" s="41"/>
    </row>
    <row r="77" spans="1:25" ht="15" x14ac:dyDescent="0.25">
      <c r="A77">
        <v>2.2200000000000002</v>
      </c>
      <c r="B77">
        <v>1.68</v>
      </c>
      <c r="C77" s="29">
        <f t="shared" si="17"/>
        <v>4.5688545688545634E-2</v>
      </c>
      <c r="D77" s="30">
        <f>IF(OR($A77="",$B77=""),"",A77*'MPTO_working_2-way'!$G76)</f>
        <v>2.3214285714285716</v>
      </c>
      <c r="E77" s="32">
        <f>IF(OR($A77="",$B77=""),"",B77*'MPTO_working_2-way'!$G76)</f>
        <v>1.7567567567567566</v>
      </c>
      <c r="F77" s="30">
        <f>IF(OR($A77="",$B77=""),"",'MPTO_working_2-way'!D76)</f>
        <v>2.3386004514672689</v>
      </c>
      <c r="G77" s="32">
        <f>IF(OR($A77="",$B77=""),"",'MPTO_working_2-way'!E76)</f>
        <v>1.7470489038785832</v>
      </c>
      <c r="H77" s="30">
        <f>IF(OR($A77="",$B77=""),"",'OddsRatio_working_2-way'!M76)</f>
        <v>2.3394467690277296</v>
      </c>
      <c r="I77" s="30">
        <f>IF(OR($A77="",$B77=""),"",'OddsRatio_working_2-way'!N76)</f>
        <v>1.7465768876547993</v>
      </c>
      <c r="J77" s="30">
        <f>IF('Log_working_2-way'!$D76="","",A77^('Log_working_2-way'!$D76))</f>
        <v>2.3474640771287958</v>
      </c>
      <c r="K77" s="32">
        <f>IF('Log_working_2-way'!$D76="","",B77^('Log_working_2-way'!$D76))</f>
        <v>1.7421348123284788</v>
      </c>
      <c r="L77" s="37">
        <f t="shared" si="18"/>
        <v>0.43076923076923074</v>
      </c>
      <c r="M77" s="37">
        <f t="shared" si="19"/>
        <v>0.56923076923076932</v>
      </c>
      <c r="N77" s="38">
        <v>100</v>
      </c>
      <c r="O77" s="38">
        <f t="shared" si="20"/>
        <v>54.954954954954964</v>
      </c>
      <c r="P77" s="38">
        <f t="shared" si="21"/>
        <v>40.476190476190474</v>
      </c>
      <c r="Q77" s="38">
        <f t="shared" si="22"/>
        <v>59.523809523809526</v>
      </c>
      <c r="R77" s="38">
        <f t="shared" si="23"/>
        <v>45.045045045045043</v>
      </c>
      <c r="S77" s="39">
        <f t="shared" si="24"/>
        <v>-4.5688545688545616</v>
      </c>
      <c r="T77" s="39">
        <f t="shared" si="25"/>
        <v>-4.5688545688545688</v>
      </c>
      <c r="U77" t="s">
        <v>143</v>
      </c>
      <c r="V77" t="s">
        <v>138</v>
      </c>
      <c r="W77" t="s">
        <v>155</v>
      </c>
      <c r="X77" s="48" t="s">
        <v>313</v>
      </c>
      <c r="Y77" s="41"/>
    </row>
    <row r="78" spans="1:25" ht="15" x14ac:dyDescent="0.25">
      <c r="A78">
        <v>2.17</v>
      </c>
      <c r="B78">
        <v>1.7</v>
      </c>
      <c r="C78" s="29">
        <f t="shared" si="17"/>
        <v>4.9064787205204574E-2</v>
      </c>
      <c r="D78" s="30">
        <f>IF(OR($A78="",$B78=""),"",A78*'MPTO_working_2-way'!$G77)</f>
        <v>2.276470588235294</v>
      </c>
      <c r="E78" s="32">
        <f>IF(OR($A78="",$B78=""),"",B78*'MPTO_working_2-way'!$G77)</f>
        <v>1.7834101382488476</v>
      </c>
      <c r="F78" s="30">
        <f>IF(OR($A78="",$B78=""),"",'MPTO_working_2-way'!D77)</f>
        <v>2.2920161540851192</v>
      </c>
      <c r="G78" s="32">
        <f>IF(OR($A78="",$B78=""),"",'MPTO_working_2-way'!E77)</f>
        <v>1.773984130800673</v>
      </c>
      <c r="H78" s="30">
        <f>IF(OR($A78="",$B78=""),"",'OddsRatio_working_2-way'!M77)</f>
        <v>2.2928374110570013</v>
      </c>
      <c r="I78" s="30">
        <f>IF(OR($A78="",$B78=""),"",'OddsRatio_working_2-way'!N77)</f>
        <v>1.773492468153762</v>
      </c>
      <c r="J78" s="30">
        <f>IF('Log_working_2-way'!$D77="","",A78^('Log_working_2-way'!$D77))</f>
        <v>2.3001051281546463</v>
      </c>
      <c r="K78" s="32">
        <f>IF('Log_working_2-way'!$D77="","",B78^('Log_working_2-way'!$D77))</f>
        <v>1.7691685682513487</v>
      </c>
      <c r="L78" s="37">
        <f t="shared" si="18"/>
        <v>0.43927648578811374</v>
      </c>
      <c r="M78" s="37">
        <f t="shared" si="19"/>
        <v>0.56072351421188638</v>
      </c>
      <c r="N78" s="38">
        <v>100</v>
      </c>
      <c r="O78" s="38">
        <f t="shared" si="20"/>
        <v>53.917050691244242</v>
      </c>
      <c r="P78" s="38">
        <f t="shared" si="21"/>
        <v>41.176470588235297</v>
      </c>
      <c r="Q78" s="38">
        <f t="shared" si="22"/>
        <v>58.82352941176471</v>
      </c>
      <c r="R78" s="38">
        <f t="shared" si="23"/>
        <v>46.082949308755758</v>
      </c>
      <c r="S78" s="39">
        <f t="shared" si="24"/>
        <v>-4.9064787205204681</v>
      </c>
      <c r="T78" s="39">
        <f t="shared" si="25"/>
        <v>-4.906478720520461</v>
      </c>
      <c r="U78" t="s">
        <v>134</v>
      </c>
      <c r="V78" t="s">
        <v>136</v>
      </c>
      <c r="W78" t="s">
        <v>155</v>
      </c>
      <c r="X78" s="48" t="s">
        <v>313</v>
      </c>
      <c r="Y78" s="41"/>
    </row>
    <row r="79" spans="1:25" ht="15" x14ac:dyDescent="0.25">
      <c r="A79">
        <v>1.98</v>
      </c>
      <c r="B79">
        <v>1.83</v>
      </c>
      <c r="C79" s="29">
        <f t="shared" si="17"/>
        <v>5.1498592482198902E-2</v>
      </c>
      <c r="D79" s="30">
        <f>IF(OR($A79="",$B79=""),"",A79*'MPTO_working_2-way'!$G78)</f>
        <v>2.081967213114754</v>
      </c>
      <c r="E79" s="32">
        <f>IF(OR($A79="",$B79=""),"",B79*'MPTO_working_2-way'!$G78)</f>
        <v>1.9242424242424241</v>
      </c>
      <c r="F79" s="30">
        <f>IF(OR($A79="",$B79=""),"",'MPTO_working_2-way'!D78)</f>
        <v>2.0863707030575225</v>
      </c>
      <c r="G79" s="32">
        <f>IF(OR($A79="",$B79=""),"",'MPTO_working_2-way'!E78)</f>
        <v>1.9204961043091109</v>
      </c>
      <c r="H79" s="30">
        <f>IF(OR($A79="",$B79=""),"",'OddsRatio_working_2-way'!M78)</f>
        <v>2.0866107359888657</v>
      </c>
      <c r="I79" s="30">
        <f>IF(OR($A79="",$B79=""),"",'OddsRatio_working_2-way'!N78)</f>
        <v>1.9202927661946518</v>
      </c>
      <c r="J79" s="30">
        <f>IF('Log_working_2-way'!$D78="","",A79^('Log_working_2-way'!$D78))</f>
        <v>2.0886540321581353</v>
      </c>
      <c r="K79" s="32">
        <f>IF('Log_working_2-way'!$D78="","",B79^('Log_working_2-way'!$D78))</f>
        <v>1.9185654675033876</v>
      </c>
      <c r="L79" s="37">
        <f t="shared" si="18"/>
        <v>0.48031496062992129</v>
      </c>
      <c r="M79" s="37">
        <f t="shared" si="19"/>
        <v>0.51968503937007882</v>
      </c>
      <c r="N79" s="38">
        <v>100</v>
      </c>
      <c r="O79" s="38">
        <f t="shared" si="20"/>
        <v>49.494949494949495</v>
      </c>
      <c r="P79" s="38">
        <f t="shared" si="21"/>
        <v>45.355191256830594</v>
      </c>
      <c r="Q79" s="38">
        <f t="shared" si="22"/>
        <v>54.644808743169392</v>
      </c>
      <c r="R79" s="38">
        <f t="shared" si="23"/>
        <v>50.505050505050505</v>
      </c>
      <c r="S79" s="39">
        <f t="shared" si="24"/>
        <v>-5.1498592482198973</v>
      </c>
      <c r="T79" s="39">
        <f t="shared" si="25"/>
        <v>-5.1498592482199115</v>
      </c>
      <c r="U79" t="s">
        <v>256</v>
      </c>
      <c r="V79" t="s">
        <v>257</v>
      </c>
      <c r="W79" t="s">
        <v>320</v>
      </c>
      <c r="X79" s="48" t="s">
        <v>313</v>
      </c>
      <c r="Y79" s="41"/>
    </row>
    <row r="80" spans="1:25" ht="15" x14ac:dyDescent="0.25">
      <c r="A80">
        <v>1.85</v>
      </c>
      <c r="B80">
        <v>1.95</v>
      </c>
      <c r="C80" s="29">
        <f t="shared" si="17"/>
        <v>5.3361053361053346E-2</v>
      </c>
      <c r="D80" s="30">
        <f>IF(OR($A80="",$B80=""),"",A80*'MPTO_working_2-way'!$G79)</f>
        <v>1.9487179487179487</v>
      </c>
      <c r="E80" s="32">
        <f>IF(OR($A80="",$B80=""),"",B80*'MPTO_working_2-way'!$G79)</f>
        <v>2.0540540540540539</v>
      </c>
      <c r="F80" s="30">
        <f>IF(OR($A80="",$B80=""),"",'MPTO_working_2-way'!D79)</f>
        <v>1.9460552933243427</v>
      </c>
      <c r="G80" s="32">
        <f>IF(OR($A80="",$B80=""),"",'MPTO_working_2-way'!E79)</f>
        <v>2.0570206699928724</v>
      </c>
      <c r="H80" s="30">
        <f>IF(OR($A80="",$B80=""),"",'OddsRatio_working_2-way'!M79)</f>
        <v>1.9459053029269173</v>
      </c>
      <c r="I80" s="30">
        <f>IF(OR($A80="",$B80=""),"",'OddsRatio_working_2-way'!N79)</f>
        <v>2.0571882797418479</v>
      </c>
      <c r="J80" s="30">
        <f>IF('Log_working_2-way'!$D79="","",A80^('Log_working_2-way'!$D79))</f>
        <v>1.9446747037095775</v>
      </c>
      <c r="K80" s="32">
        <f>IF('Log_working_2-way'!$D79="","",B80^('Log_working_2-way'!$D79))</f>
        <v>2.0585654469962997</v>
      </c>
      <c r="L80" s="37">
        <f t="shared" si="18"/>
        <v>0.51315789473684215</v>
      </c>
      <c r="M80" s="37">
        <f t="shared" si="19"/>
        <v>0.48684210526315791</v>
      </c>
      <c r="N80" s="38">
        <v>100</v>
      </c>
      <c r="O80" s="38">
        <f t="shared" si="20"/>
        <v>45.945945945945937</v>
      </c>
      <c r="P80" s="38">
        <f t="shared" si="21"/>
        <v>48.717948717948723</v>
      </c>
      <c r="Q80" s="38">
        <f t="shared" si="22"/>
        <v>51.282051282051292</v>
      </c>
      <c r="R80" s="38">
        <f t="shared" si="23"/>
        <v>54.054054054054049</v>
      </c>
      <c r="S80" s="39">
        <f t="shared" si="24"/>
        <v>-5.336105336105355</v>
      </c>
      <c r="T80" s="39">
        <f t="shared" si="25"/>
        <v>-5.3361053361053266</v>
      </c>
      <c r="U80" t="s">
        <v>258</v>
      </c>
      <c r="V80" t="s">
        <v>259</v>
      </c>
      <c r="W80" t="s">
        <v>320</v>
      </c>
      <c r="X80" s="48" t="s">
        <v>313</v>
      </c>
      <c r="Y80" s="41"/>
    </row>
    <row r="81" spans="1:25" ht="15" x14ac:dyDescent="0.25">
      <c r="A81">
        <v>1.97</v>
      </c>
      <c r="B81">
        <v>1.84</v>
      </c>
      <c r="C81" s="29">
        <f t="shared" si="17"/>
        <v>5.1092474067534699E-2</v>
      </c>
      <c r="D81" s="30">
        <f>IF(OR($A81="",$B81=""),"",A81*'MPTO_working_2-way'!$G80)</f>
        <v>2.0706521739130435</v>
      </c>
      <c r="E81" s="32">
        <f>IF(OR($A81="",$B81=""),"",B81*'MPTO_working_2-way'!$G80)</f>
        <v>1.9340101522842639</v>
      </c>
      <c r="F81" s="30">
        <f>IF(OR($A81="",$B81=""),"",'MPTO_working_2-way'!D80)</f>
        <v>2.0743962458509784</v>
      </c>
      <c r="G81" s="32">
        <f>IF(OR($A81="",$B81=""),"",'MPTO_working_2-way'!E80)</f>
        <v>1.9307552998828166</v>
      </c>
      <c r="H81" s="30">
        <f>IF(OR($A81="",$B81=""),"",'OddsRatio_working_2-way'!M80)</f>
        <v>2.0745984853711197</v>
      </c>
      <c r="I81" s="30">
        <f>IF(OR($A81="",$B81=""),"",'OddsRatio_working_2-way'!N80)</f>
        <v>1.9305801316615878</v>
      </c>
      <c r="J81" s="30">
        <f>IF('Log_working_2-way'!$D80="","",A81^('Log_working_2-way'!$D80))</f>
        <v>2.0763342289218598</v>
      </c>
      <c r="K81" s="32">
        <f>IF('Log_working_2-way'!$D80="","",B81^('Log_working_2-way'!$D80))</f>
        <v>1.9290794375280103</v>
      </c>
      <c r="L81" s="37">
        <f t="shared" si="18"/>
        <v>0.48293963254593175</v>
      </c>
      <c r="M81" s="37">
        <f t="shared" si="19"/>
        <v>0.51706036745406825</v>
      </c>
      <c r="N81" s="38">
        <v>100</v>
      </c>
      <c r="O81" s="38">
        <f t="shared" si="20"/>
        <v>49.238578680203041</v>
      </c>
      <c r="P81" s="38">
        <f t="shared" si="21"/>
        <v>45.652173913043477</v>
      </c>
      <c r="Q81" s="38">
        <f t="shared" si="22"/>
        <v>54.347826086956516</v>
      </c>
      <c r="R81" s="38">
        <f t="shared" si="23"/>
        <v>50.761421319796952</v>
      </c>
      <c r="S81" s="39">
        <f t="shared" si="24"/>
        <v>-5.1092474067534752</v>
      </c>
      <c r="T81" s="39">
        <f t="shared" si="25"/>
        <v>-5.1092474067534752</v>
      </c>
      <c r="U81" t="s">
        <v>260</v>
      </c>
      <c r="V81" t="s">
        <v>261</v>
      </c>
      <c r="W81" t="s">
        <v>320</v>
      </c>
      <c r="X81" s="48" t="s">
        <v>313</v>
      </c>
      <c r="Y81" s="41"/>
    </row>
    <row r="82" spans="1:25" ht="15" x14ac:dyDescent="0.25">
      <c r="A82">
        <v>1.65</v>
      </c>
      <c r="B82">
        <v>2.2200000000000002</v>
      </c>
      <c r="C82" s="29">
        <f t="shared" si="17"/>
        <v>5.6511056511056479E-2</v>
      </c>
      <c r="D82" s="30">
        <f>IF(OR($A82="",$B82=""),"",A82*'MPTO_working_2-way'!$G81)</f>
        <v>1.7432432432432432</v>
      </c>
      <c r="E82" s="32">
        <f>IF(OR($A82="",$B82=""),"",B82*'MPTO_working_2-way'!$G81)</f>
        <v>2.3454545454545457</v>
      </c>
      <c r="F82" s="30">
        <f>IF(OR($A82="",$B82=""),"",'MPTO_working_2-way'!D81)</f>
        <v>1.7306874557051735</v>
      </c>
      <c r="G82" s="32">
        <f>IF(OR($A82="",$B82=""),"",'MPTO_working_2-way'!E81)</f>
        <v>2.3685741998060137</v>
      </c>
      <c r="H82" s="30">
        <f>IF(OR($A82="",$B82=""),"",'OddsRatio_working_2-way'!M81)</f>
        <v>1.7299225200292849</v>
      </c>
      <c r="I82" s="30">
        <f>IF(OR($A82="",$B82=""),"",'OddsRatio_working_2-way'!N81)</f>
        <v>2.3700084222088118</v>
      </c>
      <c r="J82" s="30">
        <f>IF('Log_working_2-way'!$D81="","",A82^('Log_working_2-way'!$D81))</f>
        <v>1.7241367781940686</v>
      </c>
      <c r="K82" s="32">
        <f>IF('Log_working_2-way'!$D81="","",B82^('Log_working_2-way'!$D81))</f>
        <v>2.3809545794515921</v>
      </c>
      <c r="L82" s="37">
        <f t="shared" si="18"/>
        <v>0.5736434108527132</v>
      </c>
      <c r="M82" s="37">
        <f t="shared" si="19"/>
        <v>0.4263565891472868</v>
      </c>
      <c r="N82" s="38">
        <v>100</v>
      </c>
      <c r="O82" s="38">
        <f t="shared" si="20"/>
        <v>39.393939393939398</v>
      </c>
      <c r="P82" s="38">
        <f t="shared" si="21"/>
        <v>54.954954954954964</v>
      </c>
      <c r="Q82" s="38">
        <f t="shared" si="22"/>
        <v>45.045045045045043</v>
      </c>
      <c r="R82" s="38">
        <f t="shared" si="23"/>
        <v>60.606060606060609</v>
      </c>
      <c r="S82" s="39">
        <f t="shared" si="24"/>
        <v>-5.6511056511056452</v>
      </c>
      <c r="T82" s="39">
        <f t="shared" si="25"/>
        <v>-5.6511056511056452</v>
      </c>
      <c r="U82" t="s">
        <v>262</v>
      </c>
      <c r="V82" t="s">
        <v>263</v>
      </c>
      <c r="W82" t="s">
        <v>320</v>
      </c>
      <c r="X82" s="48" t="s">
        <v>313</v>
      </c>
      <c r="Y82" s="41"/>
    </row>
    <row r="83" spans="1:25" ht="15" x14ac:dyDescent="0.25">
      <c r="A83">
        <v>1.56</v>
      </c>
      <c r="B83">
        <v>2.4</v>
      </c>
      <c r="C83" s="29">
        <f t="shared" si="17"/>
        <v>5.7692307692307709E-2</v>
      </c>
      <c r="D83" s="30">
        <f>IF(OR($A83="",$B83=""),"",A83*'MPTO_working_2-way'!$G82)</f>
        <v>1.6500000000000001</v>
      </c>
      <c r="E83" s="32">
        <f>IF(OR($A83="",$B83=""),"",B83*'MPTO_working_2-way'!$G82)</f>
        <v>2.5384615384615383</v>
      </c>
      <c r="F83" s="30">
        <f>IF(OR($A83="",$B83=""),"",'MPTO_working_2-way'!D82)</f>
        <v>1.6335078534031415</v>
      </c>
      <c r="G83" s="32">
        <f>IF(OR($A83="",$B83=""),"",'MPTO_working_2-way'!E82)</f>
        <v>2.5785123966942147</v>
      </c>
      <c r="H83" s="30">
        <f>IF(OR($A83="",$B83=""),"",'OddsRatio_working_2-way'!M82)</f>
        <v>1.6324555320336762</v>
      </c>
      <c r="I83" s="30">
        <f>IF(OR($A83="",$B83=""),"",'OddsRatio_working_2-way'!N82)</f>
        <v>2.5811388300841895</v>
      </c>
      <c r="J83" s="30">
        <f>IF('Log_working_2-way'!$D82="","",A83^('Log_working_2-way'!$D82))</f>
        <v>1.6248520280906342</v>
      </c>
      <c r="K83" s="32">
        <f>IF('Log_working_2-way'!$D82="","",B83^('Log_working_2-way'!$D82))</f>
        <v>2.6003788977836684</v>
      </c>
      <c r="L83" s="37">
        <f t="shared" si="18"/>
        <v>0.60606060606060597</v>
      </c>
      <c r="M83" s="37">
        <f t="shared" si="19"/>
        <v>0.39393939393939398</v>
      </c>
      <c r="N83" s="38">
        <v>100</v>
      </c>
      <c r="O83" s="38">
        <f t="shared" si="20"/>
        <v>35.897435897435898</v>
      </c>
      <c r="P83" s="38">
        <f t="shared" si="21"/>
        <v>58.333333333333336</v>
      </c>
      <c r="Q83" s="38">
        <f t="shared" si="22"/>
        <v>41.666666666666671</v>
      </c>
      <c r="R83" s="38">
        <f t="shared" si="23"/>
        <v>64.102564102564102</v>
      </c>
      <c r="S83" s="39">
        <f t="shared" si="24"/>
        <v>-5.7692307692307736</v>
      </c>
      <c r="T83" s="39">
        <f t="shared" si="25"/>
        <v>-5.7692307692307665</v>
      </c>
      <c r="U83" t="s">
        <v>264</v>
      </c>
      <c r="V83" t="s">
        <v>265</v>
      </c>
      <c r="W83" t="s">
        <v>320</v>
      </c>
      <c r="X83" s="48" t="s">
        <v>313</v>
      </c>
      <c r="Y83" s="41"/>
    </row>
    <row r="84" spans="1:25" ht="15" x14ac:dyDescent="0.25">
      <c r="A84">
        <v>1.55</v>
      </c>
      <c r="B84">
        <v>2.41</v>
      </c>
      <c r="C84" s="29">
        <f t="shared" si="17"/>
        <v>6.0099049658680181E-2</v>
      </c>
      <c r="D84" s="30">
        <f>IF(OR($A84="",$B84=""),"",A84*'MPTO_working_2-way'!$G83)</f>
        <v>1.6431535269709543</v>
      </c>
      <c r="E84" s="32">
        <f>IF(OR($A84="",$B84=""),"",B84*'MPTO_working_2-way'!$G83)</f>
        <v>2.5548387096774192</v>
      </c>
      <c r="F84" s="30">
        <f>IF(OR($A84="",$B84=""),"",'MPTO_working_2-way'!D83)</f>
        <v>1.6257208138396257</v>
      </c>
      <c r="G84" s="32">
        <f>IF(OR($A84="",$B84=""),"",'MPTO_working_2-way'!E83)</f>
        <v>2.5981568422882977</v>
      </c>
      <c r="H84" s="30">
        <f>IF(OR($A84="",$B84=""),"",'OddsRatio_working_2-way'!M83)</f>
        <v>1.6245565802918223</v>
      </c>
      <c r="I84" s="30">
        <f>IF(OR($A84="",$B84=""),"",'OddsRatio_working_2-way'!N83)</f>
        <v>2.6011359603844904</v>
      </c>
      <c r="J84" s="30">
        <f>IF('Log_working_2-way'!$D83="","",A84^('Log_working_2-way'!$D83))</f>
        <v>1.6165080119218571</v>
      </c>
      <c r="K84" s="32">
        <f>IF('Log_working_2-way'!$D83="","",B84^('Log_working_2-way'!$D83))</f>
        <v>2.6220389364827126</v>
      </c>
      <c r="L84" s="37">
        <f t="shared" si="18"/>
        <v>0.60858585858585856</v>
      </c>
      <c r="M84" s="37">
        <f t="shared" si="19"/>
        <v>0.39141414141414144</v>
      </c>
      <c r="N84" s="38">
        <v>100</v>
      </c>
      <c r="O84" s="38">
        <f t="shared" si="20"/>
        <v>35.483870967741936</v>
      </c>
      <c r="P84" s="38">
        <f t="shared" si="21"/>
        <v>58.50622406639004</v>
      </c>
      <c r="Q84" s="38">
        <f t="shared" si="22"/>
        <v>41.493775933609953</v>
      </c>
      <c r="R84" s="38">
        <f t="shared" si="23"/>
        <v>64.516129032258064</v>
      </c>
      <c r="S84" s="39">
        <f t="shared" si="24"/>
        <v>-6.0099049658680173</v>
      </c>
      <c r="T84" s="39">
        <f t="shared" si="25"/>
        <v>-6.0099049658680244</v>
      </c>
      <c r="U84" t="s">
        <v>266</v>
      </c>
      <c r="V84" t="s">
        <v>267</v>
      </c>
      <c r="W84" t="s">
        <v>320</v>
      </c>
      <c r="X84" s="48" t="s">
        <v>313</v>
      </c>
      <c r="Y84" s="41"/>
    </row>
    <row r="85" spans="1:25" ht="15" x14ac:dyDescent="0.25">
      <c r="A85">
        <v>1.68</v>
      </c>
      <c r="B85">
        <v>2.17</v>
      </c>
      <c r="C85" s="29">
        <f t="shared" si="17"/>
        <v>5.6067588325652729E-2</v>
      </c>
      <c r="D85" s="30">
        <f>IF(OR($A85="",$B85=""),"",A85*'MPTO_working_2-way'!$G84)</f>
        <v>1.7741935483870965</v>
      </c>
      <c r="E85" s="32">
        <f>IF(OR($A85="",$B85=""),"",B85*'MPTO_working_2-way'!$G84)</f>
        <v>2.2916666666666665</v>
      </c>
      <c r="F85" s="30">
        <f>IF(OR($A85="",$B85=""),"",'MPTO_working_2-way'!D84)</f>
        <v>1.76303317535545</v>
      </c>
      <c r="G85" s="32">
        <f>IF(OR($A85="",$B85=""),"",'MPTO_working_2-way'!E84)</f>
        <v>2.3105590062111796</v>
      </c>
      <c r="H85" s="30">
        <f>IF(OR($A85="",$B85=""),"",'OddsRatio_working_2-way'!M84)</f>
        <v>1.7623624998624872</v>
      </c>
      <c r="I85" s="30">
        <f>IF(OR($A85="",$B85=""),"",'OddsRatio_working_2-way'!N84)</f>
        <v>2.311711948292809</v>
      </c>
      <c r="J85" s="30">
        <f>IF('Log_working_2-way'!$D84="","",A85^('Log_working_2-way'!$D84))</f>
        <v>1.7572190514877359</v>
      </c>
      <c r="K85" s="32">
        <f>IF('Log_working_2-way'!$D84="","",B85^('Log_working_2-way'!$D84))</f>
        <v>2.3206218174677646</v>
      </c>
      <c r="L85" s="37">
        <f t="shared" si="18"/>
        <v>0.56363636363636371</v>
      </c>
      <c r="M85" s="37">
        <f t="shared" si="19"/>
        <v>0.4363636363636364</v>
      </c>
      <c r="N85" s="38">
        <v>100</v>
      </c>
      <c r="O85" s="38">
        <f t="shared" si="20"/>
        <v>40.476190476190474</v>
      </c>
      <c r="P85" s="38">
        <f t="shared" si="21"/>
        <v>53.917050691244242</v>
      </c>
      <c r="Q85" s="38">
        <f t="shared" si="22"/>
        <v>46.082949308755758</v>
      </c>
      <c r="R85" s="38">
        <f t="shared" si="23"/>
        <v>59.523809523809526</v>
      </c>
      <c r="S85" s="39">
        <f t="shared" si="24"/>
        <v>-5.6067588325652835</v>
      </c>
      <c r="T85" s="39">
        <f t="shared" si="25"/>
        <v>-5.6067588325652835</v>
      </c>
      <c r="U85" t="s">
        <v>268</v>
      </c>
      <c r="V85" t="s">
        <v>269</v>
      </c>
      <c r="W85" t="s">
        <v>320</v>
      </c>
      <c r="X85" s="48" t="s">
        <v>313</v>
      </c>
      <c r="Y85" s="41"/>
    </row>
    <row r="86" spans="1:25" ht="15" x14ac:dyDescent="0.25">
      <c r="A86">
        <v>1.98</v>
      </c>
      <c r="B86">
        <v>1.83</v>
      </c>
      <c r="C86" s="29">
        <f t="shared" si="17"/>
        <v>5.1498592482198902E-2</v>
      </c>
      <c r="D86" s="30">
        <f>IF(OR($A86="",$B86=""),"",A86*'MPTO_working_2-way'!$G85)</f>
        <v>2.081967213114754</v>
      </c>
      <c r="E86" s="32">
        <f>IF(OR($A86="",$B86=""),"",B86*'MPTO_working_2-way'!$G85)</f>
        <v>1.9242424242424241</v>
      </c>
      <c r="F86" s="30">
        <f>IF(OR($A86="",$B86=""),"",'MPTO_working_2-way'!D85)</f>
        <v>2.0863707030575225</v>
      </c>
      <c r="G86" s="32">
        <f>IF(OR($A86="",$B86=""),"",'MPTO_working_2-way'!E85)</f>
        <v>1.9204961043091109</v>
      </c>
      <c r="H86" s="30">
        <f>IF(OR($A86="",$B86=""),"",'OddsRatio_working_2-way'!M85)</f>
        <v>2.0866107359888657</v>
      </c>
      <c r="I86" s="30">
        <f>IF(OR($A86="",$B86=""),"",'OddsRatio_working_2-way'!N85)</f>
        <v>1.9202927661946518</v>
      </c>
      <c r="J86" s="30">
        <f>IF('Log_working_2-way'!$D85="","",A86^('Log_working_2-way'!$D85))</f>
        <v>2.0886540321581353</v>
      </c>
      <c r="K86" s="32">
        <f>IF('Log_working_2-way'!$D85="","",B86^('Log_working_2-way'!$D85))</f>
        <v>1.9185654675033876</v>
      </c>
      <c r="L86" s="37">
        <f t="shared" si="18"/>
        <v>0.48031496062992129</v>
      </c>
      <c r="M86" s="37">
        <f t="shared" si="19"/>
        <v>0.51968503937007882</v>
      </c>
      <c r="N86" s="38">
        <v>100</v>
      </c>
      <c r="O86" s="38">
        <f t="shared" si="20"/>
        <v>49.494949494949495</v>
      </c>
      <c r="P86" s="38">
        <f t="shared" si="21"/>
        <v>45.355191256830594</v>
      </c>
      <c r="Q86" s="38">
        <f t="shared" si="22"/>
        <v>54.644808743169392</v>
      </c>
      <c r="R86" s="38">
        <f t="shared" si="23"/>
        <v>50.505050505050505</v>
      </c>
      <c r="S86" s="39">
        <f t="shared" si="24"/>
        <v>-5.1498592482198973</v>
      </c>
      <c r="T86" s="39">
        <f t="shared" si="25"/>
        <v>-5.1498592482199115</v>
      </c>
      <c r="U86" t="s">
        <v>270</v>
      </c>
      <c r="V86" t="s">
        <v>271</v>
      </c>
      <c r="W86" t="s">
        <v>320</v>
      </c>
      <c r="X86" s="48" t="s">
        <v>313</v>
      </c>
      <c r="Y86" s="41"/>
    </row>
    <row r="87" spans="1:25" ht="15" x14ac:dyDescent="0.25">
      <c r="A87">
        <v>1.95</v>
      </c>
      <c r="B87">
        <v>1.85</v>
      </c>
      <c r="C87" s="29">
        <f t="shared" si="17"/>
        <v>5.3361053361053346E-2</v>
      </c>
      <c r="D87" s="30">
        <f>IF(OR($A87="",$B87=""),"",A87*'MPTO_working_2-way'!$G86)</f>
        <v>2.0540540540540539</v>
      </c>
      <c r="E87" s="32">
        <f>IF(OR($A87="",$B87=""),"",B87*'MPTO_working_2-way'!$G86)</f>
        <v>1.9487179487179487</v>
      </c>
      <c r="F87" s="30">
        <f>IF(OR($A87="",$B87=""),"",'MPTO_working_2-way'!D86)</f>
        <v>2.0570206699928724</v>
      </c>
      <c r="G87" s="32">
        <f>IF(OR($A87="",$B87=""),"",'MPTO_working_2-way'!E86)</f>
        <v>1.9460552933243427</v>
      </c>
      <c r="H87" s="30">
        <f>IF(OR($A87="",$B87=""),"",'OddsRatio_working_2-way'!M86)</f>
        <v>2.0571882797418479</v>
      </c>
      <c r="I87" s="30">
        <f>IF(OR($A87="",$B87=""),"",'OddsRatio_working_2-way'!N86)</f>
        <v>1.9459053029269173</v>
      </c>
      <c r="J87" s="30">
        <f>IF('Log_working_2-way'!$D86="","",A87^('Log_working_2-way'!$D86))</f>
        <v>2.0585654469962997</v>
      </c>
      <c r="K87" s="32">
        <f>IF('Log_working_2-way'!$D86="","",B87^('Log_working_2-way'!$D86))</f>
        <v>1.9446747037095775</v>
      </c>
      <c r="L87" s="37">
        <f t="shared" si="18"/>
        <v>0.48684210526315791</v>
      </c>
      <c r="M87" s="37">
        <f t="shared" si="19"/>
        <v>0.51315789473684215</v>
      </c>
      <c r="N87" s="38">
        <v>100</v>
      </c>
      <c r="O87" s="38">
        <f t="shared" si="20"/>
        <v>48.717948717948723</v>
      </c>
      <c r="P87" s="38">
        <f t="shared" si="21"/>
        <v>45.945945945945937</v>
      </c>
      <c r="Q87" s="38">
        <f t="shared" si="22"/>
        <v>54.054054054054049</v>
      </c>
      <c r="R87" s="38">
        <f t="shared" si="23"/>
        <v>51.282051282051292</v>
      </c>
      <c r="S87" s="39">
        <f t="shared" si="24"/>
        <v>-5.3361053361053266</v>
      </c>
      <c r="T87" s="39">
        <f t="shared" si="25"/>
        <v>-5.336105336105355</v>
      </c>
      <c r="U87" t="s">
        <v>272</v>
      </c>
      <c r="V87" t="s">
        <v>273</v>
      </c>
      <c r="W87" t="s">
        <v>320</v>
      </c>
      <c r="X87" s="48" t="s">
        <v>313</v>
      </c>
      <c r="Y87" s="41"/>
    </row>
    <row r="88" spans="1:25" ht="15" x14ac:dyDescent="0.25">
      <c r="A88">
        <v>2.0299999999999998</v>
      </c>
      <c r="B88">
        <v>1.79</v>
      </c>
      <c r="C88" s="29">
        <f t="shared" si="17"/>
        <v>5.1270055315518537E-2</v>
      </c>
      <c r="D88" s="30">
        <f>IF(OR($A88="",$B88=""),"",A88*'MPTO_working_2-way'!$G87)</f>
        <v>2.1340782122905022</v>
      </c>
      <c r="E88" s="32">
        <f>IF(OR($A88="",$B88=""),"",B88*'MPTO_working_2-way'!$G87)</f>
        <v>1.8817733990147782</v>
      </c>
      <c r="F88" s="30">
        <f>IF(OR($A88="",$B88=""),"",'MPTO_working_2-way'!D87)</f>
        <v>2.1414385478975744</v>
      </c>
      <c r="G88" s="32">
        <f>IF(OR($A88="",$B88=""),"",'MPTO_working_2-way'!E87)</f>
        <v>1.8760874616000205</v>
      </c>
      <c r="H88" s="30">
        <f>IF(OR($A88="",$B88=""),"",'OddsRatio_working_2-way'!M87)</f>
        <v>2.1418395107695432</v>
      </c>
      <c r="I88" s="30">
        <f>IF(OR($A88="",$B88=""),"",'OddsRatio_working_2-way'!N87)</f>
        <v>1.8757798189397472</v>
      </c>
      <c r="J88" s="30">
        <f>IF('Log_working_2-way'!$D87="","",A88^('Log_working_2-way'!$D87))</f>
        <v>2.1452627032418197</v>
      </c>
      <c r="K88" s="32">
        <f>IF('Log_working_2-way'!$D87="","",B88^('Log_working_2-way'!$D87))</f>
        <v>1.8731621113375483</v>
      </c>
      <c r="L88" s="37">
        <f t="shared" si="18"/>
        <v>0.46858638743455511</v>
      </c>
      <c r="M88" s="37">
        <f t="shared" si="19"/>
        <v>0.53141361256544506</v>
      </c>
      <c r="N88" s="38">
        <v>100</v>
      </c>
      <c r="O88" s="38">
        <f t="shared" si="20"/>
        <v>50.73891625615763</v>
      </c>
      <c r="P88" s="38">
        <f t="shared" si="21"/>
        <v>44.134078212290497</v>
      </c>
      <c r="Q88" s="38">
        <f t="shared" si="22"/>
        <v>55.865921787709496</v>
      </c>
      <c r="R88" s="38">
        <f t="shared" si="23"/>
        <v>49.26108374384237</v>
      </c>
      <c r="S88" s="39">
        <f t="shared" si="24"/>
        <v>-5.1270055315518661</v>
      </c>
      <c r="T88" s="39">
        <f t="shared" si="25"/>
        <v>-5.1270055315518732</v>
      </c>
      <c r="U88" t="s">
        <v>274</v>
      </c>
      <c r="V88" t="s">
        <v>275</v>
      </c>
      <c r="W88" t="s">
        <v>320</v>
      </c>
      <c r="X88" s="48" t="s">
        <v>313</v>
      </c>
      <c r="Y88" s="41"/>
    </row>
    <row r="89" spans="1:25" ht="15" x14ac:dyDescent="0.25">
      <c r="A89">
        <v>1.64</v>
      </c>
      <c r="B89">
        <v>2.23</v>
      </c>
      <c r="C89" s="29">
        <f t="shared" si="17"/>
        <v>5.818659083451827E-2</v>
      </c>
      <c r="D89" s="30">
        <f>IF(OR($A89="",$B89=""),"",A89*'MPTO_working_2-way'!$G88)</f>
        <v>1.7354260089686098</v>
      </c>
      <c r="E89" s="32">
        <f>IF(OR($A89="",$B89=""),"",B89*'MPTO_working_2-way'!$G88)</f>
        <v>2.3597560975609757</v>
      </c>
      <c r="F89" s="30">
        <f>IF(OR($A89="",$B89=""),"",'MPTO_working_2-way'!D88)</f>
        <v>1.7221699001695234</v>
      </c>
      <c r="G89" s="32">
        <f>IF(OR($A89="",$B89=""),"",'MPTO_working_2-way'!E88)</f>
        <v>2.3847157016171101</v>
      </c>
      <c r="H89" s="30">
        <f>IF(OR($A89="",$B89=""),"",'OddsRatio_working_2-way'!M88)</f>
        <v>1.7213357077339455</v>
      </c>
      <c r="I89" s="30">
        <f>IF(OR($A89="",$B89=""),"",'OddsRatio_working_2-way'!N88)</f>
        <v>2.3863170633011768</v>
      </c>
      <c r="J89" s="30">
        <f>IF('Log_working_2-way'!$D88="","",A89^('Log_working_2-way'!$D88))</f>
        <v>1.7152211143316043</v>
      </c>
      <c r="K89" s="32">
        <f>IF('Log_working_2-way'!$D88="","",B89^('Log_working_2-way'!$D88))</f>
        <v>2.3981690136901364</v>
      </c>
      <c r="L89" s="37">
        <f t="shared" si="18"/>
        <v>0.57622739018087854</v>
      </c>
      <c r="M89" s="37">
        <f t="shared" si="19"/>
        <v>0.4237726098191214</v>
      </c>
      <c r="N89" s="38">
        <v>100</v>
      </c>
      <c r="O89" s="38">
        <f t="shared" si="20"/>
        <v>39.024390243902438</v>
      </c>
      <c r="P89" s="38">
        <f t="shared" si="21"/>
        <v>55.156950672645742</v>
      </c>
      <c r="Q89" s="38">
        <f t="shared" si="22"/>
        <v>44.843049327354265</v>
      </c>
      <c r="R89" s="38">
        <f t="shared" si="23"/>
        <v>60.975609756097562</v>
      </c>
      <c r="S89" s="39">
        <f t="shared" si="24"/>
        <v>-5.818659083451827</v>
      </c>
      <c r="T89" s="39">
        <f t="shared" si="25"/>
        <v>-5.8186590834518199</v>
      </c>
      <c r="U89" t="s">
        <v>276</v>
      </c>
      <c r="V89" t="s">
        <v>277</v>
      </c>
      <c r="W89" t="s">
        <v>320</v>
      </c>
      <c r="X89" s="48" t="s">
        <v>313</v>
      </c>
      <c r="Y89" s="41"/>
    </row>
    <row r="90" spans="1:25" ht="15" x14ac:dyDescent="0.25">
      <c r="A90">
        <v>2.02</v>
      </c>
      <c r="B90">
        <v>1.79</v>
      </c>
      <c r="C90" s="29">
        <f t="shared" si="17"/>
        <v>5.3708722827590094E-2</v>
      </c>
      <c r="D90" s="30">
        <f>IF(OR($A90="",$B90=""),"",A90*'MPTO_working_2-way'!$G89)</f>
        <v>2.1284916201117321</v>
      </c>
      <c r="E90" s="32">
        <f>IF(OR($A90="",$B90=""),"",B90*'MPTO_working_2-way'!$G89)</f>
        <v>1.8861386138613863</v>
      </c>
      <c r="F90" s="30">
        <f>IF(OR($A90="",$B90=""),"",'MPTO_working_2-way'!D89)</f>
        <v>2.1358615393703118</v>
      </c>
      <c r="G90" s="32">
        <f>IF(OR($A90="",$B90=""),"",'MPTO_working_2-way'!E89)</f>
        <v>1.8803889957876125</v>
      </c>
      <c r="H90" s="30">
        <f>IF(OR($A90="",$B90=""),"",'OddsRatio_working_2-way'!M89)</f>
        <v>2.1362830811493807</v>
      </c>
      <c r="I90" s="30">
        <f>IF(OR($A90="",$B90=""),"",'OddsRatio_working_2-way'!N89)</f>
        <v>1.8800623863804027</v>
      </c>
      <c r="J90" s="30">
        <f>IF('Log_working_2-way'!$D89="","",A90^('Log_working_2-way'!$D89))</f>
        <v>2.1397180317469915</v>
      </c>
      <c r="K90" s="32">
        <f>IF('Log_working_2-way'!$D89="","",B90^('Log_working_2-way'!$D89))</f>
        <v>1.8774100015469861</v>
      </c>
      <c r="L90" s="37">
        <f t="shared" si="18"/>
        <v>0.46981627296587919</v>
      </c>
      <c r="M90" s="37">
        <f t="shared" si="19"/>
        <v>0.53018372703412076</v>
      </c>
      <c r="N90" s="38">
        <v>100</v>
      </c>
      <c r="O90" s="38">
        <f t="shared" si="20"/>
        <v>50.495049504950494</v>
      </c>
      <c r="P90" s="38">
        <f t="shared" si="21"/>
        <v>44.134078212290497</v>
      </c>
      <c r="Q90" s="38">
        <f t="shared" si="22"/>
        <v>55.865921787709496</v>
      </c>
      <c r="R90" s="38">
        <f t="shared" si="23"/>
        <v>49.504950495049506</v>
      </c>
      <c r="S90" s="39">
        <f t="shared" si="24"/>
        <v>-5.3708722827590023</v>
      </c>
      <c r="T90" s="39">
        <f t="shared" si="25"/>
        <v>-5.3708722827590094</v>
      </c>
      <c r="U90" t="s">
        <v>278</v>
      </c>
      <c r="V90" t="s">
        <v>279</v>
      </c>
      <c r="W90" t="s">
        <v>320</v>
      </c>
      <c r="X90" s="48" t="s">
        <v>313</v>
      </c>
      <c r="Y90" s="41"/>
    </row>
    <row r="91" spans="1:25" ht="15" x14ac:dyDescent="0.25">
      <c r="A91">
        <v>1.99</v>
      </c>
      <c r="B91">
        <v>1.85</v>
      </c>
      <c r="C91" s="29">
        <f t="shared" si="17"/>
        <v>4.3053103354610656E-2</v>
      </c>
      <c r="D91" s="30">
        <f>IF(OR($A91="",$B91=""),"",A91*'MPTO_working_2-way'!$G90)</f>
        <v>2.0756756756756753</v>
      </c>
      <c r="E91" s="32">
        <f>IF(OR($A91="",$B91=""),"",B91*'MPTO_working_2-way'!$G90)</f>
        <v>1.9296482412060298</v>
      </c>
      <c r="F91" s="30">
        <f>IF(OR($A91="",$B91=""),"",'MPTO_working_2-way'!D90)</f>
        <v>2.0790625441197226</v>
      </c>
      <c r="G91" s="32">
        <f>IF(OR($A91="",$B91=""),"",'MPTO_working_2-way'!E90)</f>
        <v>1.9267303414889438</v>
      </c>
      <c r="H91" s="30">
        <f>IF(OR($A91="",$B91=""),"",'OddsRatio_working_2-way'!M90)</f>
        <v>2.0792154012767514</v>
      </c>
      <c r="I91" s="30">
        <f>IF(OR($A91="",$B91=""),"",'OddsRatio_working_2-way'!N90)</f>
        <v>1.9265990819042815</v>
      </c>
      <c r="J91" s="30">
        <f>IF('Log_working_2-way'!$D90="","",A91^('Log_working_2-way'!$D90))</f>
        <v>2.0807741676242877</v>
      </c>
      <c r="K91" s="32">
        <f>IF('Log_working_2-way'!$D90="","",B91^('Log_working_2-way'!$D90))</f>
        <v>1.9252626773989769</v>
      </c>
      <c r="L91" s="37">
        <f t="shared" si="18"/>
        <v>0.48177083333333343</v>
      </c>
      <c r="M91" s="37">
        <f t="shared" si="19"/>
        <v>0.51822916666666674</v>
      </c>
      <c r="N91" s="38">
        <v>100</v>
      </c>
      <c r="O91" s="38">
        <f t="shared" si="20"/>
        <v>49.748743718592962</v>
      </c>
      <c r="P91" s="38">
        <f t="shared" si="21"/>
        <v>45.945945945945937</v>
      </c>
      <c r="Q91" s="38">
        <f t="shared" si="22"/>
        <v>54.054054054054049</v>
      </c>
      <c r="R91" s="38">
        <f t="shared" si="23"/>
        <v>50.251256281407031</v>
      </c>
      <c r="S91" s="39">
        <f t="shared" si="24"/>
        <v>-4.3053103354610869</v>
      </c>
      <c r="T91" s="39">
        <f t="shared" si="25"/>
        <v>-4.305310335461094</v>
      </c>
      <c r="U91" t="s">
        <v>280</v>
      </c>
      <c r="V91" t="s">
        <v>281</v>
      </c>
      <c r="W91" t="s">
        <v>321</v>
      </c>
      <c r="X91" s="48" t="s">
        <v>313</v>
      </c>
      <c r="Y91" s="41"/>
    </row>
    <row r="92" spans="1:25" ht="15" x14ac:dyDescent="0.25">
      <c r="A92">
        <v>2.52</v>
      </c>
      <c r="B92">
        <v>1.54</v>
      </c>
      <c r="C92" s="29">
        <f t="shared" si="17"/>
        <v>4.6176046176046093E-2</v>
      </c>
      <c r="D92" s="30">
        <f>IF(OR($A92="",$B92=""),"",A92*'MPTO_working_2-way'!$G91)</f>
        <v>2.6363636363636362</v>
      </c>
      <c r="E92" s="32">
        <f>IF(OR($A92="",$B92=""),"",B92*'MPTO_working_2-way'!$G91)</f>
        <v>1.6111111111111109</v>
      </c>
      <c r="F92" s="30">
        <f>IF(OR($A92="",$B92=""),"",'MPTO_working_2-way'!D91)</f>
        <v>2.6756756756756754</v>
      </c>
      <c r="G92" s="32">
        <f>IF(OR($A92="",$B92=""),"",'MPTO_working_2-way'!E91)</f>
        <v>1.596774193548387</v>
      </c>
      <c r="H92" s="30">
        <f>IF(OR($A92="",$B92=""),"",'OddsRatio_working_2-way'!M91)</f>
        <v>2.6777409856157215</v>
      </c>
      <c r="I92" s="30">
        <f>IF(OR($A92="",$B92=""),"",'OddsRatio_working_2-way'!N91)</f>
        <v>1.5960395606792694</v>
      </c>
      <c r="J92" s="30">
        <f>IF('Log_working_2-way'!$D91="","",A92^('Log_working_2-way'!$D91))</f>
        <v>2.6964483549666576</v>
      </c>
      <c r="K92" s="32">
        <f>IF('Log_working_2-way'!$D91="","",B92^('Log_working_2-way'!$D91))</f>
        <v>1.5894668099213889</v>
      </c>
      <c r="L92" s="37">
        <f t="shared" si="18"/>
        <v>0.37931034482758624</v>
      </c>
      <c r="M92" s="37">
        <f t="shared" si="19"/>
        <v>0.62068965517241381</v>
      </c>
      <c r="N92" s="38">
        <v>100</v>
      </c>
      <c r="O92" s="38">
        <f t="shared" si="20"/>
        <v>60.317460317460316</v>
      </c>
      <c r="P92" s="38">
        <f t="shared" si="21"/>
        <v>35.064935064935064</v>
      </c>
      <c r="Q92" s="38">
        <f t="shared" si="22"/>
        <v>64.935064935064929</v>
      </c>
      <c r="R92" s="38">
        <f t="shared" si="23"/>
        <v>39.682539682539684</v>
      </c>
      <c r="S92" s="39">
        <f t="shared" si="24"/>
        <v>-4.6176046176046128</v>
      </c>
      <c r="T92" s="39">
        <f t="shared" si="25"/>
        <v>-4.6176046176046199</v>
      </c>
      <c r="U92" t="s">
        <v>282</v>
      </c>
      <c r="V92" t="s">
        <v>283</v>
      </c>
      <c r="W92" t="s">
        <v>321</v>
      </c>
      <c r="X92" s="48" t="s">
        <v>313</v>
      </c>
      <c r="Y92" s="41"/>
    </row>
    <row r="93" spans="1:25" ht="15" x14ac:dyDescent="0.25">
      <c r="A93">
        <v>2.56</v>
      </c>
      <c r="B93">
        <v>1.52</v>
      </c>
      <c r="C93" s="29">
        <f t="shared" si="17"/>
        <v>4.851973684210531E-2</v>
      </c>
      <c r="D93" s="30">
        <f>IF(OR($A93="",$B93=""),"",A93*'MPTO_working_2-way'!$G92)</f>
        <v>2.6842105263157898</v>
      </c>
      <c r="E93" s="32">
        <f>IF(OR($A93="",$B93=""),"",B93*'MPTO_working_2-way'!$G92)</f>
        <v>1.59375</v>
      </c>
      <c r="F93" s="30">
        <f>IF(OR($A93="",$B93=""),"",'MPTO_working_2-way'!D92)</f>
        <v>2.7295173961840629</v>
      </c>
      <c r="G93" s="32">
        <f>IF(OR($A93="",$B93=""),"",'MPTO_working_2-way'!E92)</f>
        <v>1.5781959766385465</v>
      </c>
      <c r="H93" s="30">
        <f>IF(OR($A93="",$B93=""),"",'OddsRatio_working_2-way'!M92)</f>
        <v>2.7320508075688776</v>
      </c>
      <c r="I93" s="30">
        <f>IF(OR($A93="",$B93=""),"",'OddsRatio_working_2-way'!N92)</f>
        <v>1.577350269189626</v>
      </c>
      <c r="J93" s="30">
        <f>IF('Log_working_2-way'!$D92="","",A93^('Log_working_2-way'!$D92))</f>
        <v>2.7537493354783864</v>
      </c>
      <c r="K93" s="32">
        <f>IF('Log_working_2-way'!$D92="","",B93^('Log_working_2-way'!$D92))</f>
        <v>1.5702069159871477</v>
      </c>
      <c r="L93" s="37">
        <f t="shared" si="18"/>
        <v>0.37254901960784309</v>
      </c>
      <c r="M93" s="37">
        <f t="shared" si="19"/>
        <v>0.62745098039215685</v>
      </c>
      <c r="N93" s="38">
        <v>100</v>
      </c>
      <c r="O93" s="38">
        <f t="shared" si="20"/>
        <v>60.9375</v>
      </c>
      <c r="P93" s="38">
        <f t="shared" si="21"/>
        <v>34.21052631578948</v>
      </c>
      <c r="Q93" s="38">
        <f t="shared" si="22"/>
        <v>65.789473684210535</v>
      </c>
      <c r="R93" s="38">
        <f t="shared" si="23"/>
        <v>39.0625</v>
      </c>
      <c r="S93" s="39">
        <f t="shared" si="24"/>
        <v>-4.8519736842105345</v>
      </c>
      <c r="T93" s="39">
        <f t="shared" si="25"/>
        <v>-4.8519736842105203</v>
      </c>
      <c r="U93" t="s">
        <v>284</v>
      </c>
      <c r="V93" t="s">
        <v>285</v>
      </c>
      <c r="W93" t="s">
        <v>321</v>
      </c>
      <c r="X93" s="48" t="s">
        <v>313</v>
      </c>
      <c r="Y93" s="41"/>
    </row>
    <row r="94" spans="1:25" ht="15" x14ac:dyDescent="0.25">
      <c r="A94">
        <v>2.3199999999999998</v>
      </c>
      <c r="B94">
        <v>1.65</v>
      </c>
      <c r="C94" s="29">
        <f t="shared" si="17"/>
        <v>3.709508881922674E-2</v>
      </c>
      <c r="D94" s="30">
        <f>IF(OR($A94="",$B94=""),"",A94*'MPTO_working_2-way'!$G93)</f>
        <v>2.4060606060606058</v>
      </c>
      <c r="E94" s="32">
        <f>IF(OR($A94="",$B94=""),"",B94*'MPTO_working_2-way'!$G93)</f>
        <v>1.711206896551724</v>
      </c>
      <c r="F94" s="30">
        <f>IF(OR($A94="",$B94=""),"",'MPTO_working_2-way'!D93)</f>
        <v>2.4243191893603542</v>
      </c>
      <c r="G94" s="32">
        <f>IF(OR($A94="",$B94=""),"",'MPTO_working_2-way'!E93)</f>
        <v>1.702089817696754</v>
      </c>
      <c r="H94" s="30">
        <f>IF(OR($A94="",$B94=""),"",'OddsRatio_working_2-way'!M93)</f>
        <v>2.4250506063888508</v>
      </c>
      <c r="I94" s="30">
        <f>IF(OR($A94="",$B94=""),"",'OddsRatio_working_2-way'!N93)</f>
        <v>1.7017294652672368</v>
      </c>
      <c r="J94" s="30">
        <f>IF('Log_working_2-way'!$D93="","",A94^('Log_working_2-way'!$D93))</f>
        <v>2.4335275315726488</v>
      </c>
      <c r="K94" s="32">
        <f>IF('Log_working_2-way'!$D93="","",B94^('Log_working_2-way'!$D93))</f>
        <v>1.6975799054956422</v>
      </c>
      <c r="L94" s="37">
        <f t="shared" si="18"/>
        <v>0.41561712846347609</v>
      </c>
      <c r="M94" s="37">
        <f t="shared" si="19"/>
        <v>0.58438287153652402</v>
      </c>
      <c r="N94" s="38">
        <v>100</v>
      </c>
      <c r="O94" s="38">
        <f t="shared" si="20"/>
        <v>56.896551724137922</v>
      </c>
      <c r="P94" s="38">
        <f t="shared" si="21"/>
        <v>39.393939393939398</v>
      </c>
      <c r="Q94" s="38">
        <f t="shared" si="22"/>
        <v>60.606060606060609</v>
      </c>
      <c r="R94" s="38">
        <f t="shared" si="23"/>
        <v>43.103448275862071</v>
      </c>
      <c r="S94" s="39">
        <f t="shared" si="24"/>
        <v>-3.7095088819226874</v>
      </c>
      <c r="T94" s="39">
        <f t="shared" si="25"/>
        <v>-3.7095088819226731</v>
      </c>
      <c r="U94" t="s">
        <v>286</v>
      </c>
      <c r="V94" t="s">
        <v>287</v>
      </c>
      <c r="W94" t="s">
        <v>321</v>
      </c>
      <c r="X94" s="48" t="s">
        <v>313</v>
      </c>
      <c r="Y94" s="41"/>
    </row>
    <row r="95" spans="1:25" ht="15" x14ac:dyDescent="0.25">
      <c r="A95">
        <v>2.0299999999999998</v>
      </c>
      <c r="B95">
        <v>1.81</v>
      </c>
      <c r="C95" s="29">
        <f t="shared" si="17"/>
        <v>4.5097025283727721E-2</v>
      </c>
      <c r="D95" s="30">
        <f>IF(OR($A95="",$B95=""),"",A95*'MPTO_working_2-way'!$G94)</f>
        <v>2.1215469613259672</v>
      </c>
      <c r="E95" s="32">
        <f>IF(OR($A95="",$B95=""),"",B95*'MPTO_working_2-way'!$G94)</f>
        <v>1.8916256157635472</v>
      </c>
      <c r="F95" s="30">
        <f>IF(OR($A95="",$B95=""),"",'MPTO_working_2-way'!D94)</f>
        <v>2.1273774715571898</v>
      </c>
      <c r="G95" s="32">
        <f>IF(OR($A95="",$B95=""),"",'MPTO_working_2-way'!E94)</f>
        <v>1.8870143543127138</v>
      </c>
      <c r="H95" s="30">
        <f>IF(OR($A95="",$B95=""),"",'OddsRatio_working_2-way'!M94)</f>
        <v>2.1276546183435801</v>
      </c>
      <c r="I95" s="30">
        <f>IF(OR($A95="",$B95=""),"",'OddsRatio_working_2-way'!N94)</f>
        <v>1.8867963503478642</v>
      </c>
      <c r="J95" s="30">
        <f>IF('Log_working_2-way'!$D94="","",A95^('Log_working_2-way'!$D94))</f>
        <v>2.1303483867491475</v>
      </c>
      <c r="K95" s="32">
        <f>IF('Log_working_2-way'!$D94="","",B95^('Log_working_2-way'!$D94))</f>
        <v>1.8846829983767455</v>
      </c>
      <c r="L95" s="37">
        <f t="shared" si="18"/>
        <v>0.47135416666666657</v>
      </c>
      <c r="M95" s="37">
        <f t="shared" si="19"/>
        <v>0.52864583333333326</v>
      </c>
      <c r="N95" s="38">
        <v>100</v>
      </c>
      <c r="O95" s="38">
        <f t="shared" si="20"/>
        <v>50.73891625615763</v>
      </c>
      <c r="P95" s="38">
        <f t="shared" si="21"/>
        <v>44.751381215469614</v>
      </c>
      <c r="Q95" s="38">
        <f t="shared" si="22"/>
        <v>55.248618784530393</v>
      </c>
      <c r="R95" s="38">
        <f t="shared" si="23"/>
        <v>49.26108374384237</v>
      </c>
      <c r="S95" s="39">
        <f t="shared" si="24"/>
        <v>-4.5097025283727632</v>
      </c>
      <c r="T95" s="39">
        <f t="shared" si="25"/>
        <v>-4.5097025283727561</v>
      </c>
      <c r="U95" t="s">
        <v>288</v>
      </c>
      <c r="V95" t="s">
        <v>289</v>
      </c>
      <c r="W95" t="s">
        <v>321</v>
      </c>
      <c r="X95" s="48" t="s">
        <v>313</v>
      </c>
      <c r="Y95" s="41"/>
    </row>
    <row r="96" spans="1:25" ht="15" x14ac:dyDescent="0.25">
      <c r="A96">
        <v>2.2000000000000002</v>
      </c>
      <c r="B96">
        <v>1.73</v>
      </c>
      <c r="C96" s="29">
        <f t="shared" si="17"/>
        <v>3.2580136626379375E-2</v>
      </c>
      <c r="D96" s="30">
        <f>IF(OR($A96="",$B96=""),"",A96*'MPTO_working_2-way'!$G95)</f>
        <v>2.2716763005780347</v>
      </c>
      <c r="E96" s="32">
        <f>IF(OR($A96="",$B96=""),"",B96*'MPTO_working_2-way'!$G95)</f>
        <v>1.7863636363636364</v>
      </c>
      <c r="F96" s="30">
        <f>IF(OR($A96="",$B96=""),"",'MPTO_working_2-way'!D95)</f>
        <v>2.2817745803357314</v>
      </c>
      <c r="G96" s="32">
        <f>IF(OR($A96="",$B96=""),"",'MPTO_working_2-way'!E95)</f>
        <v>1.7801683816651075</v>
      </c>
      <c r="H96" s="30">
        <f>IF(OR($A96="",$B96=""),"",'OddsRatio_working_2-way'!M95)</f>
        <v>2.2821215295120645</v>
      </c>
      <c r="I96" s="30">
        <f>IF(OR($A96="",$B96=""),"",'OddsRatio_working_2-way'!N95)</f>
        <v>1.7799572637865058</v>
      </c>
      <c r="J96" s="30">
        <f>IF('Log_working_2-way'!$D95="","",A96^('Log_working_2-way'!$D95))</f>
        <v>2.2867575998445693</v>
      </c>
      <c r="K96" s="32">
        <f>IF('Log_working_2-way'!$D95="","",B96^('Log_working_2-way'!$D95))</f>
        <v>1.7771471488652957</v>
      </c>
      <c r="L96" s="37">
        <f t="shared" si="18"/>
        <v>0.44020356234096691</v>
      </c>
      <c r="M96" s="37">
        <f t="shared" si="19"/>
        <v>0.55979643765903309</v>
      </c>
      <c r="N96" s="38">
        <v>100</v>
      </c>
      <c r="O96" s="38">
        <f t="shared" si="20"/>
        <v>54.545454545454554</v>
      </c>
      <c r="P96" s="38">
        <f t="shared" si="21"/>
        <v>42.196531791907518</v>
      </c>
      <c r="Q96" s="38">
        <f t="shared" si="22"/>
        <v>57.80346820809249</v>
      </c>
      <c r="R96" s="38">
        <f t="shared" si="23"/>
        <v>45.454545454545453</v>
      </c>
      <c r="S96" s="39">
        <f t="shared" si="24"/>
        <v>-3.2580136626379357</v>
      </c>
      <c r="T96" s="39">
        <f t="shared" si="25"/>
        <v>-3.2580136626379357</v>
      </c>
      <c r="U96" t="s">
        <v>290</v>
      </c>
      <c r="V96" t="s">
        <v>291</v>
      </c>
      <c r="W96" t="s">
        <v>321</v>
      </c>
      <c r="X96" s="48" t="s">
        <v>313</v>
      </c>
      <c r="Y96" s="41"/>
    </row>
    <row r="97" spans="1:25" ht="15" x14ac:dyDescent="0.25">
      <c r="A97">
        <v>2.2000000000000002</v>
      </c>
      <c r="B97">
        <v>1.68</v>
      </c>
      <c r="C97" s="29">
        <f t="shared" si="17"/>
        <v>4.9783549783549708E-2</v>
      </c>
      <c r="D97" s="30">
        <f>IF(OR($A97="",$B97=""),"",A97*'MPTO_working_2-way'!$G96)</f>
        <v>2.3095238095238098</v>
      </c>
      <c r="E97" s="32">
        <f>IF(OR($A97="",$B97=""),"",B97*'MPTO_working_2-way'!$G96)</f>
        <v>1.7636363636363634</v>
      </c>
      <c r="F97" s="30">
        <f>IF(OR($A97="",$B97=""),"",'MPTO_working_2-way'!D96)</f>
        <v>2.327455919395466</v>
      </c>
      <c r="G97" s="32">
        <f>IF(OR($A97="",$B97=""),"",'MPTO_working_2-way'!E96)</f>
        <v>1.7533206831119543</v>
      </c>
      <c r="H97" s="30">
        <f>IF(OR($A97="",$B97=""),"",'OddsRatio_working_2-way'!M96)</f>
        <v>2.3284223283101424</v>
      </c>
      <c r="I97" s="30">
        <f>IF(OR($A97="",$B97=""),"",'OddsRatio_working_2-way'!N96)</f>
        <v>1.7527726527090808</v>
      </c>
      <c r="J97" s="30">
        <f>IF('Log_working_2-way'!$D96="","",A97^('Log_working_2-way'!$D96))</f>
        <v>2.3368281041445402</v>
      </c>
      <c r="K97" s="32">
        <f>IF('Log_working_2-way'!$D96="","",B97^('Log_working_2-way'!$D96))</f>
        <v>1.7480393304857011</v>
      </c>
      <c r="L97" s="37">
        <f t="shared" si="18"/>
        <v>0.43298969072164945</v>
      </c>
      <c r="M97" s="37">
        <f t="shared" si="19"/>
        <v>0.56701030927835061</v>
      </c>
      <c r="N97" s="38">
        <v>100</v>
      </c>
      <c r="O97" s="38">
        <f t="shared" si="20"/>
        <v>54.545454545454554</v>
      </c>
      <c r="P97" s="38">
        <f t="shared" si="21"/>
        <v>40.476190476190474</v>
      </c>
      <c r="Q97" s="38">
        <f t="shared" si="22"/>
        <v>59.523809523809526</v>
      </c>
      <c r="R97" s="38">
        <f t="shared" si="23"/>
        <v>45.454545454545453</v>
      </c>
      <c r="S97" s="39">
        <f t="shared" si="24"/>
        <v>-4.9783549783549716</v>
      </c>
      <c r="T97" s="39">
        <f t="shared" si="25"/>
        <v>-4.9783549783549788</v>
      </c>
      <c r="U97" t="s">
        <v>292</v>
      </c>
      <c r="V97" t="s">
        <v>293</v>
      </c>
      <c r="W97" t="s">
        <v>321</v>
      </c>
      <c r="X97" s="48" t="s">
        <v>313</v>
      </c>
      <c r="Y97" s="41"/>
    </row>
    <row r="98" spans="1:25" ht="15" x14ac:dyDescent="0.25">
      <c r="A98">
        <v>2.61</v>
      </c>
      <c r="B98">
        <v>1.51</v>
      </c>
      <c r="C98" s="29">
        <f t="shared" si="17"/>
        <v>4.5393418081246306E-2</v>
      </c>
      <c r="D98" s="30">
        <f>IF(OR($A98="",$B98=""),"",A98*'MPTO_working_2-way'!$G97)</f>
        <v>2.7284768211920527</v>
      </c>
      <c r="E98" s="32">
        <f>IF(OR($A98="",$B98=""),"",B98*'MPTO_working_2-way'!$G97)</f>
        <v>1.578544061302682</v>
      </c>
      <c r="F98" s="30">
        <f>IF(OR($A98="",$B98=""),"",'MPTO_working_2-way'!D97)</f>
        <v>2.7743479638168314</v>
      </c>
      <c r="G98" s="32">
        <f>IF(OR($A98="",$B98=""),"",'MPTO_working_2-way'!E97)</f>
        <v>1.563587312292952</v>
      </c>
      <c r="H98" s="30">
        <f>IF(OR($A98="",$B98=""),"",'OddsRatio_working_2-way'!M97)</f>
        <v>2.7767562424536565</v>
      </c>
      <c r="I98" s="30">
        <f>IF(OR($A98="",$B98=""),"",'OddsRatio_working_2-way'!N97)</f>
        <v>1.5628234059946366</v>
      </c>
      <c r="J98" s="30">
        <f>IF('Log_working_2-way'!$D97="","",A98^('Log_working_2-way'!$D97))</f>
        <v>2.7986858790418183</v>
      </c>
      <c r="K98" s="32">
        <f>IF('Log_working_2-way'!$D97="","",B98^('Log_working_2-way'!$D97))</f>
        <v>1.5559614447694183</v>
      </c>
      <c r="L98" s="37">
        <f t="shared" si="18"/>
        <v>0.3665048543689321</v>
      </c>
      <c r="M98" s="37">
        <f t="shared" si="19"/>
        <v>0.63349514563106801</v>
      </c>
      <c r="N98" s="38">
        <v>100</v>
      </c>
      <c r="O98" s="38">
        <f t="shared" si="20"/>
        <v>61.685823754789276</v>
      </c>
      <c r="P98" s="38">
        <f t="shared" si="21"/>
        <v>33.774834437086092</v>
      </c>
      <c r="Q98" s="38">
        <f t="shared" si="22"/>
        <v>66.225165562913915</v>
      </c>
      <c r="R98" s="38">
        <f t="shared" si="23"/>
        <v>38.314176245210732</v>
      </c>
      <c r="S98" s="39">
        <f t="shared" si="24"/>
        <v>-4.5393418081246395</v>
      </c>
      <c r="T98" s="39">
        <f t="shared" si="25"/>
        <v>-4.5393418081246395</v>
      </c>
      <c r="U98" t="s">
        <v>294</v>
      </c>
      <c r="V98" t="s">
        <v>295</v>
      </c>
      <c r="W98" t="s">
        <v>321</v>
      </c>
      <c r="X98" s="48" t="s">
        <v>313</v>
      </c>
      <c r="Y98" s="41"/>
    </row>
    <row r="99" spans="1:25" ht="15" x14ac:dyDescent="0.25">
      <c r="A99">
        <v>1.97</v>
      </c>
      <c r="B99">
        <v>1.86</v>
      </c>
      <c r="C99" s="29">
        <f t="shared" si="17"/>
        <v>4.5248621800120015E-2</v>
      </c>
      <c r="D99" s="30">
        <f>IF(OR($A99="",$B99=""),"",A99*'MPTO_working_2-way'!$G98)</f>
        <v>2.0591397849462365</v>
      </c>
      <c r="E99" s="32">
        <f>IF(OR($A99="",$B99=""),"",B99*'MPTO_working_2-way'!$G98)</f>
        <v>1.9441624365482233</v>
      </c>
      <c r="F99" s="30">
        <f>IF(OR($A99="",$B99=""),"",'MPTO_working_2-way'!D98)</f>
        <v>2.0618985988408078</v>
      </c>
      <c r="G99" s="32">
        <f>IF(OR($A99="",$B99=""),"",'MPTO_working_2-way'!E98)</f>
        <v>1.9417095013512797</v>
      </c>
      <c r="H99" s="30">
        <f>IF(OR($A99="",$B99=""),"",'OddsRatio_working_2-way'!M98)</f>
        <v>2.062029649653994</v>
      </c>
      <c r="I99" s="30">
        <f>IF(OR($A99="",$B99=""),"",'OddsRatio_working_2-way'!N98)</f>
        <v>1.9415932976313763</v>
      </c>
      <c r="J99" s="30">
        <f>IF('Log_working_2-way'!$D98="","",A99^('Log_working_2-way'!$D98))</f>
        <v>2.0633011023686705</v>
      </c>
      <c r="K99" s="32">
        <f>IF('Log_working_2-way'!$D98="","",B99^('Log_working_2-way'!$D98))</f>
        <v>1.9404673782166724</v>
      </c>
      <c r="L99" s="37">
        <f t="shared" si="18"/>
        <v>0.48563968668407315</v>
      </c>
      <c r="M99" s="37">
        <f t="shared" si="19"/>
        <v>0.51436031331592691</v>
      </c>
      <c r="N99" s="38">
        <v>100</v>
      </c>
      <c r="O99" s="38">
        <f t="shared" si="20"/>
        <v>49.238578680203041</v>
      </c>
      <c r="P99" s="38">
        <f t="shared" si="21"/>
        <v>46.236559139784944</v>
      </c>
      <c r="Q99" s="38">
        <f t="shared" si="22"/>
        <v>53.763440860215049</v>
      </c>
      <c r="R99" s="38">
        <f t="shared" si="23"/>
        <v>50.761421319796952</v>
      </c>
      <c r="S99" s="39">
        <f t="shared" si="24"/>
        <v>-4.5248621800120077</v>
      </c>
      <c r="T99" s="39">
        <f t="shared" si="25"/>
        <v>-4.5248621800120077</v>
      </c>
      <c r="U99" t="s">
        <v>296</v>
      </c>
      <c r="V99" t="s">
        <v>297</v>
      </c>
      <c r="W99" t="s">
        <v>321</v>
      </c>
      <c r="X99" s="48" t="s">
        <v>313</v>
      </c>
      <c r="Y99" s="41"/>
    </row>
    <row r="100" spans="1:25" ht="15" x14ac:dyDescent="0.25">
      <c r="A100">
        <v>2.3199999999999998</v>
      </c>
      <c r="B100">
        <v>1.63</v>
      </c>
      <c r="C100" s="29">
        <f t="shared" si="17"/>
        <v>4.4531415273958208E-2</v>
      </c>
      <c r="D100" s="30">
        <f>IF(OR($A100="",$B100=""),"",A100*'MPTO_working_2-way'!$G99)</f>
        <v>2.423312883435583</v>
      </c>
      <c r="E100" s="32">
        <f>IF(OR($A100="",$B100=""),"",B100*'MPTO_working_2-way'!$G99)</f>
        <v>1.7025862068965518</v>
      </c>
      <c r="F100" s="30">
        <f>IF(OR($A100="",$B100=""),"",'MPTO_working_2-way'!D99)</f>
        <v>2.4463708112304308</v>
      </c>
      <c r="G100" s="32">
        <f>IF(OR($A100="",$B100=""),"",'MPTO_working_2-way'!E99)</f>
        <v>1.6913856337776187</v>
      </c>
      <c r="H100" s="30">
        <f>IF(OR($A100="",$B100=""),"",'OddsRatio_working_2-way'!M99)</f>
        <v>2.4474937289114918</v>
      </c>
      <c r="I100" s="30">
        <f>IF(OR($A100="",$B100=""),"",'OddsRatio_working_2-way'!N99)</f>
        <v>1.6908492797077574</v>
      </c>
      <c r="J100" s="30">
        <f>IF('Log_working_2-way'!$D99="","",A100^('Log_working_2-way'!$D99))</f>
        <v>2.4583050322184126</v>
      </c>
      <c r="K100" s="32">
        <f>IF('Log_working_2-way'!$D99="","",B100^('Log_working_2-way'!$D99))</f>
        <v>1.6857275932718412</v>
      </c>
      <c r="L100" s="37">
        <f t="shared" si="18"/>
        <v>0.41265822784810124</v>
      </c>
      <c r="M100" s="37">
        <f t="shared" si="19"/>
        <v>0.58734177215189864</v>
      </c>
      <c r="N100" s="38">
        <v>100</v>
      </c>
      <c r="O100" s="38">
        <f t="shared" si="20"/>
        <v>56.896551724137922</v>
      </c>
      <c r="P100" s="38">
        <f t="shared" si="21"/>
        <v>38.650306748466257</v>
      </c>
      <c r="Q100" s="38">
        <f t="shared" si="22"/>
        <v>61.349693251533743</v>
      </c>
      <c r="R100" s="38">
        <f t="shared" si="23"/>
        <v>43.103448275862071</v>
      </c>
      <c r="S100" s="39">
        <f t="shared" si="24"/>
        <v>-4.4531415273958217</v>
      </c>
      <c r="T100" s="39">
        <f t="shared" si="25"/>
        <v>-4.4531415273958146</v>
      </c>
      <c r="U100" t="s">
        <v>298</v>
      </c>
      <c r="V100" t="s">
        <v>299</v>
      </c>
      <c r="W100" t="s">
        <v>321</v>
      </c>
      <c r="X100" s="48" t="s">
        <v>313</v>
      </c>
      <c r="Y100" s="41"/>
    </row>
    <row r="101" spans="1:25" s="35" customFormat="1" ht="15" x14ac:dyDescent="0.25">
      <c r="A101">
        <v>2.41</v>
      </c>
      <c r="B101">
        <v>1.61</v>
      </c>
      <c r="C101" s="29">
        <f t="shared" si="17"/>
        <v>3.6055771758459754E-2</v>
      </c>
      <c r="D101" s="30">
        <f>IF(OR($A101="",$B101=""),"",A101*'MPTO_working_2-way'!$G100)</f>
        <v>2.4968944099378882</v>
      </c>
      <c r="E101" s="32">
        <f>IF(OR($A101="",$B101=""),"",B101*'MPTO_working_2-way'!$G100)</f>
        <v>1.6680497925311204</v>
      </c>
      <c r="F101" s="30">
        <f>IF(OR($A101="",$B101=""),"",'MPTO_working_2-way'!D100)</f>
        <v>2.5194636537774748</v>
      </c>
      <c r="G101" s="32">
        <f>IF(OR($A101="",$B101=""),"",'MPTO_working_2-way'!E100)</f>
        <v>1.6581269630990791</v>
      </c>
      <c r="H101" s="30">
        <f>IF(OR($A101="",$B101=""),"",'OddsRatio_working_2-way'!M100)</f>
        <v>2.5203537120802069</v>
      </c>
      <c r="I101" s="30">
        <f>IF(OR($A101="",$B101=""),"",'OddsRatio_working_2-way'!N100)</f>
        <v>1.6577416768573945</v>
      </c>
      <c r="J101" s="30">
        <f>IF('Log_working_2-way'!$D100="","",A101^('Log_working_2-way'!$D100))</f>
        <v>2.5308665033437969</v>
      </c>
      <c r="K101" s="32">
        <f>IF('Log_working_2-way'!$D100="","",B101^('Log_working_2-way'!$D100))</f>
        <v>1.6532248225535031</v>
      </c>
      <c r="L101" s="37">
        <f t="shared" si="18"/>
        <v>0.40049751243781095</v>
      </c>
      <c r="M101" s="37">
        <f t="shared" si="19"/>
        <v>0.59950248756218905</v>
      </c>
      <c r="N101" s="38">
        <v>100</v>
      </c>
      <c r="O101" s="38">
        <f t="shared" si="20"/>
        <v>58.50622406639004</v>
      </c>
      <c r="P101" s="38">
        <f t="shared" si="21"/>
        <v>37.888198757763973</v>
      </c>
      <c r="Q101" s="38">
        <f t="shared" si="22"/>
        <v>62.11180124223602</v>
      </c>
      <c r="R101" s="38">
        <f t="shared" si="23"/>
        <v>41.493775933609953</v>
      </c>
      <c r="S101" s="39">
        <f t="shared" si="24"/>
        <v>-3.6055771758459798</v>
      </c>
      <c r="T101" s="39">
        <f t="shared" si="25"/>
        <v>-3.6055771758459798</v>
      </c>
      <c r="U101" t="s">
        <v>74</v>
      </c>
      <c r="V101" t="s">
        <v>86</v>
      </c>
      <c r="W101" t="s">
        <v>88</v>
      </c>
      <c r="X101" s="48" t="s">
        <v>313</v>
      </c>
      <c r="Y101" s="41"/>
    </row>
    <row r="102" spans="1:25" ht="15" x14ac:dyDescent="0.25">
      <c r="A102">
        <v>2.46</v>
      </c>
      <c r="B102">
        <v>1.58</v>
      </c>
      <c r="C102" s="29">
        <f t="shared" si="17"/>
        <v>3.9415457445713731E-2</v>
      </c>
      <c r="D102" s="30">
        <f>IF(OR($A102="",$B102=""),"",A102*'MPTO_working_2-way'!$G101)</f>
        <v>2.5569620253164556</v>
      </c>
      <c r="E102" s="32">
        <f>IF(OR($A102="",$B102=""),"",B102*'MPTO_working_2-way'!$G101)</f>
        <v>1.6422764227642277</v>
      </c>
      <c r="F102" s="30">
        <f>IF(OR($A102="",$B102=""),"",'MPTO_working_2-way'!D101)</f>
        <v>2.5853398962352006</v>
      </c>
      <c r="G102" s="32">
        <f>IF(OR($A102="",$B102=""),"",'MPTO_working_2-way'!E101)</f>
        <v>1.630779558613745</v>
      </c>
      <c r="H102" s="30">
        <f>IF(OR($A102="",$B102=""),"",'OddsRatio_working_2-way'!M101)</f>
        <v>2.5865816648727367</v>
      </c>
      <c r="I102" s="30">
        <f>IF(OR($A102="",$B102=""),"",'OddsRatio_working_2-way'!N101)</f>
        <v>1.6302858668672515</v>
      </c>
      <c r="J102" s="30">
        <f>IF('Log_working_2-way'!$D101="","",A102^('Log_working_2-way'!$D101))</f>
        <v>2.599899815124826</v>
      </c>
      <c r="K102" s="32">
        <f>IF('Log_working_2-way'!$D101="","",B102^('Log_working_2-way'!$D101))</f>
        <v>1.6250391371672495</v>
      </c>
      <c r="L102" s="37">
        <f t="shared" si="18"/>
        <v>0.3910891089108911</v>
      </c>
      <c r="M102" s="37">
        <f t="shared" si="19"/>
        <v>0.6089108910891089</v>
      </c>
      <c r="N102" s="38">
        <v>100</v>
      </c>
      <c r="O102" s="38">
        <f t="shared" si="20"/>
        <v>59.349593495934961</v>
      </c>
      <c r="P102" s="38">
        <f t="shared" si="21"/>
        <v>36.708860759493668</v>
      </c>
      <c r="Q102" s="38">
        <f t="shared" si="22"/>
        <v>63.291139240506325</v>
      </c>
      <c r="R102" s="38">
        <f t="shared" si="23"/>
        <v>40.650406504065039</v>
      </c>
      <c r="S102" s="39">
        <f t="shared" si="24"/>
        <v>-3.9415457445713642</v>
      </c>
      <c r="T102" s="39">
        <f t="shared" si="25"/>
        <v>-3.9415457445713713</v>
      </c>
      <c r="U102" t="s">
        <v>85</v>
      </c>
      <c r="V102" t="s">
        <v>72</v>
      </c>
      <c r="W102" t="s">
        <v>88</v>
      </c>
      <c r="X102" s="48" t="s">
        <v>313</v>
      </c>
      <c r="Y102" s="41"/>
    </row>
    <row r="103" spans="1:25" ht="15" x14ac:dyDescent="0.25">
      <c r="A103">
        <v>2.34</v>
      </c>
      <c r="B103">
        <v>1.65</v>
      </c>
      <c r="C103" s="29">
        <f t="shared" si="17"/>
        <v>3.3411033411033575E-2</v>
      </c>
      <c r="D103" s="30">
        <f>IF(OR($A103="",$B103=""),"",A103*'MPTO_working_2-way'!$G102)</f>
        <v>2.4181818181818184</v>
      </c>
      <c r="E103" s="32">
        <f>IF(OR($A103="",$B103=""),"",B103*'MPTO_working_2-way'!$G102)</f>
        <v>1.7051282051282053</v>
      </c>
      <c r="F103" s="30">
        <f>IF(OR($A103="",$B103=""),"",'MPTO_working_2-way'!D102)</f>
        <v>2.4351939451277205</v>
      </c>
      <c r="G103" s="32">
        <f>IF(OR($A103="",$B103=""),"",'MPTO_working_2-way'!E102)</f>
        <v>1.6967699406723797</v>
      </c>
      <c r="H103" s="30">
        <f>IF(OR($A103="",$B103=""),"",'OddsRatio_working_2-way'!M102)</f>
        <v>2.4358058578855508</v>
      </c>
      <c r="I103" s="30">
        <f>IF(OR($A103="",$B103=""),"",'OddsRatio_working_2-way'!N102)</f>
        <v>1.6964729907653791</v>
      </c>
      <c r="J103" s="30">
        <f>IF('Log_working_2-way'!$D102="","",A103^('Log_working_2-way'!$D102))</f>
        <v>2.4436741668534787</v>
      </c>
      <c r="K103" s="32">
        <f>IF('Log_working_2-way'!$D102="","",B103^('Log_working_2-way'!$D102))</f>
        <v>1.6926770755893317</v>
      </c>
      <c r="L103" s="37">
        <f t="shared" si="18"/>
        <v>0.41353383458646614</v>
      </c>
      <c r="M103" s="37">
        <f t="shared" si="19"/>
        <v>0.5864661654135338</v>
      </c>
      <c r="N103" s="38">
        <v>100</v>
      </c>
      <c r="O103" s="38">
        <f t="shared" si="20"/>
        <v>57.264957264957268</v>
      </c>
      <c r="P103" s="38">
        <f t="shared" si="21"/>
        <v>39.393939393939398</v>
      </c>
      <c r="Q103" s="38">
        <f t="shared" si="22"/>
        <v>60.606060606060609</v>
      </c>
      <c r="R103" s="38">
        <f t="shared" si="23"/>
        <v>42.73504273504274</v>
      </c>
      <c r="S103" s="39">
        <f t="shared" si="24"/>
        <v>-3.3411033411033415</v>
      </c>
      <c r="T103" s="39">
        <f t="shared" si="25"/>
        <v>-3.3411033411033415</v>
      </c>
      <c r="U103" t="s">
        <v>73</v>
      </c>
      <c r="V103" t="s">
        <v>82</v>
      </c>
      <c r="W103" t="s">
        <v>88</v>
      </c>
      <c r="X103" s="48" t="s">
        <v>313</v>
      </c>
      <c r="Y103" s="41"/>
    </row>
    <row r="104" spans="1:25" ht="15" x14ac:dyDescent="0.25">
      <c r="A104">
        <v>1.93</v>
      </c>
      <c r="B104">
        <v>1.96</v>
      </c>
      <c r="C104" s="29">
        <f t="shared" si="17"/>
        <v>2.8338796658559762E-2</v>
      </c>
      <c r="D104" s="30">
        <f>IF(OR($A104="",$B104=""),"",A104*'MPTO_working_2-way'!$G103)</f>
        <v>1.9846938775510203</v>
      </c>
      <c r="E104" s="32">
        <f>IF(OR($A104="",$B104=""),"",B104*'MPTO_working_2-way'!$G103)</f>
        <v>2.0155440414507773</v>
      </c>
      <c r="F104" s="30">
        <f>IF(OR($A104="",$B104=""),"",'MPTO_working_2-way'!D103)</f>
        <v>1.9842635333613092</v>
      </c>
      <c r="G104" s="32">
        <f>IF(OR($A104="",$B104=""),"",'MPTO_working_2-way'!E103)</f>
        <v>2.0159880622468553</v>
      </c>
      <c r="H104" s="30">
        <f>IF(OR($A104="",$B104=""),"",'OddsRatio_working_2-way'!M103)</f>
        <v>1.9842509842514759</v>
      </c>
      <c r="I104" s="30">
        <f>IF(OR($A104="",$B104=""),"",'OddsRatio_working_2-way'!N103)</f>
        <v>2.0160010160015238</v>
      </c>
      <c r="J104" s="30">
        <f>IF('Log_working_2-way'!$D103="","",A104^('Log_working_2-way'!$D103))</f>
        <v>1.9840560014719333</v>
      </c>
      <c r="K104" s="32">
        <f>IF('Log_working_2-way'!$D103="","",B104^('Log_working_2-way'!$D103))</f>
        <v>2.0162023284286739</v>
      </c>
      <c r="L104" s="37">
        <f t="shared" si="18"/>
        <v>0.50385604113110538</v>
      </c>
      <c r="M104" s="37">
        <f t="shared" si="19"/>
        <v>0.49614395886889456</v>
      </c>
      <c r="N104" s="38">
        <v>100</v>
      </c>
      <c r="O104" s="38">
        <f t="shared" si="20"/>
        <v>48.186528497409334</v>
      </c>
      <c r="P104" s="38">
        <f t="shared" si="21"/>
        <v>48.979591836734699</v>
      </c>
      <c r="Q104" s="38">
        <f t="shared" si="22"/>
        <v>51.020408163265309</v>
      </c>
      <c r="R104" s="38">
        <f t="shared" si="23"/>
        <v>51.81347150259068</v>
      </c>
      <c r="S104" s="39">
        <f t="shared" si="24"/>
        <v>-2.8338796658559744</v>
      </c>
      <c r="T104" s="39">
        <f t="shared" si="25"/>
        <v>-2.8338796658559815</v>
      </c>
      <c r="U104" t="s">
        <v>81</v>
      </c>
      <c r="V104" t="s">
        <v>77</v>
      </c>
      <c r="W104" t="s">
        <v>88</v>
      </c>
      <c r="X104" s="48" t="s">
        <v>313</v>
      </c>
      <c r="Y104" s="41"/>
    </row>
    <row r="105" spans="1:25" ht="15" x14ac:dyDescent="0.25">
      <c r="A105">
        <v>2.31</v>
      </c>
      <c r="B105">
        <v>1.65</v>
      </c>
      <c r="C105" s="29">
        <f t="shared" si="17"/>
        <v>3.8961038961038863E-2</v>
      </c>
      <c r="D105" s="30">
        <f>IF(OR($A105="",$B105=""),"",A105*'MPTO_working_2-way'!$G104)</f>
        <v>2.4</v>
      </c>
      <c r="E105" s="32">
        <f>IF(OR($A105="",$B105=""),"",B105*'MPTO_working_2-way'!$G104)</f>
        <v>1.714285714285714</v>
      </c>
      <c r="F105" s="30">
        <f>IF(OR($A105="",$B105=""),"",'MPTO_working_2-way'!D104)</f>
        <v>2.418848167539267</v>
      </c>
      <c r="G105" s="32">
        <f>IF(OR($A105="",$B105=""),"",'MPTO_working_2-way'!E104)</f>
        <v>1.7047970479704795</v>
      </c>
      <c r="H105" s="30">
        <f>IF(OR($A105="",$B105=""),"",'OddsRatio_working_2-way'!M104)</f>
        <v>2.4196424251848119</v>
      </c>
      <c r="I105" s="30">
        <f>IF(OR($A105="",$B105=""),"",'OddsRatio_working_2-way'!N104)</f>
        <v>1.7044027300535323</v>
      </c>
      <c r="J105" s="30">
        <f>IF('Log_working_2-way'!$D104="","",A105^('Log_working_2-way'!$D104))</f>
        <v>2.4284098319246836</v>
      </c>
      <c r="K105" s="32">
        <f>IF('Log_working_2-way'!$D104="","",B105^('Log_working_2-way'!$D104))</f>
        <v>1.7000791913146875</v>
      </c>
      <c r="L105" s="37">
        <f t="shared" si="18"/>
        <v>0.41666666666666669</v>
      </c>
      <c r="M105" s="37">
        <f t="shared" si="19"/>
        <v>0.58333333333333348</v>
      </c>
      <c r="N105" s="38">
        <v>100</v>
      </c>
      <c r="O105" s="38">
        <f t="shared" si="20"/>
        <v>56.709956709956707</v>
      </c>
      <c r="P105" s="38">
        <f t="shared" si="21"/>
        <v>39.393939393939398</v>
      </c>
      <c r="Q105" s="38">
        <f t="shared" si="22"/>
        <v>60.606060606060609</v>
      </c>
      <c r="R105" s="38">
        <f t="shared" si="23"/>
        <v>43.290043290043286</v>
      </c>
      <c r="S105" s="39">
        <f t="shared" si="24"/>
        <v>-3.8961038961039023</v>
      </c>
      <c r="T105" s="39">
        <f t="shared" si="25"/>
        <v>-3.8961038961038881</v>
      </c>
      <c r="U105" t="s">
        <v>78</v>
      </c>
      <c r="V105" t="s">
        <v>76</v>
      </c>
      <c r="W105" t="s">
        <v>88</v>
      </c>
      <c r="X105" s="48" t="s">
        <v>313</v>
      </c>
      <c r="Y105" s="41"/>
    </row>
    <row r="106" spans="1:25" ht="15" x14ac:dyDescent="0.25">
      <c r="A106">
        <v>2.33</v>
      </c>
      <c r="B106">
        <v>1.64</v>
      </c>
      <c r="C106" s="29">
        <f t="shared" si="17"/>
        <v>3.8940646917198674E-2</v>
      </c>
      <c r="D106" s="30">
        <f>IF(OR($A106="",$B106=""),"",A106*'MPTO_working_2-way'!$G105)</f>
        <v>2.4207317073170729</v>
      </c>
      <c r="E106" s="32">
        <f>IF(OR($A106="",$B106=""),"",B106*'MPTO_working_2-way'!$G105)</f>
        <v>1.7038626609442058</v>
      </c>
      <c r="F106" s="30">
        <f>IF(OR($A106="",$B106=""),"",'MPTO_working_2-way'!D105)</f>
        <v>2.4407256004087885</v>
      </c>
      <c r="G106" s="32">
        <f>IF(OR($A106="",$B106=""),"",'MPTO_working_2-way'!E105)</f>
        <v>1.6940946976414255</v>
      </c>
      <c r="H106" s="30">
        <f>IF(OR($A106="",$B106=""),"",'OddsRatio_working_2-way'!M105)</f>
        <v>2.4415703243338491</v>
      </c>
      <c r="I106" s="30">
        <f>IF(OR($A106="",$B106=""),"",'OddsRatio_working_2-way'!N105)</f>
        <v>1.6936879756192957</v>
      </c>
      <c r="J106" s="30">
        <f>IF('Log_working_2-way'!$D105="","",A106^('Log_working_2-way'!$D105))</f>
        <v>2.4508803157494472</v>
      </c>
      <c r="K106" s="32">
        <f>IF('Log_working_2-way'!$D105="","",B106^('Log_working_2-way'!$D105))</f>
        <v>1.6892367269337625</v>
      </c>
      <c r="L106" s="37">
        <f t="shared" si="18"/>
        <v>0.41309823677581869</v>
      </c>
      <c r="M106" s="37">
        <f t="shared" si="19"/>
        <v>0.58690176322418142</v>
      </c>
      <c r="N106" s="38">
        <v>100</v>
      </c>
      <c r="O106" s="38">
        <f t="shared" si="20"/>
        <v>57.081545064377686</v>
      </c>
      <c r="P106" s="38">
        <f t="shared" si="21"/>
        <v>39.024390243902438</v>
      </c>
      <c r="Q106" s="38">
        <f t="shared" si="22"/>
        <v>60.975609756097562</v>
      </c>
      <c r="R106" s="38">
        <f t="shared" si="23"/>
        <v>42.918454935622321</v>
      </c>
      <c r="S106" s="39">
        <f t="shared" si="24"/>
        <v>-3.8940646917198762</v>
      </c>
      <c r="T106" s="39">
        <f t="shared" si="25"/>
        <v>-3.8940646917198833</v>
      </c>
      <c r="U106" t="s">
        <v>75</v>
      </c>
      <c r="V106" t="s">
        <v>70</v>
      </c>
      <c r="W106" t="s">
        <v>88</v>
      </c>
      <c r="X106" s="48" t="s">
        <v>313</v>
      </c>
      <c r="Y106" s="41"/>
    </row>
    <row r="107" spans="1:25" ht="15" x14ac:dyDescent="0.25">
      <c r="A107">
        <v>2.23</v>
      </c>
      <c r="B107">
        <v>1.71</v>
      </c>
      <c r="C107" s="29">
        <f t="shared" si="17"/>
        <v>3.3225814910969431E-2</v>
      </c>
      <c r="D107" s="30">
        <f>IF(OR($A107="",$B107=""),"",A107*'MPTO_working_2-way'!$G106)</f>
        <v>2.3040935672514617</v>
      </c>
      <c r="E107" s="32">
        <f>IF(OR($A107="",$B107=""),"",B107*'MPTO_working_2-way'!$G106)</f>
        <v>1.7668161434977576</v>
      </c>
      <c r="F107" s="30">
        <f>IF(OR($A107="",$B107=""),"",'MPTO_working_2-way'!D106)</f>
        <v>2.315792669966295</v>
      </c>
      <c r="G107" s="32">
        <f>IF(OR($A107="",$B107=""),"",'MPTO_working_2-way'!E106)</f>
        <v>1.7599981538319522</v>
      </c>
      <c r="H107" s="30">
        <f>IF(OR($A107="",$B107=""),"",'OddsRatio_working_2-way'!M106)</f>
        <v>2.3162045305336028</v>
      </c>
      <c r="I107" s="30">
        <f>IF(OR($A107="",$B107=""),"",'OddsRatio_working_2-way'!N106)</f>
        <v>1.7597603387632996</v>
      </c>
      <c r="J107" s="30">
        <f>IF('Log_working_2-way'!$D106="","",A107^('Log_working_2-way'!$D106))</f>
        <v>2.3215866387713424</v>
      </c>
      <c r="K107" s="32">
        <f>IF('Log_working_2-way'!$D106="","",B107^('Log_working_2-way'!$D106))</f>
        <v>1.7566662454529891</v>
      </c>
      <c r="L107" s="37">
        <f t="shared" si="18"/>
        <v>0.43401015228426398</v>
      </c>
      <c r="M107" s="37">
        <f t="shared" si="19"/>
        <v>0.56598984771573613</v>
      </c>
      <c r="N107" s="38">
        <v>100</v>
      </c>
      <c r="O107" s="38">
        <f t="shared" si="20"/>
        <v>55.156950672645742</v>
      </c>
      <c r="P107" s="38">
        <f t="shared" si="21"/>
        <v>41.520467836257311</v>
      </c>
      <c r="Q107" s="38">
        <f t="shared" si="22"/>
        <v>58.479532163742689</v>
      </c>
      <c r="R107" s="38">
        <f t="shared" si="23"/>
        <v>44.843049327354265</v>
      </c>
      <c r="S107" s="39">
        <f t="shared" si="24"/>
        <v>-3.3225814910969476</v>
      </c>
      <c r="T107" s="39">
        <f t="shared" si="25"/>
        <v>-3.3225814910969547</v>
      </c>
      <c r="U107" t="s">
        <v>84</v>
      </c>
      <c r="V107" t="s">
        <v>69</v>
      </c>
      <c r="W107" t="s">
        <v>88</v>
      </c>
      <c r="X107" s="48" t="s">
        <v>313</v>
      </c>
      <c r="Y107" s="41"/>
    </row>
    <row r="108" spans="1:25" ht="15" x14ac:dyDescent="0.25">
      <c r="A108">
        <v>2.2400000000000002</v>
      </c>
      <c r="B108">
        <v>1.7</v>
      </c>
      <c r="C108" s="29">
        <f t="shared" si="17"/>
        <v>3.4663865546218364E-2</v>
      </c>
      <c r="D108" s="30">
        <f>IF(OR($A108="",$B108=""),"",A108*'MPTO_working_2-way'!$G107)</f>
        <v>2.3176470588235292</v>
      </c>
      <c r="E108" s="32">
        <f>IF(OR($A108="",$B108=""),"",B108*'MPTO_working_2-way'!$G107)</f>
        <v>1.7589285714285712</v>
      </c>
      <c r="F108" s="30">
        <f>IF(OR($A108="",$B108=""),"",'MPTO_working_2-way'!D107)</f>
        <v>2.3304773561811505</v>
      </c>
      <c r="G108" s="32">
        <f>IF(OR($A108="",$B108=""),"",'MPTO_working_2-way'!E107)</f>
        <v>1.7516099356025756</v>
      </c>
      <c r="H108" s="30">
        <f>IF(OR($A108="",$B108=""),"",'OddsRatio_working_2-way'!M107)</f>
        <v>2.3309502512973848</v>
      </c>
      <c r="I108" s="30">
        <f>IF(OR($A108="",$B108=""),"",'OddsRatio_working_2-way'!N107)</f>
        <v>1.7513428837969105</v>
      </c>
      <c r="J108" s="30">
        <f>IF('Log_working_2-way'!$D107="","",A108^('Log_working_2-way'!$D107))</f>
        <v>2.3368656510313084</v>
      </c>
      <c r="K108" s="32">
        <f>IF('Log_working_2-way'!$D107="","",B108^('Log_working_2-way'!$D107))</f>
        <v>1.7480183212340654</v>
      </c>
      <c r="L108" s="37">
        <f t="shared" si="18"/>
        <v>0.43147208121827418</v>
      </c>
      <c r="M108" s="37">
        <f t="shared" si="19"/>
        <v>0.56852791878172593</v>
      </c>
      <c r="N108" s="38">
        <v>100</v>
      </c>
      <c r="O108" s="38">
        <f t="shared" si="20"/>
        <v>55.357142857142868</v>
      </c>
      <c r="P108" s="38">
        <f t="shared" si="21"/>
        <v>41.176470588235297</v>
      </c>
      <c r="Q108" s="38">
        <f t="shared" si="22"/>
        <v>58.82352941176471</v>
      </c>
      <c r="R108" s="38">
        <f t="shared" si="23"/>
        <v>44.642857142857139</v>
      </c>
      <c r="S108" s="39">
        <f t="shared" si="24"/>
        <v>-3.4663865546218418</v>
      </c>
      <c r="T108" s="39">
        <f t="shared" si="25"/>
        <v>-3.4663865546218418</v>
      </c>
      <c r="U108" t="s">
        <v>87</v>
      </c>
      <c r="V108" t="s">
        <v>68</v>
      </c>
      <c r="W108" t="s">
        <v>88</v>
      </c>
      <c r="X108" s="48" t="s">
        <v>313</v>
      </c>
      <c r="Y108" s="41"/>
    </row>
    <row r="109" spans="1:25" ht="15" x14ac:dyDescent="0.25">
      <c r="A109">
        <v>2</v>
      </c>
      <c r="B109">
        <v>1.88</v>
      </c>
      <c r="C109" s="29">
        <f t="shared" si="17"/>
        <v>3.1914893617021267E-2</v>
      </c>
      <c r="D109" s="30">
        <f>IF(OR($A109="",$B109=""),"",A109*'MPTO_working_2-way'!$G108)</f>
        <v>2.0638297872340425</v>
      </c>
      <c r="E109" s="32">
        <f>IF(OR($A109="",$B109=""),"",B109*'MPTO_working_2-way'!$G108)</f>
        <v>1.94</v>
      </c>
      <c r="F109" s="30">
        <f>IF(OR($A109="",$B109=""),"",'MPTO_working_2-way'!D108)</f>
        <v>2.0659340659340657</v>
      </c>
      <c r="G109" s="32">
        <f>IF(OR($A109="",$B109=""),"",'MPTO_working_2-way'!E108)</f>
        <v>1.9381443298969072</v>
      </c>
      <c r="H109" s="30">
        <f>IF(OR($A109="",$B109=""),"",'OddsRatio_working_2-way'!M108)</f>
        <v>2.0660035817780522</v>
      </c>
      <c r="I109" s="30">
        <f>IF(OR($A109="",$B109=""),"",'OddsRatio_working_2-way'!N108)</f>
        <v>1.9380831519646857</v>
      </c>
      <c r="J109" s="30">
        <f>IF('Log_working_2-way'!$D108="","",A109^('Log_working_2-way'!$D108))</f>
        <v>2.0669618454035223</v>
      </c>
      <c r="K109" s="32">
        <f>IF('Log_working_2-way'!$D108="","",B109^('Log_working_2-way'!$D108))</f>
        <v>1.9372406373367297</v>
      </c>
      <c r="L109" s="37">
        <f t="shared" si="18"/>
        <v>0.4845360824742268</v>
      </c>
      <c r="M109" s="37">
        <f t="shared" si="19"/>
        <v>0.51546391752577325</v>
      </c>
      <c r="N109" s="38">
        <v>100</v>
      </c>
      <c r="O109" s="38">
        <f t="shared" si="20"/>
        <v>50</v>
      </c>
      <c r="P109" s="38">
        <f t="shared" si="21"/>
        <v>46.808510638297875</v>
      </c>
      <c r="Q109" s="38">
        <f t="shared" si="22"/>
        <v>53.191489361702125</v>
      </c>
      <c r="R109" s="38">
        <f t="shared" si="23"/>
        <v>50</v>
      </c>
      <c r="S109" s="39">
        <f t="shared" si="24"/>
        <v>-3.1914893617021249</v>
      </c>
      <c r="T109" s="39">
        <f t="shared" si="25"/>
        <v>-3.1914893617021249</v>
      </c>
      <c r="U109" t="s">
        <v>80</v>
      </c>
      <c r="V109" t="s">
        <v>71</v>
      </c>
      <c r="W109" t="s">
        <v>88</v>
      </c>
      <c r="X109" s="48" t="s">
        <v>313</v>
      </c>
      <c r="Y109" s="41"/>
    </row>
    <row r="110" spans="1:25" ht="15" x14ac:dyDescent="0.25">
      <c r="A110">
        <v>2.35</v>
      </c>
      <c r="B110">
        <v>1.63</v>
      </c>
      <c r="C110" s="29">
        <f t="shared" si="17"/>
        <v>3.9028847408954404E-2</v>
      </c>
      <c r="D110" s="30">
        <f>IF(OR($A110="",$B110=""),"",A110*'MPTO_working_2-way'!$G109)</f>
        <v>2.4417177914110431</v>
      </c>
      <c r="E110" s="32">
        <f>IF(OR($A110="",$B110=""),"",B110*'MPTO_working_2-way'!$G109)</f>
        <v>1.6936170212765955</v>
      </c>
      <c r="F110" s="30">
        <f>IF(OR($A110="",$B110=""),"",'MPTO_working_2-way'!D109)</f>
        <v>2.4629480790869636</v>
      </c>
      <c r="G110" s="32">
        <f>IF(OR($A110="",$B110=""),"",'MPTO_working_2-way'!E109)</f>
        <v>1.6835512581035048</v>
      </c>
      <c r="H110" s="30">
        <f>IF(OR($A110="",$B110=""),"",'OddsRatio_working_2-way'!M109)</f>
        <v>2.4638501094227996</v>
      </c>
      <c r="I110" s="30">
        <f>IF(OR($A110="",$B110=""),"",'OddsRatio_working_2-way'!N109)</f>
        <v>1.6831300510639733</v>
      </c>
      <c r="J110" s="30">
        <f>IF('Log_working_2-way'!$D109="","",A110^('Log_working_2-way'!$D109))</f>
        <v>2.4737476176576996</v>
      </c>
      <c r="K110" s="32">
        <f>IF('Log_working_2-way'!$D109="","",B110^('Log_working_2-way'!$D109))</f>
        <v>1.6785422334314666</v>
      </c>
      <c r="L110" s="37">
        <f t="shared" si="18"/>
        <v>0.40954773869346733</v>
      </c>
      <c r="M110" s="37">
        <f t="shared" si="19"/>
        <v>0.59045226130653272</v>
      </c>
      <c r="N110" s="38">
        <v>100</v>
      </c>
      <c r="O110" s="38">
        <f t="shared" si="20"/>
        <v>57.446808510638299</v>
      </c>
      <c r="P110" s="38">
        <f t="shared" si="21"/>
        <v>38.650306748466257</v>
      </c>
      <c r="Q110" s="38">
        <f t="shared" si="22"/>
        <v>61.349693251533743</v>
      </c>
      <c r="R110" s="38">
        <f t="shared" si="23"/>
        <v>42.553191489361701</v>
      </c>
      <c r="S110" s="39">
        <f t="shared" si="24"/>
        <v>-3.9028847408954448</v>
      </c>
      <c r="T110" s="39">
        <f t="shared" si="25"/>
        <v>-3.9028847408954448</v>
      </c>
      <c r="U110" t="s">
        <v>79</v>
      </c>
      <c r="V110" t="s">
        <v>83</v>
      </c>
      <c r="W110" t="s">
        <v>88</v>
      </c>
      <c r="X110" s="48" t="s">
        <v>313</v>
      </c>
      <c r="Y110" s="41"/>
    </row>
    <row r="111" spans="1:25" ht="15" x14ac:dyDescent="0.25">
      <c r="A111">
        <v>1.76</v>
      </c>
      <c r="B111">
        <v>2.09</v>
      </c>
      <c r="C111" s="29">
        <f t="shared" si="17"/>
        <v>4.6650717703349276E-2</v>
      </c>
      <c r="D111" s="30">
        <f>IF(OR($A111="",$B111=""),"",A111*'MPTO_working_2-way'!$G110)</f>
        <v>1.8421052631578947</v>
      </c>
      <c r="E111" s="32">
        <f>IF(OR($A111="",$B111=""),"",B111*'MPTO_working_2-way'!$G110)</f>
        <v>2.1875</v>
      </c>
      <c r="F111" s="30">
        <f>IF(OR($A111="",$B111=""),"",'MPTO_working_2-way'!D110)</f>
        <v>1.8353457738748626</v>
      </c>
      <c r="G111" s="32">
        <f>IF(OR($A111="",$B111=""),"",'MPTO_working_2-way'!E110)</f>
        <v>2.1971090670170828</v>
      </c>
      <c r="H111" s="30">
        <f>IF(OR($A111="",$B111=""),"",'OddsRatio_working_2-way'!M110)</f>
        <v>1.8350135965491927</v>
      </c>
      <c r="I111" s="30">
        <f>IF(OR($A111="",$B111=""),"",'OddsRatio_working_2-way'!N110)</f>
        <v>2.197585289787658</v>
      </c>
      <c r="J111" s="30">
        <f>IF('Log_working_2-way'!$D110="","",A111^('Log_working_2-way'!$D110))</f>
        <v>1.8319153686125185</v>
      </c>
      <c r="K111" s="32">
        <f>IF('Log_working_2-way'!$D110="","",B111^('Log_working_2-way'!$D110))</f>
        <v>2.2020453494773053</v>
      </c>
      <c r="L111" s="37">
        <f t="shared" si="18"/>
        <v>0.54285714285714282</v>
      </c>
      <c r="M111" s="37">
        <f t="shared" si="19"/>
        <v>0.45714285714285713</v>
      </c>
      <c r="N111" s="38">
        <v>100</v>
      </c>
      <c r="O111" s="38">
        <f t="shared" si="20"/>
        <v>43.181818181818187</v>
      </c>
      <c r="P111" s="38">
        <f t="shared" si="21"/>
        <v>52.153110047846894</v>
      </c>
      <c r="Q111" s="38">
        <f t="shared" si="22"/>
        <v>47.846889952153113</v>
      </c>
      <c r="R111" s="38">
        <f t="shared" si="23"/>
        <v>56.81818181818182</v>
      </c>
      <c r="S111" s="39">
        <f t="shared" si="24"/>
        <v>-4.6650717703349258</v>
      </c>
      <c r="T111" s="39">
        <f t="shared" si="25"/>
        <v>-4.6650717703349258</v>
      </c>
      <c r="U111" t="s">
        <v>300</v>
      </c>
      <c r="V111" t="s">
        <v>301</v>
      </c>
      <c r="W111" t="s">
        <v>316</v>
      </c>
      <c r="X111" s="48" t="s">
        <v>314</v>
      </c>
      <c r="Y111" s="41"/>
    </row>
    <row r="112" spans="1:25" ht="15" x14ac:dyDescent="0.25">
      <c r="A112">
        <v>1.69</v>
      </c>
      <c r="B112">
        <v>2.29</v>
      </c>
      <c r="C112" s="29">
        <f t="shared" si="17"/>
        <v>2.8397199038784571E-2</v>
      </c>
      <c r="D112" s="30">
        <f>IF(OR($A112="",$B112=""),"",A112*'MPTO_working_2-way'!$G111)</f>
        <v>1.7379912663755459</v>
      </c>
      <c r="E112" s="32">
        <f>IF(OR($A112="",$B112=""),"",B112*'MPTO_working_2-way'!$G111)</f>
        <v>2.3550295857988166</v>
      </c>
      <c r="F112" s="30">
        <f>IF(OR($A112="",$B112=""),"",'MPTO_working_2-way'!D111)</f>
        <v>1.7315496297621977</v>
      </c>
      <c r="G112" s="32">
        <f>IF(OR($A112="",$B112=""),"",'MPTO_working_2-way'!E111)</f>
        <v>2.3669612550074923</v>
      </c>
      <c r="H112" s="30">
        <f>IF(OR($A112="",$B112=""),"",'OddsRatio_working_2-way'!M111)</f>
        <v>1.7313574508612271</v>
      </c>
      <c r="I112" s="30">
        <f>IF(OR($A112="",$B112=""),"",'OddsRatio_working_2-way'!N111)</f>
        <v>2.3673204516101207</v>
      </c>
      <c r="J112" s="30">
        <f>IF('Log_working_2-way'!$D111="","",A112^('Log_working_2-way'!$D111))</f>
        <v>1.7284425512400656</v>
      </c>
      <c r="K112" s="32">
        <f>IF('Log_working_2-way'!$D111="","",B112^('Log_working_2-way'!$D111))</f>
        <v>2.372791853383128</v>
      </c>
      <c r="L112" s="37">
        <f t="shared" si="18"/>
        <v>0.57537688442211055</v>
      </c>
      <c r="M112" s="37">
        <f t="shared" si="19"/>
        <v>0.42462311557788945</v>
      </c>
      <c r="N112" s="38">
        <v>100</v>
      </c>
      <c r="O112" s="38">
        <f t="shared" si="20"/>
        <v>40.828402366863905</v>
      </c>
      <c r="P112" s="38">
        <f t="shared" si="21"/>
        <v>56.331877729257641</v>
      </c>
      <c r="Q112" s="38">
        <f t="shared" si="22"/>
        <v>43.668122270742359</v>
      </c>
      <c r="R112" s="38">
        <f t="shared" si="23"/>
        <v>59.171597633136095</v>
      </c>
      <c r="S112" s="39">
        <f t="shared" si="24"/>
        <v>-2.8397199038784535</v>
      </c>
      <c r="T112" s="39">
        <f t="shared" si="25"/>
        <v>-2.8397199038784535</v>
      </c>
      <c r="U112" t="s">
        <v>302</v>
      </c>
      <c r="V112" t="s">
        <v>303</v>
      </c>
      <c r="W112" t="s">
        <v>316</v>
      </c>
      <c r="X112" s="48" t="s">
        <v>314</v>
      </c>
      <c r="Y112" s="41"/>
    </row>
    <row r="113" spans="1:25" s="35" customFormat="1" ht="15" x14ac:dyDescent="0.25">
      <c r="A113">
        <v>1.7</v>
      </c>
      <c r="B113">
        <v>2.27</v>
      </c>
      <c r="C113" s="29">
        <f t="shared" si="17"/>
        <v>2.876392847888054E-2</v>
      </c>
      <c r="D113" s="30">
        <f>IF(OR($A113="",$B113=""),"",A113*'MPTO_working_2-way'!$G112)</f>
        <v>1.748898678414097</v>
      </c>
      <c r="E113" s="32">
        <f>IF(OR($A113="",$B113=""),"",B113*'MPTO_working_2-way'!$G112)</f>
        <v>2.335294117647059</v>
      </c>
      <c r="F113" s="30">
        <f>IF(OR($A113="",$B113=""),"",'MPTO_working_2-way'!D112)</f>
        <v>1.7426055543011967</v>
      </c>
      <c r="G113" s="32">
        <f>IF(OR($A113="",$B113=""),"",'MPTO_working_2-way'!E112)</f>
        <v>2.3466099118273029</v>
      </c>
      <c r="H113" s="30">
        <f>IF(OR($A113="",$B113=""),"",'OddsRatio_working_2-way'!M112)</f>
        <v>1.7424157207132702</v>
      </c>
      <c r="I113" s="30">
        <f>IF(OR($A113="",$B113=""),"",'OddsRatio_working_2-way'!N112)</f>
        <v>2.3469542361512192</v>
      </c>
      <c r="J113" s="30">
        <f>IF('Log_working_2-way'!$D112="","",A113^('Log_working_2-way'!$D112))</f>
        <v>1.7395677440294552</v>
      </c>
      <c r="K113" s="32">
        <f>IF('Log_working_2-way'!$D112="","",B113^('Log_working_2-way'!$D112))</f>
        <v>2.352141177157876</v>
      </c>
      <c r="L113" s="37">
        <f t="shared" si="18"/>
        <v>0.5717884130982368</v>
      </c>
      <c r="M113" s="37">
        <f t="shared" si="19"/>
        <v>0.4282115869017632</v>
      </c>
      <c r="N113" s="38">
        <v>100</v>
      </c>
      <c r="O113" s="38">
        <f t="shared" si="20"/>
        <v>41.176470588235297</v>
      </c>
      <c r="P113" s="38">
        <f t="shared" si="21"/>
        <v>55.947136563876647</v>
      </c>
      <c r="Q113" s="38">
        <f t="shared" si="22"/>
        <v>44.052863436123346</v>
      </c>
      <c r="R113" s="38">
        <f t="shared" si="23"/>
        <v>58.82352941176471</v>
      </c>
      <c r="S113" s="39">
        <f t="shared" si="24"/>
        <v>-2.8763928478880487</v>
      </c>
      <c r="T113" s="39">
        <f t="shared" si="25"/>
        <v>-2.8763928478880629</v>
      </c>
      <c r="U113" t="s">
        <v>304</v>
      </c>
      <c r="V113" t="s">
        <v>305</v>
      </c>
      <c r="W113" t="s">
        <v>319</v>
      </c>
      <c r="X113" s="48" t="s">
        <v>314</v>
      </c>
      <c r="Y113" s="41"/>
    </row>
    <row r="114" spans="1:25" ht="15" x14ac:dyDescent="0.25">
      <c r="A114">
        <v>1.64</v>
      </c>
      <c r="B114">
        <v>2.38</v>
      </c>
      <c r="C114" s="29">
        <f t="shared" si="17"/>
        <v>2.9924164787866303E-2</v>
      </c>
      <c r="D114" s="30">
        <f>IF(OR($A114="",$B114=""),"",A114*'MPTO_working_2-way'!$G113)</f>
        <v>1.6890756302521006</v>
      </c>
      <c r="E114" s="32">
        <f>IF(OR($A114="",$B114=""),"",B114*'MPTO_working_2-way'!$G113)</f>
        <v>2.4512195121951219</v>
      </c>
      <c r="F114" s="30">
        <f>IF(OR($A114="",$B114=""),"",'MPTO_working_2-way'!D113)</f>
        <v>1.6812543073742245</v>
      </c>
      <c r="G114" s="32">
        <f>IF(OR($A114="",$B114=""),"",'MPTO_working_2-way'!E113)</f>
        <v>2.4678806272129488</v>
      </c>
      <c r="H114" s="30">
        <f>IF(OR($A114="",$B114=""),"",'OddsRatio_working_2-way'!M113)</f>
        <v>1.6810052246069986</v>
      </c>
      <c r="I114" s="30">
        <f>IF(OR($A114="",$B114=""),"",'OddsRatio_working_2-way'!N113)</f>
        <v>2.468417515558841</v>
      </c>
      <c r="J114" s="30">
        <f>IF('Log_working_2-way'!$D113="","",A114^('Log_working_2-way'!$D113))</f>
        <v>1.6774595064065265</v>
      </c>
      <c r="K114" s="32">
        <f>IF('Log_working_2-way'!$D113="","",B114^('Log_working_2-way'!$D113))</f>
        <v>2.4761029855560022</v>
      </c>
      <c r="L114" s="37">
        <f t="shared" si="18"/>
        <v>0.59203980099502496</v>
      </c>
      <c r="M114" s="37">
        <f t="shared" si="19"/>
        <v>0.40796019900497515</v>
      </c>
      <c r="N114" s="38">
        <v>100</v>
      </c>
      <c r="O114" s="38">
        <f t="shared" si="20"/>
        <v>39.024390243902438</v>
      </c>
      <c r="P114" s="38">
        <f t="shared" si="21"/>
        <v>57.983193277310924</v>
      </c>
      <c r="Q114" s="38">
        <f t="shared" si="22"/>
        <v>42.016806722689076</v>
      </c>
      <c r="R114" s="38">
        <f t="shared" si="23"/>
        <v>60.975609756097562</v>
      </c>
      <c r="S114" s="39">
        <f t="shared" si="24"/>
        <v>-2.9924164787866374</v>
      </c>
      <c r="T114" s="39">
        <f t="shared" si="25"/>
        <v>-2.9924164787866374</v>
      </c>
      <c r="U114" t="s">
        <v>306</v>
      </c>
      <c r="V114" t="s">
        <v>307</v>
      </c>
      <c r="W114" t="s">
        <v>319</v>
      </c>
      <c r="X114" s="48" t="s">
        <v>314</v>
      </c>
      <c r="Y114" s="41"/>
    </row>
    <row r="115" spans="1:25" ht="15" x14ac:dyDescent="0.25">
      <c r="A115">
        <v>2.2000000000000002</v>
      </c>
      <c r="B115">
        <v>1.72</v>
      </c>
      <c r="C115" s="29">
        <f t="shared" si="17"/>
        <v>3.5940803382663811E-2</v>
      </c>
      <c r="D115" s="30">
        <f>IF(OR($A115="",$B115=""),"",A115*'MPTO_working_2-way'!$G114)</f>
        <v>2.2790697674418605</v>
      </c>
      <c r="E115" s="32">
        <f>IF(OR($A115="",$B115=""),"",B115*'MPTO_working_2-way'!$G114)</f>
        <v>1.7818181818181817</v>
      </c>
      <c r="F115" s="30">
        <f>IF(OR($A115="",$B115=""),"",'MPTO_working_2-way'!D114)</f>
        <v>2.2905569007263922</v>
      </c>
      <c r="G115" s="32">
        <f>IF(OR($A115="",$B115=""),"",'MPTO_working_2-way'!E114)</f>
        <v>1.7748592870544089</v>
      </c>
      <c r="H115" s="30">
        <f>IF(OR($A115="",$B115=""),"",'OddsRatio_working_2-way'!M114)</f>
        <v>2.2909944487358058</v>
      </c>
      <c r="I115" s="30">
        <f>IF(OR($A115="",$B115=""),"",'OddsRatio_working_2-way'!N114)</f>
        <v>1.7745966692414832</v>
      </c>
      <c r="J115" s="30">
        <f>IF('Log_working_2-way'!$D114="","",A115^('Log_working_2-way'!$D114))</f>
        <v>2.2962889076273294</v>
      </c>
      <c r="K115" s="32">
        <f>IF('Log_working_2-way'!$D114="","",B115^('Log_working_2-way'!$D114))</f>
        <v>1.7714329684655428</v>
      </c>
      <c r="L115" s="37">
        <f t="shared" si="18"/>
        <v>0.43877551020408162</v>
      </c>
      <c r="M115" s="37">
        <f t="shared" si="19"/>
        <v>0.56122448979591844</v>
      </c>
      <c r="N115" s="38">
        <v>100</v>
      </c>
      <c r="O115" s="38">
        <f t="shared" si="20"/>
        <v>54.545454545454554</v>
      </c>
      <c r="P115" s="38">
        <f t="shared" si="21"/>
        <v>41.860465116279073</v>
      </c>
      <c r="Q115" s="38">
        <f t="shared" si="22"/>
        <v>58.139534883720934</v>
      </c>
      <c r="R115" s="38">
        <f t="shared" si="23"/>
        <v>45.454545454545453</v>
      </c>
      <c r="S115" s="39">
        <f t="shared" si="24"/>
        <v>-3.5940803382663802</v>
      </c>
      <c r="T115" s="39">
        <f t="shared" si="25"/>
        <v>-3.5940803382663802</v>
      </c>
      <c r="U115" t="s">
        <v>95</v>
      </c>
      <c r="V115" t="s">
        <v>107</v>
      </c>
      <c r="W115" t="s">
        <v>156</v>
      </c>
      <c r="X115" s="48" t="s">
        <v>314</v>
      </c>
      <c r="Y115" s="41"/>
    </row>
    <row r="116" spans="1:25" ht="15" x14ac:dyDescent="0.25">
      <c r="A116">
        <v>2.06</v>
      </c>
      <c r="B116">
        <v>1.83</v>
      </c>
      <c r="C116" s="29">
        <f t="shared" si="17"/>
        <v>3.1884980635577431E-2</v>
      </c>
      <c r="D116" s="30">
        <f>IF(OR($A116="",$B116=""),"",A116*'MPTO_working_2-way'!$G115)</f>
        <v>2.1256830601092895</v>
      </c>
      <c r="E116" s="32">
        <f>IF(OR($A116="",$B116=""),"",B116*'MPTO_working_2-way'!$G115)</f>
        <v>1.8883495145631068</v>
      </c>
      <c r="F116" s="30">
        <f>IF(OR($A116="",$B116=""),"",'MPTO_working_2-way'!D115)</f>
        <v>2.1299508446804905</v>
      </c>
      <c r="G116" s="32">
        <f>IF(OR($A116="",$B116=""),"",'MPTO_working_2-way'!E115)</f>
        <v>1.8849942497124856</v>
      </c>
      <c r="H116" s="30">
        <f>IF(OR($A116="",$B116=""),"",'OddsRatio_working_2-way'!M115)</f>
        <v>2.1300922235529893</v>
      </c>
      <c r="I116" s="30">
        <f>IF(OR($A116="",$B116=""),"",'OddsRatio_working_2-way'!N115)</f>
        <v>1.8848835335367746</v>
      </c>
      <c r="J116" s="30">
        <f>IF('Log_working_2-way'!$D115="","",A116^('Log_working_2-way'!$D115))</f>
        <v>2.1320394516231058</v>
      </c>
      <c r="K116" s="32">
        <f>IF('Log_working_2-way'!$D115="","",B116^('Log_working_2-way'!$D115))</f>
        <v>1.8833614398916756</v>
      </c>
      <c r="L116" s="37">
        <f t="shared" si="18"/>
        <v>0.47043701799485865</v>
      </c>
      <c r="M116" s="37">
        <f t="shared" si="19"/>
        <v>0.5295629820051414</v>
      </c>
      <c r="N116" s="38">
        <v>100</v>
      </c>
      <c r="O116" s="38">
        <f t="shared" si="20"/>
        <v>51.456310679611654</v>
      </c>
      <c r="P116" s="38">
        <f t="shared" si="21"/>
        <v>45.355191256830594</v>
      </c>
      <c r="Q116" s="38">
        <f t="shared" si="22"/>
        <v>54.644808743169392</v>
      </c>
      <c r="R116" s="38">
        <f t="shared" si="23"/>
        <v>48.543689320388353</v>
      </c>
      <c r="S116" s="39">
        <f t="shared" si="24"/>
        <v>-3.1884980635577378</v>
      </c>
      <c r="T116" s="39">
        <f t="shared" si="25"/>
        <v>-3.1884980635577591</v>
      </c>
      <c r="U116" t="s">
        <v>148</v>
      </c>
      <c r="V116" t="s">
        <v>98</v>
      </c>
      <c r="W116" t="s">
        <v>156</v>
      </c>
      <c r="X116" s="48" t="s">
        <v>314</v>
      </c>
      <c r="Y116" s="41"/>
    </row>
    <row r="117" spans="1:25" ht="15" x14ac:dyDescent="0.25">
      <c r="A117">
        <v>2</v>
      </c>
      <c r="B117">
        <v>1.85</v>
      </c>
      <c r="C117" s="29">
        <f t="shared" si="17"/>
        <v>4.0540540540540349E-2</v>
      </c>
      <c r="D117" s="30">
        <f>IF(OR($A117="",$B117=""),"",A117*'MPTO_working_2-way'!$G116)</f>
        <v>2.0810810810810807</v>
      </c>
      <c r="E117" s="32">
        <f>IF(OR($A117="",$B117=""),"",B117*'MPTO_working_2-way'!$G116)</f>
        <v>1.9249999999999998</v>
      </c>
      <c r="F117" s="30">
        <f>IF(OR($A117="",$B117=""),"",'MPTO_working_2-way'!D116)</f>
        <v>2.0845070422535206</v>
      </c>
      <c r="G117" s="32">
        <f>IF(OR($A117="",$B117=""),"",'MPTO_working_2-way'!E116)</f>
        <v>1.9220779220779218</v>
      </c>
      <c r="H117" s="30">
        <f>IF(OR($A117="",$B117=""),"",'OddsRatio_working_2-way'!M116)</f>
        <v>2.0846522890932806</v>
      </c>
      <c r="I117" s="30">
        <f>IF(OR($A117="",$B117=""),"",'OddsRatio_working_2-way'!N116)</f>
        <v>1.9219544457292885</v>
      </c>
      <c r="J117" s="30">
        <f>IF('Log_working_2-way'!$D116="","",A117^('Log_working_2-way'!$D116))</f>
        <v>2.086225702151145</v>
      </c>
      <c r="K117" s="32">
        <f>IF('Log_working_2-way'!$D116="","",B117^('Log_working_2-way'!$D116))</f>
        <v>1.9206189818740487</v>
      </c>
      <c r="L117" s="37">
        <f t="shared" si="18"/>
        <v>0.48051948051948062</v>
      </c>
      <c r="M117" s="37">
        <f t="shared" si="19"/>
        <v>0.51948051948051954</v>
      </c>
      <c r="N117" s="38">
        <v>100</v>
      </c>
      <c r="O117" s="38">
        <f t="shared" si="20"/>
        <v>50</v>
      </c>
      <c r="P117" s="38">
        <f t="shared" si="21"/>
        <v>45.945945945945937</v>
      </c>
      <c r="Q117" s="38">
        <f t="shared" si="22"/>
        <v>54.054054054054049</v>
      </c>
      <c r="R117" s="38">
        <f t="shared" si="23"/>
        <v>50</v>
      </c>
      <c r="S117" s="39">
        <f t="shared" si="24"/>
        <v>-4.0540540540540491</v>
      </c>
      <c r="T117" s="39">
        <f t="shared" si="25"/>
        <v>-4.0540540540540633</v>
      </c>
      <c r="U117" t="s">
        <v>112</v>
      </c>
      <c r="V117" t="s">
        <v>114</v>
      </c>
      <c r="W117" t="s">
        <v>157</v>
      </c>
      <c r="X117" s="48" t="s">
        <v>314</v>
      </c>
      <c r="Y117" s="41"/>
    </row>
    <row r="118" spans="1:25" ht="15" x14ac:dyDescent="0.25">
      <c r="A118">
        <v>2.4</v>
      </c>
      <c r="B118">
        <v>1.59</v>
      </c>
      <c r="C118" s="29">
        <f t="shared" si="17"/>
        <v>4.5597484276729494E-2</v>
      </c>
      <c r="D118" s="30">
        <f>IF(OR($A118="",$B118=""),"",A118*'MPTO_working_2-way'!$G117)</f>
        <v>2.5094339622641506</v>
      </c>
      <c r="E118" s="32">
        <f>IF(OR($A118="",$B118=""),"",B118*'MPTO_working_2-way'!$G117)</f>
        <v>1.6625000000000001</v>
      </c>
      <c r="F118" s="30">
        <f>IF(OR($A118="",$B118=""),"",'MPTO_working_2-way'!D117)</f>
        <v>2.5389221556886223</v>
      </c>
      <c r="G118" s="32">
        <f>IF(OR($A118="",$B118=""),"",'MPTO_working_2-way'!E117)</f>
        <v>1.649805447470817</v>
      </c>
      <c r="H118" s="30">
        <f>IF(OR($A118="",$B118=""),"",'OddsRatio_working_2-way'!M117)</f>
        <v>2.5404159684748153</v>
      </c>
      <c r="I118" s="30">
        <f>IF(OR($A118="",$B118=""),"",'OddsRatio_working_2-way'!N117)</f>
        <v>1.6491753010001007</v>
      </c>
      <c r="J118" s="30">
        <f>IF('Log_working_2-way'!$D117="","",A118^('Log_working_2-way'!$D117))</f>
        <v>2.5543298541543464</v>
      </c>
      <c r="K118" s="32">
        <f>IF('Log_working_2-way'!$D117="","",B118^('Log_working_2-way'!$D117))</f>
        <v>1.6433640821646023</v>
      </c>
      <c r="L118" s="37">
        <f t="shared" si="18"/>
        <v>0.39849624060150379</v>
      </c>
      <c r="M118" s="37">
        <f t="shared" si="19"/>
        <v>0.60150375939849621</v>
      </c>
      <c r="N118" s="38">
        <v>100</v>
      </c>
      <c r="O118" s="38">
        <f t="shared" si="20"/>
        <v>58.333333333333336</v>
      </c>
      <c r="P118" s="38">
        <f t="shared" si="21"/>
        <v>37.106918238993707</v>
      </c>
      <c r="Q118" s="38">
        <f t="shared" si="22"/>
        <v>62.893081761006286</v>
      </c>
      <c r="R118" s="38">
        <f t="shared" si="23"/>
        <v>41.666666666666671</v>
      </c>
      <c r="S118" s="39">
        <f t="shared" si="24"/>
        <v>-4.5597484276729503</v>
      </c>
      <c r="T118" s="39">
        <f t="shared" si="25"/>
        <v>-4.5597484276729645</v>
      </c>
      <c r="U118" t="s">
        <v>163</v>
      </c>
      <c r="V118" t="s">
        <v>139</v>
      </c>
      <c r="W118" t="s">
        <v>155</v>
      </c>
      <c r="X118" s="48" t="s">
        <v>314</v>
      </c>
      <c r="Y118" s="41"/>
    </row>
    <row r="119" spans="1:25" ht="15" x14ac:dyDescent="0.25">
      <c r="A119">
        <v>1.44</v>
      </c>
      <c r="B119">
        <v>2.9</v>
      </c>
      <c r="C119" s="29">
        <f t="shared" si="17"/>
        <v>3.9272030651340994E-2</v>
      </c>
      <c r="D119" s="30">
        <f>IF(OR($A119="",$B119=""),"",A119*'MPTO_working_2-way'!$G118)</f>
        <v>1.4965517241379309</v>
      </c>
      <c r="E119" s="32">
        <f>IF(OR($A119="",$B119=""),"",B119*'MPTO_working_2-way'!$G118)</f>
        <v>3.0138888888888888</v>
      </c>
      <c r="F119" s="30">
        <f>IF(OR($A119="",$B119=""),"",'MPTO_working_2-way'!D118)</f>
        <v>1.481902058197303</v>
      </c>
      <c r="G119" s="32">
        <f>IF(OR($A119="",$B119=""),"",'MPTO_working_2-way'!E118)</f>
        <v>3.0751104565537557</v>
      </c>
      <c r="H119" s="30">
        <f>IF(OR($A119="",$B119=""),"",'OddsRatio_working_2-way'!M118)</f>
        <v>1.4812265031857879</v>
      </c>
      <c r="I119" s="30">
        <f>IF(OR($A119="",$B119=""),"",'OddsRatio_working_2-way'!N118)</f>
        <v>3.0780235364840833</v>
      </c>
      <c r="J119" s="30">
        <f>IF('Log_working_2-way'!$D118="","",A119^('Log_working_2-way'!$D118))</f>
        <v>1.4744916395794321</v>
      </c>
      <c r="K119" s="32">
        <f>IF('Log_working_2-way'!$D118="","",B119^('Log_working_2-way'!$D118))</f>
        <v>3.1075186928168366</v>
      </c>
      <c r="L119" s="37">
        <f t="shared" si="18"/>
        <v>0.66820276497695863</v>
      </c>
      <c r="M119" s="37">
        <f t="shared" si="19"/>
        <v>0.33179723502304148</v>
      </c>
      <c r="N119" s="38">
        <v>100</v>
      </c>
      <c r="O119" s="38">
        <f t="shared" si="20"/>
        <v>30.555555555555554</v>
      </c>
      <c r="P119" s="38">
        <f t="shared" si="21"/>
        <v>65.517241379310349</v>
      </c>
      <c r="Q119" s="38">
        <f t="shared" si="22"/>
        <v>34.482758620689658</v>
      </c>
      <c r="R119" s="38">
        <f t="shared" si="23"/>
        <v>69.444444444444443</v>
      </c>
      <c r="S119" s="39">
        <f t="shared" si="24"/>
        <v>-3.9272030651341048</v>
      </c>
      <c r="T119" s="39">
        <f t="shared" si="25"/>
        <v>-3.9272030651340941</v>
      </c>
      <c r="U119" t="s">
        <v>308</v>
      </c>
      <c r="V119" t="s">
        <v>309</v>
      </c>
      <c r="W119" t="s">
        <v>319</v>
      </c>
      <c r="X119" s="48" t="s">
        <v>315</v>
      </c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76" activePane="bottomLeft" state="frozen"/>
      <selection pane="bottomLeft" activeCell="S3" sqref="S3:S1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2.79</v>
      </c>
      <c r="B3">
        <v>3.57</v>
      </c>
      <c r="C3">
        <v>2.5299999999999998</v>
      </c>
      <c r="D3" s="20">
        <f>IF(OR($A3="",$B3="",$C3=""),"",(1/A3)+(1/B3)+(1/C3)-1)</f>
        <v>3.3791900882075065E-2</v>
      </c>
      <c r="E3" s="17">
        <f>IF(OR($A3="",$B3="",$C3=""),"",A3*'MPTO_working_3-way'!$I2)</f>
        <v>2.8842794034609893</v>
      </c>
      <c r="F3" s="21">
        <f>IF(OR($A3="",$B3="",$C3=""),"",B3*'MPTO_working_3-way'!$I2)</f>
        <v>3.6906370861490077</v>
      </c>
      <c r="G3" s="22">
        <f>IF(OR($A3="",$B3="",$C3=""),"",C3*'MPTO_working_3-way'!$I2)</f>
        <v>2.6154935092316496</v>
      </c>
      <c r="H3" s="17">
        <f>IF(OR($A3="",$B3="",$C3=""),"",'MPTO_working_3-way'!E2)</f>
        <v>2.880524717334993</v>
      </c>
      <c r="I3" s="21">
        <f>IF(OR($A3="",$B3="",$C3=""),"",'MPTO_working_3-way'!F2)</f>
        <v>3.7195728084432238</v>
      </c>
      <c r="J3" s="22">
        <f>IF(OR($A3="",$B3="",$C3=""),"",'MPTO_working_3-way'!G2)</f>
        <v>2.604214478177076</v>
      </c>
      <c r="K3" s="17">
        <f>IF(OR($A3="",$B3="",$C3=""),"",'OddsRatio_working_3-way'!H2)</f>
        <v>2.8832577389748999</v>
      </c>
      <c r="L3" s="21">
        <f>IF(OR($A3="",$B3="",$C3=""),"",'OddsRatio_working_3-way'!I2)</f>
        <v>3.7038951894779282</v>
      </c>
      <c r="M3" s="22">
        <f>IF(OR($A3="",$B3="",$C3=""),"",'OddsRatio_working_3-way'!J2)</f>
        <v>2.6097119221405558</v>
      </c>
      <c r="N3" s="23">
        <f>(1/E3)* 100</f>
        <v>34.670704883862868</v>
      </c>
      <c r="O3" s="24">
        <f>(1/F3)* 100</f>
        <v>27.095592892430648</v>
      </c>
      <c r="P3" s="24">
        <f>(1/G3)* 100</f>
        <v>38.233702223706487</v>
      </c>
      <c r="Q3" t="s">
        <v>206</v>
      </c>
      <c r="R3" t="s">
        <v>207</v>
      </c>
      <c r="S3" s="48" t="s">
        <v>310</v>
      </c>
      <c r="T3" s="35">
        <v>100</v>
      </c>
      <c r="U3" s="35">
        <f>(1/A4)*((T3*A4)-T3)</f>
        <v>34.640522875816991</v>
      </c>
      <c r="V3" s="35">
        <f>(1/B4)*((T3*B4)-T3)</f>
        <v>76.744186046511629</v>
      </c>
      <c r="W3" s="35">
        <f>(1/C4)*((T3*C4)-T3)</f>
        <v>84.894259818731115</v>
      </c>
      <c r="X3" s="35">
        <f>((1/B4)+(1/C4))*T3</f>
        <v>38.361554134757256</v>
      </c>
      <c r="Y3" s="35">
        <f>((1/A4)+(1/C4))*T3</f>
        <v>80.465217305451887</v>
      </c>
      <c r="Z3" s="35">
        <f>((1/A4)+(1/B4))*T3</f>
        <v>88.615291077671372</v>
      </c>
      <c r="AA3" s="35">
        <f t="shared" ref="AA3" si="0">U3-X3</f>
        <v>-3.7210312589402648</v>
      </c>
      <c r="AB3" s="35">
        <f t="shared" ref="AB3" si="1">V3-Y3</f>
        <v>-3.7210312589402577</v>
      </c>
      <c r="AC3" s="35">
        <f t="shared" ref="AC3" si="2">W3-Z3</f>
        <v>-3.7210312589402577</v>
      </c>
      <c r="AD3" s="27"/>
      <c r="AE3" s="27"/>
      <c r="AF3">
        <v>1.85</v>
      </c>
      <c r="AG3">
        <v>2.02</v>
      </c>
      <c r="AH3" s="41"/>
      <c r="AI3" s="27"/>
      <c r="AJ3" t="s">
        <v>316</v>
      </c>
    </row>
    <row r="4" spans="1:36" ht="15" x14ac:dyDescent="0.25">
      <c r="A4">
        <v>1.53</v>
      </c>
      <c r="B4">
        <v>4.3</v>
      </c>
      <c r="C4">
        <v>6.62</v>
      </c>
      <c r="D4" s="20">
        <f t="shared" ref="D4:D67" si="3">IF(OR($A4="",$B4="",$C4=""),"",(1/A4)+(1/B4)+(1/C4)-1)</f>
        <v>3.721031258940255E-2</v>
      </c>
      <c r="E4" s="17">
        <f>IF(OR($A4="",$B4="",$C4=""),"",A4*'MPTO_working_3-way'!$I3)</f>
        <v>1.586931778261786</v>
      </c>
      <c r="F4" s="21">
        <f>IF(OR($A4="",$B4="",$C4=""),"",B4*'MPTO_working_3-way'!$I3)</f>
        <v>4.4600043441344308</v>
      </c>
      <c r="G4" s="22">
        <f>IF(OR($A4="",$B4="",$C4=""),"",C4*'MPTO_working_3-way'!$I3)</f>
        <v>6.8663322693418447</v>
      </c>
      <c r="H4" s="17">
        <f>IF(OR($A4="",$B4="",$C4=""),"",'MPTO_working_3-way'!E3)</f>
        <v>1.5595968744785285</v>
      </c>
      <c r="I4" s="21">
        <f>IF(OR($A4="",$B4="",$C4=""),"",'MPTO_working_3-way'!F3)</f>
        <v>4.54226046908102</v>
      </c>
      <c r="J4" s="22">
        <f>IF(OR($A4="",$B4="",$C4=""),"",'MPTO_working_3-way'!G3)</f>
        <v>7.2121991258739317</v>
      </c>
      <c r="K4" s="17">
        <f>IF(OR($A4="",$B4="",$C4=""),"",'OddsRatio_working_3-way'!H3)</f>
        <v>1.5686222733496111</v>
      </c>
      <c r="L4" s="21">
        <f>IF(OR($A4="",$B4="",$C4=""),"",'OddsRatio_working_3-way'!I3)</f>
        <v>4.5404783057617299</v>
      </c>
      <c r="M4" s="22">
        <f>IF(OR($A4="",$B4="",$C4=""),"",'OddsRatio_working_3-way'!J3)</f>
        <v>7.0295418419336135</v>
      </c>
      <c r="N4" s="23">
        <f t="shared" ref="N4" si="4">(1/E4)* 100</f>
        <v>63.014681141197514</v>
      </c>
      <c r="O4" s="24">
        <f t="shared" ref="O4" si="5">(1/F4)* 100</f>
        <v>22.421502824658653</v>
      </c>
      <c r="P4" s="24">
        <f t="shared" ref="P4" si="6">(1/G4)* 100</f>
        <v>14.563816034143837</v>
      </c>
      <c r="Q4" t="s">
        <v>208</v>
      </c>
      <c r="R4" t="s">
        <v>209</v>
      </c>
      <c r="S4" s="48" t="s">
        <v>310</v>
      </c>
      <c r="T4" s="35">
        <v>100</v>
      </c>
      <c r="U4" s="35">
        <f t="shared" ref="U4" si="7">(1/A5)*((T4*A5)-T4)</f>
        <v>62.264150943396231</v>
      </c>
      <c r="V4" s="35">
        <f t="shared" ref="V4" si="8">(1/B5)*((T4*B5)-T4)</f>
        <v>72.375690607734811</v>
      </c>
      <c r="W4" s="35">
        <f t="shared" ref="W4" si="9">(1/C5)*((T4*C5)-T4)</f>
        <v>62.121212121212118</v>
      </c>
      <c r="X4" s="35">
        <f t="shared" ref="X4" si="10">((1/B5)+(1/C5))*T4</f>
        <v>65.503097271053079</v>
      </c>
      <c r="Y4" s="35">
        <f t="shared" ref="Y4" si="11">((1/A5)+(1/C5))*T4</f>
        <v>75.614636935391658</v>
      </c>
      <c r="Z4" s="35">
        <f t="shared" ref="Z4" si="12">((1/A5)+(1/B5))*T4</f>
        <v>65.360158448868972</v>
      </c>
      <c r="AA4" s="35">
        <f t="shared" ref="AA4" si="13">U4-X4</f>
        <v>-3.2389463276568478</v>
      </c>
      <c r="AB4" s="35">
        <f t="shared" ref="AB4" si="14">V4-Y4</f>
        <v>-3.2389463276568478</v>
      </c>
      <c r="AC4" s="35">
        <f t="shared" ref="AC4" si="15">W4-Z4</f>
        <v>-3.2389463276568549</v>
      </c>
      <c r="AD4" s="4"/>
      <c r="AE4" s="4"/>
      <c r="AF4">
        <v>1.78</v>
      </c>
      <c r="AG4">
        <v>2.1</v>
      </c>
      <c r="AH4" s="4"/>
      <c r="AI4" s="4"/>
      <c r="AJ4" t="s">
        <v>316</v>
      </c>
    </row>
    <row r="5" spans="1:36" s="12" customFormat="1" ht="15" x14ac:dyDescent="0.25">
      <c r="A5">
        <v>2.65</v>
      </c>
      <c r="B5">
        <v>3.62</v>
      </c>
      <c r="C5">
        <v>2.64</v>
      </c>
      <c r="D5" s="20">
        <f t="shared" si="3"/>
        <v>3.2389463276568442E-2</v>
      </c>
      <c r="E5" s="17">
        <f>IF(OR($A5="",$B5="",$C5=""),"",A5*'MPTO_working_3-way'!$I4)</f>
        <v>2.7358320776829061</v>
      </c>
      <c r="F5" s="21">
        <f>IF(OR($A5="",$B5="",$C5=""),"",B5*'MPTO_working_3-way'!$I4)</f>
        <v>3.7372498570611778</v>
      </c>
      <c r="G5" s="22">
        <f>IF(OR($A5="",$B5="",$C5=""),"",C5*'MPTO_working_3-way'!$I4)</f>
        <v>2.7255081830501409</v>
      </c>
      <c r="H5" s="17">
        <f>IF(OR($A5="",$B5="",$C5=""),"",'MPTO_working_3-way'!E4)</f>
        <v>2.7280514410709897</v>
      </c>
      <c r="I5" s="21">
        <f>IF(OR($A5="",$B5="",$C5=""),"",'MPTO_working_3-way'!F4)</f>
        <v>3.7672359592457649</v>
      </c>
      <c r="J5" s="22">
        <f>IF(OR($A5="",$B5="",$C5=""),"",'MPTO_working_3-way'!G4)</f>
        <v>2.7174548763319635</v>
      </c>
      <c r="K5" s="17">
        <f>IF(OR($A5="",$B5="",$C5=""),"",'OddsRatio_working_3-way'!H4)</f>
        <v>2.7323365607726466</v>
      </c>
      <c r="L5" s="21">
        <f>IF(OR($A5="",$B5="",$C5=""),"",'OddsRatio_working_3-way'!I4)</f>
        <v>3.7507404783177778</v>
      </c>
      <c r="M5" s="22">
        <f>IF(OR($A5="",$B5="",$C5=""),"",'OddsRatio_working_3-way'!J4)</f>
        <v>2.7218375513134188</v>
      </c>
      <c r="N5" s="23">
        <f t="shared" ref="N5:N68" si="16">(1/E5)* 100</f>
        <v>36.551950982566993</v>
      </c>
      <c r="O5" s="24">
        <f t="shared" ref="O5:O68" si="17">(1/F5)* 100</f>
        <v>26.757643675083571</v>
      </c>
      <c r="P5" s="24">
        <f t="shared" ref="P5:P68" si="18">(1/G5)* 100</f>
        <v>36.690405342349436</v>
      </c>
      <c r="Q5" t="s">
        <v>210</v>
      </c>
      <c r="R5" t="s">
        <v>211</v>
      </c>
      <c r="S5" s="48" t="s">
        <v>310</v>
      </c>
      <c r="T5" s="35">
        <v>100</v>
      </c>
      <c r="U5" s="35">
        <f t="shared" ref="U5:U68" si="19">(1/A6)*((T5*A6)-T5)</f>
        <v>50.248756218905463</v>
      </c>
      <c r="V5" s="35">
        <f t="shared" ref="V5:V68" si="20">(1/B6)*((T5*B6)-T5)</f>
        <v>70.930232558139537</v>
      </c>
      <c r="W5" s="35">
        <f t="shared" ref="W5:W68" si="21">(1/C6)*((T5*C6)-T5)</f>
        <v>75.961538461538453</v>
      </c>
      <c r="X5" s="35">
        <f t="shared" ref="X5:X68" si="22">((1/B6)+(1/C6))*T5</f>
        <v>53.108228980322004</v>
      </c>
      <c r="Y5" s="35">
        <f t="shared" ref="Y5:Y68" si="23">((1/A6)+(1/C6))*T5</f>
        <v>73.789705319556063</v>
      </c>
      <c r="Z5" s="35">
        <f t="shared" ref="Z5:Z68" si="24">((1/A6)+(1/B6))*T5</f>
        <v>78.821011222954994</v>
      </c>
      <c r="AA5" s="35">
        <f t="shared" ref="AA5:AA68" si="25">U5-X5</f>
        <v>-2.8594727614165407</v>
      </c>
      <c r="AB5" s="35">
        <f t="shared" ref="AB5:AB68" si="26">V5-Y5</f>
        <v>-2.8594727614165265</v>
      </c>
      <c r="AC5" s="35">
        <f t="shared" ref="AC5:AC68" si="27">W5-Z5</f>
        <v>-2.8594727614165407</v>
      </c>
      <c r="AD5" s="27"/>
      <c r="AE5" s="27"/>
      <c r="AF5">
        <v>1.78</v>
      </c>
      <c r="AG5">
        <v>2.11</v>
      </c>
      <c r="AH5" s="36"/>
      <c r="AI5" s="27"/>
      <c r="AJ5" t="s">
        <v>316</v>
      </c>
    </row>
    <row r="6" spans="1:36" s="12" customFormat="1" ht="15" x14ac:dyDescent="0.25">
      <c r="A6">
        <v>2.0099999999999998</v>
      </c>
      <c r="B6">
        <v>3.44</v>
      </c>
      <c r="C6">
        <v>4.16</v>
      </c>
      <c r="D6" s="20">
        <f t="shared" si="3"/>
        <v>2.8594727614165372E-2</v>
      </c>
      <c r="E6" s="17">
        <f>IF(OR($A6="",$B6="",$C6=""),"",A6*'MPTO_working_3-way'!$I5)</f>
        <v>2.0674754025044724</v>
      </c>
      <c r="F6" s="21">
        <f>IF(OR($A6="",$B6="",$C6=""),"",B6*'MPTO_working_3-way'!$I5)</f>
        <v>3.538365862992729</v>
      </c>
      <c r="G6" s="22">
        <f>IF(OR($A6="",$B6="",$C6=""),"",C6*'MPTO_working_3-way'!$I5)</f>
        <v>4.2789540668749284</v>
      </c>
      <c r="H6" s="17">
        <f>IF(OR($A6="",$B6="",$C6=""),"",'MPTO_working_3-way'!E5)</f>
        <v>2.0492606944160525</v>
      </c>
      <c r="I6" s="21">
        <f>IF(OR($A6="",$B6="",$C6=""),"",'MPTO_working_3-way'!F5)</f>
        <v>3.5566165521625654</v>
      </c>
      <c r="J6" s="22">
        <f>IF(OR($A6="",$B6="",$C6=""),"",'MPTO_working_3-way'!G5)</f>
        <v>4.3317601626930458</v>
      </c>
      <c r="K6" s="17">
        <f>IF(OR($A6="",$B6="",$C6=""),"",'OddsRatio_working_3-way'!H5)</f>
        <v>2.0565499171211137</v>
      </c>
      <c r="L6" s="21">
        <f>IF(OR($A6="",$B6="",$C6=""),"",'OddsRatio_working_3-way'!I5)</f>
        <v>3.5524572255203157</v>
      </c>
      <c r="M6" s="22">
        <f>IF(OR($A6="",$B6="",$C6=""),"",'OddsRatio_working_3-way'!J5)</f>
        <v>4.3056413248541796</v>
      </c>
      <c r="N6" s="23">
        <f t="shared" si="16"/>
        <v>48.368169158802694</v>
      </c>
      <c r="O6" s="24">
        <f t="shared" si="17"/>
        <v>28.261633723602735</v>
      </c>
      <c r="P6" s="24">
        <f t="shared" si="18"/>
        <v>23.370197117594564</v>
      </c>
      <c r="Q6" t="s">
        <v>212</v>
      </c>
      <c r="R6" t="s">
        <v>213</v>
      </c>
      <c r="S6" s="48" t="s">
        <v>310</v>
      </c>
      <c r="T6" s="35">
        <v>100</v>
      </c>
      <c r="U6" s="35">
        <f t="shared" si="19"/>
        <v>90.089197224975223</v>
      </c>
      <c r="V6" s="35">
        <f t="shared" si="20"/>
        <v>83.818770226537225</v>
      </c>
      <c r="W6" s="35">
        <f t="shared" si="21"/>
        <v>22.480620155038757</v>
      </c>
      <c r="X6" s="35">
        <f t="shared" si="22"/>
        <v>93.700609618424011</v>
      </c>
      <c r="Y6" s="35">
        <f t="shared" si="23"/>
        <v>87.430182619986013</v>
      </c>
      <c r="Z6" s="35">
        <f t="shared" si="24"/>
        <v>26.092032548487566</v>
      </c>
      <c r="AA6" s="35">
        <f t="shared" si="25"/>
        <v>-3.6114123934487878</v>
      </c>
      <c r="AB6" s="35">
        <f t="shared" si="26"/>
        <v>-3.6114123934487878</v>
      </c>
      <c r="AC6" s="35">
        <f t="shared" si="27"/>
        <v>-3.6114123934488092</v>
      </c>
      <c r="AD6" s="27"/>
      <c r="AE6" s="27"/>
      <c r="AF6">
        <v>2.16</v>
      </c>
      <c r="AG6">
        <v>1.76</v>
      </c>
      <c r="AH6" s="36"/>
      <c r="AI6" s="27"/>
      <c r="AJ6" t="s">
        <v>317</v>
      </c>
    </row>
    <row r="7" spans="1:36" s="12" customFormat="1" ht="15" x14ac:dyDescent="0.25">
      <c r="A7">
        <v>10.09</v>
      </c>
      <c r="B7">
        <v>6.18</v>
      </c>
      <c r="C7">
        <v>1.29</v>
      </c>
      <c r="D7" s="20">
        <f t="shared" si="3"/>
        <v>3.6114123934487985E-2</v>
      </c>
      <c r="E7" s="17">
        <f>IF(OR($A7="",$B7="",$C7=""),"",A7*'MPTO_working_3-way'!$I6)</f>
        <v>10.454391510498983</v>
      </c>
      <c r="F7" s="21">
        <f>IF(OR($A7="",$B7="",$C7=""),"",B7*'MPTO_working_3-way'!$I6)</f>
        <v>6.4031852859151357</v>
      </c>
      <c r="G7" s="22">
        <f>IF(OR($A7="",$B7="",$C7=""),"",C7*'MPTO_working_3-way'!$I6)</f>
        <v>1.3365872198754896</v>
      </c>
      <c r="H7" s="17">
        <f>IF(OR($A7="",$B7="",$C7=""),"",'MPTO_working_3-way'!E6)</f>
        <v>11.485013848066195</v>
      </c>
      <c r="I7" s="21">
        <f>IF(OR($A7="",$B7="",$C7=""),"",'MPTO_working_3-way'!F6)</f>
        <v>6.6767148365929403</v>
      </c>
      <c r="J7" s="22">
        <f>IF(OR($A7="",$B7="",$C7=""),"",'MPTO_working_3-way'!G6)</f>
        <v>1.3103484978611246</v>
      </c>
      <c r="K7" s="17">
        <f>IF(OR($A7="",$B7="",$C7=""),"",'OddsRatio_working_3-way'!H6)</f>
        <v>10.957522490052686</v>
      </c>
      <c r="L7" s="21">
        <f>IF(OR($A7="",$B7="",$C7=""),"",'OddsRatio_working_3-way'!I6)</f>
        <v>6.6743637512071405</v>
      </c>
      <c r="M7" s="22">
        <f>IF(OR($A7="",$B7="",$C7=""),"",'OddsRatio_working_3-way'!J6)</f>
        <v>1.3176767351061909</v>
      </c>
      <c r="N7" s="23">
        <f t="shared" si="16"/>
        <v>9.5653582419955736</v>
      </c>
      <c r="O7" s="24">
        <f t="shared" si="17"/>
        <v>15.617227291542935</v>
      </c>
      <c r="P7" s="24">
        <f t="shared" si="18"/>
        <v>74.8174144664615</v>
      </c>
      <c r="Q7" t="s">
        <v>175</v>
      </c>
      <c r="R7" t="s">
        <v>214</v>
      </c>
      <c r="S7" s="48" t="s">
        <v>310</v>
      </c>
      <c r="T7" s="35">
        <v>100</v>
      </c>
      <c r="U7" s="35">
        <f t="shared" si="19"/>
        <v>49.748743718592962</v>
      </c>
      <c r="V7" s="35">
        <f t="shared" si="20"/>
        <v>71.751412429378533</v>
      </c>
      <c r="W7" s="35">
        <f t="shared" si="21"/>
        <v>75.609756097560975</v>
      </c>
      <c r="X7" s="35">
        <f t="shared" si="22"/>
        <v>52.638831473060499</v>
      </c>
      <c r="Y7" s="35">
        <f t="shared" si="23"/>
        <v>74.641500183846048</v>
      </c>
      <c r="Z7" s="35">
        <f t="shared" si="24"/>
        <v>78.499843852028505</v>
      </c>
      <c r="AA7" s="35">
        <f t="shared" si="25"/>
        <v>-2.8900877544675367</v>
      </c>
      <c r="AB7" s="35">
        <f t="shared" si="26"/>
        <v>-2.8900877544675154</v>
      </c>
      <c r="AC7" s="35">
        <f t="shared" si="27"/>
        <v>-2.8900877544675296</v>
      </c>
      <c r="AD7" s="27"/>
      <c r="AE7" s="27"/>
      <c r="AF7">
        <v>1.49</v>
      </c>
      <c r="AG7">
        <v>2.69</v>
      </c>
      <c r="AH7" s="36"/>
      <c r="AI7" s="27"/>
      <c r="AJ7" t="s">
        <v>203</v>
      </c>
    </row>
    <row r="8" spans="1:36" ht="15" x14ac:dyDescent="0.25">
      <c r="A8">
        <v>1.99</v>
      </c>
      <c r="B8">
        <v>3.54</v>
      </c>
      <c r="C8">
        <v>4.0999999999999996</v>
      </c>
      <c r="D8" s="20">
        <f t="shared" si="3"/>
        <v>2.8900877544675296E-2</v>
      </c>
      <c r="E8" s="17">
        <f>IF(OR($A8="",$B8="",$C8=""),"",A8*'MPTO_working_3-way'!$I7)</f>
        <v>2.0475127463139038</v>
      </c>
      <c r="F8" s="21">
        <f>IF(OR($A8="",$B8="",$C8=""),"",B8*'MPTO_working_3-way'!$I7)</f>
        <v>3.6423091065081508</v>
      </c>
      <c r="G8" s="22">
        <f>IF(OR($A8="",$B8="",$C8=""),"",C8*'MPTO_working_3-way'!$I7)</f>
        <v>4.2184935979331684</v>
      </c>
      <c r="H8" s="17">
        <f>IF(OR($A8="",$B8="",$C8=""),"",'MPTO_working_3-way'!E7)</f>
        <v>2.0288957896151616</v>
      </c>
      <c r="I8" s="21">
        <f>IF(OR($A8="",$B8="",$C8=""),"",'MPTO_working_3-way'!F7)</f>
        <v>3.664987188196053</v>
      </c>
      <c r="J8" s="22">
        <f>IF(OR($A8="",$B8="",$C8=""),"",'MPTO_working_3-way'!G7)</f>
        <v>4.2686006150038471</v>
      </c>
      <c r="K8" s="17">
        <f>IF(OR($A8="",$B8="",$C8=""),"",'OddsRatio_working_3-way'!H7)</f>
        <v>2.0362564229275124</v>
      </c>
      <c r="L8" s="21">
        <f>IF(OR($A8="",$B8="",$C8=""),"",'OddsRatio_working_3-way'!I7)</f>
        <v>3.6586780951877591</v>
      </c>
      <c r="M8" s="22">
        <f>IF(OR($A8="",$B8="",$C8=""),"",'OddsRatio_working_3-way'!J7)</f>
        <v>4.2448433445204934</v>
      </c>
      <c r="N8" s="23">
        <f t="shared" si="16"/>
        <v>48.839744797695644</v>
      </c>
      <c r="O8" s="24">
        <f t="shared" si="17"/>
        <v>27.455110776105741</v>
      </c>
      <c r="P8" s="24">
        <f t="shared" si="18"/>
        <v>23.705144426198618</v>
      </c>
      <c r="Q8" t="s">
        <v>173</v>
      </c>
      <c r="R8" t="s">
        <v>170</v>
      </c>
      <c r="S8" s="48" t="s">
        <v>310</v>
      </c>
      <c r="T8" s="35">
        <v>100</v>
      </c>
      <c r="U8" s="35">
        <f t="shared" si="19"/>
        <v>66.777408637873762</v>
      </c>
      <c r="V8" s="35">
        <f t="shared" si="20"/>
        <v>71.014492753623188</v>
      </c>
      <c r="W8" s="35">
        <f t="shared" si="21"/>
        <v>57.805907172995774</v>
      </c>
      <c r="X8" s="35">
        <f t="shared" si="22"/>
        <v>71.179600073381025</v>
      </c>
      <c r="Y8" s="35">
        <f t="shared" si="23"/>
        <v>75.41668418913045</v>
      </c>
      <c r="Z8" s="35">
        <f t="shared" si="24"/>
        <v>62.208098608503057</v>
      </c>
      <c r="AA8" s="35">
        <f t="shared" si="25"/>
        <v>-4.4021914355072624</v>
      </c>
      <c r="AB8" s="35">
        <f t="shared" si="26"/>
        <v>-4.4021914355072624</v>
      </c>
      <c r="AC8" s="35">
        <f t="shared" si="27"/>
        <v>-4.4021914355072838</v>
      </c>
      <c r="AF8">
        <v>2.16</v>
      </c>
      <c r="AG8">
        <v>1.75</v>
      </c>
      <c r="AJ8" t="s">
        <v>203</v>
      </c>
    </row>
    <row r="9" spans="1:36" ht="15" x14ac:dyDescent="0.25">
      <c r="A9">
        <v>3.01</v>
      </c>
      <c r="B9">
        <v>3.45</v>
      </c>
      <c r="C9">
        <v>2.37</v>
      </c>
      <c r="D9" s="20">
        <f t="shared" si="3"/>
        <v>4.4021914355072855E-2</v>
      </c>
      <c r="E9" s="17">
        <f>IF(OR($A9="",$B9="",$C9=""),"",A9*'MPTO_working_3-way'!$I8)</f>
        <v>3.142505962208769</v>
      </c>
      <c r="F9" s="21">
        <f>IF(OR($A9="",$B9="",$C9=""),"",B9*'MPTO_working_3-way'!$I8)</f>
        <v>3.6018756045250013</v>
      </c>
      <c r="G9" s="22">
        <f>IF(OR($A9="",$B9="",$C9=""),"",C9*'MPTO_working_3-way'!$I8)</f>
        <v>2.4743319370215229</v>
      </c>
      <c r="H9" s="17">
        <f>IF(OR($A9="",$B9="",$C9=""),"",'MPTO_working_3-way'!E8)</f>
        <v>3.1490911161425168</v>
      </c>
      <c r="I9" s="21">
        <f>IF(OR($A9="",$B9="",$C9=""),"",'MPTO_working_3-way'!F8)</f>
        <v>3.6339704882426211</v>
      </c>
      <c r="J9" s="22">
        <f>IF(OR($A9="",$B9="",$C9=""),"",'MPTO_working_3-way'!G8)</f>
        <v>2.4553919321424815</v>
      </c>
      <c r="K9" s="17">
        <f>IF(OR($A9="",$B9="",$C9=""),"",'OddsRatio_working_3-way'!H8)</f>
        <v>3.147595731230973</v>
      </c>
      <c r="L9" s="21">
        <f>IF(OR($A9="",$B9="",$C9=""),"",'OddsRatio_working_3-way'!I8)</f>
        <v>3.6177161898088976</v>
      </c>
      <c r="M9" s="22">
        <f>IF(OR($A9="",$B9="",$C9=""),"",'OddsRatio_working_3-way'!J8)</f>
        <v>2.4637841551176289</v>
      </c>
      <c r="N9" s="23">
        <f t="shared" si="16"/>
        <v>31.821737556772412</v>
      </c>
      <c r="O9" s="24">
        <f t="shared" si="17"/>
        <v>27.763313056778244</v>
      </c>
      <c r="P9" s="24">
        <f t="shared" si="18"/>
        <v>40.414949386449337</v>
      </c>
      <c r="Q9" t="s">
        <v>186</v>
      </c>
      <c r="R9" t="s">
        <v>182</v>
      </c>
      <c r="S9" s="48" t="s">
        <v>310</v>
      </c>
      <c r="T9" s="35">
        <v>100</v>
      </c>
      <c r="U9" s="35">
        <f t="shared" si="19"/>
        <v>67.10526315789474</v>
      </c>
      <c r="V9" s="35">
        <f t="shared" si="20"/>
        <v>71.346704871060169</v>
      </c>
      <c r="W9" s="35">
        <f t="shared" si="21"/>
        <v>57.081545064377686</v>
      </c>
      <c r="X9" s="35">
        <f t="shared" si="22"/>
        <v>71.571750064562139</v>
      </c>
      <c r="Y9" s="35">
        <f t="shared" si="23"/>
        <v>75.813191777727582</v>
      </c>
      <c r="Z9" s="35">
        <f t="shared" si="24"/>
        <v>61.548031971045091</v>
      </c>
      <c r="AA9" s="35">
        <f t="shared" si="25"/>
        <v>-4.4664869066673987</v>
      </c>
      <c r="AB9" s="35">
        <f t="shared" si="26"/>
        <v>-4.4664869066674129</v>
      </c>
      <c r="AC9" s="35">
        <f t="shared" si="27"/>
        <v>-4.4664869066674058</v>
      </c>
      <c r="AF9">
        <v>1.75</v>
      </c>
      <c r="AG9">
        <v>2.1</v>
      </c>
      <c r="AJ9" t="s">
        <v>204</v>
      </c>
    </row>
    <row r="10" spans="1:36" ht="15" x14ac:dyDescent="0.25">
      <c r="A10">
        <v>3.04</v>
      </c>
      <c r="B10">
        <v>3.49</v>
      </c>
      <c r="C10">
        <v>2.33</v>
      </c>
      <c r="D10" s="20">
        <f t="shared" si="3"/>
        <v>4.4664869066674218E-2</v>
      </c>
      <c r="E10" s="17">
        <f>IF(OR($A10="",$B10="",$C10=""),"",A10*'MPTO_working_3-way'!$I9)</f>
        <v>3.1757812019626899</v>
      </c>
      <c r="F10" s="21">
        <f>IF(OR($A10="",$B10="",$C10=""),"",B10*'MPTO_working_3-way'!$I9)</f>
        <v>3.6458803930426931</v>
      </c>
      <c r="G10" s="22">
        <f>IF(OR($A10="",$B10="",$C10=""),"",C10*'MPTO_working_3-way'!$I9)</f>
        <v>2.4340691449253509</v>
      </c>
      <c r="H10" s="17">
        <f>IF(OR($A10="",$B10="",$C10=""),"",'MPTO_working_3-way'!E9)</f>
        <v>3.1841142884228781</v>
      </c>
      <c r="I10" s="21">
        <f>IF(OR($A10="",$B10="",$C10=""),"",'MPTO_working_3-way'!F9)</f>
        <v>3.6812797796506893</v>
      </c>
      <c r="J10" s="22">
        <f>IF(OR($A10="",$B10="",$C10=""),"",'MPTO_working_3-way'!G9)</f>
        <v>2.4137316634308306</v>
      </c>
      <c r="K10" s="17">
        <f>IF(OR($A10="",$B10="",$C10=""),"",'OddsRatio_working_3-way'!H9)</f>
        <v>3.1820905998310516</v>
      </c>
      <c r="L10" s="21">
        <f>IF(OR($A10="",$B10="",$C10=""),"",'OddsRatio_working_3-way'!I9)</f>
        <v>3.6634341144996667</v>
      </c>
      <c r="M10" s="22">
        <f>IF(OR($A10="",$B10="",$C10=""),"",'OddsRatio_working_3-way'!J9)</f>
        <v>2.4226374989094603</v>
      </c>
      <c r="N10" s="23">
        <f t="shared" si="16"/>
        <v>31.48831535944548</v>
      </c>
      <c r="O10" s="24">
        <f t="shared" si="17"/>
        <v>27.428217390462539</v>
      </c>
      <c r="P10" s="24">
        <f t="shared" si="18"/>
        <v>41.083467250091964</v>
      </c>
      <c r="Q10" t="s">
        <v>184</v>
      </c>
      <c r="R10" t="s">
        <v>177</v>
      </c>
      <c r="S10" s="48" t="s">
        <v>310</v>
      </c>
      <c r="T10" s="35">
        <v>100</v>
      </c>
      <c r="U10" s="35">
        <f t="shared" si="19"/>
        <v>55.752212389380524</v>
      </c>
      <c r="V10" s="35">
        <f t="shared" si="20"/>
        <v>72.29916897506925</v>
      </c>
      <c r="W10" s="35">
        <f t="shared" si="21"/>
        <v>67.532467532467535</v>
      </c>
      <c r="X10" s="35">
        <f t="shared" si="22"/>
        <v>60.168363492463214</v>
      </c>
      <c r="Y10" s="35">
        <f t="shared" si="23"/>
        <v>76.715320078151933</v>
      </c>
      <c r="Z10" s="35">
        <f t="shared" si="24"/>
        <v>71.948618635550218</v>
      </c>
      <c r="AA10" s="35">
        <f t="shared" si="25"/>
        <v>-4.4161511030826901</v>
      </c>
      <c r="AB10" s="35">
        <f t="shared" si="26"/>
        <v>-4.416151103082683</v>
      </c>
      <c r="AC10" s="35">
        <f t="shared" si="27"/>
        <v>-4.416151103082683</v>
      </c>
      <c r="AF10">
        <v>1.81</v>
      </c>
      <c r="AG10">
        <v>2.0299999999999998</v>
      </c>
      <c r="AJ10" t="s">
        <v>204</v>
      </c>
    </row>
    <row r="11" spans="1:36" ht="15" x14ac:dyDescent="0.25">
      <c r="A11">
        <v>2.2599999999999998</v>
      </c>
      <c r="B11">
        <v>3.61</v>
      </c>
      <c r="C11">
        <v>3.08</v>
      </c>
      <c r="D11" s="20">
        <f t="shared" si="3"/>
        <v>4.4161511030826883E-2</v>
      </c>
      <c r="E11" s="17">
        <f>IF(OR($A11="",$B11="",$C11=""),"",A11*'MPTO_working_3-way'!$I10)</f>
        <v>2.3598050149296683</v>
      </c>
      <c r="F11" s="21">
        <f>IF(OR($A11="",$B11="",$C11=""),"",B11*'MPTO_working_3-way'!$I10)</f>
        <v>3.769423054821285</v>
      </c>
      <c r="G11" s="22">
        <f>IF(OR($A11="",$B11="",$C11=""),"",C11*'MPTO_working_3-way'!$I10)</f>
        <v>3.2160174539749469</v>
      </c>
      <c r="H11" s="17">
        <f>IF(OR($A11="",$B11="",$C11=""),"",'MPTO_working_3-way'!E10)</f>
        <v>2.3377738513797133</v>
      </c>
      <c r="I11" s="21">
        <f>IF(OR($A11="",$B11="",$C11=""),"",'MPTO_working_3-way'!F10)</f>
        <v>3.8126057519341834</v>
      </c>
      <c r="J11" s="22">
        <f>IF(OR($A11="",$B11="",$C11=""),"",'MPTO_working_3-way'!G10)</f>
        <v>3.2262766450250466</v>
      </c>
      <c r="K11" s="17">
        <f>IF(OR($A11="",$B11="",$C11=""),"",'OddsRatio_working_3-way'!H10)</f>
        <v>2.347254926061153</v>
      </c>
      <c r="L11" s="21">
        <f>IF(OR($A11="",$B11="",$C11=""),"",'OddsRatio_working_3-way'!I10)</f>
        <v>3.7907423468409598</v>
      </c>
      <c r="M11" s="22">
        <f>IF(OR($A11="",$B11="",$C11=""),"",'OddsRatio_working_3-way'!J10)</f>
        <v>3.224039877942221</v>
      </c>
      <c r="N11" s="23">
        <f t="shared" si="16"/>
        <v>42.376382526240377</v>
      </c>
      <c r="O11" s="24">
        <f t="shared" si="17"/>
        <v>26.529258866842998</v>
      </c>
      <c r="P11" s="24">
        <f t="shared" si="18"/>
        <v>31.094358606916632</v>
      </c>
      <c r="Q11" t="s">
        <v>178</v>
      </c>
      <c r="R11" t="s">
        <v>179</v>
      </c>
      <c r="S11" s="48" t="s">
        <v>310</v>
      </c>
      <c r="T11" s="35">
        <v>100</v>
      </c>
      <c r="U11" s="35">
        <f t="shared" si="19"/>
        <v>48.186528497409334</v>
      </c>
      <c r="V11" s="35">
        <f t="shared" si="20"/>
        <v>71.509971509971507</v>
      </c>
      <c r="W11" s="35">
        <f t="shared" si="21"/>
        <v>75.550122249388764</v>
      </c>
      <c r="X11" s="35">
        <f t="shared" si="22"/>
        <v>52.939906240639736</v>
      </c>
      <c r="Y11" s="35">
        <f t="shared" si="23"/>
        <v>76.263349253201923</v>
      </c>
      <c r="Z11" s="35">
        <f t="shared" si="24"/>
        <v>80.303499992619166</v>
      </c>
      <c r="AA11" s="35">
        <f t="shared" si="25"/>
        <v>-4.7533777432304021</v>
      </c>
      <c r="AB11" s="35">
        <f t="shared" si="26"/>
        <v>-4.7533777432304163</v>
      </c>
      <c r="AC11" s="35">
        <f t="shared" si="27"/>
        <v>-4.7533777432304021</v>
      </c>
      <c r="AF11">
        <v>1.76</v>
      </c>
      <c r="AG11">
        <v>2.08</v>
      </c>
      <c r="AJ11" t="s">
        <v>204</v>
      </c>
    </row>
    <row r="12" spans="1:36" ht="15" x14ac:dyDescent="0.25">
      <c r="A12">
        <v>1.93</v>
      </c>
      <c r="B12">
        <v>3.51</v>
      </c>
      <c r="C12">
        <v>4.09</v>
      </c>
      <c r="D12" s="20">
        <f t="shared" si="3"/>
        <v>4.7533777432304136E-2</v>
      </c>
      <c r="E12" s="17">
        <f>IF(OR($A12="",$B12="",$C12=""),"",A12*'MPTO_working_3-way'!$I11)</f>
        <v>2.0217401904443468</v>
      </c>
      <c r="F12" s="21">
        <f>IF(OR($A12="",$B12="",$C12=""),"",B12*'MPTO_working_3-way'!$I11)</f>
        <v>3.6768435587873873</v>
      </c>
      <c r="G12" s="22">
        <f>IF(OR($A12="",$B12="",$C12=""),"",C12*'MPTO_working_3-way'!$I11)</f>
        <v>4.2844131496981239</v>
      </c>
      <c r="H12" s="17">
        <f>IF(OR($A12="",$B12="",$C12=""),"",'MPTO_working_3-way'!E11)</f>
        <v>1.9908812757979288</v>
      </c>
      <c r="I12" s="21">
        <f>IF(OR($A12="",$B12="",$C12=""),"",'MPTO_working_3-way'!F11)</f>
        <v>3.7167026313213678</v>
      </c>
      <c r="J12" s="22">
        <f>IF(OR($A12="",$B12="",$C12=""),"",'MPTO_working_3-way'!G11)</f>
        <v>4.3734165629838797</v>
      </c>
      <c r="K12" s="17">
        <f>IF(OR($A12="",$B12="",$C12=""),"",'OddsRatio_working_3-way'!H11)</f>
        <v>2.0027117930316289</v>
      </c>
      <c r="L12" s="21">
        <f>IF(OR($A12="",$B12="",$C12=""),"",'OddsRatio_working_3-way'!I11)</f>
        <v>3.7062436564617074</v>
      </c>
      <c r="M12" s="22">
        <f>IF(OR($A12="",$B12="",$C12=""),"",'OddsRatio_working_3-way'!J11)</f>
        <v>4.3315907962018638</v>
      </c>
      <c r="N12" s="23">
        <f t="shared" si="16"/>
        <v>49.462339658005988</v>
      </c>
      <c r="O12" s="24">
        <f t="shared" si="17"/>
        <v>27.197240894573092</v>
      </c>
      <c r="P12" s="24">
        <f t="shared" si="18"/>
        <v>23.340419447420917</v>
      </c>
      <c r="Q12" t="s">
        <v>183</v>
      </c>
      <c r="R12" t="s">
        <v>180</v>
      </c>
      <c r="S12" s="48" t="s">
        <v>310</v>
      </c>
      <c r="T12" s="35">
        <v>100</v>
      </c>
      <c r="U12" s="35">
        <f t="shared" si="19"/>
        <v>57.446808510638299</v>
      </c>
      <c r="V12" s="35">
        <f t="shared" si="20"/>
        <v>69.325153374233125</v>
      </c>
      <c r="W12" s="35">
        <f t="shared" si="21"/>
        <v>68.847352024922117</v>
      </c>
      <c r="X12" s="35">
        <f t="shared" si="22"/>
        <v>61.827494600844759</v>
      </c>
      <c r="Y12" s="35">
        <f t="shared" si="23"/>
        <v>73.705839464439578</v>
      </c>
      <c r="Z12" s="35">
        <f t="shared" si="24"/>
        <v>73.22803811512857</v>
      </c>
      <c r="AA12" s="35">
        <f t="shared" si="25"/>
        <v>-4.3806860902064599</v>
      </c>
      <c r="AB12" s="35">
        <f t="shared" si="26"/>
        <v>-4.3806860902064528</v>
      </c>
      <c r="AC12" s="35">
        <f t="shared" si="27"/>
        <v>-4.3806860902064528</v>
      </c>
      <c r="AF12">
        <v>2.0299999999999998</v>
      </c>
      <c r="AG12">
        <v>1.81</v>
      </c>
      <c r="AJ12" t="s">
        <v>204</v>
      </c>
    </row>
    <row r="13" spans="1:36" ht="15" x14ac:dyDescent="0.25">
      <c r="A13">
        <v>2.35</v>
      </c>
      <c r="B13">
        <v>3.26</v>
      </c>
      <c r="C13">
        <v>3.21</v>
      </c>
      <c r="D13" s="20">
        <f t="shared" si="3"/>
        <v>4.3806860902064537E-2</v>
      </c>
      <c r="E13" s="17">
        <f>IF(OR($A13="",$B13="",$C13=""),"",A13*'MPTO_working_3-way'!$I12)</f>
        <v>2.4529461231198519</v>
      </c>
      <c r="F13" s="21">
        <f>IF(OR($A13="",$B13="",$C13=""),"",B13*'MPTO_working_3-way'!$I12)</f>
        <v>3.4028103665407303</v>
      </c>
      <c r="G13" s="22">
        <f>IF(OR($A13="",$B13="",$C13=""),"",C13*'MPTO_working_3-way'!$I12)</f>
        <v>3.3506200234956269</v>
      </c>
      <c r="H13" s="17">
        <f>IF(OR($A13="",$B13="",$C13=""),"",'MPTO_working_3-way'!E12)</f>
        <v>2.4335066932176566</v>
      </c>
      <c r="I13" s="21">
        <f>IF(OR($A13="",$B13="",$C13=""),"",'MPTO_working_3-way'!F12)</f>
        <v>3.4229439605515837</v>
      </c>
      <c r="J13" s="22">
        <f>IF(OR($A13="",$B13="",$C13=""),"",'MPTO_working_3-way'!G12)</f>
        <v>3.3678629909735855</v>
      </c>
      <c r="K13" s="17">
        <f>IF(OR($A13="",$B13="",$C13=""),"",'OddsRatio_working_3-way'!H12)</f>
        <v>2.4419472566345584</v>
      </c>
      <c r="L13" s="21">
        <f>IF(OR($A13="",$B13="",$C13=""),"",'OddsRatio_working_3-way'!I12)</f>
        <v>3.4139265185141503</v>
      </c>
      <c r="M13" s="22">
        <f>IF(OR($A13="",$B13="",$C13=""),"",'OddsRatio_working_3-way'!J12)</f>
        <v>3.3605210645647228</v>
      </c>
      <c r="N13" s="23">
        <f t="shared" si="16"/>
        <v>40.767303878982894</v>
      </c>
      <c r="O13" s="24">
        <f t="shared" si="17"/>
        <v>29.387473655095036</v>
      </c>
      <c r="P13" s="24">
        <f t="shared" si="18"/>
        <v>29.845222465922067</v>
      </c>
      <c r="Q13" t="s">
        <v>185</v>
      </c>
      <c r="R13" t="s">
        <v>181</v>
      </c>
      <c r="S13" s="48" t="s">
        <v>310</v>
      </c>
      <c r="T13" s="35">
        <v>100</v>
      </c>
      <c r="U13" s="35">
        <f t="shared" si="19"/>
        <v>71.509971509971507</v>
      </c>
      <c r="V13" s="35">
        <f t="shared" si="20"/>
        <v>72.67759562841529</v>
      </c>
      <c r="W13" s="35">
        <f t="shared" si="21"/>
        <v>49.238578680203041</v>
      </c>
      <c r="X13" s="35">
        <f t="shared" si="22"/>
        <v>78.083825691381648</v>
      </c>
      <c r="Y13" s="35">
        <f t="shared" si="23"/>
        <v>79.251449809825431</v>
      </c>
      <c r="Z13" s="35">
        <f t="shared" si="24"/>
        <v>55.812432861613189</v>
      </c>
      <c r="AA13" s="35">
        <f t="shared" si="25"/>
        <v>-6.573854181410141</v>
      </c>
      <c r="AB13" s="35">
        <f t="shared" si="26"/>
        <v>-6.573854181410141</v>
      </c>
      <c r="AC13" s="35">
        <f t="shared" si="27"/>
        <v>-6.5738541814101481</v>
      </c>
      <c r="AF13">
        <v>2.16</v>
      </c>
      <c r="AG13">
        <v>1.71</v>
      </c>
      <c r="AJ13" t="s">
        <v>204</v>
      </c>
    </row>
    <row r="14" spans="1:36" ht="15" x14ac:dyDescent="0.25">
      <c r="A14">
        <v>3.51</v>
      </c>
      <c r="B14">
        <v>3.66</v>
      </c>
      <c r="C14">
        <v>1.97</v>
      </c>
      <c r="D14" s="20">
        <f t="shared" si="3"/>
        <v>6.5738541814101437E-2</v>
      </c>
      <c r="E14" s="17">
        <f>IF(OR($A14="",$B14="",$C14=""),"",A14*'MPTO_working_3-way'!$I13)</f>
        <v>3.740742281767496</v>
      </c>
      <c r="F14" s="21">
        <f>IF(OR($A14="",$B14="",$C14=""),"",B14*'MPTO_working_3-way'!$I13)</f>
        <v>3.9006030630396116</v>
      </c>
      <c r="G14" s="22">
        <f>IF(OR($A14="",$B14="",$C14=""),"",C14*'MPTO_working_3-way'!$I13)</f>
        <v>2.0995049273737796</v>
      </c>
      <c r="H14" s="17">
        <f>IF(OR($A14="",$B14="",$C14=""),"",'MPTO_working_3-way'!E13)</f>
        <v>3.8024629960121006</v>
      </c>
      <c r="I14" s="21">
        <f>IF(OR($A14="",$B14="",$C14=""),"",'MPTO_working_3-way'!F13)</f>
        <v>3.9791303139210594</v>
      </c>
      <c r="J14" s="22">
        <f>IF(OR($A14="",$B14="",$C14=""),"",'MPTO_working_3-way'!G13)</f>
        <v>2.0588782946744209</v>
      </c>
      <c r="K14" s="17">
        <f>IF(OR($A14="",$B14="",$C14=""),"",'OddsRatio_working_3-way'!H13)</f>
        <v>3.7801895491292705</v>
      </c>
      <c r="L14" s="21">
        <f>IF(OR($A14="",$B14="",$C14=""),"",'OddsRatio_working_3-way'!I13)</f>
        <v>3.9463363349338092</v>
      </c>
      <c r="M14" s="22">
        <f>IF(OR($A14="",$B14="",$C14=""),"",'OddsRatio_working_3-way'!J13)</f>
        <v>2.0744158815360132</v>
      </c>
      <c r="N14" s="23">
        <f t="shared" si="16"/>
        <v>26.732662254602079</v>
      </c>
      <c r="O14" s="24">
        <f t="shared" si="17"/>
        <v>25.637061342528224</v>
      </c>
      <c r="P14" s="24">
        <f t="shared" si="18"/>
        <v>47.630276402869704</v>
      </c>
      <c r="Q14" t="s">
        <v>194</v>
      </c>
      <c r="R14" t="s">
        <v>189</v>
      </c>
      <c r="S14" s="48" t="s">
        <v>310</v>
      </c>
      <c r="T14" s="35">
        <v>100</v>
      </c>
      <c r="U14" s="35">
        <f t="shared" si="19"/>
        <v>46.524064171122987</v>
      </c>
      <c r="V14" s="35">
        <f t="shared" si="20"/>
        <v>73.333333333333329</v>
      </c>
      <c r="W14" s="35">
        <f t="shared" si="21"/>
        <v>73.68421052631578</v>
      </c>
      <c r="X14" s="35">
        <f t="shared" si="22"/>
        <v>52.982456140350877</v>
      </c>
      <c r="Y14" s="35">
        <f t="shared" si="23"/>
        <v>79.791725302561204</v>
      </c>
      <c r="Z14" s="35">
        <f t="shared" si="24"/>
        <v>80.142602495543656</v>
      </c>
      <c r="AA14" s="35">
        <f t="shared" si="25"/>
        <v>-6.4583919692278897</v>
      </c>
      <c r="AB14" s="35">
        <f t="shared" si="26"/>
        <v>-6.4583919692278755</v>
      </c>
      <c r="AC14" s="35">
        <f t="shared" si="27"/>
        <v>-6.4583919692278755</v>
      </c>
      <c r="AF14">
        <v>1.88</v>
      </c>
      <c r="AG14">
        <v>1.93</v>
      </c>
      <c r="AJ14" t="s">
        <v>205</v>
      </c>
    </row>
    <row r="15" spans="1:36" ht="15" x14ac:dyDescent="0.25">
      <c r="A15">
        <v>1.87</v>
      </c>
      <c r="B15">
        <v>3.75</v>
      </c>
      <c r="C15">
        <v>3.8</v>
      </c>
      <c r="D15" s="20">
        <f t="shared" si="3"/>
        <v>6.4583919692278613E-2</v>
      </c>
      <c r="E15" s="17">
        <f>IF(OR($A15="",$B15="",$C15=""),"",A15*'MPTO_working_3-way'!$I14)</f>
        <v>1.9907719298245612</v>
      </c>
      <c r="F15" s="21">
        <f>IF(OR($A15="",$B15="",$C15=""),"",B15*'MPTO_working_3-way'!$I14)</f>
        <v>3.9921896988460448</v>
      </c>
      <c r="G15" s="22">
        <f>IF(OR($A15="",$B15="",$C15=""),"",C15*'MPTO_working_3-way'!$I14)</f>
        <v>4.0454188948306582</v>
      </c>
      <c r="H15" s="17">
        <f>IF(OR($A15="",$B15="",$C15=""),"",'MPTO_working_3-way'!E14)</f>
        <v>1.9484389090643202</v>
      </c>
      <c r="I15" s="21">
        <f>IF(OR($A15="",$B15="",$C15=""),"",'MPTO_working_3-way'!F14)</f>
        <v>4.0793233658212982</v>
      </c>
      <c r="J15" s="22">
        <f>IF(OR($A15="",$B15="",$C15=""),"",'MPTO_working_3-way'!G14)</f>
        <v>4.1385602981906642</v>
      </c>
      <c r="K15" s="17">
        <f>IF(OR($A15="",$B15="",$C15=""),"",'OddsRatio_working_3-way'!H14)</f>
        <v>1.9640092718440572</v>
      </c>
      <c r="L15" s="21">
        <f>IF(OR($A15="",$B15="",$C15=""),"",'OddsRatio_working_3-way'!I14)</f>
        <v>4.0471557443346606</v>
      </c>
      <c r="M15" s="22">
        <f>IF(OR($A15="",$B15="",$C15=""),"",'OddsRatio_working_3-way'!J14)</f>
        <v>4.1025585760498373</v>
      </c>
      <c r="N15" s="23">
        <f t="shared" si="16"/>
        <v>50.23177115462574</v>
      </c>
      <c r="O15" s="24">
        <f t="shared" si="17"/>
        <v>25.048909882440036</v>
      </c>
      <c r="P15" s="24">
        <f t="shared" si="18"/>
        <v>24.719318962934249</v>
      </c>
      <c r="Q15" t="s">
        <v>190</v>
      </c>
      <c r="R15" t="s">
        <v>195</v>
      </c>
      <c r="S15" s="48" t="s">
        <v>310</v>
      </c>
      <c r="T15" s="35">
        <v>100</v>
      </c>
      <c r="U15" s="35">
        <f t="shared" si="19"/>
        <v>55.947136563876647</v>
      </c>
      <c r="V15" s="35">
        <f t="shared" si="20"/>
        <v>72.972972972972968</v>
      </c>
      <c r="W15" s="35">
        <f t="shared" si="21"/>
        <v>64.664310954063609</v>
      </c>
      <c r="X15" s="35">
        <f t="shared" si="22"/>
        <v>62.362716072963423</v>
      </c>
      <c r="Y15" s="35">
        <f t="shared" si="23"/>
        <v>79.388552482059737</v>
      </c>
      <c r="Z15" s="35">
        <f t="shared" si="24"/>
        <v>71.079890463150377</v>
      </c>
      <c r="AA15" s="35">
        <f t="shared" si="25"/>
        <v>-6.4155795090867755</v>
      </c>
      <c r="AB15" s="35">
        <f t="shared" si="26"/>
        <v>-6.4155795090867684</v>
      </c>
      <c r="AC15" s="35">
        <f t="shared" si="27"/>
        <v>-6.4155795090867684</v>
      </c>
      <c r="AF15">
        <v>1.74</v>
      </c>
      <c r="AG15">
        <v>2.08</v>
      </c>
      <c r="AJ15" t="s">
        <v>205</v>
      </c>
    </row>
    <row r="16" spans="1:36" ht="15" x14ac:dyDescent="0.25">
      <c r="A16">
        <v>2.27</v>
      </c>
      <c r="B16">
        <v>3.7</v>
      </c>
      <c r="C16">
        <v>2.83</v>
      </c>
      <c r="D16" s="20">
        <f t="shared" si="3"/>
        <v>6.4155795090867773E-2</v>
      </c>
      <c r="E16" s="17">
        <f>IF(OR($A16="",$B16="",$C16=""),"",A16*'MPTO_working_3-way'!$I15)</f>
        <v>2.4156336548562698</v>
      </c>
      <c r="F16" s="21">
        <f>IF(OR($A16="",$B16="",$C16=""),"",B16*'MPTO_working_3-way'!$I15)</f>
        <v>3.9373764418362112</v>
      </c>
      <c r="G16" s="22">
        <f>IF(OR($A16="",$B16="",$C16=""),"",C16*'MPTO_working_3-way'!$I15)</f>
        <v>3.0115609001071557</v>
      </c>
      <c r="H16" s="17">
        <f>IF(OR($A16="",$B16="",$C16=""),"",'MPTO_working_3-way'!E15)</f>
        <v>2.3858184887816445</v>
      </c>
      <c r="I16" s="21">
        <f>IF(OR($A16="",$B16="",$C16=""),"",'MPTO_working_3-way'!F15)</f>
        <v>4.0179198382633601</v>
      </c>
      <c r="J16" s="22">
        <f>IF(OR($A16="",$B16="",$C16=""),"",'MPTO_working_3-way'!G15)</f>
        <v>3.0123056412050153</v>
      </c>
      <c r="K16" s="17">
        <f>IF(OR($A16="",$B16="",$C16=""),"",'OddsRatio_working_3-way'!H15)</f>
        <v>2.3990814112833503</v>
      </c>
      <c r="L16" s="21">
        <f>IF(OR($A16="",$B16="",$C16=""),"",'OddsRatio_working_3-way'!I15)</f>
        <v>3.9744250476102723</v>
      </c>
      <c r="M16" s="22">
        <f>IF(OR($A16="",$B16="",$C16=""),"",'OddsRatio_working_3-way'!J15)</f>
        <v>3.0159991989358508</v>
      </c>
      <c r="N16" s="23">
        <f t="shared" si="16"/>
        <v>41.397005625817876</v>
      </c>
      <c r="O16" s="24">
        <f t="shared" si="17"/>
        <v>25.39762237043421</v>
      </c>
      <c r="P16" s="24">
        <f t="shared" si="18"/>
        <v>33.205372003747904</v>
      </c>
      <c r="Q16" t="s">
        <v>192</v>
      </c>
      <c r="R16" t="s">
        <v>187</v>
      </c>
      <c r="S16" s="48" t="s">
        <v>310</v>
      </c>
      <c r="T16" s="35">
        <v>100</v>
      </c>
      <c r="U16" s="35">
        <f t="shared" si="19"/>
        <v>43.181818181818187</v>
      </c>
      <c r="V16" s="35">
        <f t="shared" si="20"/>
        <v>73.40425531914893</v>
      </c>
      <c r="W16" s="35">
        <f t="shared" si="21"/>
        <v>77.011494252873561</v>
      </c>
      <c r="X16" s="35">
        <f t="shared" si="22"/>
        <v>49.584250427977508</v>
      </c>
      <c r="Y16" s="35">
        <f t="shared" si="23"/>
        <v>79.806687565308266</v>
      </c>
      <c r="Z16" s="35">
        <f t="shared" si="24"/>
        <v>83.413926499032883</v>
      </c>
      <c r="AA16" s="35">
        <f t="shared" si="25"/>
        <v>-6.4024322461593215</v>
      </c>
      <c r="AB16" s="35">
        <f t="shared" si="26"/>
        <v>-6.4024322461593357</v>
      </c>
      <c r="AC16" s="35">
        <f t="shared" si="27"/>
        <v>-6.4024322461593215</v>
      </c>
      <c r="AF16">
        <v>1.78</v>
      </c>
      <c r="AG16">
        <v>2.02</v>
      </c>
      <c r="AJ16" t="s">
        <v>205</v>
      </c>
    </row>
    <row r="17" spans="1:36" ht="15" x14ac:dyDescent="0.25">
      <c r="A17">
        <v>1.76</v>
      </c>
      <c r="B17">
        <v>3.76</v>
      </c>
      <c r="C17">
        <v>4.3499999999999996</v>
      </c>
      <c r="D17" s="20">
        <f t="shared" si="3"/>
        <v>6.4024322461593286E-2</v>
      </c>
      <c r="E17" s="17">
        <f>IF(OR($A17="",$B17="",$C17=""),"",A17*'MPTO_working_3-way'!$I16)</f>
        <v>1.8726828075324042</v>
      </c>
      <c r="F17" s="21">
        <f>IF(OR($A17="",$B17="",$C17=""),"",B17*'MPTO_working_3-way'!$I16)</f>
        <v>4.0007314524555904</v>
      </c>
      <c r="G17" s="22">
        <f>IF(OR($A17="",$B17="",$C17=""),"",C17*'MPTO_working_3-way'!$I16)</f>
        <v>4.62850580270793</v>
      </c>
      <c r="H17" s="17">
        <f>IF(OR($A17="",$B17="",$C17=""),"",'MPTO_working_3-way'!E16)</f>
        <v>1.8286872026995895</v>
      </c>
      <c r="I17" s="21">
        <f>IF(OR($A17="",$B17="",$C17=""),"",'MPTO_working_3-way'!F16)</f>
        <v>4.0880399300164356</v>
      </c>
      <c r="J17" s="22">
        <f>IF(OR($A17="",$B17="",$C17=""),"",'MPTO_working_3-way'!G16)</f>
        <v>4.7951599577118191</v>
      </c>
      <c r="K17" s="17">
        <f>IF(OR($A17="",$B17="",$C17=""),"",'OddsRatio_working_3-way'!H16)</f>
        <v>1.8442125138997427</v>
      </c>
      <c r="L17" s="21">
        <f>IF(OR($A17="",$B17="",$C17=""),"",'OddsRatio_working_3-way'!I16)</f>
        <v>4.065824392583278</v>
      </c>
      <c r="M17" s="22">
        <f>IF(OR($A17="",$B17="",$C17=""),"",'OddsRatio_working_3-way'!J16)</f>
        <v>4.7211998967949196</v>
      </c>
      <c r="N17" s="23">
        <f t="shared" si="16"/>
        <v>53.399326142032535</v>
      </c>
      <c r="O17" s="24">
        <f t="shared" si="17"/>
        <v>24.995429257972678</v>
      </c>
      <c r="P17" s="24">
        <f t="shared" si="18"/>
        <v>21.605244599994776</v>
      </c>
      <c r="Q17" t="s">
        <v>199</v>
      </c>
      <c r="R17" t="s">
        <v>197</v>
      </c>
      <c r="S17" s="48" t="s">
        <v>310</v>
      </c>
      <c r="T17" s="35">
        <v>100</v>
      </c>
      <c r="U17" s="35">
        <f t="shared" si="19"/>
        <v>62.686567164179095</v>
      </c>
      <c r="V17" s="35">
        <f t="shared" si="20"/>
        <v>69.969969969969966</v>
      </c>
      <c r="W17" s="35">
        <f t="shared" si="21"/>
        <v>60.9375</v>
      </c>
      <c r="X17" s="35">
        <f t="shared" si="22"/>
        <v>69.092530030030034</v>
      </c>
      <c r="Y17" s="35">
        <f t="shared" si="23"/>
        <v>76.37593283582089</v>
      </c>
      <c r="Z17" s="35">
        <f t="shared" si="24"/>
        <v>67.343462865850924</v>
      </c>
      <c r="AA17" s="35">
        <f t="shared" si="25"/>
        <v>-6.4059628658509382</v>
      </c>
      <c r="AB17" s="35">
        <f t="shared" si="26"/>
        <v>-6.405962865850924</v>
      </c>
      <c r="AC17" s="35">
        <f t="shared" si="27"/>
        <v>-6.405962865850924</v>
      </c>
      <c r="AF17">
        <v>1.77</v>
      </c>
      <c r="AG17">
        <v>2.04</v>
      </c>
      <c r="AJ17" t="s">
        <v>158</v>
      </c>
    </row>
    <row r="18" spans="1:36" ht="15" x14ac:dyDescent="0.25">
      <c r="A18">
        <v>2.68</v>
      </c>
      <c r="B18">
        <v>3.33</v>
      </c>
      <c r="C18">
        <v>2.56</v>
      </c>
      <c r="D18" s="20">
        <f t="shared" si="3"/>
        <v>6.4059628658509116E-2</v>
      </c>
      <c r="E18" s="17">
        <f>IF(OR($A18="",$B18="",$C18=""),"",A18*'MPTO_working_3-way'!$I17)</f>
        <v>2.8516798048048044</v>
      </c>
      <c r="F18" s="21">
        <f>IF(OR($A18="",$B18="",$C18=""),"",B18*'MPTO_working_3-way'!$I17)</f>
        <v>3.5433185634328352</v>
      </c>
      <c r="G18" s="22">
        <f>IF(OR($A18="",$B18="",$C18=""),"",C18*'MPTO_working_3-way'!$I17)</f>
        <v>2.7239926493657833</v>
      </c>
      <c r="H18" s="17">
        <f>IF(OR($A18="",$B18="",$C18=""),"",'MPTO_working_3-way'!E17)</f>
        <v>2.8426767286315413</v>
      </c>
      <c r="I18" s="21">
        <f>IF(OR($A18="",$B18="",$C18=""),"",'MPTO_working_3-way'!F17)</f>
        <v>3.584909228916529</v>
      </c>
      <c r="J18" s="22">
        <f>IF(OR($A18="",$B18="",$C18=""),"",'MPTO_working_3-way'!G17)</f>
        <v>2.7080324732876733</v>
      </c>
      <c r="K18" s="17">
        <f>IF(OR($A18="",$B18="",$C18=""),"",'OddsRatio_working_3-way'!H17)</f>
        <v>2.8479287750724414</v>
      </c>
      <c r="L18" s="21">
        <f>IF(OR($A18="",$B18="",$C18=""),"",'OddsRatio_working_3-way'!I17)</f>
        <v>3.5629012178088022</v>
      </c>
      <c r="M18" s="22">
        <f>IF(OR($A18="",$B18="",$C18=""),"",'OddsRatio_working_3-way'!J17)</f>
        <v>2.7159338625672671</v>
      </c>
      <c r="N18" s="23">
        <f t="shared" si="16"/>
        <v>35.067050596462366</v>
      </c>
      <c r="O18" s="24">
        <f t="shared" si="17"/>
        <v>28.22213081036611</v>
      </c>
      <c r="P18" s="24">
        <f t="shared" si="18"/>
        <v>36.710818593171538</v>
      </c>
      <c r="Q18" t="s">
        <v>146</v>
      </c>
      <c r="R18" t="s">
        <v>201</v>
      </c>
      <c r="S18" s="48" t="s">
        <v>310</v>
      </c>
      <c r="T18" s="35">
        <v>100</v>
      </c>
      <c r="U18" s="35">
        <f t="shared" si="19"/>
        <v>64.02877697841727</v>
      </c>
      <c r="V18" s="35">
        <f t="shared" si="20"/>
        <v>72.527472527472526</v>
      </c>
      <c r="W18" s="35">
        <f t="shared" si="21"/>
        <v>57.081545064377686</v>
      </c>
      <c r="X18" s="35">
        <f t="shared" si="22"/>
        <v>70.390982408149782</v>
      </c>
      <c r="Y18" s="35">
        <f t="shared" si="23"/>
        <v>78.889677957205052</v>
      </c>
      <c r="Z18" s="35">
        <f t="shared" si="24"/>
        <v>63.443750494110205</v>
      </c>
      <c r="AA18" s="35">
        <f t="shared" si="25"/>
        <v>-6.3622054297325121</v>
      </c>
      <c r="AB18" s="35">
        <f t="shared" si="26"/>
        <v>-6.3622054297325263</v>
      </c>
      <c r="AC18" s="35">
        <f t="shared" si="27"/>
        <v>-6.3622054297325192</v>
      </c>
      <c r="AF18">
        <v>1.76</v>
      </c>
      <c r="AG18">
        <v>2.04</v>
      </c>
      <c r="AJ18" t="s">
        <v>158</v>
      </c>
    </row>
    <row r="19" spans="1:36" ht="15" x14ac:dyDescent="0.25">
      <c r="A19">
        <v>2.78</v>
      </c>
      <c r="B19">
        <v>3.64</v>
      </c>
      <c r="C19">
        <v>2.33</v>
      </c>
      <c r="D19" s="20">
        <f t="shared" si="3"/>
        <v>6.362205429732537E-2</v>
      </c>
      <c r="E19" s="17">
        <f>IF(OR($A19="",$B19="",$C19=""),"",A19*'MPTO_working_3-way'!$I18)</f>
        <v>2.9568693109465642</v>
      </c>
      <c r="F19" s="21">
        <f>IF(OR($A19="",$B19="",$C19=""),"",B19*'MPTO_working_3-way'!$I18)</f>
        <v>3.8715842776422646</v>
      </c>
      <c r="G19" s="22">
        <f>IF(OR($A19="",$B19="",$C19=""),"",C19*'MPTO_working_3-way'!$I18)</f>
        <v>2.4782393865127683</v>
      </c>
      <c r="H19" s="17">
        <f>IF(OR($A19="",$B19="",$C19=""),"",'MPTO_working_3-way'!E18)</f>
        <v>2.9541671706301025</v>
      </c>
      <c r="I19" s="21">
        <f>IF(OR($A19="",$B19="",$C19=""),"",'MPTO_working_3-way'!F18)</f>
        <v>3.9444942866817438</v>
      </c>
      <c r="J19" s="22">
        <f>IF(OR($A19="",$B19="",$C19=""),"",'MPTO_working_3-way'!G18)</f>
        <v>2.4511173788365026</v>
      </c>
      <c r="K19" s="17">
        <f>IF(OR($A19="",$B19="",$C19=""),"",'OddsRatio_working_3-way'!H18)</f>
        <v>2.9586654848723701</v>
      </c>
      <c r="L19" s="21">
        <f>IF(OR($A19="",$B19="",$C19=""),"",'OddsRatio_working_3-way'!I18)</f>
        <v>3.9049870112713818</v>
      </c>
      <c r="M19" s="22">
        <f>IF(OR($A19="",$B19="",$C19=""),"",'OddsRatio_working_3-way'!J18)</f>
        <v>2.4634972443147487</v>
      </c>
      <c r="N19" s="23">
        <f t="shared" si="16"/>
        <v>33.81955354935441</v>
      </c>
      <c r="O19" s="24">
        <f t="shared" si="17"/>
        <v>25.829219469012425</v>
      </c>
      <c r="P19" s="24">
        <f t="shared" si="18"/>
        <v>40.351226981633147</v>
      </c>
      <c r="Q19" t="s">
        <v>198</v>
      </c>
      <c r="R19" t="s">
        <v>202</v>
      </c>
      <c r="S19" s="48" t="s">
        <v>310</v>
      </c>
      <c r="T19" s="35">
        <v>100</v>
      </c>
      <c r="U19" s="35">
        <f t="shared" si="19"/>
        <v>54.128440366972484</v>
      </c>
      <c r="V19" s="35">
        <f t="shared" si="20"/>
        <v>70.414201183431956</v>
      </c>
      <c r="W19" s="35">
        <f t="shared" si="21"/>
        <v>72.67759562841529</v>
      </c>
      <c r="X19" s="35">
        <f t="shared" si="22"/>
        <v>56.908203188152754</v>
      </c>
      <c r="Y19" s="35">
        <f t="shared" si="23"/>
        <v>73.193964004612226</v>
      </c>
      <c r="Z19" s="35">
        <f t="shared" si="24"/>
        <v>75.457358449595574</v>
      </c>
      <c r="AA19" s="35">
        <f t="shared" si="25"/>
        <v>-2.7797628211802703</v>
      </c>
      <c r="AB19" s="35">
        <f t="shared" si="26"/>
        <v>-2.7797628211802703</v>
      </c>
      <c r="AC19" s="35">
        <f t="shared" si="27"/>
        <v>-2.7797628211802845</v>
      </c>
      <c r="AF19">
        <v>1.71</v>
      </c>
      <c r="AG19">
        <v>2.11</v>
      </c>
      <c r="AJ19" t="s">
        <v>158</v>
      </c>
    </row>
    <row r="20" spans="1:36" ht="15" x14ac:dyDescent="0.25">
      <c r="A20">
        <v>2.1800000000000002</v>
      </c>
      <c r="B20">
        <v>3.38</v>
      </c>
      <c r="C20">
        <v>3.66</v>
      </c>
      <c r="D20" s="20">
        <f t="shared" si="3"/>
        <v>2.779762821180265E-2</v>
      </c>
      <c r="E20" s="17">
        <f>IF(OR($A20="",$B20="",$C20=""),"",A20*'MPTO_working_3-way'!$I19)</f>
        <v>2.2405988295017298</v>
      </c>
      <c r="F20" s="21">
        <f>IF(OR($A20="",$B20="",$C20=""),"",B20*'MPTO_working_3-way'!$I19)</f>
        <v>3.4739559833558928</v>
      </c>
      <c r="G20" s="22">
        <f>IF(OR($A20="",$B20="",$C20=""),"",C20*'MPTO_working_3-way'!$I19)</f>
        <v>3.7617393192551978</v>
      </c>
      <c r="H20" s="17">
        <f>IF(OR($A20="",$B20="",$C20=""),"",'MPTO_working_3-way'!E19)</f>
        <v>2.2249429801007317</v>
      </c>
      <c r="I20" s="21">
        <f>IF(OR($A20="",$B20="",$C20=""),"",'MPTO_working_3-way'!F19)</f>
        <v>3.4892795642199697</v>
      </c>
      <c r="J20" s="22">
        <f>IF(OR($A20="",$B20="",$C20=""),"",'MPTO_working_3-way'!G19)</f>
        <v>3.7884790947025277</v>
      </c>
      <c r="K20" s="17">
        <f>IF(OR($A20="",$B20="",$C20=""),"",'OddsRatio_working_3-way'!H19)</f>
        <v>2.2314807866392923</v>
      </c>
      <c r="L20" s="21">
        <f>IF(OR($A20="",$B20="",$C20=""),"",'OddsRatio_working_3-way'!I19)</f>
        <v>3.4838341289843351</v>
      </c>
      <c r="M20" s="22">
        <f>IF(OR($A20="",$B20="",$C20=""),"",'OddsRatio_working_3-way'!J19)</f>
        <v>3.7760499088648452</v>
      </c>
      <c r="N20" s="23">
        <f t="shared" si="16"/>
        <v>44.630925752218772</v>
      </c>
      <c r="O20" s="24">
        <f t="shared" si="17"/>
        <v>28.785626668590808</v>
      </c>
      <c r="P20" s="24">
        <f t="shared" si="18"/>
        <v>26.583447579190416</v>
      </c>
      <c r="Q20" t="s">
        <v>215</v>
      </c>
      <c r="R20" t="s">
        <v>216</v>
      </c>
      <c r="S20" s="48" t="s">
        <v>310</v>
      </c>
      <c r="T20" s="35">
        <v>100</v>
      </c>
      <c r="U20" s="35">
        <f t="shared" si="19"/>
        <v>71.181556195965413</v>
      </c>
      <c r="V20" s="35">
        <f t="shared" si="20"/>
        <v>70.674486803519059</v>
      </c>
      <c r="W20" s="35">
        <f t="shared" si="21"/>
        <v>55.357142857142868</v>
      </c>
      <c r="X20" s="35">
        <f t="shared" si="22"/>
        <v>73.96837033933808</v>
      </c>
      <c r="Y20" s="35">
        <f t="shared" si="23"/>
        <v>73.461300946891711</v>
      </c>
      <c r="Z20" s="35">
        <f t="shared" si="24"/>
        <v>58.143957000515513</v>
      </c>
      <c r="AA20" s="35">
        <f t="shared" si="25"/>
        <v>-2.7868141433726663</v>
      </c>
      <c r="AB20" s="35">
        <f t="shared" si="26"/>
        <v>-2.7868141433726521</v>
      </c>
      <c r="AC20" s="35">
        <f t="shared" si="27"/>
        <v>-2.786814143372645</v>
      </c>
      <c r="AF20">
        <v>2.1</v>
      </c>
      <c r="AG20">
        <v>1.79</v>
      </c>
      <c r="AJ20" t="s">
        <v>318</v>
      </c>
    </row>
    <row r="21" spans="1:36" ht="15" x14ac:dyDescent="0.25">
      <c r="A21">
        <v>3.47</v>
      </c>
      <c r="B21">
        <v>3.41</v>
      </c>
      <c r="C21">
        <v>2.2400000000000002</v>
      </c>
      <c r="D21" s="20">
        <f t="shared" si="3"/>
        <v>2.7868141433726512E-2</v>
      </c>
      <c r="E21" s="17">
        <f>IF(OR($A21="",$B21="",$C21=""),"",A21*'MPTO_working_3-way'!$I20)</f>
        <v>3.5667024507750313</v>
      </c>
      <c r="F21" s="21">
        <f>IF(OR($A21="",$B21="",$C21=""),"",B21*'MPTO_working_3-way'!$I20)</f>
        <v>3.5050303622890078</v>
      </c>
      <c r="G21" s="22">
        <f>IF(OR($A21="",$B21="",$C21=""),"",C21*'MPTO_working_3-way'!$I20)</f>
        <v>2.3024246368115477</v>
      </c>
      <c r="H21" s="17">
        <f>IF(OR($A21="",$B21="",$C21=""),"",'MPTO_working_3-way'!E20)</f>
        <v>3.5855780620139797</v>
      </c>
      <c r="I21" s="21">
        <f>IF(OR($A21="",$B21="",$C21=""),"",'MPTO_working_3-way'!F20)</f>
        <v>3.5215514362693501</v>
      </c>
      <c r="J21" s="22">
        <f>IF(OR($A21="",$B21="",$C21=""),"",'MPTO_working_3-way'!G20)</f>
        <v>2.2876008848011629</v>
      </c>
      <c r="K21" s="17">
        <f>IF(OR($A21="",$B21="",$C21=""),"",'OddsRatio_working_3-way'!H20)</f>
        <v>3.577320951482768</v>
      </c>
      <c r="L21" s="21">
        <f>IF(OR($A21="",$B21="",$C21=""),"",'OddsRatio_working_3-way'!I20)</f>
        <v>3.5147139648070738</v>
      </c>
      <c r="M21" s="22">
        <f>IF(OR($A21="",$B21="",$C21=""),"",'OddsRatio_working_3-way'!J20)</f>
        <v>2.2938777246310251</v>
      </c>
      <c r="N21" s="23">
        <f t="shared" si="16"/>
        <v>28.037101883357373</v>
      </c>
      <c r="O21" s="24">
        <f t="shared" si="17"/>
        <v>28.530423324120264</v>
      </c>
      <c r="P21" s="24">
        <f t="shared" si="18"/>
        <v>43.432474792522363</v>
      </c>
      <c r="Q21" t="s">
        <v>217</v>
      </c>
      <c r="R21" t="s">
        <v>218</v>
      </c>
      <c r="S21" s="48" t="s">
        <v>310</v>
      </c>
      <c r="T21" s="35">
        <v>100</v>
      </c>
      <c r="U21" s="35">
        <f t="shared" si="19"/>
        <v>11.504424778761051</v>
      </c>
      <c r="V21" s="35">
        <f t="shared" si="20"/>
        <v>89.473684210526315</v>
      </c>
      <c r="W21" s="35">
        <f t="shared" si="21"/>
        <v>95.361781076066791</v>
      </c>
      <c r="X21" s="35">
        <f t="shared" si="22"/>
        <v>15.164534713406894</v>
      </c>
      <c r="Y21" s="35">
        <f t="shared" si="23"/>
        <v>93.13379414517216</v>
      </c>
      <c r="Z21" s="35">
        <f t="shared" si="24"/>
        <v>99.021891010712622</v>
      </c>
      <c r="AA21" s="35">
        <f t="shared" si="25"/>
        <v>-3.6601099346458437</v>
      </c>
      <c r="AB21" s="35">
        <f t="shared" si="26"/>
        <v>-3.6601099346458454</v>
      </c>
      <c r="AC21" s="35">
        <f t="shared" si="27"/>
        <v>-3.6601099346458312</v>
      </c>
      <c r="AF21">
        <v>2.13</v>
      </c>
      <c r="AG21">
        <v>1.78</v>
      </c>
      <c r="AJ21" t="s">
        <v>318</v>
      </c>
    </row>
    <row r="22" spans="1:36" ht="15" x14ac:dyDescent="0.25">
      <c r="A22">
        <v>1.1299999999999999</v>
      </c>
      <c r="B22">
        <v>9.5</v>
      </c>
      <c r="C22">
        <v>21.56</v>
      </c>
      <c r="D22" s="20">
        <f t="shared" si="3"/>
        <v>3.6601099346458277E-2</v>
      </c>
      <c r="E22" s="17">
        <f>IF(OR($A22="",$B22="",$C22=""),"",A22*'MPTO_working_3-way'!$I21)</f>
        <v>1.1713592422614978</v>
      </c>
      <c r="F22" s="21">
        <f>IF(OR($A22="",$B22="",$C22=""),"",B22*'MPTO_working_3-way'!$I21)</f>
        <v>9.8477104437913532</v>
      </c>
      <c r="G22" s="22">
        <f>IF(OR($A22="",$B22="",$C22=""),"",C22*'MPTO_working_3-way'!$I21)</f>
        <v>22.34911970190964</v>
      </c>
      <c r="H22" s="17">
        <f>IF(OR($A22="",$B22="",$C22=""),"",'MPTO_working_3-way'!E21)</f>
        <v>1.1457964239603107</v>
      </c>
      <c r="I22" s="21">
        <f>IF(OR($A22="",$B22="",$C22=""),"",'MPTO_working_3-way'!F21)</f>
        <v>10.745433104498492</v>
      </c>
      <c r="J22" s="22">
        <f>IF(OR($A22="",$B22="",$C22=""),"",'MPTO_working_3-way'!G21)</f>
        <v>29.255315204476304</v>
      </c>
      <c r="K22" s="17">
        <f>IF(OR($A22="",$B22="",$C22=""),"",'OddsRatio_working_3-way'!H21)</f>
        <v>1.1516224554382311</v>
      </c>
      <c r="L22" s="21">
        <f>IF(OR($A22="",$B22="",$C22=""),"",'OddsRatio_working_3-way'!I21)</f>
        <v>10.913775932499741</v>
      </c>
      <c r="M22" s="22">
        <f>IF(OR($A22="",$B22="",$C22=""),"",'OddsRatio_working_3-way'!J21)</f>
        <v>24.979674490846431</v>
      </c>
      <c r="N22" s="23">
        <f t="shared" si="16"/>
        <v>85.370906202040871</v>
      </c>
      <c r="O22" s="24">
        <f t="shared" si="17"/>
        <v>10.154644632453284</v>
      </c>
      <c r="P22" s="24">
        <f t="shared" si="18"/>
        <v>4.4744491655058525</v>
      </c>
      <c r="Q22" t="s">
        <v>168</v>
      </c>
      <c r="R22" t="s">
        <v>176</v>
      </c>
      <c r="S22" s="48" t="s">
        <v>311</v>
      </c>
      <c r="T22" s="35">
        <v>100</v>
      </c>
      <c r="U22" s="35">
        <f t="shared" si="19"/>
        <v>63.235294117647051</v>
      </c>
      <c r="V22" s="35">
        <f t="shared" si="20"/>
        <v>70.326409495548958</v>
      </c>
      <c r="W22" s="35">
        <f t="shared" si="21"/>
        <v>63.768115942028999</v>
      </c>
      <c r="X22" s="35">
        <f t="shared" si="22"/>
        <v>65.905474562422057</v>
      </c>
      <c r="Y22" s="35">
        <f t="shared" si="23"/>
        <v>72.996589940323958</v>
      </c>
      <c r="Z22" s="35">
        <f t="shared" si="24"/>
        <v>66.43829638680397</v>
      </c>
      <c r="AA22" s="35">
        <f t="shared" si="25"/>
        <v>-2.6701804447750064</v>
      </c>
      <c r="AB22" s="35">
        <f t="shared" si="26"/>
        <v>-2.6701804447749993</v>
      </c>
      <c r="AC22" s="35">
        <f t="shared" si="27"/>
        <v>-2.6701804447749709</v>
      </c>
      <c r="AF22">
        <v>1.41</v>
      </c>
      <c r="AG22">
        <v>3.01</v>
      </c>
      <c r="AJ22" t="s">
        <v>203</v>
      </c>
    </row>
    <row r="23" spans="1:36" ht="15" x14ac:dyDescent="0.25">
      <c r="A23">
        <v>2.72</v>
      </c>
      <c r="B23">
        <v>3.37</v>
      </c>
      <c r="C23">
        <v>2.76</v>
      </c>
      <c r="D23" s="20">
        <f t="shared" si="3"/>
        <v>2.6701804447749833E-2</v>
      </c>
      <c r="E23" s="17">
        <f>IF(OR($A23="",$B23="",$C23=""),"",A23*'MPTO_working_3-way'!$I22)</f>
        <v>2.7926289080978797</v>
      </c>
      <c r="F23" s="21">
        <f>IF(OR($A23="",$B23="",$C23=""),"",B23*'MPTO_working_3-way'!$I22)</f>
        <v>3.459985080988917</v>
      </c>
      <c r="G23" s="22">
        <f>IF(OR($A23="",$B23="",$C23=""),"",C23*'MPTO_working_3-way'!$I22)</f>
        <v>2.8336969802757892</v>
      </c>
      <c r="H23" s="17">
        <f>IF(OR($A23="",$B23="",$C23=""),"",'MPTO_working_3-way'!E22)</f>
        <v>2.7874839724190448</v>
      </c>
      <c r="I23" s="21">
        <f>IF(OR($A23="",$B23="",$C23=""),"",'MPTO_working_3-way'!F22)</f>
        <v>3.4742089925214898</v>
      </c>
      <c r="J23" s="22">
        <f>IF(OR($A23="",$B23="",$C23=""),"",'MPTO_working_3-way'!G22)</f>
        <v>2.8295087501841651</v>
      </c>
      <c r="K23" s="17">
        <f>IF(OR($A23="",$B23="",$C23=""),"",'OddsRatio_working_3-way'!H22)</f>
        <v>2.790150949925029</v>
      </c>
      <c r="L23" s="21">
        <f>IF(OR($A23="",$B23="",$C23=""),"",'OddsRatio_working_3-way'!I22)</f>
        <v>3.4666614833269294</v>
      </c>
      <c r="M23" s="22">
        <f>IF(OR($A23="",$B23="",$C23=""),"",'OddsRatio_working_3-way'!J22)</f>
        <v>2.831782367365145</v>
      </c>
      <c r="N23" s="23">
        <f t="shared" si="16"/>
        <v>35.808552905123427</v>
      </c>
      <c r="O23" s="24">
        <f t="shared" si="17"/>
        <v>28.901858724610008</v>
      </c>
      <c r="P23" s="24">
        <f t="shared" si="18"/>
        <v>35.289588370266571</v>
      </c>
      <c r="Q23" t="s">
        <v>174</v>
      </c>
      <c r="R23" t="s">
        <v>167</v>
      </c>
      <c r="S23" s="48" t="s">
        <v>311</v>
      </c>
      <c r="T23" s="35">
        <v>100</v>
      </c>
      <c r="U23" s="35">
        <f t="shared" si="19"/>
        <v>67.637540453074436</v>
      </c>
      <c r="V23" s="35">
        <f t="shared" si="20"/>
        <v>71.83098591549296</v>
      </c>
      <c r="W23" s="35">
        <f t="shared" si="21"/>
        <v>57.805907172995774</v>
      </c>
      <c r="X23" s="35">
        <f t="shared" si="22"/>
        <v>70.363106911511267</v>
      </c>
      <c r="Y23" s="35">
        <f t="shared" si="23"/>
        <v>74.55655237392979</v>
      </c>
      <c r="Z23" s="35">
        <f t="shared" si="24"/>
        <v>60.531473631432611</v>
      </c>
      <c r="AA23" s="35">
        <f t="shared" si="25"/>
        <v>-2.7255664584368304</v>
      </c>
      <c r="AB23" s="35">
        <f t="shared" si="26"/>
        <v>-2.7255664584368304</v>
      </c>
      <c r="AC23" s="35">
        <f t="shared" si="27"/>
        <v>-2.7255664584368375</v>
      </c>
      <c r="AF23">
        <v>2.11</v>
      </c>
      <c r="AG23">
        <v>1.79</v>
      </c>
      <c r="AJ23" t="s">
        <v>203</v>
      </c>
    </row>
    <row r="24" spans="1:36" ht="15" x14ac:dyDescent="0.25">
      <c r="A24">
        <v>3.09</v>
      </c>
      <c r="B24">
        <v>3.55</v>
      </c>
      <c r="C24">
        <v>2.37</v>
      </c>
      <c r="D24" s="20">
        <f t="shared" si="3"/>
        <v>2.7255664584368233E-2</v>
      </c>
      <c r="E24" s="17">
        <f>IF(OR($A24="",$B24="",$C24=""),"",A24*'MPTO_working_3-way'!$I23)</f>
        <v>3.1742200035656976</v>
      </c>
      <c r="F24" s="21">
        <f>IF(OR($A24="",$B24="",$C24=""),"",B24*'MPTO_working_3-way'!$I23)</f>
        <v>3.6467576092745069</v>
      </c>
      <c r="G24" s="22">
        <f>IF(OR($A24="",$B24="",$C24=""),"",C24*'MPTO_working_3-way'!$I23)</f>
        <v>2.4345959250649529</v>
      </c>
      <c r="H24" s="17">
        <f>IF(OR($A24="",$B24="",$C24=""),"",'MPTO_working_3-way'!E23)</f>
        <v>3.1792522108445258</v>
      </c>
      <c r="I24" s="21">
        <f>IF(OR($A24="",$B24="",$C24=""),"",'MPTO_working_3-way'!F23)</f>
        <v>3.6683123786087539</v>
      </c>
      <c r="J24" s="22">
        <f>IF(OR($A24="",$B24="",$C24=""),"",'MPTO_working_3-way'!G23)</f>
        <v>2.422153754132581</v>
      </c>
      <c r="K24" s="17">
        <f>IF(OR($A24="",$B24="",$C24=""),"",'OddsRatio_working_3-way'!H23)</f>
        <v>3.1779971310188109</v>
      </c>
      <c r="L24" s="21">
        <f>IF(OR($A24="",$B24="",$C24=""),"",'OddsRatio_working_3-way'!I23)</f>
        <v>3.657364920621037</v>
      </c>
      <c r="M24" s="22">
        <f>IF(OR($A24="",$B24="",$C24=""),"",'OddsRatio_working_3-way'!J23)</f>
        <v>2.4276823299022827</v>
      </c>
      <c r="N24" s="23">
        <f t="shared" si="16"/>
        <v>31.503802473573657</v>
      </c>
      <c r="O24" s="24">
        <f t="shared" si="17"/>
        <v>27.421619617842985</v>
      </c>
      <c r="P24" s="24">
        <f t="shared" si="18"/>
        <v>41.074577908583365</v>
      </c>
      <c r="Q24" t="s">
        <v>172</v>
      </c>
      <c r="R24" t="s">
        <v>169</v>
      </c>
      <c r="S24" s="48" t="s">
        <v>311</v>
      </c>
      <c r="T24" s="35">
        <v>100</v>
      </c>
      <c r="U24" s="35">
        <f t="shared" si="19"/>
        <v>46.524064171122987</v>
      </c>
      <c r="V24" s="35">
        <f t="shared" si="20"/>
        <v>71.671388101982998</v>
      </c>
      <c r="W24" s="35">
        <f t="shared" si="21"/>
        <v>78.858350951374206</v>
      </c>
      <c r="X24" s="35">
        <f t="shared" si="22"/>
        <v>49.470260946642789</v>
      </c>
      <c r="Y24" s="35">
        <f t="shared" si="23"/>
        <v>74.617584877502779</v>
      </c>
      <c r="Z24" s="35">
        <f t="shared" si="24"/>
        <v>81.804547726894</v>
      </c>
      <c r="AA24" s="35">
        <f t="shared" si="25"/>
        <v>-2.9461967755198017</v>
      </c>
      <c r="AB24" s="35">
        <f t="shared" si="26"/>
        <v>-2.9461967755197804</v>
      </c>
      <c r="AC24" s="35">
        <f t="shared" si="27"/>
        <v>-2.9461967755197946</v>
      </c>
      <c r="AF24">
        <v>1.85</v>
      </c>
      <c r="AG24">
        <v>2.04</v>
      </c>
      <c r="AJ24" t="s">
        <v>203</v>
      </c>
    </row>
    <row r="25" spans="1:36" ht="15" x14ac:dyDescent="0.25">
      <c r="A25">
        <v>1.87</v>
      </c>
      <c r="B25">
        <v>3.53</v>
      </c>
      <c r="C25">
        <v>4.7300000000000004</v>
      </c>
      <c r="D25" s="20">
        <f t="shared" si="3"/>
        <v>2.9461967755197938E-2</v>
      </c>
      <c r="E25" s="17">
        <f>IF(OR($A25="",$B25="",$C25=""),"",A25*'MPTO_working_3-way'!$I24)</f>
        <v>1.9250938797022203</v>
      </c>
      <c r="F25" s="21">
        <f>IF(OR($A25="",$B25="",$C25=""),"",B25*'MPTO_working_3-way'!$I24)</f>
        <v>3.6340007461758486</v>
      </c>
      <c r="G25" s="22">
        <f>IF(OR($A25="",$B25="",$C25=""),"",C25*'MPTO_working_3-way'!$I24)</f>
        <v>4.8693551074820869</v>
      </c>
      <c r="H25" s="17">
        <f>IF(OR($A25="",$B25="",$C25=""),"",'MPTO_working_3-way'!E24)</f>
        <v>1.9049843257593333</v>
      </c>
      <c r="I25" s="21">
        <f>IF(OR($A25="",$B25="",$C25=""),"",'MPTO_working_3-way'!F24)</f>
        <v>3.6567688979946946</v>
      </c>
      <c r="J25" s="22">
        <f>IF(OR($A25="",$B25="",$C25=""),"",'MPTO_working_3-way'!G24)</f>
        <v>4.9604199518487224</v>
      </c>
      <c r="K25" s="17">
        <f>IF(OR($A25="",$B25="",$C25=""),"",'OddsRatio_working_3-way'!H24)</f>
        <v>1.9127292363562298</v>
      </c>
      <c r="L25" s="21">
        <f>IF(OR($A25="",$B25="",$C25=""),"",'OddsRatio_working_3-way'!I24)</f>
        <v>3.6542585838865063</v>
      </c>
      <c r="M25" s="22">
        <f>IF(OR($A25="",$B25="",$C25=""),"",'OddsRatio_working_3-way'!J24)</f>
        <v>4.913195461619237</v>
      </c>
      <c r="N25" s="23">
        <f t="shared" si="16"/>
        <v>51.945518633859209</v>
      </c>
      <c r="O25" s="24">
        <f t="shared" si="17"/>
        <v>27.517880976010407</v>
      </c>
      <c r="P25" s="24">
        <f t="shared" si="18"/>
        <v>20.536600390130381</v>
      </c>
      <c r="Q25" t="s">
        <v>219</v>
      </c>
      <c r="R25" t="s">
        <v>171</v>
      </c>
      <c r="S25" s="48" t="s">
        <v>311</v>
      </c>
      <c r="T25" s="35">
        <v>100</v>
      </c>
      <c r="U25" s="35">
        <f t="shared" si="19"/>
        <v>70.930232558139537</v>
      </c>
      <c r="V25" s="35">
        <f t="shared" si="20"/>
        <v>72.067039106145245</v>
      </c>
      <c r="W25" s="35">
        <f t="shared" si="21"/>
        <v>50.495049504950494</v>
      </c>
      <c r="X25" s="35">
        <f t="shared" si="22"/>
        <v>77.437911388904254</v>
      </c>
      <c r="Y25" s="35">
        <f t="shared" si="23"/>
        <v>78.574717936909977</v>
      </c>
      <c r="Z25" s="35">
        <f t="shared" si="24"/>
        <v>57.002728335715211</v>
      </c>
      <c r="AA25" s="35">
        <f t="shared" si="25"/>
        <v>-6.5076788307647178</v>
      </c>
      <c r="AB25" s="35">
        <f t="shared" si="26"/>
        <v>-6.507678830764732</v>
      </c>
      <c r="AC25" s="35">
        <f t="shared" si="27"/>
        <v>-6.5076788307647178</v>
      </c>
      <c r="AF25">
        <v>2.17</v>
      </c>
      <c r="AG25">
        <v>1.74</v>
      </c>
      <c r="AJ25" t="s">
        <v>203</v>
      </c>
    </row>
    <row r="26" spans="1:36" ht="15" x14ac:dyDescent="0.25">
      <c r="A26">
        <v>3.44</v>
      </c>
      <c r="B26">
        <v>3.58</v>
      </c>
      <c r="C26">
        <v>2.02</v>
      </c>
      <c r="D26" s="20">
        <f t="shared" si="3"/>
        <v>6.5076788307647071E-2</v>
      </c>
      <c r="E26" s="17">
        <f>IF(OR($A26="",$B26="",$C26=""),"",A26*'MPTO_working_3-way'!$I25)</f>
        <v>3.6638641517783057</v>
      </c>
      <c r="F26" s="21">
        <f>IF(OR($A26="",$B26="",$C26=""),"",B26*'MPTO_working_3-way'!$I25)</f>
        <v>3.8129749021413768</v>
      </c>
      <c r="G26" s="22">
        <f>IF(OR($A26="",$B26="",$C26=""),"",C26*'MPTO_working_3-way'!$I25)</f>
        <v>2.1514551123814472</v>
      </c>
      <c r="H26" s="17">
        <f>IF(OR($A26="",$B26="",$C26=""),"",'MPTO_working_3-way'!E25)</f>
        <v>3.7173973336393713</v>
      </c>
      <c r="I26" s="21">
        <f>IF(OR($A26="",$B26="",$C26=""),"",'MPTO_working_3-way'!F25)</f>
        <v>3.8814248588896398</v>
      </c>
      <c r="J26" s="22">
        <f>IF(OR($A26="",$B26="",$C26=""),"",'MPTO_working_3-way'!G25)</f>
        <v>2.1125693469733267</v>
      </c>
      <c r="K26" s="17">
        <f>IF(OR($A26="",$B26="",$C26=""),"",'OddsRatio_working_3-way'!H25)</f>
        <v>3.6976836155241033</v>
      </c>
      <c r="L26" s="21">
        <f>IF(OR($A26="",$B26="",$C26=""),"",'OddsRatio_working_3-way'!I25)</f>
        <v>3.8524687410049951</v>
      </c>
      <c r="M26" s="22">
        <f>IF(OR($A26="",$B26="",$C26=""),"",'OddsRatio_working_3-way'!J25)</f>
        <v>2.1277201999322073</v>
      </c>
      <c r="N26" s="23">
        <f t="shared" si="16"/>
        <v>27.293588369389639</v>
      </c>
      <c r="O26" s="24">
        <f t="shared" si="17"/>
        <v>26.226241338184451</v>
      </c>
      <c r="P26" s="24">
        <f t="shared" si="18"/>
        <v>46.480170292425917</v>
      </c>
      <c r="Q26" t="s">
        <v>196</v>
      </c>
      <c r="R26" t="s">
        <v>188</v>
      </c>
      <c r="S26" s="48" t="s">
        <v>311</v>
      </c>
      <c r="T26" s="35">
        <v>100</v>
      </c>
      <c r="U26" s="35">
        <f t="shared" si="19"/>
        <v>34.21052631578948</v>
      </c>
      <c r="V26" s="35">
        <f t="shared" si="20"/>
        <v>78.494623655913983</v>
      </c>
      <c r="W26" s="35">
        <f t="shared" si="21"/>
        <v>80.916030534351137</v>
      </c>
      <c r="X26" s="35">
        <f t="shared" si="22"/>
        <v>40.589345809734873</v>
      </c>
      <c r="Y26" s="35">
        <f t="shared" si="23"/>
        <v>84.873443149859384</v>
      </c>
      <c r="Z26" s="35">
        <f t="shared" si="24"/>
        <v>87.294850028296551</v>
      </c>
      <c r="AA26" s="35">
        <f t="shared" si="25"/>
        <v>-6.378819493945393</v>
      </c>
      <c r="AB26" s="35">
        <f t="shared" si="26"/>
        <v>-6.3788194939454002</v>
      </c>
      <c r="AC26" s="35">
        <f t="shared" si="27"/>
        <v>-6.3788194939454144</v>
      </c>
      <c r="AF26">
        <v>1.91</v>
      </c>
      <c r="AG26">
        <v>1.91</v>
      </c>
      <c r="AJ26" t="s">
        <v>205</v>
      </c>
    </row>
    <row r="27" spans="1:36" ht="15" x14ac:dyDescent="0.25">
      <c r="A27">
        <v>1.52</v>
      </c>
      <c r="B27">
        <v>4.6500000000000004</v>
      </c>
      <c r="C27">
        <v>5.24</v>
      </c>
      <c r="D27" s="20">
        <f t="shared" si="3"/>
        <v>6.378819493945409E-2</v>
      </c>
      <c r="E27" s="17">
        <f>IF(OR($A27="",$B27="",$C27=""),"",A27*'MPTO_working_3-way'!$I26)</f>
        <v>1.6169580563079702</v>
      </c>
      <c r="F27" s="21">
        <f>IF(OR($A27="",$B27="",$C27=""),"",B27*'MPTO_working_3-way'!$I26)</f>
        <v>4.946615106468462</v>
      </c>
      <c r="G27" s="22">
        <f>IF(OR($A27="",$B27="",$C27=""),"",C27*'MPTO_working_3-way'!$I26)</f>
        <v>5.5742501414827395</v>
      </c>
      <c r="H27" s="17">
        <f>IF(OR($A27="",$B27="",$C27=""),"",'MPTO_working_3-way'!E26)</f>
        <v>1.5707661440815026</v>
      </c>
      <c r="I27" s="21">
        <f>IF(OR($A27="",$B27="",$C27=""),"",'MPTO_working_3-way'!F26)</f>
        <v>5.1601975114156113</v>
      </c>
      <c r="J27" s="22">
        <f>IF(OR($A27="",$B27="",$C27=""),"",'MPTO_working_3-way'!G26)</f>
        <v>5.8970274160471137</v>
      </c>
      <c r="K27" s="17">
        <f>IF(OR($A27="",$B27="",$C27=""),"",'OddsRatio_working_3-way'!H26)</f>
        <v>1.5850696028311775</v>
      </c>
      <c r="L27" s="21">
        <f>IF(OR($A27="",$B27="",$C27=""),"",'OddsRatio_working_3-way'!I26)</f>
        <v>5.1067385583342286</v>
      </c>
      <c r="M27" s="22">
        <f>IF(OR($A27="",$B27="",$C27=""),"",'OddsRatio_working_3-way'!J26)</f>
        <v>5.7705675307772957</v>
      </c>
      <c r="N27" s="23">
        <f t="shared" si="16"/>
        <v>61.844523183447208</v>
      </c>
      <c r="O27" s="24">
        <f t="shared" si="17"/>
        <v>20.215844137384892</v>
      </c>
      <c r="P27" s="24">
        <f t="shared" si="18"/>
        <v>17.93963267916789</v>
      </c>
      <c r="Q27" t="s">
        <v>191</v>
      </c>
      <c r="R27" t="s">
        <v>193</v>
      </c>
      <c r="S27" s="48" t="s">
        <v>311</v>
      </c>
      <c r="T27" s="35">
        <v>100</v>
      </c>
      <c r="U27" s="35">
        <f t="shared" si="19"/>
        <v>46.808510638297875</v>
      </c>
      <c r="V27" s="35">
        <f t="shared" si="20"/>
        <v>72.972972972972968</v>
      </c>
      <c r="W27" s="35">
        <f t="shared" si="21"/>
        <v>73.753280839895012</v>
      </c>
      <c r="X27" s="35">
        <f t="shared" si="22"/>
        <v>53.273746187132012</v>
      </c>
      <c r="Y27" s="35">
        <f t="shared" si="23"/>
        <v>79.438208521807113</v>
      </c>
      <c r="Z27" s="35">
        <f t="shared" si="24"/>
        <v>80.218516388729142</v>
      </c>
      <c r="AA27" s="35">
        <f t="shared" si="25"/>
        <v>-6.4652355488341371</v>
      </c>
      <c r="AB27" s="35">
        <f t="shared" si="26"/>
        <v>-6.4652355488341442</v>
      </c>
      <c r="AC27" s="35">
        <f t="shared" si="27"/>
        <v>-6.46523554883413</v>
      </c>
      <c r="AF27">
        <v>1.73</v>
      </c>
      <c r="AG27">
        <v>2.09</v>
      </c>
      <c r="AJ27" t="s">
        <v>205</v>
      </c>
    </row>
    <row r="28" spans="1:36" ht="15" x14ac:dyDescent="0.25">
      <c r="A28">
        <v>1.88</v>
      </c>
      <c r="B28">
        <v>3.7</v>
      </c>
      <c r="C28">
        <v>3.81</v>
      </c>
      <c r="D28" s="20">
        <f t="shared" si="3"/>
        <v>6.4652355488341362E-2</v>
      </c>
      <c r="E28" s="17">
        <f>IF(OR($A28="",$B28="",$C28=""),"",A28*'MPTO_working_3-way'!$I27)</f>
        <v>2.0015464283180817</v>
      </c>
      <c r="F28" s="21">
        <f>IF(OR($A28="",$B28="",$C28=""),"",B28*'MPTO_working_3-way'!$I27)</f>
        <v>3.9392137153068632</v>
      </c>
      <c r="G28" s="22">
        <f>IF(OR($A28="",$B28="",$C28=""),"",C28*'MPTO_working_3-way'!$I27)</f>
        <v>4.0563254744105803</v>
      </c>
      <c r="H28" s="17">
        <f>IF(OR($A28="",$B28="",$C28=""),"",'MPTO_working_3-way'!E27)</f>
        <v>1.959385433722481</v>
      </c>
      <c r="I28" s="21">
        <f>IF(OR($A28="",$B28="",$C28=""),"",'MPTO_working_3-way'!F27)</f>
        <v>4.0205937205435562</v>
      </c>
      <c r="J28" s="22">
        <f>IF(OR($A28="",$B28="",$C28=""),"",'MPTO_working_3-way'!G27)</f>
        <v>4.1508173510641848</v>
      </c>
      <c r="K28" s="17">
        <f>IF(OR($A28="",$B28="",$C28=""),"",'OddsRatio_working_3-way'!H27)</f>
        <v>1.9749586538610258</v>
      </c>
      <c r="L28" s="21">
        <f>IF(OR($A28="",$B28="",$C28=""),"",'OddsRatio_working_3-way'!I27)</f>
        <v>3.9913504152554222</v>
      </c>
      <c r="M28" s="22">
        <f>IF(OR($A28="",$B28="",$C28=""),"",'OddsRatio_working_3-way'!J27)</f>
        <v>4.1132202469880497</v>
      </c>
      <c r="N28" s="23">
        <f t="shared" si="16"/>
        <v>49.961369161958906</v>
      </c>
      <c r="O28" s="24">
        <f t="shared" si="17"/>
        <v>25.385776763373713</v>
      </c>
      <c r="P28" s="24">
        <f t="shared" si="18"/>
        <v>24.652854074667388</v>
      </c>
      <c r="Q28" t="s">
        <v>200</v>
      </c>
      <c r="R28" t="s">
        <v>145</v>
      </c>
      <c r="S28" s="48" t="s">
        <v>311</v>
      </c>
      <c r="T28" s="35">
        <v>100</v>
      </c>
      <c r="U28" s="35">
        <f t="shared" si="19"/>
        <v>55.55555555555555</v>
      </c>
      <c r="V28" s="35">
        <f t="shared" si="20"/>
        <v>72.826086956521735</v>
      </c>
      <c r="W28" s="35">
        <f t="shared" si="21"/>
        <v>68.847352024922117</v>
      </c>
      <c r="X28" s="35">
        <f t="shared" si="22"/>
        <v>58.326561018556134</v>
      </c>
      <c r="Y28" s="35">
        <f t="shared" si="23"/>
        <v>75.597092419522326</v>
      </c>
      <c r="Z28" s="35">
        <f t="shared" si="24"/>
        <v>71.618357487922708</v>
      </c>
      <c r="AA28" s="35">
        <f t="shared" si="25"/>
        <v>-2.7710054630005843</v>
      </c>
      <c r="AB28" s="35">
        <f t="shared" si="26"/>
        <v>-2.7710054630005914</v>
      </c>
      <c r="AC28" s="35">
        <f t="shared" si="27"/>
        <v>-2.7710054630005914</v>
      </c>
      <c r="AF28">
        <v>1.65</v>
      </c>
      <c r="AG28">
        <v>2.21</v>
      </c>
      <c r="AJ28" t="s">
        <v>158</v>
      </c>
    </row>
    <row r="29" spans="1:36" ht="15" x14ac:dyDescent="0.25">
      <c r="A29">
        <v>2.25</v>
      </c>
      <c r="B29">
        <v>3.68</v>
      </c>
      <c r="C29">
        <v>3.21</v>
      </c>
      <c r="D29" s="20">
        <f t="shared" si="3"/>
        <v>2.7710054630005754E-2</v>
      </c>
      <c r="E29" s="17">
        <f>IF(OR($A29="",$B29="",$C29=""),"",A29*'MPTO_working_3-way'!$I28)</f>
        <v>2.3123476229175131</v>
      </c>
      <c r="F29" s="21">
        <f>IF(OR($A29="",$B29="",$C29=""),"",B29*'MPTO_working_3-way'!$I28)</f>
        <v>3.7819730010384212</v>
      </c>
      <c r="G29" s="22">
        <f>IF(OR($A29="",$B29="",$C29=""),"",C29*'MPTO_working_3-way'!$I28)</f>
        <v>3.2989492753623186</v>
      </c>
      <c r="H29" s="17">
        <f>IF(OR($A29="",$B29="",$C29=""),"",'MPTO_working_3-way'!E28)</f>
        <v>2.2977531489630252</v>
      </c>
      <c r="I29" s="21">
        <f>IF(OR($A29="",$B29="",$C29=""),"",'MPTO_working_3-way'!F28)</f>
        <v>3.8094883187616451</v>
      </c>
      <c r="J29" s="22">
        <f>IF(OR($A29="",$B29="",$C29=""),"",'MPTO_working_3-way'!G28)</f>
        <v>3.3080838882319989</v>
      </c>
      <c r="K29" s="17">
        <f>IF(OR($A29="",$B29="",$C29=""),"",'OddsRatio_working_3-way'!H28)</f>
        <v>2.3040143774857822</v>
      </c>
      <c r="L29" s="21">
        <f>IF(OR($A29="",$B29="",$C29=""),"",'OddsRatio_working_3-way'!I28)</f>
        <v>3.7958068253295179</v>
      </c>
      <c r="M29" s="22">
        <f>IF(OR($A29="",$B29="",$C29=""),"",'OddsRatio_working_3-way'!J28)</f>
        <v>3.3054974193948632</v>
      </c>
      <c r="N29" s="23">
        <f t="shared" si="16"/>
        <v>43.24609284906262</v>
      </c>
      <c r="O29" s="24">
        <f t="shared" si="17"/>
        <v>26.441225247388829</v>
      </c>
      <c r="P29" s="24">
        <f t="shared" si="18"/>
        <v>30.312681903548562</v>
      </c>
      <c r="Q29" t="s">
        <v>220</v>
      </c>
      <c r="R29" t="s">
        <v>221</v>
      </c>
      <c r="S29" s="48" t="s">
        <v>311</v>
      </c>
      <c r="T29" s="35">
        <v>100</v>
      </c>
      <c r="U29" s="35">
        <f t="shared" si="19"/>
        <v>56.896551724137922</v>
      </c>
      <c r="V29" s="35">
        <f t="shared" si="20"/>
        <v>70.588235294117652</v>
      </c>
      <c r="W29" s="35">
        <f t="shared" si="21"/>
        <v>69.696969696969703</v>
      </c>
      <c r="X29" s="35">
        <f t="shared" si="22"/>
        <v>59.71479500891266</v>
      </c>
      <c r="Y29" s="35">
        <f t="shared" si="23"/>
        <v>73.406478578892376</v>
      </c>
      <c r="Z29" s="35">
        <f t="shared" si="24"/>
        <v>72.515212981744426</v>
      </c>
      <c r="AA29" s="35">
        <f t="shared" si="25"/>
        <v>-2.8182432847747378</v>
      </c>
      <c r="AB29" s="35">
        <f t="shared" si="26"/>
        <v>-2.8182432847747236</v>
      </c>
      <c r="AC29" s="35">
        <f t="shared" si="27"/>
        <v>-2.8182432847747236</v>
      </c>
      <c r="AF29">
        <v>1.86</v>
      </c>
      <c r="AG29">
        <v>2.0299999999999998</v>
      </c>
      <c r="AJ29" t="s">
        <v>318</v>
      </c>
    </row>
    <row r="30" spans="1:36" s="35" customFormat="1" ht="15" x14ac:dyDescent="0.25">
      <c r="A30">
        <v>2.3199999999999998</v>
      </c>
      <c r="B30">
        <v>3.4</v>
      </c>
      <c r="C30">
        <v>3.3</v>
      </c>
      <c r="D30" s="20">
        <f t="shared" si="3"/>
        <v>2.8182432847747352E-2</v>
      </c>
      <c r="E30" s="17">
        <f>IF(OR($A30="",$B30="",$C30=""),"",A30*'MPTO_working_3-way'!$I29)</f>
        <v>2.3853832442067735</v>
      </c>
      <c r="F30" s="21">
        <f>IF(OR($A30="",$B30="",$C30=""),"",B30*'MPTO_working_3-way'!$I29)</f>
        <v>3.4958202716823408</v>
      </c>
      <c r="G30" s="22">
        <f>IF(OR($A30="",$B30="",$C30=""),"",C30*'MPTO_working_3-way'!$I29)</f>
        <v>3.3930020283975661</v>
      </c>
      <c r="H30" s="17">
        <f>IF(OR($A30="",$B30="",$C30=""),"",'MPTO_working_3-way'!E29)</f>
        <v>2.3716895864716454</v>
      </c>
      <c r="I30" s="21">
        <f>IF(OR($A30="",$B30="",$C30=""),"",'MPTO_working_3-way'!F29)</f>
        <v>3.5121793257295004</v>
      </c>
      <c r="J30" s="22">
        <f>IF(OR($A30="",$B30="",$C30=""),"",'MPTO_working_3-way'!G29)</f>
        <v>3.4055751317028924</v>
      </c>
      <c r="K30" s="17">
        <f>IF(OR($A30="",$B30="",$C30=""),"",'OddsRatio_working_3-way'!H29)</f>
        <v>2.377615336419685</v>
      </c>
      <c r="L30" s="21">
        <f>IF(OR($A30="",$B30="",$C30=""),"",'OddsRatio_working_3-way'!I29)</f>
        <v>3.5047551571266999</v>
      </c>
      <c r="M30" s="22">
        <f>IF(OR($A30="",$B30="",$C30=""),"",'OddsRatio_working_3-way'!J29)</f>
        <v>3.4003903589130871</v>
      </c>
      <c r="N30" s="23">
        <f t="shared" si="16"/>
        <v>41.921984755641908</v>
      </c>
      <c r="O30" s="24">
        <f t="shared" si="17"/>
        <v>28.605589597967416</v>
      </c>
      <c r="P30" s="24">
        <f t="shared" si="18"/>
        <v>29.472425646390672</v>
      </c>
      <c r="Q30" t="s">
        <v>222</v>
      </c>
      <c r="R30" t="s">
        <v>223</v>
      </c>
      <c r="S30" s="48" t="s">
        <v>311</v>
      </c>
      <c r="T30" s="35">
        <v>100</v>
      </c>
      <c r="U30" s="35">
        <f t="shared" si="19"/>
        <v>64.664310954063609</v>
      </c>
      <c r="V30" s="35">
        <f t="shared" si="20"/>
        <v>71.590909090909093</v>
      </c>
      <c r="W30" s="35">
        <f t="shared" si="21"/>
        <v>60.9375</v>
      </c>
      <c r="X30" s="35">
        <f t="shared" si="22"/>
        <v>67.471590909090921</v>
      </c>
      <c r="Y30" s="35">
        <f t="shared" si="23"/>
        <v>74.398189045936405</v>
      </c>
      <c r="Z30" s="35">
        <f t="shared" si="24"/>
        <v>63.744779955027312</v>
      </c>
      <c r="AA30" s="35">
        <f t="shared" si="25"/>
        <v>-2.8072799550273118</v>
      </c>
      <c r="AB30" s="35">
        <f t="shared" si="26"/>
        <v>-2.8072799550273118</v>
      </c>
      <c r="AC30" s="35">
        <f t="shared" si="27"/>
        <v>-2.8072799550273118</v>
      </c>
      <c r="AD30" s="36"/>
      <c r="AE30" s="36"/>
      <c r="AF30">
        <v>1.94</v>
      </c>
      <c r="AG30">
        <v>1.94</v>
      </c>
      <c r="AH30" s="36"/>
      <c r="AI30" s="36"/>
      <c r="AJ30" t="s">
        <v>318</v>
      </c>
    </row>
    <row r="31" spans="1:36" ht="15" x14ac:dyDescent="0.25">
      <c r="A31">
        <v>2.83</v>
      </c>
      <c r="B31">
        <v>3.52</v>
      </c>
      <c r="C31">
        <v>2.56</v>
      </c>
      <c r="D31" s="20">
        <f t="shared" si="3"/>
        <v>2.8072799550272975E-2</v>
      </c>
      <c r="E31" s="17">
        <f>IF(OR($A31="",$B31="",$C31=""),"",A31*'MPTO_working_3-way'!$I30)</f>
        <v>2.9094460227272725</v>
      </c>
      <c r="F31" s="21">
        <f>IF(OR($A31="",$B31="",$C31=""),"",B31*'MPTO_working_3-way'!$I30)</f>
        <v>3.6188162544169611</v>
      </c>
      <c r="G31" s="22">
        <f>IF(OR($A31="",$B31="",$C31=""),"",C31*'MPTO_working_3-way'!$I30)</f>
        <v>2.631866366848699</v>
      </c>
      <c r="H31" s="17">
        <f>IF(OR($A31="",$B31="",$C31=""),"",'MPTO_working_3-way'!E30)</f>
        <v>2.9069827389145311</v>
      </c>
      <c r="I31" s="21">
        <f>IF(OR($A31="",$B31="",$C31=""),"",'MPTO_working_3-way'!F30)</f>
        <v>3.6398935489960844</v>
      </c>
      <c r="J31" s="22">
        <f>IF(OR($A31="",$B31="",$C31=""),"",'MPTO_working_3-way'!G30)</f>
        <v>2.6228311143486538</v>
      </c>
      <c r="K31" s="17">
        <f>IF(OR($A31="",$B31="",$C31=""),"",'OddsRatio_working_3-way'!H30)</f>
        <v>2.9088481034488836</v>
      </c>
      <c r="L31" s="21">
        <f>IF(OR($A31="",$B31="",$C31=""),"",'OddsRatio_working_3-way'!I30)</f>
        <v>3.6285777162246915</v>
      </c>
      <c r="M31" s="22">
        <f>IF(OR($A31="",$B31="",$C31=""),"",'OddsRatio_working_3-way'!J30)</f>
        <v>2.6272147767105234</v>
      </c>
      <c r="N31" s="23">
        <f t="shared" si="16"/>
        <v>34.370804345172715</v>
      </c>
      <c r="O31" s="24">
        <f t="shared" si="17"/>
        <v>27.63334553887465</v>
      </c>
      <c r="P31" s="24">
        <f t="shared" si="18"/>
        <v>37.995850115952642</v>
      </c>
      <c r="Q31" t="s">
        <v>224</v>
      </c>
      <c r="R31" t="s">
        <v>225</v>
      </c>
      <c r="S31" s="48" t="s">
        <v>311</v>
      </c>
      <c r="T31" s="35">
        <v>100</v>
      </c>
      <c r="U31" s="35">
        <f t="shared" si="19"/>
        <v>42.857142857142854</v>
      </c>
      <c r="V31" s="35">
        <f t="shared" si="20"/>
        <v>74.424552429667528</v>
      </c>
      <c r="W31" s="35">
        <f t="shared" si="21"/>
        <v>79.633401221995925</v>
      </c>
      <c r="X31" s="35">
        <f t="shared" si="22"/>
        <v>45.942046348336554</v>
      </c>
      <c r="Y31" s="35">
        <f t="shared" si="23"/>
        <v>77.509455920861214</v>
      </c>
      <c r="Z31" s="35">
        <f t="shared" si="24"/>
        <v>82.71830471318961</v>
      </c>
      <c r="AA31" s="35">
        <f t="shared" si="25"/>
        <v>-3.0849034911936997</v>
      </c>
      <c r="AB31" s="35">
        <f t="shared" si="26"/>
        <v>-3.0849034911936855</v>
      </c>
      <c r="AC31" s="35">
        <f t="shared" si="27"/>
        <v>-3.0849034911936855</v>
      </c>
      <c r="AF31">
        <v>1.81</v>
      </c>
      <c r="AG31">
        <v>2.0699999999999998</v>
      </c>
      <c r="AJ31" t="s">
        <v>318</v>
      </c>
    </row>
    <row r="32" spans="1:36" ht="15" x14ac:dyDescent="0.25">
      <c r="A32">
        <v>1.75</v>
      </c>
      <c r="B32">
        <v>3.91</v>
      </c>
      <c r="C32">
        <v>4.91</v>
      </c>
      <c r="D32" s="20">
        <f t="shared" si="3"/>
        <v>3.0849034911936801E-2</v>
      </c>
      <c r="E32" s="17">
        <f>IF(OR($A32="",$B32="",$C32=""),"",A32*'MPTO_working_3-way'!$I31)</f>
        <v>1.8039858110958895</v>
      </c>
      <c r="F32" s="21">
        <f>IF(OR($A32="",$B32="",$C32=""),"",B32*'MPTO_working_3-way'!$I31)</f>
        <v>4.0306197265056731</v>
      </c>
      <c r="G32" s="22">
        <f>IF(OR($A32="",$B32="",$C32=""),"",C32*'MPTO_working_3-way'!$I31)</f>
        <v>5.0614687614176095</v>
      </c>
      <c r="H32" s="17">
        <f>IF(OR($A32="",$B32="",$C32=""),"",'MPTO_working_3-way'!E31)</f>
        <v>1.7820688100463462</v>
      </c>
      <c r="I32" s="21">
        <f>IF(OR($A32="",$B32="",$C32=""),"",'MPTO_working_3-way'!F31)</f>
        <v>4.0737932769695728</v>
      </c>
      <c r="J32" s="22">
        <f>IF(OR($A32="",$B32="",$C32=""),"",'MPTO_working_3-way'!G31)</f>
        <v>5.1710859970524963</v>
      </c>
      <c r="K32" s="17">
        <f>IF(OR($A32="",$B32="",$C32=""),"",'OddsRatio_working_3-way'!H31)</f>
        <v>1.7900241869434472</v>
      </c>
      <c r="L32" s="21">
        <f>IF(OR($A32="",$B32="",$C32=""),"",'OddsRatio_working_3-way'!I31)</f>
        <v>4.0652938453405731</v>
      </c>
      <c r="M32" s="22">
        <f>IF(OR($A32="",$B32="",$C32=""),"",'OddsRatio_working_3-way'!J31)</f>
        <v>5.1186594279318367</v>
      </c>
      <c r="N32" s="23">
        <f t="shared" si="16"/>
        <v>55.432808498228582</v>
      </c>
      <c r="O32" s="24">
        <f t="shared" si="17"/>
        <v>24.8100805298977</v>
      </c>
      <c r="P32" s="24">
        <f t="shared" si="18"/>
        <v>19.757110971873733</v>
      </c>
      <c r="Q32" t="s">
        <v>226</v>
      </c>
      <c r="R32" t="s">
        <v>227</v>
      </c>
      <c r="S32" s="48" t="s">
        <v>312</v>
      </c>
      <c r="T32" s="35">
        <v>100</v>
      </c>
      <c r="U32" s="35">
        <f t="shared" si="19"/>
        <v>75.062344139650875</v>
      </c>
      <c r="V32" s="35">
        <f t="shared" si="20"/>
        <v>75.903614457831324</v>
      </c>
      <c r="W32" s="35">
        <f t="shared" si="21"/>
        <v>45.945945945945937</v>
      </c>
      <c r="X32" s="35">
        <f t="shared" si="22"/>
        <v>78.150439596222725</v>
      </c>
      <c r="Y32" s="35">
        <f t="shared" si="23"/>
        <v>78.991709914403174</v>
      </c>
      <c r="Z32" s="35">
        <f t="shared" si="24"/>
        <v>49.034041402517801</v>
      </c>
      <c r="AA32" s="35">
        <f t="shared" si="25"/>
        <v>-3.0880954565718497</v>
      </c>
      <c r="AB32" s="35">
        <f t="shared" si="26"/>
        <v>-3.0880954565718497</v>
      </c>
      <c r="AC32" s="35">
        <f t="shared" si="27"/>
        <v>-3.0880954565718639</v>
      </c>
      <c r="AF32">
        <v>1.72</v>
      </c>
      <c r="AG32">
        <v>2.21</v>
      </c>
      <c r="AJ32" t="s">
        <v>318</v>
      </c>
    </row>
    <row r="33" spans="1:36" ht="15" x14ac:dyDescent="0.25">
      <c r="A33">
        <v>4.01</v>
      </c>
      <c r="B33">
        <v>4.1500000000000004</v>
      </c>
      <c r="C33">
        <v>1.85</v>
      </c>
      <c r="D33" s="20">
        <f t="shared" si="3"/>
        <v>3.0880954565718488E-2</v>
      </c>
      <c r="E33" s="17">
        <f>IF(OR($A33="",$B33="",$C33=""),"",A33*'MPTO_working_3-way'!$I32)</f>
        <v>4.1338326278085313</v>
      </c>
      <c r="F33" s="21">
        <f>IF(OR($A33="",$B33="",$C33=""),"",B33*'MPTO_working_3-way'!$I32)</f>
        <v>4.278155961447732</v>
      </c>
      <c r="G33" s="22">
        <f>IF(OR($A33="",$B33="",$C33=""),"",C33*'MPTO_working_3-way'!$I32)</f>
        <v>1.9071297659465793</v>
      </c>
      <c r="H33" s="17">
        <f>IF(OR($A33="",$B33="",$C33=""),"",'MPTO_working_3-way'!E32)</f>
        <v>4.1826494926245736</v>
      </c>
      <c r="I33" s="21">
        <f>IF(OR($A33="",$B33="",$C33=""),"",'MPTO_working_3-way'!F32)</f>
        <v>4.3351936361684178</v>
      </c>
      <c r="J33" s="22">
        <f>IF(OR($A33="",$B33="",$C33=""),"",'MPTO_working_3-way'!G32)</f>
        <v>1.8859139406753922</v>
      </c>
      <c r="K33" s="17">
        <f>IF(OR($A33="",$B33="",$C33=""),"",'OddsRatio_working_3-way'!H32)</f>
        <v>4.1652218652817368</v>
      </c>
      <c r="L33" s="21">
        <f>IF(OR($A33="",$B33="",$C33=""),"",'OddsRatio_working_3-way'!I32)</f>
        <v>4.3124414869227472</v>
      </c>
      <c r="M33" s="22">
        <f>IF(OR($A33="",$B33="",$C33=""),"",'OddsRatio_working_3-way'!J32)</f>
        <v>1.8938334171061386</v>
      </c>
      <c r="N33" s="23">
        <f t="shared" si="16"/>
        <v>24.190626230799527</v>
      </c>
      <c r="O33" s="24">
        <f t="shared" si="17"/>
        <v>23.374556912170146</v>
      </c>
      <c r="P33" s="24">
        <f t="shared" si="18"/>
        <v>52.434816857030327</v>
      </c>
      <c r="Q33" t="s">
        <v>228</v>
      </c>
      <c r="R33" t="s">
        <v>229</v>
      </c>
      <c r="S33" s="48" t="s">
        <v>312</v>
      </c>
      <c r="T33" s="35">
        <v>100</v>
      </c>
      <c r="U33" s="35">
        <f t="shared" si="19"/>
        <v>45.355191256830594</v>
      </c>
      <c r="V33" s="35">
        <f t="shared" si="20"/>
        <v>72.752043596730246</v>
      </c>
      <c r="W33" s="35">
        <f t="shared" si="21"/>
        <v>79.035639412997895</v>
      </c>
      <c r="X33" s="35">
        <f t="shared" si="22"/>
        <v>48.212316990271852</v>
      </c>
      <c r="Y33" s="35">
        <f t="shared" si="23"/>
        <v>75.609169330171483</v>
      </c>
      <c r="Z33" s="35">
        <f t="shared" si="24"/>
        <v>81.892765146439146</v>
      </c>
      <c r="AA33" s="35">
        <f t="shared" si="25"/>
        <v>-2.8571257334412579</v>
      </c>
      <c r="AB33" s="35">
        <f t="shared" si="26"/>
        <v>-2.8571257334412365</v>
      </c>
      <c r="AC33" s="35">
        <f t="shared" si="27"/>
        <v>-2.8571257334412508</v>
      </c>
      <c r="AF33">
        <v>1.67</v>
      </c>
      <c r="AG33">
        <v>2.2999999999999998</v>
      </c>
      <c r="AJ33" t="s">
        <v>318</v>
      </c>
    </row>
    <row r="34" spans="1:36" ht="15" x14ac:dyDescent="0.25">
      <c r="A34">
        <v>1.83</v>
      </c>
      <c r="B34">
        <v>3.67</v>
      </c>
      <c r="C34">
        <v>4.7699999999999996</v>
      </c>
      <c r="D34" s="20">
        <f t="shared" si="3"/>
        <v>2.857125733441257E-2</v>
      </c>
      <c r="E34" s="17">
        <f>IF(OR($A34="",$B34="",$C34=""),"",A34*'MPTO_working_3-way'!$I33)</f>
        <v>1.8822854009219752</v>
      </c>
      <c r="F34" s="21">
        <f>IF(OR($A34="",$B34="",$C34=""),"",B34*'MPTO_working_3-way'!$I33)</f>
        <v>3.7748565144172939</v>
      </c>
      <c r="G34" s="22">
        <f>IF(OR($A34="",$B34="",$C34=""),"",C34*'MPTO_working_3-way'!$I33)</f>
        <v>4.9062848974851478</v>
      </c>
      <c r="H34" s="17">
        <f>IF(OR($A34="",$B34="",$C34=""),"",'MPTO_working_3-way'!E33)</f>
        <v>1.8624598194537361</v>
      </c>
      <c r="I34" s="21">
        <f>IF(OR($A34="",$B34="",$C34=""),"",'MPTO_working_3-way'!F33)</f>
        <v>3.8029203232336566</v>
      </c>
      <c r="J34" s="22">
        <f>IF(OR($A34="",$B34="",$C34=""),"",'MPTO_working_3-way'!G33)</f>
        <v>4.9970054588996193</v>
      </c>
      <c r="K34" s="17">
        <f>IF(OR($A34="",$B34="",$C34=""),"",'OddsRatio_working_3-way'!H33)</f>
        <v>1.8699430268541481</v>
      </c>
      <c r="L34" s="21">
        <f>IF(OR($A34="",$B34="",$C34=""),"",'OddsRatio_working_3-way'!I33)</f>
        <v>3.7984914237356318</v>
      </c>
      <c r="M34" s="22">
        <f>IF(OR($A34="",$B34="",$C34=""),"",'OddsRatio_working_3-way'!J33)</f>
        <v>4.9514279653495636</v>
      </c>
      <c r="N34" s="23">
        <f t="shared" si="16"/>
        <v>53.126906233782776</v>
      </c>
      <c r="O34" s="24">
        <f t="shared" si="17"/>
        <v>26.491073135646459</v>
      </c>
      <c r="P34" s="24">
        <f t="shared" si="18"/>
        <v>20.382020630570754</v>
      </c>
      <c r="Q34" t="s">
        <v>230</v>
      </c>
      <c r="R34" t="s">
        <v>231</v>
      </c>
      <c r="S34" s="48" t="s">
        <v>312</v>
      </c>
      <c r="T34" s="35">
        <v>100</v>
      </c>
      <c r="U34" s="35">
        <f t="shared" si="19"/>
        <v>21.259842519685037</v>
      </c>
      <c r="V34" s="35">
        <f t="shared" si="20"/>
        <v>84.251968503937007</v>
      </c>
      <c r="W34" s="35">
        <f t="shared" si="21"/>
        <v>90.636704119850194</v>
      </c>
      <c r="X34" s="35">
        <f t="shared" si="22"/>
        <v>25.111327376212806</v>
      </c>
      <c r="Y34" s="35">
        <f t="shared" si="23"/>
        <v>88.103453360464769</v>
      </c>
      <c r="Z34" s="35">
        <f t="shared" si="24"/>
        <v>94.488188976377941</v>
      </c>
      <c r="AA34" s="35">
        <f t="shared" si="25"/>
        <v>-3.8514848565277688</v>
      </c>
      <c r="AB34" s="35">
        <f t="shared" si="26"/>
        <v>-3.8514848565277617</v>
      </c>
      <c r="AC34" s="35">
        <f t="shared" si="27"/>
        <v>-3.8514848565277475</v>
      </c>
      <c r="AF34">
        <v>1.78</v>
      </c>
      <c r="AG34">
        <v>2.12</v>
      </c>
      <c r="AJ34" t="s">
        <v>318</v>
      </c>
    </row>
    <row r="35" spans="1:36" s="35" customFormat="1" ht="15" x14ac:dyDescent="0.25">
      <c r="A35">
        <v>1.27</v>
      </c>
      <c r="B35">
        <v>6.35</v>
      </c>
      <c r="C35">
        <v>10.68</v>
      </c>
      <c r="D35" s="20">
        <f t="shared" si="3"/>
        <v>3.8514848565277537E-2</v>
      </c>
      <c r="E35" s="17">
        <f>IF(OR($A35="",$B35="",$C35=""),"",A35*'MPTO_working_3-way'!$I34)</f>
        <v>1.3189138576779025</v>
      </c>
      <c r="F35" s="21">
        <f>IF(OR($A35="",$B35="",$C35=""),"",B35*'MPTO_working_3-way'!$I34)</f>
        <v>6.5945692883895122</v>
      </c>
      <c r="G35" s="22">
        <f>IF(OR($A35="",$B35="",$C35=""),"",C35*'MPTO_working_3-way'!$I34)</f>
        <v>11.091338582677164</v>
      </c>
      <c r="H35" s="17">
        <f>IF(OR($A35="",$B35="",$C35=""),"",'MPTO_working_3-way'!E34)</f>
        <v>1.2910500799553266</v>
      </c>
      <c r="I35" s="21">
        <f>IF(OR($A35="",$B35="",$C35=""),"",'MPTO_working_3-way'!F34)</f>
        <v>6.9136196819355691</v>
      </c>
      <c r="J35" s="22">
        <f>IF(OR($A35="",$B35="",$C35=""),"",'MPTO_working_3-way'!G34)</f>
        <v>12.377053169485333</v>
      </c>
      <c r="K35" s="17">
        <f>IF(OR($A35="",$B35="",$C35=""),"",'OddsRatio_working_3-way'!H34)</f>
        <v>1.2986540156905526</v>
      </c>
      <c r="L35" s="21">
        <f>IF(OR($A35="",$B35="",$C35=""),"",'OddsRatio_working_3-way'!I34)</f>
        <v>6.9177740146090958</v>
      </c>
      <c r="M35" s="22">
        <f>IF(OR($A35="",$B35="",$C35=""),"",'OddsRatio_working_3-way'!J34)</f>
        <v>11.707299525498327</v>
      </c>
      <c r="N35" s="23">
        <f t="shared" si="16"/>
        <v>75.819963083913109</v>
      </c>
      <c r="O35" s="24">
        <f t="shared" si="17"/>
        <v>15.163992616782624</v>
      </c>
      <c r="P35" s="24">
        <f t="shared" si="18"/>
        <v>9.0160442993042746</v>
      </c>
      <c r="Q35" t="s">
        <v>232</v>
      </c>
      <c r="R35" t="s">
        <v>233</v>
      </c>
      <c r="S35" s="48" t="s">
        <v>312</v>
      </c>
      <c r="T35" s="35">
        <v>100</v>
      </c>
      <c r="U35" s="35">
        <f t="shared" si="19"/>
        <v>31.506849315068493</v>
      </c>
      <c r="V35" s="35">
        <f t="shared" si="20"/>
        <v>79.338842975206617</v>
      </c>
      <c r="W35" s="35">
        <f t="shared" si="21"/>
        <v>83.948635634028889</v>
      </c>
      <c r="X35" s="35">
        <f t="shared" si="22"/>
        <v>36.712521390764493</v>
      </c>
      <c r="Y35" s="35">
        <f t="shared" si="23"/>
        <v>84.544515050902618</v>
      </c>
      <c r="Z35" s="35">
        <f t="shared" si="24"/>
        <v>89.15430770972489</v>
      </c>
      <c r="AA35" s="35">
        <f t="shared" si="25"/>
        <v>-5.2056720756960004</v>
      </c>
      <c r="AB35" s="35">
        <f t="shared" si="26"/>
        <v>-5.2056720756960004</v>
      </c>
      <c r="AC35" s="35">
        <f t="shared" si="27"/>
        <v>-5.2056720756960004</v>
      </c>
      <c r="AD35" s="36"/>
      <c r="AE35" s="36"/>
      <c r="AF35">
        <v>1.47</v>
      </c>
      <c r="AG35">
        <v>2.77</v>
      </c>
      <c r="AH35" s="36"/>
      <c r="AI35" s="36"/>
      <c r="AJ35" t="s">
        <v>318</v>
      </c>
    </row>
    <row r="36" spans="1:36" ht="15" x14ac:dyDescent="0.25">
      <c r="A36">
        <v>1.46</v>
      </c>
      <c r="B36">
        <v>4.84</v>
      </c>
      <c r="C36">
        <v>6.23</v>
      </c>
      <c r="D36" s="20">
        <f t="shared" si="3"/>
        <v>5.2056720756959995E-2</v>
      </c>
      <c r="E36" s="17">
        <f>IF(OR($A36="",$B36="",$C36=""),"",A36*'MPTO_working_3-way'!$I35)</f>
        <v>1.5360028123051614</v>
      </c>
      <c r="F36" s="21">
        <f>IF(OR($A36="",$B36="",$C36=""),"",B36*'MPTO_working_3-way'!$I35)</f>
        <v>5.0919545284636865</v>
      </c>
      <c r="G36" s="22">
        <f>IF(OR($A36="",$B36="",$C36=""),"",C36*'MPTO_working_3-way'!$I35)</f>
        <v>6.5543133703158611</v>
      </c>
      <c r="H36" s="17">
        <f>IF(OR($A36="",$B36="",$C36=""),"",'MPTO_working_3-way'!E35)</f>
        <v>1.4979494571446614</v>
      </c>
      <c r="I36" s="21">
        <f>IF(OR($A36="",$B36="",$C36=""),"",'MPTO_working_3-way'!F35)</f>
        <v>5.2837553637285684</v>
      </c>
      <c r="J36" s="22">
        <f>IF(OR($A36="",$B36="",$C36=""),"",'MPTO_working_3-way'!G35)</f>
        <v>6.9851229186006458</v>
      </c>
      <c r="K36" s="17">
        <f>IF(OR($A36="",$B36="",$C36=""),"",'OddsRatio_working_3-way'!H35)</f>
        <v>1.5095459518801808</v>
      </c>
      <c r="L36" s="21">
        <f>IF(OR($A36="",$B36="",$C36=""),"",'OddsRatio_working_3-way'!I35)</f>
        <v>5.2536009896084668</v>
      </c>
      <c r="M36" s="22">
        <f>IF(OR($A36="",$B36="",$C36=""),"",'OddsRatio_working_3-way'!J35)</f>
        <v>6.793315931159448</v>
      </c>
      <c r="N36" s="23">
        <f t="shared" si="16"/>
        <v>65.104047465853697</v>
      </c>
      <c r="O36" s="24">
        <f t="shared" si="17"/>
        <v>19.638824235567437</v>
      </c>
      <c r="P36" s="24">
        <f t="shared" si="18"/>
        <v>15.257128298578873</v>
      </c>
      <c r="Q36" t="s">
        <v>234</v>
      </c>
      <c r="R36" t="s">
        <v>235</v>
      </c>
      <c r="S36" s="48" t="s">
        <v>313</v>
      </c>
      <c r="T36" s="35">
        <v>100</v>
      </c>
      <c r="U36" s="35">
        <f t="shared" si="19"/>
        <v>24.242424242424242</v>
      </c>
      <c r="V36" s="35">
        <f t="shared" si="20"/>
        <v>82.206405693950188</v>
      </c>
      <c r="W36" s="35">
        <f t="shared" si="21"/>
        <v>88.700564971751419</v>
      </c>
      <c r="X36" s="35">
        <f t="shared" si="22"/>
        <v>29.093029334298411</v>
      </c>
      <c r="Y36" s="35">
        <f t="shared" si="23"/>
        <v>87.057010785824346</v>
      </c>
      <c r="Z36" s="35">
        <f t="shared" si="24"/>
        <v>93.551170063625577</v>
      </c>
      <c r="AA36" s="35">
        <f t="shared" si="25"/>
        <v>-4.8506050918741686</v>
      </c>
      <c r="AB36" s="35">
        <f t="shared" si="26"/>
        <v>-4.8506050918741579</v>
      </c>
      <c r="AC36" s="35">
        <f t="shared" si="27"/>
        <v>-4.8506050918741579</v>
      </c>
      <c r="AF36">
        <v>1.48</v>
      </c>
      <c r="AG36">
        <v>2.65</v>
      </c>
      <c r="AJ36" t="s">
        <v>316</v>
      </c>
    </row>
    <row r="37" spans="1:36" ht="15" x14ac:dyDescent="0.25">
      <c r="A37">
        <v>1.32</v>
      </c>
      <c r="B37">
        <v>5.62</v>
      </c>
      <c r="C37">
        <v>8.85</v>
      </c>
      <c r="D37" s="20">
        <f t="shared" si="3"/>
        <v>4.8506050918741606E-2</v>
      </c>
      <c r="E37" s="17">
        <f>IF(OR($A37="",$B37="",$C37=""),"",A37*'MPTO_working_3-way'!$I36)</f>
        <v>1.384027987212739</v>
      </c>
      <c r="F37" s="21">
        <f>IF(OR($A37="",$B37="",$C37=""),"",B37*'MPTO_working_3-way'!$I36)</f>
        <v>5.892604006163328</v>
      </c>
      <c r="G37" s="22">
        <f>IF(OR($A37="",$B37="",$C37=""),"",C37*'MPTO_working_3-way'!$I36)</f>
        <v>9.2792785506308633</v>
      </c>
      <c r="H37" s="17">
        <f>IF(OR($A37="",$B37="",$C37=""),"",'MPTO_working_3-way'!E36)</f>
        <v>1.3487866991758479</v>
      </c>
      <c r="I37" s="21">
        <f>IF(OR($A37="",$B37="",$C37=""),"",'MPTO_working_3-way'!F36)</f>
        <v>6.1817206001988598</v>
      </c>
      <c r="J37" s="22">
        <f>IF(OR($A37="",$B37="",$C37=""),"",'MPTO_working_3-way'!G36)</f>
        <v>10.327840072488387</v>
      </c>
      <c r="K37" s="17">
        <f>IF(OR($A37="",$B37="",$C37=""),"",'OddsRatio_working_3-way'!H36)</f>
        <v>1.3586069818766833</v>
      </c>
      <c r="L37" s="21">
        <f>IF(OR($A37="",$B37="",$C37=""),"",'OddsRatio_working_3-way'!I36)</f>
        <v>6.1773883008446182</v>
      </c>
      <c r="M37" s="22">
        <f>IF(OR($A37="",$B37="",$C37=""),"",'OddsRatio_working_3-way'!J36)</f>
        <v>9.7970775241623915</v>
      </c>
      <c r="N37" s="23">
        <f t="shared" si="16"/>
        <v>72.252874164335097</v>
      </c>
      <c r="O37" s="24">
        <f t="shared" si="17"/>
        <v>16.970425960306461</v>
      </c>
      <c r="P37" s="24">
        <f t="shared" si="18"/>
        <v>10.776699875358455</v>
      </c>
      <c r="Q37" t="s">
        <v>236</v>
      </c>
      <c r="R37" t="s">
        <v>237</v>
      </c>
      <c r="S37" s="48" t="s">
        <v>313</v>
      </c>
      <c r="T37" s="35">
        <v>100</v>
      </c>
      <c r="U37" s="35">
        <f t="shared" si="19"/>
        <v>84.202211690363356</v>
      </c>
      <c r="V37" s="35">
        <f t="shared" si="20"/>
        <v>80.198019801980209</v>
      </c>
      <c r="W37" s="35">
        <f t="shared" si="21"/>
        <v>30.555555555555554</v>
      </c>
      <c r="X37" s="35">
        <f t="shared" si="22"/>
        <v>89.246424642464234</v>
      </c>
      <c r="Y37" s="35">
        <f t="shared" si="23"/>
        <v>85.242232754081087</v>
      </c>
      <c r="Z37" s="35">
        <f t="shared" si="24"/>
        <v>35.599768507656457</v>
      </c>
      <c r="AA37" s="35">
        <f t="shared" si="25"/>
        <v>-5.0442129521008781</v>
      </c>
      <c r="AB37" s="35">
        <f t="shared" si="26"/>
        <v>-5.0442129521008781</v>
      </c>
      <c r="AC37" s="35">
        <f t="shared" si="27"/>
        <v>-5.0442129521009029</v>
      </c>
      <c r="AF37">
        <v>1.47</v>
      </c>
      <c r="AG37">
        <v>2.7</v>
      </c>
      <c r="AJ37" t="s">
        <v>316</v>
      </c>
    </row>
    <row r="38" spans="1:36" ht="15" x14ac:dyDescent="0.25">
      <c r="A38">
        <v>6.33</v>
      </c>
      <c r="B38">
        <v>5.05</v>
      </c>
      <c r="C38">
        <v>1.44</v>
      </c>
      <c r="D38" s="20">
        <f t="shared" si="3"/>
        <v>5.0442129521008905E-2</v>
      </c>
      <c r="E38" s="17">
        <f>IF(OR($A38="",$B38="",$C38=""),"",A38*'MPTO_working_3-way'!$I37)</f>
        <v>6.6492986798679867</v>
      </c>
      <c r="F38" s="21">
        <f>IF(OR($A38="",$B38="",$C38=""),"",B38*'MPTO_working_3-way'!$I37)</f>
        <v>5.3047327540810949</v>
      </c>
      <c r="G38" s="22">
        <f>IF(OR($A38="",$B38="",$C38=""),"",C38*'MPTO_working_3-way'!$I37)</f>
        <v>1.5126366665102529</v>
      </c>
      <c r="H38" s="17">
        <f>IF(OR($A38="",$B38="",$C38=""),"",'MPTO_working_3-way'!E37)</f>
        <v>7.0839671161369147</v>
      </c>
      <c r="I38" s="21">
        <f>IF(OR($A38="",$B38="",$C38=""),"",'MPTO_working_3-way'!F37)</f>
        <v>5.518588407930733</v>
      </c>
      <c r="J38" s="22">
        <f>IF(OR($A38="",$B38="",$C38=""),"",'MPTO_working_3-way'!G37)</f>
        <v>1.4757307200572445</v>
      </c>
      <c r="K38" s="17">
        <f>IF(OR($A38="",$B38="",$C38=""),"",'OddsRatio_working_3-way'!H37)</f>
        <v>6.8973214619950882</v>
      </c>
      <c r="L38" s="21">
        <f>IF(OR($A38="",$B38="",$C38=""),"",'OddsRatio_working_3-way'!I37)</f>
        <v>5.4810791596773187</v>
      </c>
      <c r="M38" s="22">
        <f>IF(OR($A38="",$B38="",$C38=""),"",'OddsRatio_working_3-way'!J37)</f>
        <v>1.4868332914217337</v>
      </c>
      <c r="N38" s="23">
        <f t="shared" si="16"/>
        <v>15.039180042065034</v>
      </c>
      <c r="O38" s="24">
        <f t="shared" si="17"/>
        <v>18.85109102302409</v>
      </c>
      <c r="P38" s="24">
        <f t="shared" si="18"/>
        <v>66.109728934910876</v>
      </c>
      <c r="Q38" t="s">
        <v>238</v>
      </c>
      <c r="R38" t="s">
        <v>239</v>
      </c>
      <c r="S38" s="48" t="s">
        <v>313</v>
      </c>
      <c r="T38" s="35">
        <v>100</v>
      </c>
      <c r="U38" s="35">
        <f t="shared" si="19"/>
        <v>67.426710097719877</v>
      </c>
      <c r="V38" s="35">
        <f t="shared" si="20"/>
        <v>73.958333333333343</v>
      </c>
      <c r="W38" s="35">
        <f t="shared" si="21"/>
        <v>54.128440366972484</v>
      </c>
      <c r="X38" s="35">
        <f t="shared" si="22"/>
        <v>71.913226299694188</v>
      </c>
      <c r="Y38" s="35">
        <f t="shared" si="23"/>
        <v>78.444849535307654</v>
      </c>
      <c r="Z38" s="35">
        <f t="shared" si="24"/>
        <v>58.614956568946795</v>
      </c>
      <c r="AA38" s="35">
        <f t="shared" si="25"/>
        <v>-4.486516201974311</v>
      </c>
      <c r="AB38" s="35">
        <f t="shared" si="26"/>
        <v>-4.486516201974311</v>
      </c>
      <c r="AC38" s="35">
        <f t="shared" si="27"/>
        <v>-4.486516201974311</v>
      </c>
      <c r="AF38">
        <v>1.52</v>
      </c>
      <c r="AG38">
        <v>2.57</v>
      </c>
      <c r="AJ38" t="s">
        <v>316</v>
      </c>
    </row>
    <row r="39" spans="1:36" ht="15" x14ac:dyDescent="0.25">
      <c r="A39">
        <v>3.07</v>
      </c>
      <c r="B39">
        <v>3.84</v>
      </c>
      <c r="C39">
        <v>2.1800000000000002</v>
      </c>
      <c r="D39" s="20">
        <f t="shared" si="3"/>
        <v>4.486516201974311E-2</v>
      </c>
      <c r="E39" s="17">
        <f>IF(OR($A39="",$B39="",$C39=""),"",A39*'MPTO_working_3-way'!$I38)</f>
        <v>3.2077360474006111</v>
      </c>
      <c r="F39" s="21">
        <f>IF(OR($A39="",$B39="",$C39=""),"",B39*'MPTO_working_3-way'!$I38)</f>
        <v>4.0122822221558136</v>
      </c>
      <c r="G39" s="22">
        <f>IF(OR($A39="",$B39="",$C39=""),"",C39*'MPTO_working_3-way'!$I38)</f>
        <v>2.2778060532030402</v>
      </c>
      <c r="H39" s="17">
        <f>IF(OR($A39="",$B39="",$C39=""),"",'MPTO_working_3-way'!E38)</f>
        <v>3.2177325894894708</v>
      </c>
      <c r="I39" s="21">
        <f>IF(OR($A39="",$B39="",$C39=""),"",'MPTO_working_3-way'!F38)</f>
        <v>4.0739567754115438</v>
      </c>
      <c r="J39" s="22">
        <f>IF(OR($A39="",$B39="",$C39=""),"",'MPTO_working_3-way'!G38)</f>
        <v>2.2534675903441768</v>
      </c>
      <c r="K39" s="17">
        <f>IF(OR($A39="",$B39="",$C39=""),"",'OddsRatio_working_3-way'!H38)</f>
        <v>3.2170209394177838</v>
      </c>
      <c r="L39" s="21">
        <f>IF(OR($A39="",$B39="",$C39=""),"",'OddsRatio_working_3-way'!I38)</f>
        <v>4.0417098878968627</v>
      </c>
      <c r="M39" s="22">
        <f>IF(OR($A39="",$B39="",$C39=""),"",'OddsRatio_working_3-way'!J38)</f>
        <v>2.2638090379289784</v>
      </c>
      <c r="N39" s="23">
        <f t="shared" si="16"/>
        <v>31.174634858449469</v>
      </c>
      <c r="O39" s="24">
        <f t="shared" si="17"/>
        <v>24.923471097770793</v>
      </c>
      <c r="P39" s="24">
        <f t="shared" si="18"/>
        <v>43.901894043779741</v>
      </c>
      <c r="Q39" t="s">
        <v>240</v>
      </c>
      <c r="R39" t="s">
        <v>241</v>
      </c>
      <c r="S39" s="48" t="s">
        <v>313</v>
      </c>
      <c r="T39" s="35">
        <v>100</v>
      </c>
      <c r="U39" s="35">
        <f t="shared" si="19"/>
        <v>75</v>
      </c>
      <c r="V39" s="35">
        <f t="shared" si="20"/>
        <v>74.293059125964007</v>
      </c>
      <c r="W39" s="35">
        <f t="shared" si="21"/>
        <v>48.186528497409334</v>
      </c>
      <c r="X39" s="35">
        <f t="shared" si="22"/>
        <v>77.520412376626666</v>
      </c>
      <c r="Y39" s="35">
        <f t="shared" si="23"/>
        <v>76.813471502590687</v>
      </c>
      <c r="Z39" s="35">
        <f t="shared" si="24"/>
        <v>50.706940874035986</v>
      </c>
      <c r="AA39" s="35">
        <f t="shared" si="25"/>
        <v>-2.5204123766266662</v>
      </c>
      <c r="AB39" s="35">
        <f t="shared" si="26"/>
        <v>-2.5204123766266804</v>
      </c>
      <c r="AC39" s="35">
        <f t="shared" si="27"/>
        <v>-2.520412376626652</v>
      </c>
      <c r="AF39">
        <v>1.81</v>
      </c>
      <c r="AG39">
        <v>2.02</v>
      </c>
      <c r="AJ39" t="s">
        <v>316</v>
      </c>
    </row>
    <row r="40" spans="1:36" ht="15" x14ac:dyDescent="0.25">
      <c r="A40">
        <v>4</v>
      </c>
      <c r="B40">
        <v>3.89</v>
      </c>
      <c r="C40">
        <v>1.93</v>
      </c>
      <c r="D40" s="20">
        <f t="shared" si="3"/>
        <v>2.5204123766266573E-2</v>
      </c>
      <c r="E40" s="17">
        <f>IF(OR($A40="",$B40="",$C40=""),"",A40*'MPTO_working_3-way'!$I39)</f>
        <v>4.1008164950650663</v>
      </c>
      <c r="F40" s="21">
        <f>IF(OR($A40="",$B40="",$C40=""),"",B40*'MPTO_working_3-way'!$I39)</f>
        <v>3.988044041450777</v>
      </c>
      <c r="G40" s="22">
        <f>IF(OR($A40="",$B40="",$C40=""),"",C40*'MPTO_working_3-way'!$I39)</f>
        <v>1.9786439588688944</v>
      </c>
      <c r="H40" s="17">
        <f>IF(OR($A40="",$B40="",$C40=""),"",'MPTO_working_3-way'!E39)</f>
        <v>4.1390963971662487</v>
      </c>
      <c r="I40" s="21">
        <f>IF(OR($A40="",$B40="",$C40=""),"",'MPTO_working_3-way'!F39)</f>
        <v>4.0214256062777025</v>
      </c>
      <c r="J40" s="22">
        <f>IF(OR($A40="",$B40="",$C40=""),"",'MPTO_working_3-way'!G39)</f>
        <v>1.9618100694421761</v>
      </c>
      <c r="K40" s="17">
        <f>IF(OR($A40="",$B40="",$C40=""),"",'OddsRatio_working_3-way'!H39)</f>
        <v>4.1235475958739949</v>
      </c>
      <c r="L40" s="21">
        <f>IF(OR($A40="",$B40="",$C40=""),"",'OddsRatio_working_3-way'!I39)</f>
        <v>4.0090175173586164</v>
      </c>
      <c r="M40" s="22">
        <f>IF(OR($A40="",$B40="",$C40=""),"",'OddsRatio_working_3-way'!J39)</f>
        <v>1.9682997547209387</v>
      </c>
      <c r="N40" s="23">
        <f t="shared" si="16"/>
        <v>24.385387671050456</v>
      </c>
      <c r="O40" s="24">
        <f t="shared" si="17"/>
        <v>25.074948762005604</v>
      </c>
      <c r="P40" s="24">
        <f t="shared" si="18"/>
        <v>50.53966356694395</v>
      </c>
      <c r="Q40" t="s">
        <v>242</v>
      </c>
      <c r="R40" t="s">
        <v>243</v>
      </c>
      <c r="S40" s="48" t="s">
        <v>313</v>
      </c>
      <c r="T40" s="35">
        <v>100</v>
      </c>
      <c r="U40" s="35">
        <f t="shared" si="19"/>
        <v>52.153110047846894</v>
      </c>
      <c r="V40" s="35">
        <f t="shared" si="20"/>
        <v>72.67759562841529</v>
      </c>
      <c r="W40" s="35">
        <f t="shared" si="21"/>
        <v>72.826086956521735</v>
      </c>
      <c r="X40" s="35">
        <f t="shared" si="22"/>
        <v>54.496317415062954</v>
      </c>
      <c r="Y40" s="35">
        <f t="shared" si="23"/>
        <v>75.020802995631371</v>
      </c>
      <c r="Z40" s="35">
        <f t="shared" si="24"/>
        <v>75.169294323737816</v>
      </c>
      <c r="AA40" s="35">
        <f t="shared" si="25"/>
        <v>-2.3432073672160598</v>
      </c>
      <c r="AB40" s="35">
        <f t="shared" si="26"/>
        <v>-2.3432073672160811</v>
      </c>
      <c r="AC40" s="35">
        <f t="shared" si="27"/>
        <v>-2.3432073672160811</v>
      </c>
      <c r="AF40">
        <v>1.81</v>
      </c>
      <c r="AG40">
        <v>2.11</v>
      </c>
      <c r="AJ40" t="s">
        <v>319</v>
      </c>
    </row>
    <row r="41" spans="1:36" s="35" customFormat="1" ht="15" x14ac:dyDescent="0.25">
      <c r="A41">
        <v>2.09</v>
      </c>
      <c r="B41">
        <v>3.66</v>
      </c>
      <c r="C41">
        <v>3.68</v>
      </c>
      <c r="D41" s="20">
        <f t="shared" si="3"/>
        <v>2.3432073672160714E-2</v>
      </c>
      <c r="E41" s="17">
        <f>IF(OR($A41="",$B41="",$C41=""),"",A41*'MPTO_working_3-way'!$I40)</f>
        <v>2.1389730339748159</v>
      </c>
      <c r="F41" s="21">
        <f>IF(OR($A41="",$B41="",$C41=""),"",B41*'MPTO_working_3-way'!$I40)</f>
        <v>3.7457613896401085</v>
      </c>
      <c r="G41" s="22">
        <f>IF(OR($A41="",$B41="",$C41=""),"",C41*'MPTO_working_3-way'!$I40)</f>
        <v>3.7662300311135515</v>
      </c>
      <c r="H41" s="17">
        <f>IF(OR($A41="",$B41="",$C41=""),"",'MPTO_working_3-way'!E40)</f>
        <v>2.1246840751324032</v>
      </c>
      <c r="I41" s="21">
        <f>IF(OR($A41="",$B41="",$C41=""),"",'MPTO_working_3-way'!F40)</f>
        <v>3.7677079567084708</v>
      </c>
      <c r="J41" s="22">
        <f>IF(OR($A41="",$B41="",$C41=""),"",'MPTO_working_3-way'!G40)</f>
        <v>3.7889058223148417</v>
      </c>
      <c r="K41" s="17">
        <f>IF(OR($A41="",$B41="",$C41=""),"",'OddsRatio_working_3-way'!H40)</f>
        <v>2.1304877494724246</v>
      </c>
      <c r="L41" s="21">
        <f>IF(OR($A41="",$B41="",$C41=""),"",'OddsRatio_working_3-way'!I40)</f>
        <v>3.7588049666024315</v>
      </c>
      <c r="M41" s="22">
        <f>IF(OR($A41="",$B41="",$C41=""),"",'OddsRatio_working_3-way'!J40)</f>
        <v>3.7795478610881648</v>
      </c>
      <c r="N41" s="23">
        <f t="shared" si="16"/>
        <v>46.751407526710032</v>
      </c>
      <c r="O41" s="24">
        <f t="shared" si="17"/>
        <v>26.696842002957368</v>
      </c>
      <c r="P41" s="24">
        <f t="shared" si="18"/>
        <v>26.551750470332596</v>
      </c>
      <c r="Q41" t="s">
        <v>244</v>
      </c>
      <c r="R41" t="s">
        <v>245</v>
      </c>
      <c r="S41" s="48" t="s">
        <v>313</v>
      </c>
      <c r="T41" s="35">
        <v>100</v>
      </c>
      <c r="U41" s="35">
        <f t="shared" si="19"/>
        <v>58.50622406639004</v>
      </c>
      <c r="V41" s="35">
        <f t="shared" si="20"/>
        <v>69.325153374233125</v>
      </c>
      <c r="W41" s="35">
        <f t="shared" si="21"/>
        <v>70.059880239520965</v>
      </c>
      <c r="X41" s="35">
        <f t="shared" si="22"/>
        <v>60.614966386245918</v>
      </c>
      <c r="Y41" s="35">
        <f t="shared" si="23"/>
        <v>71.433895694089003</v>
      </c>
      <c r="Z41" s="35">
        <f t="shared" si="24"/>
        <v>72.168622559376828</v>
      </c>
      <c r="AA41" s="35">
        <f t="shared" si="25"/>
        <v>-2.1087423198558781</v>
      </c>
      <c r="AB41" s="35">
        <f t="shared" si="26"/>
        <v>-2.1087423198558781</v>
      </c>
      <c r="AC41" s="35">
        <f t="shared" si="27"/>
        <v>-2.1087423198558639</v>
      </c>
      <c r="AD41" s="36"/>
      <c r="AE41" s="36"/>
      <c r="AF41">
        <v>2.02</v>
      </c>
      <c r="AG41">
        <v>1.89</v>
      </c>
      <c r="AH41" s="36"/>
      <c r="AI41" s="36"/>
      <c r="AJ41" t="s">
        <v>319</v>
      </c>
    </row>
    <row r="42" spans="1:36" ht="15" x14ac:dyDescent="0.25">
      <c r="A42">
        <v>2.41</v>
      </c>
      <c r="B42">
        <v>3.26</v>
      </c>
      <c r="C42">
        <v>3.34</v>
      </c>
      <c r="D42" s="20">
        <f t="shared" si="3"/>
        <v>2.1087423198558719E-2</v>
      </c>
      <c r="E42" s="17">
        <f>IF(OR($A42="",$B42="",$C42=""),"",A42*'MPTO_working_3-way'!$I41)</f>
        <v>2.4608206899085268</v>
      </c>
      <c r="F42" s="21">
        <f>IF(OR($A42="",$B42="",$C42=""),"",B42*'MPTO_working_3-way'!$I41)</f>
        <v>3.3287449996273013</v>
      </c>
      <c r="G42" s="22">
        <f>IF(OR($A42="",$B42="",$C42=""),"",C42*'MPTO_working_3-way'!$I41)</f>
        <v>3.4104319934831859</v>
      </c>
      <c r="H42" s="17">
        <f>IF(OR($A42="",$B42="",$C42=""),"",'MPTO_working_3-way'!E41)</f>
        <v>2.4515294730505044</v>
      </c>
      <c r="I42" s="21">
        <f>IF(OR($A42="",$B42="",$C42=""),"",'MPTO_working_3-way'!F41)</f>
        <v>3.3364548627657804</v>
      </c>
      <c r="J42" s="22">
        <f>IF(OR($A42="",$B42="",$C42=""),"",'MPTO_working_3-way'!G41)</f>
        <v>3.4202995041284394</v>
      </c>
      <c r="K42" s="17">
        <f>IF(OR($A42="",$B42="",$C42=""),"",'OddsRatio_working_3-way'!H41)</f>
        <v>2.4556490138294511</v>
      </c>
      <c r="L42" s="21">
        <f>IF(OR($A42="",$B42="",$C42=""),"",'OddsRatio_working_3-way'!I41)</f>
        <v>3.3331679228755751</v>
      </c>
      <c r="M42" s="22">
        <f>IF(OR($A42="",$B42="",$C42=""),"",'OddsRatio_working_3-way'!J41)</f>
        <v>3.4157579378446212</v>
      </c>
      <c r="N42" s="23">
        <f t="shared" si="16"/>
        <v>40.636849490938395</v>
      </c>
      <c r="O42" s="24">
        <f t="shared" si="17"/>
        <v>30.04135192428269</v>
      </c>
      <c r="P42" s="24">
        <f t="shared" si="18"/>
        <v>29.321798584778914</v>
      </c>
      <c r="Q42" t="s">
        <v>246</v>
      </c>
      <c r="R42" t="s">
        <v>247</v>
      </c>
      <c r="S42" s="48" t="s">
        <v>313</v>
      </c>
      <c r="T42" s="35">
        <v>100</v>
      </c>
      <c r="U42" s="35">
        <f t="shared" si="19"/>
        <v>70.238095238095241</v>
      </c>
      <c r="V42" s="35">
        <f t="shared" si="20"/>
        <v>72.527472527472526</v>
      </c>
      <c r="W42" s="35">
        <f t="shared" si="21"/>
        <v>54.954954954954964</v>
      </c>
      <c r="X42" s="35">
        <f t="shared" si="22"/>
        <v>72.517572517572518</v>
      </c>
      <c r="Y42" s="35">
        <f t="shared" si="23"/>
        <v>74.806949806949802</v>
      </c>
      <c r="Z42" s="35">
        <f t="shared" si="24"/>
        <v>57.234432234432234</v>
      </c>
      <c r="AA42" s="35">
        <f t="shared" si="25"/>
        <v>-2.2794772794772769</v>
      </c>
      <c r="AB42" s="35">
        <f t="shared" si="26"/>
        <v>-2.2794772794772769</v>
      </c>
      <c r="AC42" s="35">
        <f t="shared" si="27"/>
        <v>-2.2794772794772697</v>
      </c>
      <c r="AF42">
        <v>2.25</v>
      </c>
      <c r="AG42">
        <v>1.71</v>
      </c>
      <c r="AJ42" t="s">
        <v>319</v>
      </c>
    </row>
    <row r="43" spans="1:36" ht="15" x14ac:dyDescent="0.25">
      <c r="A43">
        <v>3.36</v>
      </c>
      <c r="B43">
        <v>3.64</v>
      </c>
      <c r="C43">
        <v>2.2200000000000002</v>
      </c>
      <c r="D43" s="20">
        <f t="shared" si="3"/>
        <v>2.2794772794772822E-2</v>
      </c>
      <c r="E43" s="17">
        <f>IF(OR($A43="",$B43="",$C43=""),"",A43*'MPTO_working_3-way'!$I42)</f>
        <v>3.4365904365904365</v>
      </c>
      <c r="F43" s="21">
        <f>IF(OR($A43="",$B43="",$C43=""),"",B43*'MPTO_working_3-way'!$I42)</f>
        <v>3.7229729729729732</v>
      </c>
      <c r="G43" s="22">
        <f>IF(OR($A43="",$B43="",$C43=""),"",C43*'MPTO_working_3-way'!$I42)</f>
        <v>2.270604395604396</v>
      </c>
      <c r="H43" s="17">
        <f>IF(OR($A43="",$B43="",$C43=""),"",'MPTO_working_3-way'!E42)</f>
        <v>3.4480286738351253</v>
      </c>
      <c r="I43" s="21">
        <f>IF(OR($A43="",$B43="",$C43=""),"",'MPTO_working_3-way'!F42)</f>
        <v>3.7435374779949968</v>
      </c>
      <c r="J43" s="22">
        <f>IF(OR($A43="",$B43="",$C43=""),"",'MPTO_working_3-way'!G42)</f>
        <v>2.2580897557704134</v>
      </c>
      <c r="K43" s="17">
        <f>IF(OR($A43="",$B43="",$C43=""),"",'OddsRatio_working_3-way'!H42)</f>
        <v>3.4439260398601204</v>
      </c>
      <c r="L43" s="21">
        <f>IF(OR($A43="",$B43="",$C43=""),"",'OddsRatio_working_3-way'!I42)</f>
        <v>3.7338833666231848</v>
      </c>
      <c r="M43" s="22">
        <f>IF(OR($A43="",$B43="",$C43=""),"",'OddsRatio_working_3-way'!J42)</f>
        <v>2.2633854951819261</v>
      </c>
      <c r="N43" s="23">
        <f t="shared" si="16"/>
        <v>29.098608590441621</v>
      </c>
      <c r="O43" s="24">
        <f t="shared" si="17"/>
        <v>26.86025408348457</v>
      </c>
      <c r="P43" s="24">
        <f t="shared" si="18"/>
        <v>44.041137326073795</v>
      </c>
      <c r="Q43" t="s">
        <v>248</v>
      </c>
      <c r="R43" t="s">
        <v>249</v>
      </c>
      <c r="S43" s="48" t="s">
        <v>313</v>
      </c>
      <c r="T43" s="35">
        <v>100</v>
      </c>
      <c r="U43" s="35">
        <f t="shared" si="19"/>
        <v>71.428571428571431</v>
      </c>
      <c r="V43" s="35">
        <f t="shared" si="20"/>
        <v>72.222222222222229</v>
      </c>
      <c r="W43" s="35">
        <f t="shared" si="21"/>
        <v>54.128440366972484</v>
      </c>
      <c r="X43" s="35">
        <f t="shared" si="22"/>
        <v>73.649337410805302</v>
      </c>
      <c r="Y43" s="35">
        <f t="shared" si="23"/>
        <v>74.4429882044561</v>
      </c>
      <c r="Z43" s="35">
        <f t="shared" si="24"/>
        <v>56.349206349206348</v>
      </c>
      <c r="AA43" s="35">
        <f t="shared" si="25"/>
        <v>-2.2207659822338712</v>
      </c>
      <c r="AB43" s="35">
        <f t="shared" si="26"/>
        <v>-2.2207659822338712</v>
      </c>
      <c r="AC43" s="35">
        <f t="shared" si="27"/>
        <v>-2.2207659822338641</v>
      </c>
      <c r="AF43">
        <v>1.85</v>
      </c>
      <c r="AG43">
        <v>2.0699999999999998</v>
      </c>
      <c r="AJ43" t="s">
        <v>319</v>
      </c>
    </row>
    <row r="44" spans="1:36" ht="15" x14ac:dyDescent="0.25">
      <c r="A44">
        <v>3.5</v>
      </c>
      <c r="B44">
        <v>3.6</v>
      </c>
      <c r="C44">
        <v>2.1800000000000002</v>
      </c>
      <c r="D44" s="20">
        <f t="shared" si="3"/>
        <v>2.2207659822338632E-2</v>
      </c>
      <c r="E44" s="17">
        <f>IF(OR($A44="",$B44="",$C44=""),"",A44*'MPTO_working_3-way'!$I43)</f>
        <v>3.5777268093781851</v>
      </c>
      <c r="F44" s="21">
        <f>IF(OR($A44="",$B44="",$C44=""),"",B44*'MPTO_working_3-way'!$I43)</f>
        <v>3.6799475753604192</v>
      </c>
      <c r="G44" s="22">
        <f>IF(OR($A44="",$B44="",$C44=""),"",C44*'MPTO_working_3-way'!$I43)</f>
        <v>2.2284126984126984</v>
      </c>
      <c r="H44" s="17">
        <f>IF(OR($A44="",$B44="",$C44=""),"",'MPTO_working_3-way'!E43)</f>
        <v>3.5930932240341846</v>
      </c>
      <c r="I44" s="21">
        <f>IF(OR($A44="",$B44="",$C44=""),"",'MPTO_working_3-way'!F43)</f>
        <v>3.6985637342908437</v>
      </c>
      <c r="J44" s="22">
        <f>IF(OR($A44="",$B44="",$C44=""),"",'MPTO_working_3-way'!G43)</f>
        <v>2.2157569239042756</v>
      </c>
      <c r="K44" s="17">
        <f>IF(OR($A44="",$B44="",$C44=""),"",'OddsRatio_working_3-way'!H43)</f>
        <v>3.586946445949712</v>
      </c>
      <c r="L44" s="21">
        <f>IF(OR($A44="",$B44="",$C44=""),"",'OddsRatio_working_3-way'!I43)</f>
        <v>3.6904243037876996</v>
      </c>
      <c r="M44" s="22">
        <f>IF(OR($A44="",$B44="",$C44=""),"",'OddsRatio_working_3-way'!J43)</f>
        <v>2.221038722488264</v>
      </c>
      <c r="N44" s="23">
        <f t="shared" si="16"/>
        <v>27.950708739938747</v>
      </c>
      <c r="O44" s="24">
        <f t="shared" si="17"/>
        <v>27.174300163829336</v>
      </c>
      <c r="P44" s="24">
        <f t="shared" si="18"/>
        <v>44.874991096231923</v>
      </c>
      <c r="Q44" t="s">
        <v>250</v>
      </c>
      <c r="R44" t="s">
        <v>251</v>
      </c>
      <c r="S44" s="48" t="s">
        <v>313</v>
      </c>
      <c r="T44" s="35">
        <v>100</v>
      </c>
      <c r="U44" s="35">
        <f t="shared" si="19"/>
        <v>77.827050997782706</v>
      </c>
      <c r="V44" s="35">
        <f t="shared" si="20"/>
        <v>75.550122249388764</v>
      </c>
      <c r="W44" s="35">
        <f t="shared" si="21"/>
        <v>44.134078212290497</v>
      </c>
      <c r="X44" s="35">
        <f t="shared" si="22"/>
        <v>80.315799538320746</v>
      </c>
      <c r="Y44" s="35">
        <f t="shared" si="23"/>
        <v>78.03887078992679</v>
      </c>
      <c r="Z44" s="35">
        <f t="shared" si="24"/>
        <v>46.622826752828544</v>
      </c>
      <c r="AA44" s="35">
        <f t="shared" si="25"/>
        <v>-2.4887485405380403</v>
      </c>
      <c r="AB44" s="35">
        <f t="shared" si="26"/>
        <v>-2.4887485405380261</v>
      </c>
      <c r="AC44" s="35">
        <f t="shared" si="27"/>
        <v>-2.4887485405380474</v>
      </c>
      <c r="AF44">
        <v>1.93</v>
      </c>
      <c r="AG44">
        <v>1.97</v>
      </c>
      <c r="AJ44" t="s">
        <v>319</v>
      </c>
    </row>
    <row r="45" spans="1:36" ht="15" x14ac:dyDescent="0.25">
      <c r="A45">
        <v>4.51</v>
      </c>
      <c r="B45">
        <v>4.09</v>
      </c>
      <c r="C45">
        <v>1.79</v>
      </c>
      <c r="D45" s="20">
        <f t="shared" si="3"/>
        <v>2.4887485405380438E-2</v>
      </c>
      <c r="E45" s="17">
        <f>IF(OR($A45="",$B45="",$C45=""),"",A45*'MPTO_working_3-way'!$I44)</f>
        <v>4.6222425591782654</v>
      </c>
      <c r="F45" s="21">
        <f>IF(OR($A45="",$B45="",$C45=""),"",B45*'MPTO_working_3-way'!$I44)</f>
        <v>4.191789815308006</v>
      </c>
      <c r="G45" s="22">
        <f>IF(OR($A45="",$B45="",$C45=""),"",C45*'MPTO_working_3-way'!$I44)</f>
        <v>1.8345485988756309</v>
      </c>
      <c r="H45" s="17">
        <f>IF(OR($A45="",$B45="",$C45=""),"",'MPTO_working_3-way'!E44)</f>
        <v>4.6852965587545778</v>
      </c>
      <c r="I45" s="21">
        <f>IF(OR($A45="",$B45="",$C45=""),"",'MPTO_working_3-way'!F44)</f>
        <v>4.2336473954886706</v>
      </c>
      <c r="J45" s="22">
        <f>IF(OR($A45="",$B45="",$C45=""),"",'MPTO_working_3-way'!G44)</f>
        <v>1.8169813240566375</v>
      </c>
      <c r="K45" s="17">
        <f>IF(OR($A45="",$B45="",$C45=""),"",'OddsRatio_working_3-way'!H44)</f>
        <v>4.6585382679703384</v>
      </c>
      <c r="L45" s="21">
        <f>IF(OR($A45="",$B45="",$C45=""),"",'OddsRatio_working_3-way'!I44)</f>
        <v>4.2207644581277348</v>
      </c>
      <c r="M45" s="22">
        <f>IF(OR($A45="",$B45="",$C45=""),"",'OddsRatio_working_3-way'!J44)</f>
        <v>1.8234316899420424</v>
      </c>
      <c r="N45" s="23">
        <f t="shared" si="16"/>
        <v>21.634520196572684</v>
      </c>
      <c r="O45" s="24">
        <f t="shared" si="17"/>
        <v>23.856157967369878</v>
      </c>
      <c r="P45" s="24">
        <f t="shared" si="18"/>
        <v>54.509321836057431</v>
      </c>
      <c r="Q45" t="s">
        <v>252</v>
      </c>
      <c r="R45" t="s">
        <v>253</v>
      </c>
      <c r="S45" s="48" t="s">
        <v>313</v>
      </c>
      <c r="T45" s="35">
        <v>100</v>
      </c>
      <c r="U45" s="35">
        <f t="shared" si="19"/>
        <v>34.21052631578948</v>
      </c>
      <c r="V45" s="35">
        <f t="shared" si="20"/>
        <v>77.678571428571431</v>
      </c>
      <c r="W45" s="35">
        <f t="shared" si="21"/>
        <v>85.401459854014604</v>
      </c>
      <c r="X45" s="35">
        <f t="shared" si="22"/>
        <v>36.919968717413973</v>
      </c>
      <c r="Y45" s="35">
        <f t="shared" si="23"/>
        <v>80.388013830195931</v>
      </c>
      <c r="Z45" s="35">
        <f t="shared" si="24"/>
        <v>88.110902255639104</v>
      </c>
      <c r="AA45" s="35">
        <f t="shared" si="25"/>
        <v>-2.7094424016244929</v>
      </c>
      <c r="AB45" s="35">
        <f t="shared" si="26"/>
        <v>-2.7094424016245</v>
      </c>
      <c r="AC45" s="35">
        <f t="shared" si="27"/>
        <v>-2.7094424016245</v>
      </c>
      <c r="AF45">
        <v>1.68</v>
      </c>
      <c r="AG45">
        <v>2.31</v>
      </c>
      <c r="AJ45" t="s">
        <v>319</v>
      </c>
    </row>
    <row r="46" spans="1:36" s="35" customFormat="1" ht="15" x14ac:dyDescent="0.25">
      <c r="A46">
        <v>1.52</v>
      </c>
      <c r="B46">
        <v>4.4800000000000004</v>
      </c>
      <c r="C46">
        <v>6.85</v>
      </c>
      <c r="D46" s="20">
        <f t="shared" si="3"/>
        <v>2.7094424016244956E-2</v>
      </c>
      <c r="E46" s="17">
        <f>IF(OR($A46="",$B46="",$C46=""),"",A46*'MPTO_working_3-way'!$I45)</f>
        <v>1.5611835245046923</v>
      </c>
      <c r="F46" s="21">
        <f>IF(OR($A46="",$B46="",$C46=""),"",B46*'MPTO_working_3-way'!$I45)</f>
        <v>4.6013830195927774</v>
      </c>
      <c r="G46" s="22">
        <f>IF(OR($A46="",$B46="",$C46=""),"",C46*'MPTO_working_3-way'!$I45)</f>
        <v>7.035596804511278</v>
      </c>
      <c r="H46" s="17">
        <f>IF(OR($A46="",$B46="",$C46=""),"",'MPTO_working_3-way'!E45)</f>
        <v>1.5411567556709151</v>
      </c>
      <c r="I46" s="21">
        <f>IF(OR($A46="",$B46="",$C46=""),"",'MPTO_working_3-way'!F45)</f>
        <v>4.668908747317511</v>
      </c>
      <c r="J46" s="22">
        <f>IF(OR($A46="",$B46="",$C46=""),"",'MPTO_working_3-way'!G45)</f>
        <v>7.3017256493099891</v>
      </c>
      <c r="K46" s="17">
        <f>IF(OR($A46="",$B46="",$C46=""),"",'OddsRatio_working_3-way'!H45)</f>
        <v>1.5478039176657199</v>
      </c>
      <c r="L46" s="21">
        <f>IF(OR($A46="",$B46="",$C46=""),"",'OddsRatio_working_3-way'!I45)</f>
        <v>4.6660723720705874</v>
      </c>
      <c r="M46" s="22">
        <f>IF(OR($A46="",$B46="",$C46=""),"",'OddsRatio_working_3-way'!J45)</f>
        <v>7.1627940737393487</v>
      </c>
      <c r="N46" s="23">
        <f t="shared" si="16"/>
        <v>64.053968306978149</v>
      </c>
      <c r="O46" s="24">
        <f t="shared" si="17"/>
        <v>21.732596389867584</v>
      </c>
      <c r="P46" s="24">
        <f t="shared" si="18"/>
        <v>14.213435303154274</v>
      </c>
      <c r="Q46" t="s">
        <v>254</v>
      </c>
      <c r="R46" t="s">
        <v>255</v>
      </c>
      <c r="S46" s="48" t="s">
        <v>313</v>
      </c>
      <c r="T46" s="35">
        <v>100</v>
      </c>
      <c r="U46" s="35">
        <f t="shared" si="19"/>
        <v>53.051643192488264</v>
      </c>
      <c r="V46" s="35">
        <f t="shared" si="20"/>
        <v>70.238095238095241</v>
      </c>
      <c r="W46" s="35">
        <f t="shared" si="21"/>
        <v>73.821989528795811</v>
      </c>
      <c r="X46" s="35">
        <f t="shared" si="22"/>
        <v>55.939915233108948</v>
      </c>
      <c r="Y46" s="35">
        <f t="shared" si="23"/>
        <v>73.126367278715932</v>
      </c>
      <c r="Z46" s="35">
        <f t="shared" si="24"/>
        <v>76.710261569416488</v>
      </c>
      <c r="AA46" s="35">
        <f t="shared" si="25"/>
        <v>-2.8882720406206843</v>
      </c>
      <c r="AB46" s="35">
        <f t="shared" si="26"/>
        <v>-2.8882720406206914</v>
      </c>
      <c r="AC46" s="35">
        <f t="shared" si="27"/>
        <v>-2.8882720406206772</v>
      </c>
      <c r="AD46" s="36"/>
      <c r="AE46" s="36"/>
      <c r="AF46">
        <v>1.79</v>
      </c>
      <c r="AG46">
        <v>2.12</v>
      </c>
      <c r="AH46" s="36"/>
      <c r="AI46" s="36"/>
      <c r="AJ46" t="s">
        <v>319</v>
      </c>
    </row>
    <row r="47" spans="1:36" ht="15" x14ac:dyDescent="0.25">
      <c r="A47">
        <v>2.13</v>
      </c>
      <c r="B47">
        <v>3.36</v>
      </c>
      <c r="C47">
        <v>3.82</v>
      </c>
      <c r="D47" s="20">
        <f t="shared" si="3"/>
        <v>2.8882720406206763E-2</v>
      </c>
      <c r="E47" s="17">
        <f>IF(OR($A47="",$B47="",$C47=""),"",A47*'MPTO_working_3-way'!$I46)</f>
        <v>2.1915201944652205</v>
      </c>
      <c r="F47" s="21">
        <f>IF(OR($A47="",$B47="",$C47=""),"",B47*'MPTO_working_3-way'!$I46)</f>
        <v>3.4570459405648548</v>
      </c>
      <c r="G47" s="22">
        <f>IF(OR($A47="",$B47="",$C47=""),"",C47*'MPTO_working_3-way'!$I46)</f>
        <v>3.9303319919517095</v>
      </c>
      <c r="H47" s="17">
        <f>IF(OR($A47="",$B47="",$C47=""),"",'MPTO_working_3-way'!E46)</f>
        <v>2.1745938113864534</v>
      </c>
      <c r="I47" s="21">
        <f>IF(OR($A47="",$B47="",$C47=""),"",'MPTO_working_3-way'!F46)</f>
        <v>3.4723250156984435</v>
      </c>
      <c r="J47" s="22">
        <f>IF(OR($A47="",$B47="",$C47=""),"",'MPTO_working_3-way'!G46)</f>
        <v>3.9658535056905011</v>
      </c>
      <c r="K47" s="17">
        <f>IF(OR($A47="",$B47="",$C47=""),"",'OddsRatio_working_3-way'!H46)</f>
        <v>2.181586281554154</v>
      </c>
      <c r="L47" s="21">
        <f>IF(OR($A47="",$B47="",$C47=""),"",'OddsRatio_working_3-way'!I46)</f>
        <v>3.4677377207679694</v>
      </c>
      <c r="M47" s="22">
        <f>IF(OR($A47="",$B47="",$C47=""),"",'OddsRatio_working_3-way'!J46)</f>
        <v>3.948737446002403</v>
      </c>
      <c r="N47" s="23">
        <f t="shared" si="16"/>
        <v>45.630425972142234</v>
      </c>
      <c r="O47" s="24">
        <f t="shared" si="17"/>
        <v>28.926430750197312</v>
      </c>
      <c r="P47" s="24">
        <f t="shared" si="18"/>
        <v>25.443143277660461</v>
      </c>
      <c r="Q47" t="s">
        <v>149</v>
      </c>
      <c r="R47" t="s">
        <v>101</v>
      </c>
      <c r="S47" s="48" t="s">
        <v>313</v>
      </c>
      <c r="T47" s="35">
        <v>100</v>
      </c>
      <c r="U47" s="35">
        <f t="shared" si="19"/>
        <v>58.333333333333336</v>
      </c>
      <c r="V47" s="35">
        <f t="shared" si="20"/>
        <v>69.696969696969703</v>
      </c>
      <c r="W47" s="35">
        <f t="shared" si="21"/>
        <v>68.652037617554868</v>
      </c>
      <c r="X47" s="35">
        <f t="shared" si="22"/>
        <v>61.650992685475444</v>
      </c>
      <c r="Y47" s="35">
        <f t="shared" si="23"/>
        <v>73.014629049111818</v>
      </c>
      <c r="Z47" s="35">
        <f t="shared" si="24"/>
        <v>71.969696969696969</v>
      </c>
      <c r="AA47" s="35">
        <f t="shared" si="25"/>
        <v>-3.3176593521421083</v>
      </c>
      <c r="AB47" s="35">
        <f t="shared" si="26"/>
        <v>-3.3176593521421154</v>
      </c>
      <c r="AC47" s="35">
        <f t="shared" si="27"/>
        <v>-3.3176593521421012</v>
      </c>
      <c r="AF47">
        <v>2.34</v>
      </c>
      <c r="AG47">
        <v>1.66</v>
      </c>
      <c r="AJ47" t="s">
        <v>156</v>
      </c>
    </row>
    <row r="48" spans="1:36" ht="15" x14ac:dyDescent="0.25">
      <c r="A48">
        <v>2.4</v>
      </c>
      <c r="B48">
        <v>3.3</v>
      </c>
      <c r="C48">
        <v>3.19</v>
      </c>
      <c r="D48" s="20">
        <f t="shared" si="3"/>
        <v>3.3176593521421216E-2</v>
      </c>
      <c r="E48" s="17">
        <f>IF(OR($A48="",$B48="",$C48=""),"",A48*'MPTO_working_3-way'!$I47)</f>
        <v>2.4796238244514108</v>
      </c>
      <c r="F48" s="21">
        <f>IF(OR($A48="",$B48="",$C48=""),"",B48*'MPTO_working_3-way'!$I47)</f>
        <v>3.4094827586206899</v>
      </c>
      <c r="G48" s="22">
        <f>IF(OR($A48="",$B48="",$C48=""),"",C48*'MPTO_working_3-way'!$I47)</f>
        <v>3.2958333333333338</v>
      </c>
      <c r="H48" s="17">
        <f>IF(OR($A48="",$B48="",$C48=""),"",'MPTO_working_3-way'!E47)</f>
        <v>2.4654358093602404</v>
      </c>
      <c r="I48" s="21">
        <f>IF(OR($A48="",$B48="",$C48=""),"",'MPTO_working_3-way'!F47)</f>
        <v>3.4249925439904563</v>
      </c>
      <c r="J48" s="22">
        <f>IF(OR($A48="",$B48="",$C48=""),"",'MPTO_working_3-way'!G47)</f>
        <v>3.3066513101065369</v>
      </c>
      <c r="K48" s="17">
        <f>IF(OR($A48="",$B48="",$C48=""),"",'OddsRatio_working_3-way'!H47)</f>
        <v>2.4716966064560175</v>
      </c>
      <c r="L48" s="21">
        <f>IF(OR($A48="",$B48="",$C48=""),"",'OddsRatio_working_3-way'!I47)</f>
        <v>3.4177872820348849</v>
      </c>
      <c r="M48" s="22">
        <f>IF(OR($A48="",$B48="",$C48=""),"",'OddsRatio_working_3-way'!J47)</f>
        <v>3.3021539772419124</v>
      </c>
      <c r="N48" s="23">
        <f t="shared" si="16"/>
        <v>40.32869785082174</v>
      </c>
      <c r="O48" s="24">
        <f t="shared" si="17"/>
        <v>29.3299620733249</v>
      </c>
      <c r="P48" s="24">
        <f t="shared" si="18"/>
        <v>30.341340075853346</v>
      </c>
      <c r="Q48" t="s">
        <v>153</v>
      </c>
      <c r="R48" t="s">
        <v>91</v>
      </c>
      <c r="S48" s="48" t="s">
        <v>313</v>
      </c>
      <c r="T48" s="35">
        <v>100</v>
      </c>
      <c r="U48" s="35">
        <f t="shared" si="19"/>
        <v>67.845659163987136</v>
      </c>
      <c r="V48" s="35">
        <f t="shared" si="20"/>
        <v>70.501474926253692</v>
      </c>
      <c r="W48" s="35">
        <f t="shared" si="21"/>
        <v>58.333333333333336</v>
      </c>
      <c r="X48" s="35">
        <f t="shared" si="22"/>
        <v>71.165191740412979</v>
      </c>
      <c r="Y48" s="35">
        <f t="shared" si="23"/>
        <v>73.821007502679521</v>
      </c>
      <c r="Z48" s="35">
        <f t="shared" si="24"/>
        <v>61.652865909759178</v>
      </c>
      <c r="AA48" s="35">
        <f t="shared" si="25"/>
        <v>-3.3195325764258428</v>
      </c>
      <c r="AB48" s="35">
        <f t="shared" si="26"/>
        <v>-3.3195325764258286</v>
      </c>
      <c r="AC48" s="35">
        <f t="shared" si="27"/>
        <v>-3.3195325764258428</v>
      </c>
      <c r="AF48">
        <v>2.19</v>
      </c>
      <c r="AG48">
        <v>1.74</v>
      </c>
      <c r="AJ48" t="s">
        <v>156</v>
      </c>
    </row>
    <row r="49" spans="1:36" ht="15" x14ac:dyDescent="0.25">
      <c r="A49">
        <v>3.11</v>
      </c>
      <c r="B49">
        <v>3.39</v>
      </c>
      <c r="C49">
        <v>2.4</v>
      </c>
      <c r="D49" s="20">
        <f t="shared" si="3"/>
        <v>3.3195325764258543E-2</v>
      </c>
      <c r="E49" s="17">
        <f>IF(OR($A49="",$B49="",$C49=""),"",A49*'MPTO_working_3-way'!$I48)</f>
        <v>3.2132374631268439</v>
      </c>
      <c r="F49" s="21">
        <f>IF(OR($A49="",$B49="",$C49=""),"",B49*'MPTO_working_3-way'!$I48)</f>
        <v>3.5025321543408365</v>
      </c>
      <c r="G49" s="22">
        <f>IF(OR($A49="",$B49="",$C49=""),"",C49*'MPTO_working_3-way'!$I48)</f>
        <v>2.4796687818342202</v>
      </c>
      <c r="H49" s="17">
        <f>IF(OR($A49="",$B49="",$C49=""),"",'MPTO_working_3-way'!E48)</f>
        <v>3.2208370141623881</v>
      </c>
      <c r="I49" s="21">
        <f>IF(OR($A49="",$B49="",$C49=""),"",'MPTO_working_3-way'!F48)</f>
        <v>3.5221171433264389</v>
      </c>
      <c r="J49" s="22">
        <f>IF(OR($A49="",$B49="",$C49=""),"",'MPTO_working_3-way'!G48)</f>
        <v>2.4654737638021147</v>
      </c>
      <c r="K49" s="17">
        <f>IF(OR($A49="",$B49="",$C49=""),"",'OddsRatio_working_3-way'!H48)</f>
        <v>3.2181675516257862</v>
      </c>
      <c r="L49" s="21">
        <f>IF(OR($A49="",$B49="",$C49=""),"",'OddsRatio_working_3-way'!I48)</f>
        <v>3.5125215395192559</v>
      </c>
      <c r="M49" s="22">
        <f>IF(OR($A49="",$B49="",$C49=""),"",'OddsRatio_working_3-way'!J48)</f>
        <v>2.4717699394673467</v>
      </c>
      <c r="N49" s="23">
        <f t="shared" si="16"/>
        <v>31.121260456950068</v>
      </c>
      <c r="O49" s="24">
        <f t="shared" si="17"/>
        <v>28.550772867585462</v>
      </c>
      <c r="P49" s="24">
        <f t="shared" si="18"/>
        <v>40.327966675464467</v>
      </c>
      <c r="Q49" t="s">
        <v>94</v>
      </c>
      <c r="R49" t="s">
        <v>154</v>
      </c>
      <c r="S49" s="48" t="s">
        <v>313</v>
      </c>
      <c r="T49" s="35">
        <v>100</v>
      </c>
      <c r="U49" s="35">
        <f t="shared" si="19"/>
        <v>52.153110047846894</v>
      </c>
      <c r="V49" s="35">
        <f t="shared" si="20"/>
        <v>71.264367816091948</v>
      </c>
      <c r="W49" s="35">
        <f t="shared" si="21"/>
        <v>73.190348525469176</v>
      </c>
      <c r="X49" s="35">
        <f t="shared" si="22"/>
        <v>55.545283658438869</v>
      </c>
      <c r="Y49" s="35">
        <f t="shared" si="23"/>
        <v>74.656541426683944</v>
      </c>
      <c r="Z49" s="35">
        <f t="shared" si="24"/>
        <v>76.582522136061158</v>
      </c>
      <c r="AA49" s="35">
        <f t="shared" si="25"/>
        <v>-3.3921736105919749</v>
      </c>
      <c r="AB49" s="35">
        <f t="shared" si="26"/>
        <v>-3.3921736105919962</v>
      </c>
      <c r="AC49" s="35">
        <f t="shared" si="27"/>
        <v>-3.392173610591982</v>
      </c>
      <c r="AF49">
        <v>2.08</v>
      </c>
      <c r="AG49">
        <v>1.83</v>
      </c>
      <c r="AJ49" t="s">
        <v>156</v>
      </c>
    </row>
    <row r="50" spans="1:36" ht="15" x14ac:dyDescent="0.25">
      <c r="A50">
        <v>2.09</v>
      </c>
      <c r="B50">
        <v>3.48</v>
      </c>
      <c r="C50">
        <v>3.73</v>
      </c>
      <c r="D50" s="20">
        <f t="shared" si="3"/>
        <v>3.3921736105919864E-2</v>
      </c>
      <c r="E50" s="17">
        <f>IF(OR($A50="",$B50="",$C50=""),"",A50*'MPTO_working_3-way'!$I49)</f>
        <v>2.1608964284613723</v>
      </c>
      <c r="F50" s="21">
        <f>IF(OR($A50="",$B50="",$C50=""),"",B50*'MPTO_working_3-way'!$I49)</f>
        <v>3.5980476416486011</v>
      </c>
      <c r="G50" s="22">
        <f>IF(OR($A50="",$B50="",$C50=""),"",C50*'MPTO_working_3-way'!$I49)</f>
        <v>3.8565280756750813</v>
      </c>
      <c r="H50" s="17">
        <f>IF(OR($A50="",$B50="",$C50=""),"",'MPTO_working_3-way'!E49)</f>
        <v>2.1405866494186254</v>
      </c>
      <c r="I50" s="21">
        <f>IF(OR($A50="",$B50="",$C50=""),"",'MPTO_working_3-way'!F49)</f>
        <v>3.6225442692509082</v>
      </c>
      <c r="J50" s="22">
        <f>IF(OR($A50="",$B50="",$C50=""),"",'MPTO_working_3-way'!G49)</f>
        <v>3.8942437214273218</v>
      </c>
      <c r="K50" s="17">
        <f>IF(OR($A50="",$B50="",$C50=""),"",'OddsRatio_working_3-way'!H49)</f>
        <v>2.1488139301238185</v>
      </c>
      <c r="L50" s="21">
        <f>IF(OR($A50="",$B50="",$C50=""),"",'OddsRatio_working_3-way'!I49)</f>
        <v>3.6138151804652021</v>
      </c>
      <c r="M50" s="22">
        <f>IF(OR($A50="",$B50="",$C50=""),"",'OddsRatio_working_3-way'!J49)</f>
        <v>3.8773046139798382</v>
      </c>
      <c r="N50" s="23">
        <f t="shared" si="16"/>
        <v>46.277090693885413</v>
      </c>
      <c r="O50" s="24">
        <f t="shared" si="17"/>
        <v>27.79285044546566</v>
      </c>
      <c r="P50" s="24">
        <f t="shared" si="18"/>
        <v>25.930058860648931</v>
      </c>
      <c r="Q50" t="s">
        <v>150</v>
      </c>
      <c r="R50" t="s">
        <v>97</v>
      </c>
      <c r="S50" s="48" t="s">
        <v>313</v>
      </c>
      <c r="T50" s="35">
        <v>100</v>
      </c>
      <c r="U50" s="35">
        <f t="shared" si="19"/>
        <v>39.759036144578317</v>
      </c>
      <c r="V50" s="35">
        <f t="shared" si="20"/>
        <v>74.619289340101517</v>
      </c>
      <c r="W50" s="35">
        <f t="shared" si="21"/>
        <v>82.014388489208642</v>
      </c>
      <c r="X50" s="35">
        <f t="shared" si="22"/>
        <v>43.366322170689841</v>
      </c>
      <c r="Y50" s="35">
        <f t="shared" si="23"/>
        <v>78.226575366213055</v>
      </c>
      <c r="Z50" s="35">
        <f t="shared" si="24"/>
        <v>85.621674515320166</v>
      </c>
      <c r="AA50" s="35">
        <f t="shared" si="25"/>
        <v>-3.6072860261115238</v>
      </c>
      <c r="AB50" s="35">
        <f t="shared" si="26"/>
        <v>-3.607286026111538</v>
      </c>
      <c r="AC50" s="35">
        <f t="shared" si="27"/>
        <v>-3.6072860261115238</v>
      </c>
      <c r="AF50">
        <v>2.1</v>
      </c>
      <c r="AG50">
        <v>1.79</v>
      </c>
      <c r="AJ50" t="s">
        <v>156</v>
      </c>
    </row>
    <row r="51" spans="1:36" ht="15" x14ac:dyDescent="0.25">
      <c r="A51">
        <v>1.66</v>
      </c>
      <c r="B51">
        <v>3.94</v>
      </c>
      <c r="C51">
        <v>5.56</v>
      </c>
      <c r="D51" s="20">
        <f t="shared" si="3"/>
        <v>3.6072860261115336E-2</v>
      </c>
      <c r="E51" s="17">
        <f>IF(OR($A51="",$B51="",$C51=""),"",A51*'MPTO_working_3-way'!$I50)</f>
        <v>1.7198809480334514</v>
      </c>
      <c r="F51" s="21">
        <f>IF(OR($A51="",$B51="",$C51=""),"",B51*'MPTO_working_3-way'!$I50)</f>
        <v>4.0821270694287941</v>
      </c>
      <c r="G51" s="22">
        <f>IF(OR($A51="",$B51="",$C51=""),"",C51*'MPTO_working_3-way'!$I50)</f>
        <v>5.7605651030518006</v>
      </c>
      <c r="H51" s="17">
        <f>IF(OR($A51="",$B51="",$C51=""),"",'MPTO_working_3-way'!E50)</f>
        <v>1.6938089621469723</v>
      </c>
      <c r="I51" s="21">
        <f>IF(OR($A51="",$B51="",$C51=""),"",'MPTO_working_3-way'!F50)</f>
        <v>4.1359431602291457</v>
      </c>
      <c r="J51" s="22">
        <f>IF(OR($A51="",$B51="",$C51=""),"",'MPTO_working_3-way'!G50)</f>
        <v>5.9583453854146375</v>
      </c>
      <c r="K51" s="17">
        <f>IF(OR($A51="",$B51="",$C51=""),"",'OddsRatio_working_3-way'!H50)</f>
        <v>1.7029658824958973</v>
      </c>
      <c r="L51" s="21">
        <f>IF(OR($A51="",$B51="",$C51=""),"",'OddsRatio_working_3-way'!I50)</f>
        <v>4.1313934765726339</v>
      </c>
      <c r="M51" s="22">
        <f>IF(OR($A51="",$B51="",$C51=""),"",'OddsRatio_working_3-way'!J50)</f>
        <v>5.8568551881534727</v>
      </c>
      <c r="N51" s="23">
        <f t="shared" si="16"/>
        <v>58.14355936342114</v>
      </c>
      <c r="O51" s="24">
        <f t="shared" si="17"/>
        <v>24.497032625197736</v>
      </c>
      <c r="P51" s="24">
        <f t="shared" si="18"/>
        <v>17.359408011381131</v>
      </c>
      <c r="Q51" t="s">
        <v>99</v>
      </c>
      <c r="R51" t="s">
        <v>102</v>
      </c>
      <c r="S51" s="48" t="s">
        <v>313</v>
      </c>
      <c r="T51" s="35">
        <v>100</v>
      </c>
      <c r="U51" s="35">
        <f t="shared" si="19"/>
        <v>46.524064171122987</v>
      </c>
      <c r="V51" s="35">
        <f t="shared" si="20"/>
        <v>72.375690607734811</v>
      </c>
      <c r="W51" s="35">
        <f t="shared" si="21"/>
        <v>77.628635346756155</v>
      </c>
      <c r="X51" s="35">
        <f t="shared" si="22"/>
        <v>49.995674045509041</v>
      </c>
      <c r="Y51" s="35">
        <f t="shared" si="23"/>
        <v>75.847300482120843</v>
      </c>
      <c r="Z51" s="35">
        <f t="shared" si="24"/>
        <v>81.100245221142188</v>
      </c>
      <c r="AA51" s="35">
        <f t="shared" si="25"/>
        <v>-3.4716098743860542</v>
      </c>
      <c r="AB51" s="35">
        <f t="shared" si="26"/>
        <v>-3.4716098743860329</v>
      </c>
      <c r="AC51" s="35">
        <f t="shared" si="27"/>
        <v>-3.4716098743860329</v>
      </c>
      <c r="AF51">
        <v>2.06</v>
      </c>
      <c r="AG51">
        <v>1.84</v>
      </c>
      <c r="AJ51" t="s">
        <v>156</v>
      </c>
    </row>
    <row r="52" spans="1:36" ht="15" x14ac:dyDescent="0.25">
      <c r="A52">
        <v>1.87</v>
      </c>
      <c r="B52">
        <v>3.62</v>
      </c>
      <c r="C52">
        <v>4.47</v>
      </c>
      <c r="D52" s="20">
        <f t="shared" si="3"/>
        <v>3.4716098743860391E-2</v>
      </c>
      <c r="E52" s="17">
        <f>IF(OR($A52="",$B52="",$C52=""),"",A52*'MPTO_working_3-way'!$I51)</f>
        <v>1.934919104651019</v>
      </c>
      <c r="F52" s="21">
        <f>IF(OR($A52="",$B52="",$C52=""),"",B52*'MPTO_working_3-way'!$I51)</f>
        <v>3.7456722774527749</v>
      </c>
      <c r="G52" s="22">
        <f>IF(OR($A52="",$B52="",$C52=""),"",C52*'MPTO_working_3-way'!$I51)</f>
        <v>4.6251809613850554</v>
      </c>
      <c r="H52" s="17">
        <f>IF(OR($A52="",$B52="",$C52=""),"",'MPTO_working_3-way'!E51)</f>
        <v>1.9113612878233708</v>
      </c>
      <c r="I52" s="21">
        <f>IF(OR($A52="",$B52="",$C52=""),"",'MPTO_working_3-way'!F51)</f>
        <v>3.7782747996376287</v>
      </c>
      <c r="J52" s="22">
        <f>IF(OR($A52="",$B52="",$C52=""),"",'MPTO_working_3-way'!G51)</f>
        <v>4.713832345036935</v>
      </c>
      <c r="K52" s="17">
        <f>IF(OR($A52="",$B52="",$C52=""),"",'OddsRatio_working_3-way'!H51)</f>
        <v>1.9203063804059506</v>
      </c>
      <c r="L52" s="21">
        <f>IF(OR($A52="",$B52="",$C52=""),"",'OddsRatio_working_3-way'!I51)</f>
        <v>3.7714973754753895</v>
      </c>
      <c r="M52" s="22">
        <f>IF(OR($A52="",$B52="",$C52=""),"",'OddsRatio_working_3-way'!J51)</f>
        <v>4.6706472873662603</v>
      </c>
      <c r="N52" s="23">
        <f t="shared" si="16"/>
        <v>51.681747190167904</v>
      </c>
      <c r="O52" s="24">
        <f t="shared" si="17"/>
        <v>26.697477139672372</v>
      </c>
      <c r="P52" s="24">
        <f t="shared" si="18"/>
        <v>21.62077567015973</v>
      </c>
      <c r="Q52" t="s">
        <v>92</v>
      </c>
      <c r="R52" t="s">
        <v>104</v>
      </c>
      <c r="S52" s="48" t="s">
        <v>313</v>
      </c>
      <c r="T52" s="35">
        <v>100</v>
      </c>
      <c r="U52" s="35">
        <f t="shared" si="19"/>
        <v>69.78851963746223</v>
      </c>
      <c r="V52" s="35">
        <f t="shared" si="20"/>
        <v>70.588235294117652</v>
      </c>
      <c r="W52" s="35">
        <f t="shared" si="21"/>
        <v>56.331877729257641</v>
      </c>
      <c r="X52" s="35">
        <f t="shared" si="22"/>
        <v>73.079886976624707</v>
      </c>
      <c r="Y52" s="35">
        <f t="shared" si="23"/>
        <v>73.879602633280129</v>
      </c>
      <c r="Z52" s="35">
        <f t="shared" si="24"/>
        <v>59.623245068420118</v>
      </c>
      <c r="AA52" s="35">
        <f t="shared" si="25"/>
        <v>-3.2913673391624769</v>
      </c>
      <c r="AB52" s="35">
        <f t="shared" si="26"/>
        <v>-3.2913673391624769</v>
      </c>
      <c r="AC52" s="35">
        <f t="shared" si="27"/>
        <v>-3.2913673391624769</v>
      </c>
      <c r="AF52">
        <v>2.21</v>
      </c>
      <c r="AG52">
        <v>1.72</v>
      </c>
      <c r="AJ52" t="s">
        <v>156</v>
      </c>
    </row>
    <row r="53" spans="1:36" s="35" customFormat="1" ht="15" x14ac:dyDescent="0.25">
      <c r="A53">
        <v>3.31</v>
      </c>
      <c r="B53">
        <v>3.4</v>
      </c>
      <c r="C53">
        <v>2.29</v>
      </c>
      <c r="D53" s="20">
        <f t="shared" si="3"/>
        <v>3.2913673391624876E-2</v>
      </c>
      <c r="E53" s="17">
        <f>IF(OR($A53="",$B53="",$C53=""),"",A53*'MPTO_working_3-way'!$I52)</f>
        <v>3.4189442589262784</v>
      </c>
      <c r="F53" s="21">
        <f>IF(OR($A53="",$B53="",$C53=""),"",B53*'MPTO_working_3-way'!$I52)</f>
        <v>3.5119064895315244</v>
      </c>
      <c r="G53" s="22">
        <f>IF(OR($A53="",$B53="",$C53=""),"",C53*'MPTO_working_3-way'!$I52)</f>
        <v>2.3653723120668211</v>
      </c>
      <c r="H53" s="17">
        <f>IF(OR($A53="",$B53="",$C53=""),"",'MPTO_working_3-way'!E52)</f>
        <v>3.4347314231693278</v>
      </c>
      <c r="I53" s="21">
        <f>IF(OR($A53="",$B53="",$C53=""),"",'MPTO_working_3-way'!F52)</f>
        <v>3.5317416015194967</v>
      </c>
      <c r="J53" s="22">
        <f>IF(OR($A53="",$B53="",$C53=""),"",'MPTO_working_3-way'!G52)</f>
        <v>2.3490169461040007</v>
      </c>
      <c r="K53" s="17">
        <f>IF(OR($A53="",$B53="",$C53=""),"",'OddsRatio_working_3-way'!H52)</f>
        <v>3.4282362626827676</v>
      </c>
      <c r="L53" s="21">
        <f>IF(OR($A53="",$B53="",$C53=""),"",'OddsRatio_working_3-way'!I52)</f>
        <v>3.5228428703197583</v>
      </c>
      <c r="M53" s="22">
        <f>IF(OR($A53="",$B53="",$C53=""),"",'OddsRatio_working_3-way'!J52)</f>
        <v>2.3560280427968703</v>
      </c>
      <c r="N53" s="23">
        <f t="shared" si="16"/>
        <v>29.248795074361656</v>
      </c>
      <c r="O53" s="24">
        <f t="shared" si="17"/>
        <v>28.474562263569737</v>
      </c>
      <c r="P53" s="24">
        <f t="shared" si="18"/>
        <v>42.276642662068596</v>
      </c>
      <c r="Q53" t="s">
        <v>93</v>
      </c>
      <c r="R53" t="s">
        <v>105</v>
      </c>
      <c r="S53" s="48" t="s">
        <v>313</v>
      </c>
      <c r="T53" s="35">
        <v>100</v>
      </c>
      <c r="U53" s="35">
        <f t="shared" si="19"/>
        <v>41.860465116279073</v>
      </c>
      <c r="V53" s="35">
        <f t="shared" si="20"/>
        <v>73.821989528795811</v>
      </c>
      <c r="W53" s="35">
        <f t="shared" si="21"/>
        <v>80.46875</v>
      </c>
      <c r="X53" s="35">
        <f t="shared" si="22"/>
        <v>45.709260471204189</v>
      </c>
      <c r="Y53" s="35">
        <f t="shared" si="23"/>
        <v>77.670784883720927</v>
      </c>
      <c r="Z53" s="35">
        <f t="shared" si="24"/>
        <v>84.31754535492513</v>
      </c>
      <c r="AA53" s="35">
        <f t="shared" si="25"/>
        <v>-3.8487953549251159</v>
      </c>
      <c r="AB53" s="35">
        <f t="shared" si="26"/>
        <v>-3.8487953549251159</v>
      </c>
      <c r="AC53" s="35">
        <f t="shared" si="27"/>
        <v>-3.8487953549251301</v>
      </c>
      <c r="AD53" s="36"/>
      <c r="AE53" s="36"/>
      <c r="AF53">
        <v>2.11</v>
      </c>
      <c r="AG53">
        <v>1.79</v>
      </c>
      <c r="AH53" s="36"/>
      <c r="AI53" s="36"/>
      <c r="AJ53" t="s">
        <v>156</v>
      </c>
    </row>
    <row r="54" spans="1:36" ht="15" x14ac:dyDescent="0.25">
      <c r="A54">
        <v>1.72</v>
      </c>
      <c r="B54">
        <v>3.82</v>
      </c>
      <c r="C54">
        <v>5.12</v>
      </c>
      <c r="D54" s="20">
        <f t="shared" si="3"/>
        <v>3.8487953549251275E-2</v>
      </c>
      <c r="E54" s="17">
        <f>IF(OR($A54="",$B54="",$C54=""),"",A54*'MPTO_working_3-way'!$I53)</f>
        <v>1.7861992801047122</v>
      </c>
      <c r="F54" s="21">
        <f>IF(OR($A54="",$B54="",$C54=""),"",B54*'MPTO_working_3-way'!$I53)</f>
        <v>3.9670239825581395</v>
      </c>
      <c r="G54" s="22">
        <f>IF(OR($A54="",$B54="",$C54=""),"",C54*'MPTO_working_3-way'!$I53)</f>
        <v>5.3170583221721666</v>
      </c>
      <c r="H54" s="17">
        <f>IF(OR($A54="",$B54="",$C54=""),"",'MPTO_working_3-way'!E53)</f>
        <v>1.7588106666577439</v>
      </c>
      <c r="I54" s="21">
        <f>IF(OR($A54="",$B54="",$C54=""),"",'MPTO_working_3-way'!F53)</f>
        <v>4.0168581614210987</v>
      </c>
      <c r="J54" s="22">
        <f>IF(OR($A54="",$B54="",$C54=""),"",'MPTO_working_3-way'!G53)</f>
        <v>5.4799570470918173</v>
      </c>
      <c r="K54" s="17">
        <f>IF(OR($A54="",$B54="",$C54=""),"",'OddsRatio_working_3-way'!H53)</f>
        <v>1.7686317751087515</v>
      </c>
      <c r="L54" s="21">
        <f>IF(OR($A54="",$B54="",$C54=""),"",'OddsRatio_working_3-way'!I53)</f>
        <v>4.0104744525092757</v>
      </c>
      <c r="M54" s="22">
        <f>IF(OR($A54="",$B54="",$C54=""),"",'OddsRatio_working_3-way'!J53)</f>
        <v>5.3982818242334085</v>
      </c>
      <c r="N54" s="23">
        <f t="shared" si="16"/>
        <v>55.98479470562642</v>
      </c>
      <c r="O54" s="24">
        <f t="shared" si="17"/>
        <v>25.207813322952212</v>
      </c>
      <c r="P54" s="24">
        <f t="shared" si="18"/>
        <v>18.807391971421371</v>
      </c>
      <c r="Q54" t="s">
        <v>103</v>
      </c>
      <c r="R54" t="s">
        <v>96</v>
      </c>
      <c r="S54" s="48" t="s">
        <v>313</v>
      </c>
      <c r="T54" s="35">
        <v>100</v>
      </c>
      <c r="U54" s="35">
        <f t="shared" si="19"/>
        <v>59.677419354838712</v>
      </c>
      <c r="V54" s="35">
        <f t="shared" si="20"/>
        <v>68.75</v>
      </c>
      <c r="W54" s="35">
        <f t="shared" si="21"/>
        <v>68.35443037974683</v>
      </c>
      <c r="X54" s="35">
        <f t="shared" si="22"/>
        <v>62.895569620253156</v>
      </c>
      <c r="Y54" s="35">
        <f t="shared" si="23"/>
        <v>71.968150265414451</v>
      </c>
      <c r="Z54" s="35">
        <f t="shared" si="24"/>
        <v>71.572580645161295</v>
      </c>
      <c r="AA54" s="35">
        <f t="shared" si="25"/>
        <v>-3.2181502654144438</v>
      </c>
      <c r="AB54" s="35">
        <f t="shared" si="26"/>
        <v>-3.2181502654144509</v>
      </c>
      <c r="AC54" s="35">
        <f t="shared" si="27"/>
        <v>-3.2181502654144651</v>
      </c>
      <c r="AF54">
        <v>2.0099999999999998</v>
      </c>
      <c r="AG54">
        <v>1.88</v>
      </c>
      <c r="AJ54" t="s">
        <v>156</v>
      </c>
    </row>
    <row r="55" spans="1:36" ht="15" x14ac:dyDescent="0.25">
      <c r="A55">
        <v>2.48</v>
      </c>
      <c r="B55">
        <v>3.2</v>
      </c>
      <c r="C55">
        <v>3.16</v>
      </c>
      <c r="D55" s="20">
        <f t="shared" si="3"/>
        <v>3.2181502654144545E-2</v>
      </c>
      <c r="E55" s="17">
        <f>IF(OR($A55="",$B55="",$C55=""),"",A55*'MPTO_working_3-way'!$I54)</f>
        <v>2.5598101265822786</v>
      </c>
      <c r="F55" s="21">
        <f>IF(OR($A55="",$B55="",$C55=""),"",B55*'MPTO_working_3-way'!$I54)</f>
        <v>3.3029808084932628</v>
      </c>
      <c r="G55" s="22">
        <f>IF(OR($A55="",$B55="",$C55=""),"",C55*'MPTO_working_3-way'!$I54)</f>
        <v>3.2616935483870968</v>
      </c>
      <c r="H55" s="17">
        <f>IF(OR($A55="",$B55="",$C55=""),"",'MPTO_working_3-way'!E54)</f>
        <v>2.5477795357506663</v>
      </c>
      <c r="I55" s="21">
        <f>IF(OR($A55="",$B55="",$C55=""),"",'MPTO_working_3-way'!F54)</f>
        <v>3.3137509161639516</v>
      </c>
      <c r="J55" s="22">
        <f>IF(OR($A55="",$B55="",$C55=""),"",'MPTO_working_3-way'!G54)</f>
        <v>3.2708756504076351</v>
      </c>
      <c r="K55" s="17">
        <f>IF(OR($A55="",$B55="",$C55=""),"",'OddsRatio_working_3-way'!H54)</f>
        <v>2.5531898122917291</v>
      </c>
      <c r="L55" s="21">
        <f>IF(OR($A55="",$B55="",$C55=""),"",'OddsRatio_working_3-way'!I54)</f>
        <v>3.3087956669201377</v>
      </c>
      <c r="M55" s="22">
        <f>IF(OR($A55="",$B55="",$C55=""),"",'OddsRatio_working_3-way'!J54)</f>
        <v>3.266817563885227</v>
      </c>
      <c r="N55" s="23">
        <f t="shared" si="16"/>
        <v>39.065397453331684</v>
      </c>
      <c r="O55" s="24">
        <f t="shared" si="17"/>
        <v>30.27568302633205</v>
      </c>
      <c r="P55" s="24">
        <f t="shared" si="18"/>
        <v>30.658919520336259</v>
      </c>
      <c r="Q55" t="s">
        <v>106</v>
      </c>
      <c r="R55" t="s">
        <v>147</v>
      </c>
      <c r="S55" s="48" t="s">
        <v>313</v>
      </c>
      <c r="T55" s="35">
        <v>100</v>
      </c>
      <c r="U55" s="35">
        <f t="shared" si="19"/>
        <v>62.406015037593981</v>
      </c>
      <c r="V55" s="35">
        <f t="shared" si="20"/>
        <v>70.674486803519059</v>
      </c>
      <c r="W55" s="35">
        <f t="shared" si="21"/>
        <v>63.63636363636364</v>
      </c>
      <c r="X55" s="35">
        <f t="shared" si="22"/>
        <v>65.689149560117301</v>
      </c>
      <c r="Y55" s="35">
        <f t="shared" si="23"/>
        <v>73.957621326042371</v>
      </c>
      <c r="Z55" s="35">
        <f t="shared" si="24"/>
        <v>66.919498158886952</v>
      </c>
      <c r="AA55" s="35">
        <f t="shared" si="25"/>
        <v>-3.2831345225233193</v>
      </c>
      <c r="AB55" s="35">
        <f t="shared" si="26"/>
        <v>-3.2831345225233122</v>
      </c>
      <c r="AC55" s="35">
        <f t="shared" si="27"/>
        <v>-3.2831345225233122</v>
      </c>
      <c r="AF55">
        <v>2.2400000000000002</v>
      </c>
      <c r="AG55">
        <v>1.7</v>
      </c>
      <c r="AJ55" t="s">
        <v>156</v>
      </c>
    </row>
    <row r="56" spans="1:36" ht="15" x14ac:dyDescent="0.25">
      <c r="A56">
        <v>2.66</v>
      </c>
      <c r="B56">
        <v>3.41</v>
      </c>
      <c r="C56">
        <v>2.75</v>
      </c>
      <c r="D56" s="20">
        <f t="shared" si="3"/>
        <v>3.2831345225233122E-2</v>
      </c>
      <c r="E56" s="17">
        <f>IF(OR($A56="",$B56="",$C56=""),"",A56*'MPTO_working_3-way'!$I55)</f>
        <v>2.7473313782991204</v>
      </c>
      <c r="F56" s="21">
        <f>IF(OR($A56="",$B56="",$C56=""),"",B56*'MPTO_working_3-way'!$I55)</f>
        <v>3.5219548872180453</v>
      </c>
      <c r="G56" s="22">
        <f>IF(OR($A56="",$B56="",$C56=""),"",C56*'MPTO_working_3-way'!$I55)</f>
        <v>2.8402861993693911</v>
      </c>
      <c r="H56" s="17">
        <f>IF(OR($A56="",$B56="",$C56=""),"",'MPTO_working_3-way'!E55)</f>
        <v>2.7397555425786835</v>
      </c>
      <c r="I56" s="21">
        <f>IF(OR($A56="",$B56="",$C56=""),"",'MPTO_working_3-way'!F55)</f>
        <v>3.5421884356043845</v>
      </c>
      <c r="J56" s="22">
        <f>IF(OR($A56="",$B56="",$C56=""),"",'MPTO_working_3-way'!G55)</f>
        <v>2.8353304019838705</v>
      </c>
      <c r="K56" s="17">
        <f>IF(OR($A56="",$B56="",$C56=""),"",'OddsRatio_working_3-way'!H55)</f>
        <v>2.7436134504038709</v>
      </c>
      <c r="L56" s="21">
        <f>IF(OR($A56="",$B56="",$C56=""),"",'OddsRatio_working_3-way'!I55)</f>
        <v>3.5313906117309215</v>
      </c>
      <c r="M56" s="22">
        <f>IF(OR($A56="",$B56="",$C56=""),"",'OddsRatio_working_3-way'!J55)</f>
        <v>2.8381467097631168</v>
      </c>
      <c r="N56" s="23">
        <f t="shared" si="16"/>
        <v>36.398958199906062</v>
      </c>
      <c r="O56" s="24">
        <f t="shared" si="17"/>
        <v>28.393322232184794</v>
      </c>
      <c r="P56" s="24">
        <f t="shared" si="18"/>
        <v>35.207719567909137</v>
      </c>
      <c r="Q56" t="s">
        <v>100</v>
      </c>
      <c r="R56" t="s">
        <v>108</v>
      </c>
      <c r="S56" s="48" t="s">
        <v>313</v>
      </c>
      <c r="T56" s="35">
        <v>100</v>
      </c>
      <c r="U56" s="35">
        <f t="shared" si="19"/>
        <v>69.230769230769241</v>
      </c>
      <c r="V56" s="35">
        <f t="shared" si="20"/>
        <v>70.326409495548958</v>
      </c>
      <c r="W56" s="35">
        <f t="shared" si="21"/>
        <v>54.337899543379002</v>
      </c>
      <c r="X56" s="35">
        <f t="shared" si="22"/>
        <v>75.335690961072046</v>
      </c>
      <c r="Y56" s="35">
        <f t="shared" si="23"/>
        <v>76.431331225851778</v>
      </c>
      <c r="Z56" s="35">
        <f t="shared" si="24"/>
        <v>60.442821273681815</v>
      </c>
      <c r="AA56" s="35">
        <f t="shared" si="25"/>
        <v>-6.1049217303028058</v>
      </c>
      <c r="AB56" s="35">
        <f t="shared" si="26"/>
        <v>-6.10492173030282</v>
      </c>
      <c r="AC56" s="35">
        <f t="shared" si="27"/>
        <v>-6.1049217303028129</v>
      </c>
      <c r="AF56">
        <v>2.04</v>
      </c>
      <c r="AG56">
        <v>1.85</v>
      </c>
      <c r="AJ56" t="s">
        <v>156</v>
      </c>
    </row>
    <row r="57" spans="1:36" ht="15" x14ac:dyDescent="0.25">
      <c r="A57">
        <v>3.25</v>
      </c>
      <c r="B57">
        <v>3.37</v>
      </c>
      <c r="C57">
        <v>2.19</v>
      </c>
      <c r="D57" s="20">
        <f t="shared" si="3"/>
        <v>6.1049217303028147E-2</v>
      </c>
      <c r="E57" s="17">
        <f>IF(OR($A57="",$B57="",$C57=""),"",A57*'MPTO_working_3-way'!$I56)</f>
        <v>3.4484099562348414</v>
      </c>
      <c r="F57" s="21">
        <f>IF(OR($A57="",$B57="",$C57=""),"",B57*'MPTO_working_3-way'!$I56)</f>
        <v>3.575735862311205</v>
      </c>
      <c r="G57" s="22">
        <f>IF(OR($A57="",$B57="",$C57=""),"",C57*'MPTO_working_3-way'!$I56)</f>
        <v>2.3236977858936316</v>
      </c>
      <c r="H57" s="17">
        <f>IF(OR($A57="",$B57="",$C57=""),"",'MPTO_working_3-way'!E56)</f>
        <v>3.4801665653039731</v>
      </c>
      <c r="I57" s="21">
        <f>IF(OR($A57="",$B57="",$C57=""),"",'MPTO_working_3-way'!F56)</f>
        <v>3.6181260975428864</v>
      </c>
      <c r="J57" s="22">
        <f>IF(OR($A57="",$B57="",$C57=""),"",'MPTO_working_3-way'!G56)</f>
        <v>2.292151876960518</v>
      </c>
      <c r="K57" s="17">
        <f>IF(OR($A57="",$B57="",$C57=""),"",'OddsRatio_working_3-way'!H56)</f>
        <v>3.4677752116733322</v>
      </c>
      <c r="L57" s="21">
        <f>IF(OR($A57="",$B57="",$C57=""),"",'OddsRatio_working_3-way'!I56)</f>
        <v>3.599389889629244</v>
      </c>
      <c r="M57" s="22">
        <f>IF(OR($A57="",$B57="",$C57=""),"",'OddsRatio_working_3-way'!J56)</f>
        <v>2.3051788897294507</v>
      </c>
      <c r="N57" s="23">
        <f t="shared" si="16"/>
        <v>28.99887231191774</v>
      </c>
      <c r="O57" s="24">
        <f t="shared" si="17"/>
        <v>27.966271517428083</v>
      </c>
      <c r="P57" s="24">
        <f t="shared" si="18"/>
        <v>43.03485617065418</v>
      </c>
      <c r="Q57" t="s">
        <v>159</v>
      </c>
      <c r="R57" t="s">
        <v>130</v>
      </c>
      <c r="S57" s="48" t="s">
        <v>313</v>
      </c>
      <c r="T57" s="35">
        <v>100</v>
      </c>
      <c r="U57" s="35">
        <f t="shared" si="19"/>
        <v>57.446808510638299</v>
      </c>
      <c r="V57" s="35">
        <f t="shared" si="20"/>
        <v>69.879518072289159</v>
      </c>
      <c r="W57" s="35">
        <f t="shared" si="21"/>
        <v>68.253968253968253</v>
      </c>
      <c r="X57" s="35">
        <f t="shared" si="22"/>
        <v>61.866513673742588</v>
      </c>
      <c r="Y57" s="35">
        <f t="shared" si="23"/>
        <v>74.299223235393441</v>
      </c>
      <c r="Z57" s="35">
        <f t="shared" si="24"/>
        <v>72.67367341707255</v>
      </c>
      <c r="AA57" s="35">
        <f t="shared" si="25"/>
        <v>-4.4197051631042896</v>
      </c>
      <c r="AB57" s="35">
        <f t="shared" si="26"/>
        <v>-4.4197051631042825</v>
      </c>
      <c r="AC57" s="35">
        <f t="shared" si="27"/>
        <v>-4.4197051631042967</v>
      </c>
      <c r="AF57">
        <v>1.96</v>
      </c>
      <c r="AG57">
        <v>1.88</v>
      </c>
      <c r="AJ57" t="s">
        <v>157</v>
      </c>
    </row>
    <row r="58" spans="1:36" ht="15" x14ac:dyDescent="0.25">
      <c r="A58">
        <v>2.35</v>
      </c>
      <c r="B58">
        <v>3.32</v>
      </c>
      <c r="C58">
        <v>3.15</v>
      </c>
      <c r="D58" s="20">
        <f t="shared" si="3"/>
        <v>4.4197051631043038E-2</v>
      </c>
      <c r="E58" s="17">
        <f>IF(OR($A58="",$B58="",$C58=""),"",A58*'MPTO_working_3-way'!$I57)</f>
        <v>2.4538630713329512</v>
      </c>
      <c r="F58" s="21">
        <f>IF(OR($A58="",$B58="",$C58=""),"",B58*'MPTO_working_3-way'!$I57)</f>
        <v>3.4667342114150625</v>
      </c>
      <c r="G58" s="22">
        <f>IF(OR($A58="",$B58="",$C58=""),"",C58*'MPTO_working_3-way'!$I57)</f>
        <v>3.2892207126377855</v>
      </c>
      <c r="H58" s="17">
        <f>IF(OR($A58="",$B58="",$C58=""),"",'MPTO_working_3-way'!E57)</f>
        <v>2.4342771677044888</v>
      </c>
      <c r="I58" s="21">
        <f>IF(OR($A58="",$B58="",$C58=""),"",'MPTO_working_3-way'!F57)</f>
        <v>3.4907368391150166</v>
      </c>
      <c r="J58" s="22">
        <f>IF(OR($A58="",$B58="",$C58=""),"",'MPTO_working_3-way'!G57)</f>
        <v>3.3032957284563484</v>
      </c>
      <c r="K58" s="17">
        <f>IF(OR($A58="",$B58="",$C58=""),"",'OddsRatio_working_3-way'!H57)</f>
        <v>2.4427974318473158</v>
      </c>
      <c r="L58" s="21">
        <f>IF(OR($A58="",$B58="",$C58=""),"",'OddsRatio_working_3-way'!I57)</f>
        <v>3.4794741051005724</v>
      </c>
      <c r="M58" s="22">
        <f>IF(OR($A58="",$B58="",$C58=""),"",'OddsRatio_working_3-way'!J57)</f>
        <v>3.297788502571652</v>
      </c>
      <c r="N58" s="23">
        <f t="shared" si="16"/>
        <v>40.752070141256688</v>
      </c>
      <c r="O58" s="24">
        <f t="shared" si="17"/>
        <v>28.845591816853382</v>
      </c>
      <c r="P58" s="24">
        <f t="shared" si="18"/>
        <v>30.402338041889916</v>
      </c>
      <c r="Q58" t="s">
        <v>113</v>
      </c>
      <c r="R58" t="s">
        <v>123</v>
      </c>
      <c r="S58" s="48" t="s">
        <v>313</v>
      </c>
      <c r="T58" s="35">
        <v>100</v>
      </c>
      <c r="U58" s="35">
        <f t="shared" si="19"/>
        <v>63.63636363636364</v>
      </c>
      <c r="V58" s="35">
        <f t="shared" si="20"/>
        <v>68.652037617554868</v>
      </c>
      <c r="W58" s="35">
        <f t="shared" si="21"/>
        <v>63.369963369963365</v>
      </c>
      <c r="X58" s="35">
        <f t="shared" si="22"/>
        <v>67.977999012481774</v>
      </c>
      <c r="Y58" s="35">
        <f t="shared" si="23"/>
        <v>72.993672993672988</v>
      </c>
      <c r="Z58" s="35">
        <f t="shared" si="24"/>
        <v>67.711598746081506</v>
      </c>
      <c r="AA58" s="35">
        <f t="shared" si="25"/>
        <v>-4.3416353761181341</v>
      </c>
      <c r="AB58" s="35">
        <f t="shared" si="26"/>
        <v>-4.3416353761181199</v>
      </c>
      <c r="AC58" s="35">
        <f t="shared" si="27"/>
        <v>-4.3416353761181412</v>
      </c>
      <c r="AF58">
        <v>2.08</v>
      </c>
      <c r="AG58">
        <v>1.76</v>
      </c>
      <c r="AJ58" t="s">
        <v>157</v>
      </c>
    </row>
    <row r="59" spans="1:36" ht="15" x14ac:dyDescent="0.25">
      <c r="A59">
        <v>2.75</v>
      </c>
      <c r="B59">
        <v>3.19</v>
      </c>
      <c r="C59">
        <v>2.73</v>
      </c>
      <c r="D59" s="20">
        <f t="shared" si="3"/>
        <v>4.3416353761181359E-2</v>
      </c>
      <c r="E59" s="17">
        <f>IF(OR($A59="",$B59="",$C59=""),"",A59*'MPTO_working_3-way'!$I58)</f>
        <v>2.8693949728432488</v>
      </c>
      <c r="F59" s="21">
        <f>IF(OR($A59="",$B59="",$C59=""),"",B59*'MPTO_working_3-way'!$I58)</f>
        <v>3.3284981684981685</v>
      </c>
      <c r="G59" s="22">
        <f>IF(OR($A59="",$B59="",$C59=""),"",C59*'MPTO_working_3-way'!$I58)</f>
        <v>2.8485266457680249</v>
      </c>
      <c r="H59" s="17">
        <f>IF(OR($A59="",$B59="",$C59=""),"",'MPTO_working_3-way'!E58)</f>
        <v>2.8639816712890389</v>
      </c>
      <c r="I59" s="21">
        <f>IF(OR($A59="",$B59="",$C59=""),"",'MPTO_working_3-way'!F58)</f>
        <v>3.3443976497395003</v>
      </c>
      <c r="J59" s="22">
        <f>IF(OR($A59="",$B59="",$C59=""),"",'MPTO_working_3-way'!G58)</f>
        <v>2.8422959344640386</v>
      </c>
      <c r="K59" s="17">
        <f>IF(OR($A59="",$B59="",$C59=""),"",'OddsRatio_working_3-way'!H58)</f>
        <v>2.8668072298641172</v>
      </c>
      <c r="L59" s="21">
        <f>IF(OR($A59="",$B59="",$C59=""),"",'OddsRatio_working_3-way'!I58)</f>
        <v>3.3361759048013799</v>
      </c>
      <c r="M59" s="22">
        <f>IF(OR($A59="",$B59="",$C59=""),"",'OddsRatio_working_3-way'!J58)</f>
        <v>2.8454722900942411</v>
      </c>
      <c r="N59" s="23">
        <f t="shared" si="16"/>
        <v>34.850552449707266</v>
      </c>
      <c r="O59" s="24">
        <f t="shared" si="17"/>
        <v>30.04357969802351</v>
      </c>
      <c r="P59" s="24">
        <f t="shared" si="18"/>
        <v>35.105867852269228</v>
      </c>
      <c r="Q59" t="s">
        <v>119</v>
      </c>
      <c r="R59" t="s">
        <v>111</v>
      </c>
      <c r="S59" s="48" t="s">
        <v>313</v>
      </c>
      <c r="T59" s="35">
        <v>100</v>
      </c>
      <c r="U59" s="35">
        <f t="shared" si="19"/>
        <v>61.977186311787079</v>
      </c>
      <c r="V59" s="35">
        <f t="shared" si="20"/>
        <v>70.501474926253692</v>
      </c>
      <c r="W59" s="35">
        <f t="shared" si="21"/>
        <v>63.099630996309962</v>
      </c>
      <c r="X59" s="35">
        <f t="shared" si="22"/>
        <v>66.398894077436353</v>
      </c>
      <c r="Y59" s="35">
        <f t="shared" si="23"/>
        <v>74.923182691902966</v>
      </c>
      <c r="Z59" s="35">
        <f t="shared" si="24"/>
        <v>67.521338761959242</v>
      </c>
      <c r="AA59" s="35">
        <f t="shared" si="25"/>
        <v>-4.4217077656492734</v>
      </c>
      <c r="AB59" s="35">
        <f t="shared" si="26"/>
        <v>-4.4217077656492734</v>
      </c>
      <c r="AC59" s="35">
        <f t="shared" si="27"/>
        <v>-4.4217077656492805</v>
      </c>
      <c r="AF59">
        <v>2.27</v>
      </c>
      <c r="AG59">
        <v>1.65</v>
      </c>
      <c r="AJ59" t="s">
        <v>157</v>
      </c>
    </row>
    <row r="60" spans="1:36" s="35" customFormat="1" ht="15" x14ac:dyDescent="0.25">
      <c r="A60">
        <v>2.63</v>
      </c>
      <c r="B60">
        <v>3.39</v>
      </c>
      <c r="C60">
        <v>2.71</v>
      </c>
      <c r="D60" s="20">
        <f t="shared" si="3"/>
        <v>4.4217077656492965E-2</v>
      </c>
      <c r="E60" s="17">
        <f>IF(OR($A60="",$B60="",$C60=""),"",A60*'MPTO_working_3-way'!$I59)</f>
        <v>2.7462909142365763</v>
      </c>
      <c r="F60" s="21">
        <f>IF(OR($A60="",$B60="",$C60=""),"",B60*'MPTO_working_3-way'!$I59)</f>
        <v>3.5398958932555113</v>
      </c>
      <c r="G60" s="22">
        <f>IF(OR($A60="",$B60="",$C60=""),"",C60*'MPTO_working_3-way'!$I59)</f>
        <v>2.829828280449096</v>
      </c>
      <c r="H60" s="17">
        <f>IF(OR($A60="",$B60="",$C60=""),"",'MPTO_working_3-way'!E59)</f>
        <v>2.7360596250683265</v>
      </c>
      <c r="I60" s="21">
        <f>IF(OR($A60="",$B60="",$C60=""),"",'MPTO_working_3-way'!F59)</f>
        <v>3.5682907076740471</v>
      </c>
      <c r="J60" s="22">
        <f>IF(OR($A60="",$B60="",$C60=""),"",'MPTO_working_3-way'!G59)</f>
        <v>2.8227483607358259</v>
      </c>
      <c r="K60" s="17">
        <f>IF(OR($A60="",$B60="",$C60=""),"",'OddsRatio_working_3-way'!H59)</f>
        <v>2.741270824182787</v>
      </c>
      <c r="L60" s="21">
        <f>IF(OR($A60="",$B60="",$C60=""),"",'OddsRatio_working_3-way'!I59)</f>
        <v>3.5531516992618792</v>
      </c>
      <c r="M60" s="22">
        <f>IF(OR($A60="",$B60="",$C60=""),"",'OddsRatio_working_3-way'!J59)</f>
        <v>2.8267319689279558</v>
      </c>
      <c r="N60" s="23">
        <f t="shared" si="16"/>
        <v>36.412748366026022</v>
      </c>
      <c r="O60" s="24">
        <f t="shared" si="17"/>
        <v>28.249418348863841</v>
      </c>
      <c r="P60" s="24">
        <f t="shared" si="18"/>
        <v>35.337833285110122</v>
      </c>
      <c r="Q60" t="s">
        <v>128</v>
      </c>
      <c r="R60" t="s">
        <v>110</v>
      </c>
      <c r="S60" s="48" t="s">
        <v>313</v>
      </c>
      <c r="T60" s="35">
        <v>100</v>
      </c>
      <c r="U60" s="35">
        <f t="shared" si="19"/>
        <v>70.326409495548958</v>
      </c>
      <c r="V60" s="35">
        <f t="shared" si="20"/>
        <v>71.590909090909093</v>
      </c>
      <c r="W60" s="35">
        <f t="shared" si="21"/>
        <v>53.488372093023258</v>
      </c>
      <c r="X60" s="35">
        <f t="shared" si="22"/>
        <v>74.920718816067648</v>
      </c>
      <c r="Y60" s="35">
        <f t="shared" si="23"/>
        <v>76.185218411427783</v>
      </c>
      <c r="Z60" s="35">
        <f t="shared" si="24"/>
        <v>58.082681413541948</v>
      </c>
      <c r="AA60" s="35">
        <f t="shared" si="25"/>
        <v>-4.5943093205186898</v>
      </c>
      <c r="AB60" s="35">
        <f t="shared" si="26"/>
        <v>-4.5943093205186898</v>
      </c>
      <c r="AC60" s="35">
        <f t="shared" si="27"/>
        <v>-4.5943093205186898</v>
      </c>
      <c r="AD60" s="36"/>
      <c r="AE60" s="36"/>
      <c r="AF60">
        <v>1.93</v>
      </c>
      <c r="AG60">
        <v>1.9</v>
      </c>
      <c r="AH60" s="36"/>
      <c r="AI60" s="36"/>
      <c r="AJ60" t="s">
        <v>157</v>
      </c>
    </row>
    <row r="61" spans="1:36" ht="15" x14ac:dyDescent="0.25">
      <c r="A61">
        <v>3.37</v>
      </c>
      <c r="B61">
        <v>3.52</v>
      </c>
      <c r="C61">
        <v>2.15</v>
      </c>
      <c r="D61" s="20">
        <f t="shared" si="3"/>
        <v>4.5943093205186969E-2</v>
      </c>
      <c r="E61" s="17">
        <f>IF(OR($A61="",$B61="",$C61=""),"",A61*'MPTO_working_3-way'!$I60)</f>
        <v>3.5248282241014803</v>
      </c>
      <c r="F61" s="21">
        <f>IF(OR($A61="",$B61="",$C61=""),"",B61*'MPTO_working_3-way'!$I60)</f>
        <v>3.681719688082258</v>
      </c>
      <c r="G61" s="22">
        <f>IF(OR($A61="",$B61="",$C61=""),"",C61*'MPTO_working_3-way'!$I60)</f>
        <v>2.2487776503911521</v>
      </c>
      <c r="H61" s="17">
        <f>IF(OR($A61="",$B61="",$C61=""),"",'MPTO_working_3-way'!E60)</f>
        <v>3.5533882648639765</v>
      </c>
      <c r="I61" s="21">
        <f>IF(OR($A61="",$B61="",$C61=""),"",'MPTO_working_3-way'!F60)</f>
        <v>3.7205627490911639</v>
      </c>
      <c r="J61" s="22">
        <f>IF(OR($A61="",$B61="",$C61=""),"",'MPTO_working_3-way'!G60)</f>
        <v>2.2232008521751561</v>
      </c>
      <c r="K61" s="17">
        <f>IF(OR($A61="",$B61="",$C61=""),"",'OddsRatio_working_3-way'!H60)</f>
        <v>3.5424786068556049</v>
      </c>
      <c r="L61" s="21">
        <f>IF(OR($A61="",$B61="",$C61=""),"",'OddsRatio_working_3-way'!I60)</f>
        <v>3.7033949743781105</v>
      </c>
      <c r="M61" s="22">
        <f>IF(OR($A61="",$B61="",$C61=""),"",'OddsRatio_working_3-way'!J60)</f>
        <v>2.2336921510058838</v>
      </c>
      <c r="N61" s="23">
        <f t="shared" si="16"/>
        <v>28.370176826273902</v>
      </c>
      <c r="O61" s="24">
        <f t="shared" si="17"/>
        <v>27.161220427427001</v>
      </c>
      <c r="P61" s="24">
        <f t="shared" si="18"/>
        <v>44.468602746299091</v>
      </c>
      <c r="Q61" t="s">
        <v>116</v>
      </c>
      <c r="R61" t="s">
        <v>120</v>
      </c>
      <c r="S61" s="48" t="s">
        <v>313</v>
      </c>
      <c r="T61" s="35">
        <v>100</v>
      </c>
      <c r="U61" s="35">
        <f t="shared" si="19"/>
        <v>62.121212121212118</v>
      </c>
      <c r="V61" s="35">
        <f t="shared" si="20"/>
        <v>70.059880239520965</v>
      </c>
      <c r="W61" s="35">
        <f t="shared" si="21"/>
        <v>63.369963369963365</v>
      </c>
      <c r="X61" s="35">
        <f t="shared" si="22"/>
        <v>66.570156390515663</v>
      </c>
      <c r="Y61" s="35">
        <f t="shared" si="23"/>
        <v>74.508824508824503</v>
      </c>
      <c r="Z61" s="35">
        <f t="shared" si="24"/>
        <v>67.818907639266925</v>
      </c>
      <c r="AA61" s="35">
        <f t="shared" si="25"/>
        <v>-4.4489442693035457</v>
      </c>
      <c r="AB61" s="35">
        <f t="shared" si="26"/>
        <v>-4.4489442693035386</v>
      </c>
      <c r="AC61" s="35">
        <f t="shared" si="27"/>
        <v>-4.4489442693035599</v>
      </c>
      <c r="AF61">
        <v>1.93</v>
      </c>
      <c r="AG61">
        <v>1.9</v>
      </c>
      <c r="AJ61" t="s">
        <v>157</v>
      </c>
    </row>
    <row r="62" spans="1:36" ht="15" x14ac:dyDescent="0.25">
      <c r="A62">
        <v>2.64</v>
      </c>
      <c r="B62">
        <v>3.34</v>
      </c>
      <c r="C62">
        <v>2.73</v>
      </c>
      <c r="D62" s="20">
        <f t="shared" si="3"/>
        <v>4.4489442693035564E-2</v>
      </c>
      <c r="E62" s="17">
        <f>IF(OR($A62="",$B62="",$C62=""),"",A62*'MPTO_working_3-way'!$I61)</f>
        <v>2.7574521287096139</v>
      </c>
      <c r="F62" s="21">
        <f>IF(OR($A62="",$B62="",$C62=""),"",B62*'MPTO_working_3-way'!$I61)</f>
        <v>3.4885947385947387</v>
      </c>
      <c r="G62" s="22">
        <f>IF(OR($A62="",$B62="",$C62=""),"",C62*'MPTO_working_3-way'!$I61)</f>
        <v>2.8514561785519872</v>
      </c>
      <c r="H62" s="17">
        <f>IF(OR($A62="",$B62="",$C62=""),"",'MPTO_working_3-way'!E61)</f>
        <v>2.7475692871857058</v>
      </c>
      <c r="I62" s="21">
        <f>IF(OR($A62="",$B62="",$C62=""),"",'MPTO_working_3-way'!F61)</f>
        <v>3.5140567830269878</v>
      </c>
      <c r="J62" s="22">
        <f>IF(OR($A62="",$B62="",$C62=""),"",'MPTO_working_3-way'!G61)</f>
        <v>2.8451885772856258</v>
      </c>
      <c r="K62" s="17">
        <f>IF(OR($A62="",$B62="",$C62=""),"",'OddsRatio_working_3-way'!H61)</f>
        <v>2.7525491890397418</v>
      </c>
      <c r="L62" s="21">
        <f>IF(OR($A62="",$B62="",$C62=""),"",'OddsRatio_working_3-way'!I61)</f>
        <v>3.5005884770445093</v>
      </c>
      <c r="M62" s="22">
        <f>IF(OR($A62="",$B62="",$C62=""),"",'OddsRatio_working_3-way'!J61)</f>
        <v>2.8487256689260692</v>
      </c>
      <c r="N62" s="23">
        <f t="shared" si="16"/>
        <v>36.265362128624268</v>
      </c>
      <c r="O62" s="24">
        <f t="shared" si="17"/>
        <v>28.664837131607207</v>
      </c>
      <c r="P62" s="24">
        <f t="shared" si="18"/>
        <v>35.069800739768517</v>
      </c>
      <c r="Q62" t="s">
        <v>121</v>
      </c>
      <c r="R62" t="s">
        <v>160</v>
      </c>
      <c r="S62" s="48" t="s">
        <v>313</v>
      </c>
      <c r="T62" s="35">
        <v>100</v>
      </c>
      <c r="U62" s="35">
        <f t="shared" si="19"/>
        <v>79.508196721311478</v>
      </c>
      <c r="V62" s="35">
        <f t="shared" si="20"/>
        <v>72.752043596730246</v>
      </c>
      <c r="W62" s="35">
        <f t="shared" si="21"/>
        <v>42.857142857142854</v>
      </c>
      <c r="X62" s="35">
        <f t="shared" si="22"/>
        <v>84.390813546126893</v>
      </c>
      <c r="Y62" s="35">
        <f t="shared" si="23"/>
        <v>77.634660421545661</v>
      </c>
      <c r="Z62" s="35">
        <f t="shared" si="24"/>
        <v>47.739759681958283</v>
      </c>
      <c r="AA62" s="35">
        <f t="shared" si="25"/>
        <v>-4.8826168248154147</v>
      </c>
      <c r="AB62" s="35">
        <f t="shared" si="26"/>
        <v>-4.8826168248154147</v>
      </c>
      <c r="AC62" s="35">
        <f t="shared" si="27"/>
        <v>-4.8826168248154289</v>
      </c>
      <c r="AF62">
        <v>2.02</v>
      </c>
      <c r="AG62">
        <v>1.83</v>
      </c>
      <c r="AJ62" t="s">
        <v>157</v>
      </c>
    </row>
    <row r="63" spans="1:36" s="35" customFormat="1" ht="15" x14ac:dyDescent="0.25">
      <c r="A63">
        <v>4.88</v>
      </c>
      <c r="B63">
        <v>3.67</v>
      </c>
      <c r="C63">
        <v>1.75</v>
      </c>
      <c r="D63" s="20">
        <f t="shared" si="3"/>
        <v>4.8826168248154111E-2</v>
      </c>
      <c r="E63" s="17">
        <f>IF(OR($A63="",$B63="",$C63=""),"",A63*'MPTO_working_3-way'!$I62)</f>
        <v>5.1182717010509924</v>
      </c>
      <c r="F63" s="21">
        <f>IF(OR($A63="",$B63="",$C63=""),"",B63*'MPTO_working_3-way'!$I62)</f>
        <v>3.8491920374707256</v>
      </c>
      <c r="G63" s="22">
        <f>IF(OR($A63="",$B63="",$C63=""),"",C63*'MPTO_working_3-way'!$I62)</f>
        <v>1.8354457944342697</v>
      </c>
      <c r="H63" s="17">
        <f>IF(OR($A63="",$B63="",$C63=""),"",'MPTO_working_3-way'!E62)</f>
        <v>5.3010283472024886</v>
      </c>
      <c r="I63" s="21">
        <f>IF(OR($A63="",$B63="",$C63=""),"",'MPTO_working_3-way'!F62)</f>
        <v>3.9031370253676876</v>
      </c>
      <c r="J63" s="22">
        <f>IF(OR($A63="",$B63="",$C63=""),"",'MPTO_working_3-way'!G62)</f>
        <v>1.8013046351906661</v>
      </c>
      <c r="K63" s="17">
        <f>IF(OR($A63="",$B63="",$C63=""),"",'OddsRatio_working_3-way'!H62)</f>
        <v>5.2090960252484058</v>
      </c>
      <c r="L63" s="21">
        <f>IF(OR($A63="",$B63="",$C63=""),"",'OddsRatio_working_3-way'!I62)</f>
        <v>3.896465563766299</v>
      </c>
      <c r="M63" s="22">
        <f>IF(OR($A63="",$B63="",$C63=""),"",'OddsRatio_working_3-way'!J62)</f>
        <v>1.8136139224062637</v>
      </c>
      <c r="N63" s="23">
        <f t="shared" si="16"/>
        <v>19.537845163527734</v>
      </c>
      <c r="O63" s="24">
        <f t="shared" si="17"/>
        <v>25.979478037606363</v>
      </c>
      <c r="P63" s="24">
        <f t="shared" si="18"/>
        <v>54.482676798865917</v>
      </c>
      <c r="Q63" t="s">
        <v>126</v>
      </c>
      <c r="R63" t="s">
        <v>122</v>
      </c>
      <c r="S63" s="48" t="s">
        <v>313</v>
      </c>
      <c r="T63" s="35">
        <v>100</v>
      </c>
      <c r="U63" s="35">
        <f t="shared" si="19"/>
        <v>37.5</v>
      </c>
      <c r="V63" s="35">
        <f t="shared" si="20"/>
        <v>75.903614457831324</v>
      </c>
      <c r="W63" s="35">
        <f t="shared" si="21"/>
        <v>81.851179673321241</v>
      </c>
      <c r="X63" s="35">
        <f t="shared" si="22"/>
        <v>42.245205868847435</v>
      </c>
      <c r="Y63" s="35">
        <f t="shared" si="23"/>
        <v>80.648820326678774</v>
      </c>
      <c r="Z63" s="35">
        <f t="shared" si="24"/>
        <v>86.596385542168676</v>
      </c>
      <c r="AA63" s="35">
        <f t="shared" si="25"/>
        <v>-4.7452058688474352</v>
      </c>
      <c r="AB63" s="35">
        <f t="shared" si="26"/>
        <v>-4.7452058688474494</v>
      </c>
      <c r="AC63" s="35">
        <f t="shared" si="27"/>
        <v>-4.7452058688474352</v>
      </c>
      <c r="AD63" s="36"/>
      <c r="AE63" s="36"/>
      <c r="AF63">
        <v>2.08</v>
      </c>
      <c r="AG63">
        <v>1.76</v>
      </c>
      <c r="AH63" s="36"/>
      <c r="AI63" s="36"/>
      <c r="AJ63" t="s">
        <v>157</v>
      </c>
    </row>
    <row r="64" spans="1:36" ht="15" x14ac:dyDescent="0.25">
      <c r="A64">
        <v>1.6</v>
      </c>
      <c r="B64">
        <v>4.1500000000000004</v>
      </c>
      <c r="C64">
        <v>5.51</v>
      </c>
      <c r="D64" s="20">
        <f t="shared" si="3"/>
        <v>4.7452058688474352E-2</v>
      </c>
      <c r="E64" s="17">
        <f>IF(OR($A64="",$B64="",$C64=""),"",A64*'MPTO_working_3-way'!$I63)</f>
        <v>1.6759232939015591</v>
      </c>
      <c r="F64" s="21">
        <f>IF(OR($A64="",$B64="",$C64=""),"",B64*'MPTO_working_3-way'!$I63)</f>
        <v>4.3469260435571693</v>
      </c>
      <c r="G64" s="22">
        <f>IF(OR($A64="",$B64="",$C64=""),"",C64*'MPTO_working_3-way'!$I63)</f>
        <v>5.7714608433734931</v>
      </c>
      <c r="H64" s="17">
        <f>IF(OR($A64="",$B64="",$C64=""),"",'MPTO_working_3-way'!E63)</f>
        <v>1.6415438042337065</v>
      </c>
      <c r="I64" s="21">
        <f>IF(OR($A64="",$B64="",$C64=""),"",'MPTO_working_3-way'!F63)</f>
        <v>4.4415524504388575</v>
      </c>
      <c r="J64" s="22">
        <f>IF(OR($A64="",$B64="",$C64=""),"",'MPTO_working_3-way'!G63)</f>
        <v>6.0360648705723197</v>
      </c>
      <c r="K64" s="17">
        <f>IF(OR($A64="",$B64="",$C64=""),"",'OddsRatio_working_3-way'!H63)</f>
        <v>1.6530407016510071</v>
      </c>
      <c r="L64" s="21">
        <f>IF(OR($A64="",$B64="",$C64=""),"",'OddsRatio_working_3-way'!I63)</f>
        <v>4.428463683667788</v>
      </c>
      <c r="M64" s="22">
        <f>IF(OR($A64="",$B64="",$C64=""),"",'OddsRatio_working_3-way'!J63)</f>
        <v>5.9086892740767381</v>
      </c>
      <c r="N64" s="23">
        <f t="shared" si="16"/>
        <v>59.668601996216317</v>
      </c>
      <c r="O64" s="24">
        <f t="shared" si="17"/>
        <v>23.0047622154087</v>
      </c>
      <c r="P64" s="24">
        <f t="shared" si="18"/>
        <v>17.326635788374979</v>
      </c>
      <c r="Q64" t="s">
        <v>109</v>
      </c>
      <c r="R64" t="s">
        <v>129</v>
      </c>
      <c r="S64" s="48" t="s">
        <v>313</v>
      </c>
      <c r="T64" s="35">
        <v>100</v>
      </c>
      <c r="U64" s="35">
        <f t="shared" si="19"/>
        <v>44.444444444444443</v>
      </c>
      <c r="V64" s="35">
        <f t="shared" si="20"/>
        <v>72.527472527472526</v>
      </c>
      <c r="W64" s="35">
        <f t="shared" si="21"/>
        <v>78.260869565217391</v>
      </c>
      <c r="X64" s="35">
        <f t="shared" si="22"/>
        <v>49.211657907310084</v>
      </c>
      <c r="Y64" s="35">
        <f t="shared" si="23"/>
        <v>77.294685990338181</v>
      </c>
      <c r="Z64" s="35">
        <f t="shared" si="24"/>
        <v>83.028083028083017</v>
      </c>
      <c r="AA64" s="35">
        <f t="shared" si="25"/>
        <v>-4.7672134628656408</v>
      </c>
      <c r="AB64" s="35">
        <f t="shared" si="26"/>
        <v>-4.7672134628656551</v>
      </c>
      <c r="AC64" s="35">
        <f t="shared" si="27"/>
        <v>-4.7672134628656266</v>
      </c>
      <c r="AF64">
        <v>1.8</v>
      </c>
      <c r="AG64">
        <v>2.0299999999999998</v>
      </c>
      <c r="AJ64" t="s">
        <v>157</v>
      </c>
    </row>
    <row r="65" spans="1:36" ht="15" x14ac:dyDescent="0.25">
      <c r="A65">
        <v>1.8</v>
      </c>
      <c r="B65">
        <v>3.64</v>
      </c>
      <c r="C65">
        <v>4.5999999999999996</v>
      </c>
      <c r="D65" s="20">
        <f t="shared" si="3"/>
        <v>4.7672134628656382E-2</v>
      </c>
      <c r="E65" s="17">
        <f>IF(OR($A65="",$B65="",$C65=""),"",A65*'MPTO_working_3-way'!$I64)</f>
        <v>1.8858098423315814</v>
      </c>
      <c r="F65" s="21">
        <f>IF(OR($A65="",$B65="",$C65=""),"",B65*'MPTO_working_3-way'!$I64)</f>
        <v>3.8135265700483094</v>
      </c>
      <c r="G65" s="22">
        <f>IF(OR($A65="",$B65="",$C65=""),"",C65*'MPTO_working_3-way'!$I64)</f>
        <v>4.819291819291819</v>
      </c>
      <c r="H65" s="17">
        <f>IF(OR($A65="",$B65="",$C65=""),"",'MPTO_working_3-way'!E64)</f>
        <v>1.8530019346165199</v>
      </c>
      <c r="I65" s="21">
        <f>IF(OR($A65="",$B65="",$C65=""),"",'MPTO_working_3-way'!F64)</f>
        <v>3.8634716619949412</v>
      </c>
      <c r="J65" s="22">
        <f>IF(OR($A65="",$B65="",$C65=""),"",'MPTO_working_3-way'!G64)</f>
        <v>4.9627645560727141</v>
      </c>
      <c r="K65" s="17">
        <f>IF(OR($A65="",$B65="",$C65=""),"",'OddsRatio_working_3-way'!H64)</f>
        <v>1.8650351671702989</v>
      </c>
      <c r="L65" s="21">
        <f>IF(OR($A65="",$B65="",$C65=""),"",'OddsRatio_working_3-way'!I64)</f>
        <v>3.8546160516619881</v>
      </c>
      <c r="M65" s="22">
        <f>IF(OR($A65="",$B65="",$C65=""),"",'OddsRatio_working_3-way'!J64)</f>
        <v>4.8926582522663473</v>
      </c>
      <c r="N65" s="23">
        <f t="shared" si="16"/>
        <v>53.027615910818348</v>
      </c>
      <c r="O65" s="24">
        <f t="shared" si="17"/>
        <v>26.222447428426655</v>
      </c>
      <c r="P65" s="24">
        <f t="shared" si="18"/>
        <v>20.749936660755004</v>
      </c>
      <c r="Q65" t="s">
        <v>125</v>
      </c>
      <c r="R65" t="s">
        <v>115</v>
      </c>
      <c r="S65" s="48" t="s">
        <v>313</v>
      </c>
      <c r="T65" s="35">
        <v>100</v>
      </c>
      <c r="U65" s="35">
        <f t="shared" si="19"/>
        <v>38.271604938271601</v>
      </c>
      <c r="V65" s="35">
        <f t="shared" si="20"/>
        <v>74.424552429667528</v>
      </c>
      <c r="W65" s="35">
        <f t="shared" si="21"/>
        <v>82.456140350877192</v>
      </c>
      <c r="X65" s="35">
        <f t="shared" si="22"/>
        <v>43.119307219455287</v>
      </c>
      <c r="Y65" s="35">
        <f t="shared" si="23"/>
        <v>79.2722547108512</v>
      </c>
      <c r="Z65" s="35">
        <f t="shared" si="24"/>
        <v>87.303842632060878</v>
      </c>
      <c r="AA65" s="35">
        <f t="shared" si="25"/>
        <v>-4.8477022811836861</v>
      </c>
      <c r="AB65" s="35">
        <f t="shared" si="26"/>
        <v>-4.8477022811836719</v>
      </c>
      <c r="AC65" s="35">
        <f t="shared" si="27"/>
        <v>-4.8477022811836861</v>
      </c>
      <c r="AF65">
        <v>1.98</v>
      </c>
      <c r="AG65">
        <v>1.85</v>
      </c>
      <c r="AJ65" t="s">
        <v>157</v>
      </c>
    </row>
    <row r="66" spans="1:36" ht="15" x14ac:dyDescent="0.25">
      <c r="A66">
        <v>1.62</v>
      </c>
      <c r="B66">
        <v>3.91</v>
      </c>
      <c r="C66">
        <v>5.7</v>
      </c>
      <c r="D66" s="20">
        <f t="shared" si="3"/>
        <v>4.8477022811836967E-2</v>
      </c>
      <c r="E66" s="17">
        <f>IF(OR($A66="",$B66="",$C66=""),"",A66*'MPTO_working_3-way'!$I65)</f>
        <v>1.6985327769551759</v>
      </c>
      <c r="F66" s="21">
        <f>IF(OR($A66="",$B66="",$C66=""),"",B66*'MPTO_working_3-way'!$I65)</f>
        <v>4.0995451591942826</v>
      </c>
      <c r="G66" s="22">
        <f>IF(OR($A66="",$B66="",$C66=""),"",C66*'MPTO_working_3-way'!$I65)</f>
        <v>5.9763190300274713</v>
      </c>
      <c r="H66" s="17">
        <f>IF(OR($A66="",$B66="",$C66=""),"",'MPTO_working_3-way'!E65)</f>
        <v>1.6635476727802512</v>
      </c>
      <c r="I66" s="21">
        <f>IF(OR($A66="",$B66="",$C66=""),"",'MPTO_working_3-way'!F65)</f>
        <v>4.1737016477507876</v>
      </c>
      <c r="J66" s="22">
        <f>IF(OR($A66="",$B66="",$C66=""),"",'MPTO_working_3-way'!G65)</f>
        <v>6.2782683392513734</v>
      </c>
      <c r="K66" s="17">
        <f>IF(OR($A66="",$B66="",$C66=""),"",'OddsRatio_working_3-way'!H65)</f>
        <v>1.6754951093155115</v>
      </c>
      <c r="L66" s="21">
        <f>IF(OR($A66="",$B66="",$C66=""),"",'OddsRatio_working_3-way'!I65)</f>
        <v>4.1704689808195763</v>
      </c>
      <c r="M66" s="22">
        <f>IF(OR($A66="",$B66="",$C66=""),"",'OddsRatio_working_3-way'!J65)</f>
        <v>6.1206887319079097</v>
      </c>
      <c r="N66" s="23">
        <f t="shared" si="16"/>
        <v>58.874342230393708</v>
      </c>
      <c r="O66" s="24">
        <f t="shared" si="17"/>
        <v>24.392949977810176</v>
      </c>
      <c r="P66" s="24">
        <f t="shared" si="18"/>
        <v>16.732707791796102</v>
      </c>
      <c r="Q66" t="s">
        <v>118</v>
      </c>
      <c r="R66" t="s">
        <v>127</v>
      </c>
      <c r="S66" s="48" t="s">
        <v>313</v>
      </c>
      <c r="T66" s="35">
        <v>100</v>
      </c>
      <c r="U66" s="35">
        <f t="shared" si="19"/>
        <v>52.153110047846894</v>
      </c>
      <c r="V66" s="35">
        <f t="shared" si="20"/>
        <v>71.264367816091948</v>
      </c>
      <c r="W66" s="35">
        <f t="shared" si="21"/>
        <v>72.067039106145245</v>
      </c>
      <c r="X66" s="35">
        <f t="shared" si="22"/>
        <v>56.668593077762793</v>
      </c>
      <c r="Y66" s="35">
        <f t="shared" si="23"/>
        <v>75.779850846007861</v>
      </c>
      <c r="Z66" s="35">
        <f t="shared" si="24"/>
        <v>76.582522136061158</v>
      </c>
      <c r="AA66" s="35">
        <f t="shared" si="25"/>
        <v>-4.5154830299158988</v>
      </c>
      <c r="AB66" s="35">
        <f t="shared" si="26"/>
        <v>-4.515483029915913</v>
      </c>
      <c r="AC66" s="35">
        <f t="shared" si="27"/>
        <v>-4.515483029915913</v>
      </c>
      <c r="AF66">
        <v>2.0099999999999998</v>
      </c>
      <c r="AG66">
        <v>1.83</v>
      </c>
      <c r="AJ66" t="s">
        <v>157</v>
      </c>
    </row>
    <row r="67" spans="1:36" ht="15" x14ac:dyDescent="0.25">
      <c r="A67">
        <v>2.09</v>
      </c>
      <c r="B67">
        <v>3.48</v>
      </c>
      <c r="C67">
        <v>3.58</v>
      </c>
      <c r="D67" s="20">
        <f t="shared" si="3"/>
        <v>4.5154830299159121E-2</v>
      </c>
      <c r="E67" s="17">
        <f>IF(OR($A67="",$B67="",$C67=""),"",A67*'MPTO_working_3-way'!$I66)</f>
        <v>2.1843735953252423</v>
      </c>
      <c r="F67" s="21">
        <f>IF(OR($A67="",$B67="",$C67=""),"",B67*'MPTO_working_3-way'!$I66)</f>
        <v>3.6371388094410739</v>
      </c>
      <c r="G67" s="22">
        <f>IF(OR($A67="",$B67="",$C67=""),"",C67*'MPTO_working_3-way'!$I66)</f>
        <v>3.7416542924709897</v>
      </c>
      <c r="H67" s="17">
        <f>IF(OR($A67="",$B67="",$C67=""),"",'MPTO_working_3-way'!E66)</f>
        <v>2.1578823725969802</v>
      </c>
      <c r="I67" s="21">
        <f>IF(OR($A67="",$B67="",$C67=""),"",'MPTO_working_3-way'!F66)</f>
        <v>3.6723565802899523</v>
      </c>
      <c r="J67" s="22">
        <f>IF(OR($A67="",$B67="",$C67=""),"",'MPTO_working_3-way'!G66)</f>
        <v>3.7838942492139069</v>
      </c>
      <c r="K67" s="17">
        <f>IF(OR($A67="",$B67="",$C67=""),"",'OddsRatio_working_3-way'!H66)</f>
        <v>2.1685432208367414</v>
      </c>
      <c r="L67" s="21">
        <f>IF(OR($A67="",$B67="",$C67=""),"",'OddsRatio_working_3-way'!I66)</f>
        <v>3.6587038419037796</v>
      </c>
      <c r="M67" s="22">
        <f>IF(OR($A67="",$B67="",$C67=""),"",'OddsRatio_working_3-way'!J66)</f>
        <v>3.7659096419805449</v>
      </c>
      <c r="N67" s="23">
        <f t="shared" si="16"/>
        <v>45.77971470356951</v>
      </c>
      <c r="O67" s="24">
        <f t="shared" si="17"/>
        <v>27.494139003005824</v>
      </c>
      <c r="P67" s="24">
        <f t="shared" si="18"/>
        <v>26.726146293424659</v>
      </c>
      <c r="Q67" t="s">
        <v>124</v>
      </c>
      <c r="R67" t="s">
        <v>117</v>
      </c>
      <c r="S67" s="48" t="s">
        <v>313</v>
      </c>
      <c r="T67" s="35">
        <v>100</v>
      </c>
      <c r="U67" s="35">
        <f t="shared" si="19"/>
        <v>60</v>
      </c>
      <c r="V67" s="35">
        <f t="shared" si="20"/>
        <v>69.418960244648318</v>
      </c>
      <c r="W67" s="35">
        <f t="shared" si="21"/>
        <v>66.101694915254228</v>
      </c>
      <c r="X67" s="35">
        <f t="shared" si="22"/>
        <v>64.47934484009744</v>
      </c>
      <c r="Y67" s="35">
        <f t="shared" si="23"/>
        <v>73.898305084745758</v>
      </c>
      <c r="Z67" s="35">
        <f t="shared" si="24"/>
        <v>70.581039755351682</v>
      </c>
      <c r="AA67" s="35">
        <f t="shared" si="25"/>
        <v>-4.4793448400974398</v>
      </c>
      <c r="AB67" s="35">
        <f t="shared" si="26"/>
        <v>-4.4793448400974398</v>
      </c>
      <c r="AC67" s="35">
        <f t="shared" si="27"/>
        <v>-4.479344840097454</v>
      </c>
      <c r="AF67">
        <v>1.93</v>
      </c>
      <c r="AG67">
        <v>1.9</v>
      </c>
      <c r="AJ67" t="s">
        <v>157</v>
      </c>
    </row>
    <row r="68" spans="1:36" ht="15" x14ac:dyDescent="0.25">
      <c r="A68">
        <v>2.5</v>
      </c>
      <c r="B68">
        <v>3.27</v>
      </c>
      <c r="C68">
        <v>2.95</v>
      </c>
      <c r="D68" s="20">
        <f t="shared" ref="D68:D119" si="28">IF(OR($A68="",$B68="",$C68=""),"",(1/A68)+(1/B68)+(1/C68)-1)</f>
        <v>4.4793448400974434E-2</v>
      </c>
      <c r="E68" s="17">
        <f>IF(OR($A68="",$B68="",$C68=""),"",A68*'MPTO_working_3-way'!$I67)</f>
        <v>2.6119836210024361</v>
      </c>
      <c r="F68" s="21">
        <f>IF(OR($A68="",$B68="",$C68=""),"",B68*'MPTO_working_3-way'!$I67)</f>
        <v>3.4164745762711863</v>
      </c>
      <c r="G68" s="22">
        <f>IF(OR($A68="",$B68="",$C68=""),"",C68*'MPTO_working_3-way'!$I67)</f>
        <v>3.0821406727828746</v>
      </c>
      <c r="H68" s="17">
        <f>IF(OR($A68="",$B68="",$C68=""),"",'MPTO_working_3-way'!E67)</f>
        <v>2.5969381803171299</v>
      </c>
      <c r="I68" s="21">
        <f>IF(OR($A68="",$B68="",$C68=""),"",'MPTO_working_3-way'!F67)</f>
        <v>3.4378526710937409</v>
      </c>
      <c r="J68" s="22">
        <f>IF(OR($A68="",$B68="",$C68=""),"",'MPTO_working_3-way'!G67)</f>
        <v>3.0859254204032891</v>
      </c>
      <c r="K68" s="17">
        <f>IF(OR($A68="",$B68="",$C68=""),"",'OddsRatio_working_3-way'!H67)</f>
        <v>2.6038066453976136</v>
      </c>
      <c r="L68" s="21">
        <f>IF(OR($A68="",$B68="",$C68=""),"",'OddsRatio_working_3-way'!I67)</f>
        <v>3.4270940567017232</v>
      </c>
      <c r="M68" s="22">
        <f>IF(OR($A68="",$B68="",$C68=""),"",'OddsRatio_working_3-way'!J67)</f>
        <v>3.0849486390168983</v>
      </c>
      <c r="N68" s="23">
        <f t="shared" si="16"/>
        <v>38.285079276883693</v>
      </c>
      <c r="O68" s="24">
        <f t="shared" si="17"/>
        <v>29.269938285079277</v>
      </c>
      <c r="P68" s="24">
        <f t="shared" si="18"/>
        <v>32.44498243803703</v>
      </c>
      <c r="Q68" t="s">
        <v>144</v>
      </c>
      <c r="R68" t="s">
        <v>135</v>
      </c>
      <c r="S68" s="48" t="s">
        <v>313</v>
      </c>
      <c r="T68" s="35">
        <v>100</v>
      </c>
      <c r="U68" s="35">
        <f t="shared" si="19"/>
        <v>59.514170040485837</v>
      </c>
      <c r="V68" s="35">
        <f t="shared" si="20"/>
        <v>69.135802469135797</v>
      </c>
      <c r="W68" s="35">
        <f t="shared" si="21"/>
        <v>66.996699669967001</v>
      </c>
      <c r="X68" s="35">
        <f t="shared" si="22"/>
        <v>63.867497860897203</v>
      </c>
      <c r="Y68" s="35">
        <f t="shared" si="23"/>
        <v>73.489130289547177</v>
      </c>
      <c r="Z68" s="35">
        <f t="shared" si="24"/>
        <v>71.350027490378366</v>
      </c>
      <c r="AA68" s="35">
        <f t="shared" si="25"/>
        <v>-4.3533278204113657</v>
      </c>
      <c r="AB68" s="35">
        <f t="shared" si="26"/>
        <v>-4.3533278204113799</v>
      </c>
      <c r="AC68" s="35">
        <f t="shared" si="27"/>
        <v>-4.3533278204113657</v>
      </c>
      <c r="AF68">
        <v>2.2599999999999998</v>
      </c>
      <c r="AG68">
        <v>1.65</v>
      </c>
      <c r="AJ68" t="s">
        <v>155</v>
      </c>
    </row>
    <row r="69" spans="1:36" ht="15" x14ac:dyDescent="0.25">
      <c r="A69">
        <v>2.4700000000000002</v>
      </c>
      <c r="B69">
        <v>3.24</v>
      </c>
      <c r="C69">
        <v>3.03</v>
      </c>
      <c r="D69" s="20">
        <f t="shared" si="28"/>
        <v>4.3533278204113568E-2</v>
      </c>
      <c r="E69" s="17">
        <f>IF(OR($A69="",$B69="",$C69=""),"",A69*'MPTO_working_3-way'!$I68)</f>
        <v>2.5775271971641609</v>
      </c>
      <c r="F69" s="21">
        <f>IF(OR($A69="",$B69="",$C69=""),"",B69*'MPTO_working_3-way'!$I68)</f>
        <v>3.381047821381328</v>
      </c>
      <c r="G69" s="22">
        <f>IF(OR($A69="",$B69="",$C69=""),"",C69*'MPTO_working_3-way'!$I68)</f>
        <v>3.1619058329584639</v>
      </c>
      <c r="H69" s="17">
        <f>IF(OR($A69="",$B69="",$C69=""),"",'MPTO_working_3-way'!E68)</f>
        <v>2.5618218407222653</v>
      </c>
      <c r="I69" s="21">
        <f>IF(OR($A69="",$B69="",$C69=""),"",'MPTO_working_3-way'!F68)</f>
        <v>3.3998470043302031</v>
      </c>
      <c r="J69" s="22">
        <f>IF(OR($A69="",$B69="",$C69=""),"",'MPTO_working_3-way'!G68)</f>
        <v>3.1693520054037885</v>
      </c>
      <c r="K69" s="17">
        <f>IF(OR($A69="",$B69="",$C69=""),"",'OddsRatio_working_3-way'!H68)</f>
        <v>2.5688860286013822</v>
      </c>
      <c r="L69" s="21">
        <f>IF(OR($A69="",$B69="",$C69=""),"",'OddsRatio_working_3-way'!I68)</f>
        <v>3.3906834721544876</v>
      </c>
      <c r="M69" s="22">
        <f>IF(OR($A69="",$B69="",$C69=""),"",'OddsRatio_working_3-way'!J68)</f>
        <v>3.1665568966400044</v>
      </c>
      <c r="N69" s="23">
        <f t="shared" ref="N69:N119" si="29">(1/E69)* 100</f>
        <v>38.796874814753338</v>
      </c>
      <c r="O69" s="24">
        <f t="shared" ref="O69:O119" si="30">(1/F69)* 100</f>
        <v>29.576629874210113</v>
      </c>
      <c r="P69" s="24">
        <f t="shared" ref="P69:P119" si="31">(1/G69)* 100</f>
        <v>31.626495311036557</v>
      </c>
      <c r="Q69" t="s">
        <v>164</v>
      </c>
      <c r="R69" t="s">
        <v>152</v>
      </c>
      <c r="S69" s="48" t="s">
        <v>313</v>
      </c>
      <c r="T69" s="35">
        <v>100</v>
      </c>
      <c r="U69" s="35">
        <f t="shared" ref="U69:U119" si="32">(1/A70)*((T69*A70)-T69)</f>
        <v>66.777408637873762</v>
      </c>
      <c r="V69" s="35">
        <f t="shared" ref="V69:V119" si="33">(1/B70)*((T69*B70)-T69)</f>
        <v>67.948717948717942</v>
      </c>
      <c r="W69" s="35">
        <f t="shared" ref="W69:W119" si="34">(1/C70)*((T69*C70)-T69)</f>
        <v>59.349593495934961</v>
      </c>
      <c r="X69" s="35">
        <f t="shared" ref="X69:X119" si="35">((1/B70)+(1/C70))*T69</f>
        <v>72.70168855534709</v>
      </c>
      <c r="Y69" s="35">
        <f t="shared" ref="Y69:Y119" si="36">((1/A70)+(1/C70))*T69</f>
        <v>73.872997866191284</v>
      </c>
      <c r="Z69" s="35">
        <f t="shared" ref="Z69:Z119" si="37">((1/A70)+(1/B70))*T69</f>
        <v>65.273873413408296</v>
      </c>
      <c r="AA69" s="35">
        <f t="shared" ref="AA69:AA119" si="38">U69-X69</f>
        <v>-5.9242799174733278</v>
      </c>
      <c r="AB69" s="35">
        <f t="shared" ref="AB69:AB119" si="39">V69-Y69</f>
        <v>-5.924279917473342</v>
      </c>
      <c r="AC69" s="35">
        <f t="shared" ref="AC69:AC119" si="40">W69-Z69</f>
        <v>-5.9242799174733349</v>
      </c>
      <c r="AF69">
        <v>2.09</v>
      </c>
      <c r="AG69">
        <v>1.76</v>
      </c>
      <c r="AJ69" t="s">
        <v>155</v>
      </c>
    </row>
    <row r="70" spans="1:36" ht="15" x14ac:dyDescent="0.25">
      <c r="A70">
        <v>3.01</v>
      </c>
      <c r="B70">
        <v>3.12</v>
      </c>
      <c r="C70">
        <v>2.46</v>
      </c>
      <c r="D70" s="20">
        <f t="shared" si="28"/>
        <v>5.9242799174733296E-2</v>
      </c>
      <c r="E70" s="17">
        <f>IF(OR($A70="",$B70="",$C70=""),"",A70*'MPTO_working_3-way'!$I69)</f>
        <v>3.1883208255159472</v>
      </c>
      <c r="F70" s="21">
        <f>IF(OR($A70="",$B70="",$C70=""),"",B70*'MPTO_working_3-way'!$I69)</f>
        <v>3.3048375334251681</v>
      </c>
      <c r="G70" s="22">
        <f>IF(OR($A70="",$B70="",$C70=""),"",C70*'MPTO_working_3-way'!$I69)</f>
        <v>2.6057372859698438</v>
      </c>
      <c r="H70" s="17">
        <f>IF(OR($A70="",$B70="",$C70=""),"",'MPTO_working_3-way'!E69)</f>
        <v>3.2002220811127988</v>
      </c>
      <c r="I70" s="21">
        <f>IF(OR($A70="",$B70="",$C70=""),"",'MPTO_working_3-way'!F69)</f>
        <v>3.3248525124690858</v>
      </c>
      <c r="J70" s="22">
        <f>IF(OR($A70="",$B70="",$C70=""),"",'MPTO_working_3-way'!G69)</f>
        <v>2.5856064207837415</v>
      </c>
      <c r="K70" s="17">
        <f>IF(OR($A70="",$B70="",$C70=""),"",'OddsRatio_working_3-way'!H69)</f>
        <v>3.1952838742812908</v>
      </c>
      <c r="L70" s="21">
        <f>IF(OR($A70="",$B70="",$C70=""),"",'OddsRatio_working_3-way'!I69)</f>
        <v>3.3154237877991735</v>
      </c>
      <c r="M70" s="22">
        <f>IF(OR($A70="",$B70="",$C70=""),"",'OddsRatio_working_3-way'!J69)</f>
        <v>2.5945843066918837</v>
      </c>
      <c r="N70" s="23">
        <f t="shared" si="29"/>
        <v>31.364472232438402</v>
      </c>
      <c r="O70" s="24">
        <f t="shared" si="30"/>
        <v>30.258673531935759</v>
      </c>
      <c r="P70" s="24">
        <f t="shared" si="31"/>
        <v>38.376854235625842</v>
      </c>
      <c r="Q70" t="s">
        <v>89</v>
      </c>
      <c r="R70" t="s">
        <v>141</v>
      </c>
      <c r="S70" s="48" t="s">
        <v>313</v>
      </c>
      <c r="T70" s="35">
        <v>100</v>
      </c>
      <c r="U70" s="35">
        <f t="shared" si="32"/>
        <v>59.514170040485837</v>
      </c>
      <c r="V70" s="35">
        <f t="shared" si="33"/>
        <v>66.996699669967001</v>
      </c>
      <c r="W70" s="35">
        <f t="shared" si="34"/>
        <v>69.040247678018574</v>
      </c>
      <c r="X70" s="35">
        <f t="shared" si="35"/>
        <v>63.963052652014426</v>
      </c>
      <c r="Y70" s="35">
        <f t="shared" si="36"/>
        <v>71.445582281495604</v>
      </c>
      <c r="Z70" s="35">
        <f t="shared" si="37"/>
        <v>73.489130289547177</v>
      </c>
      <c r="AA70" s="35">
        <f t="shared" si="38"/>
        <v>-4.4488826115285889</v>
      </c>
      <c r="AB70" s="35">
        <f t="shared" si="39"/>
        <v>-4.4488826115286031</v>
      </c>
      <c r="AC70" s="35">
        <f t="shared" si="40"/>
        <v>-4.4488826115286031</v>
      </c>
      <c r="AF70">
        <v>2.17</v>
      </c>
      <c r="AG70">
        <v>1.67</v>
      </c>
      <c r="AJ70" t="s">
        <v>155</v>
      </c>
    </row>
    <row r="71" spans="1:36" ht="15" x14ac:dyDescent="0.25">
      <c r="A71">
        <v>2.4700000000000002</v>
      </c>
      <c r="B71">
        <v>3.03</v>
      </c>
      <c r="C71">
        <v>3.23</v>
      </c>
      <c r="D71" s="20">
        <f t="shared" si="28"/>
        <v>4.448882611528604E-2</v>
      </c>
      <c r="E71" s="17">
        <f>IF(OR($A71="",$B71="",$C71=""),"",A71*'MPTO_working_3-way'!$I70)</f>
        <v>2.5798874005047567</v>
      </c>
      <c r="F71" s="21">
        <f>IF(OR($A71="",$B71="",$C71=""),"",B71*'MPTO_working_3-way'!$I70)</f>
        <v>3.1648011431293166</v>
      </c>
      <c r="G71" s="22">
        <f>IF(OR($A71="",$B71="",$C71=""),"",C71*'MPTO_working_3-way'!$I70)</f>
        <v>3.3736989083523738</v>
      </c>
      <c r="H71" s="17">
        <f>IF(OR($A71="",$B71="",$C71=""),"",'MPTO_working_3-way'!E70)</f>
        <v>2.5639139462227707</v>
      </c>
      <c r="I71" s="21">
        <f>IF(OR($A71="",$B71="",$C71=""),"",'MPTO_working_3-way'!F70)</f>
        <v>3.1725546651683119</v>
      </c>
      <c r="J71" s="22">
        <f>IF(OR($A71="",$B71="",$C71=""),"",'MPTO_working_3-way'!G70)</f>
        <v>3.3924994911549851</v>
      </c>
      <c r="K71" s="17">
        <f>IF(OR($A71="",$B71="",$C71=""),"",'OddsRatio_working_3-way'!H70)</f>
        <v>2.5710946375413792</v>
      </c>
      <c r="L71" s="21">
        <f>IF(OR($A71="",$B71="",$C71=""),"",'OddsRatio_working_3-way'!I70)</f>
        <v>3.169606880414285</v>
      </c>
      <c r="M71" s="22">
        <f>IF(OR($A71="",$B71="",$C71=""),"",'OddsRatio_working_3-way'!J70)</f>
        <v>3.3833612528688954</v>
      </c>
      <c r="N71" s="23">
        <f t="shared" si="29"/>
        <v>38.761381593799378</v>
      </c>
      <c r="O71" s="24">
        <f t="shared" si="30"/>
        <v>31.597561893295207</v>
      </c>
      <c r="P71" s="24">
        <f t="shared" si="31"/>
        <v>29.641056512905411</v>
      </c>
      <c r="Q71" t="s">
        <v>151</v>
      </c>
      <c r="R71" t="s">
        <v>142</v>
      </c>
      <c r="S71" s="48" t="s">
        <v>313</v>
      </c>
      <c r="T71" s="35">
        <v>100</v>
      </c>
      <c r="U71" s="35">
        <f t="shared" si="32"/>
        <v>65.03496503496504</v>
      </c>
      <c r="V71" s="35">
        <f t="shared" si="33"/>
        <v>71.428571428571431</v>
      </c>
      <c r="W71" s="35">
        <f t="shared" si="34"/>
        <v>59.183673469387763</v>
      </c>
      <c r="X71" s="35">
        <f t="shared" si="35"/>
        <v>69.387755102040799</v>
      </c>
      <c r="Y71" s="35">
        <f t="shared" si="36"/>
        <v>75.781361495647204</v>
      </c>
      <c r="Z71" s="35">
        <f t="shared" si="37"/>
        <v>63.536463536463536</v>
      </c>
      <c r="AA71" s="35">
        <f t="shared" si="38"/>
        <v>-4.3527900670757589</v>
      </c>
      <c r="AB71" s="35">
        <f t="shared" si="39"/>
        <v>-4.3527900670757731</v>
      </c>
      <c r="AC71" s="35">
        <f t="shared" si="40"/>
        <v>-4.3527900670757731</v>
      </c>
      <c r="AF71">
        <v>2.56</v>
      </c>
      <c r="AG71">
        <v>1.52</v>
      </c>
      <c r="AJ71" t="s">
        <v>155</v>
      </c>
    </row>
    <row r="72" spans="1:36" ht="15" x14ac:dyDescent="0.25">
      <c r="A72">
        <v>2.86</v>
      </c>
      <c r="B72">
        <v>3.5</v>
      </c>
      <c r="C72">
        <v>2.4500000000000002</v>
      </c>
      <c r="D72" s="20">
        <f t="shared" si="28"/>
        <v>4.3527900670757846E-2</v>
      </c>
      <c r="E72" s="17">
        <f>IF(OR($A72="",$B72="",$C72=""),"",A72*'MPTO_working_3-way'!$I71)</f>
        <v>2.9844897959183672</v>
      </c>
      <c r="F72" s="21">
        <f>IF(OR($A72="",$B72="",$C72=""),"",B72*'MPTO_working_3-way'!$I71)</f>
        <v>3.6523476523476526</v>
      </c>
      <c r="G72" s="22">
        <f>IF(OR($A72="",$B72="",$C72=""),"",C72*'MPTO_working_3-way'!$I71)</f>
        <v>2.5566433566433568</v>
      </c>
      <c r="H72" s="17">
        <f>IF(OR($A72="",$B72="",$C72=""),"",'MPTO_working_3-way'!E71)</f>
        <v>2.9838183108587653</v>
      </c>
      <c r="I72" s="21">
        <f>IF(OR($A72="",$B72="",$C72=""),"",'MPTO_working_3-way'!F71)</f>
        <v>3.6872478512541664</v>
      </c>
      <c r="J72" s="22">
        <f>IF(OR($A72="",$B72="",$C72=""),"",'MPTO_working_3-way'!G71)</f>
        <v>2.5403021148036258</v>
      </c>
      <c r="K72" s="17">
        <f>IF(OR($A72="",$B72="",$C72=""),"",'OddsRatio_working_3-way'!H71)</f>
        <v>2.985559015821333</v>
      </c>
      <c r="L72" s="21">
        <f>IF(OR($A72="",$B72="",$C72=""),"",'OddsRatio_working_3-way'!I71)</f>
        <v>3.6687621180394272</v>
      </c>
      <c r="M72" s="22">
        <f>IF(OR($A72="",$B72="",$C72=""),"",'OddsRatio_working_3-way'!J71)</f>
        <v>2.5478820284628685</v>
      </c>
      <c r="N72" s="23">
        <f t="shared" si="29"/>
        <v>33.506564551422322</v>
      </c>
      <c r="O72" s="24">
        <f t="shared" si="30"/>
        <v>27.379649890590805</v>
      </c>
      <c r="P72" s="24">
        <f t="shared" si="31"/>
        <v>39.113785557986866</v>
      </c>
      <c r="Q72" t="s">
        <v>131</v>
      </c>
      <c r="R72" t="s">
        <v>133</v>
      </c>
      <c r="S72" s="48" t="s">
        <v>313</v>
      </c>
      <c r="T72" s="35">
        <v>100</v>
      </c>
      <c r="U72" s="35">
        <f t="shared" si="32"/>
        <v>54.128440366972484</v>
      </c>
      <c r="V72" s="35">
        <f t="shared" si="33"/>
        <v>70.674486803519059</v>
      </c>
      <c r="W72" s="35">
        <f t="shared" si="34"/>
        <v>70.760233918128648</v>
      </c>
      <c r="X72" s="35">
        <f t="shared" si="35"/>
        <v>58.565279278352278</v>
      </c>
      <c r="Y72" s="35">
        <f t="shared" si="36"/>
        <v>75.111325714898868</v>
      </c>
      <c r="Z72" s="35">
        <f t="shared" si="37"/>
        <v>75.197072829508443</v>
      </c>
      <c r="AA72" s="35">
        <f t="shared" si="38"/>
        <v>-4.4368389113797946</v>
      </c>
      <c r="AB72" s="35">
        <f t="shared" si="39"/>
        <v>-4.4368389113798088</v>
      </c>
      <c r="AC72" s="35">
        <f t="shared" si="40"/>
        <v>-4.4368389113797946</v>
      </c>
      <c r="AF72">
        <v>1.94</v>
      </c>
      <c r="AG72">
        <v>1.88</v>
      </c>
      <c r="AJ72" t="s">
        <v>155</v>
      </c>
    </row>
    <row r="73" spans="1:36" ht="15" x14ac:dyDescent="0.25">
      <c r="A73">
        <v>2.1800000000000002</v>
      </c>
      <c r="B73">
        <v>3.41</v>
      </c>
      <c r="C73">
        <v>3.42</v>
      </c>
      <c r="D73" s="20">
        <f t="shared" si="28"/>
        <v>4.4368389113798035E-2</v>
      </c>
      <c r="E73" s="17">
        <f>IF(OR($A73="",$B73="",$C73=""),"",A73*'MPTO_working_3-way'!$I72)</f>
        <v>2.27672308826808</v>
      </c>
      <c r="F73" s="21">
        <f>IF(OR($A73="",$B73="",$C73=""),"",B73*'MPTO_working_3-way'!$I72)</f>
        <v>3.5612962068780516</v>
      </c>
      <c r="G73" s="22">
        <f>IF(OR($A73="",$B73="",$C73=""),"",C73*'MPTO_working_3-way'!$I72)</f>
        <v>3.5717398907691891</v>
      </c>
      <c r="H73" s="17">
        <f>IF(OR($A73="",$B73="",$C73=""),"",'MPTO_working_3-way'!E72)</f>
        <v>2.2526270138312885</v>
      </c>
      <c r="I73" s="21">
        <f>IF(OR($A73="",$B73="",$C73=""),"",'MPTO_working_3-way'!F72)</f>
        <v>3.5911069535203408</v>
      </c>
      <c r="J73" s="22">
        <f>IF(OR($A73="",$B73="",$C73=""),"",'MPTO_working_3-way'!G72)</f>
        <v>3.6021990992847814</v>
      </c>
      <c r="K73" s="17">
        <f>IF(OR($A73="",$B73="",$C73=""),"",'OddsRatio_working_3-way'!H72)</f>
        <v>2.2625972537020846</v>
      </c>
      <c r="L73" s="21">
        <f>IF(OR($A73="",$B73="",$C73=""),"",'OddsRatio_working_3-way'!I72)</f>
        <v>3.5786943910356137</v>
      </c>
      <c r="M73" s="22">
        <f>IF(OR($A73="",$B73="",$C73=""),"",'OddsRatio_working_3-way'!J72)</f>
        <v>3.5893943677619022</v>
      </c>
      <c r="N73" s="23">
        <f t="shared" si="29"/>
        <v>43.922776781813525</v>
      </c>
      <c r="O73" s="24">
        <f t="shared" si="30"/>
        <v>28.079663749077266</v>
      </c>
      <c r="P73" s="24">
        <f t="shared" si="31"/>
        <v>27.997559469109206</v>
      </c>
      <c r="Q73" t="s">
        <v>140</v>
      </c>
      <c r="R73" t="s">
        <v>132</v>
      </c>
      <c r="S73" s="48" t="s">
        <v>313</v>
      </c>
      <c r="T73" s="35">
        <v>100</v>
      </c>
      <c r="U73" s="35">
        <f t="shared" si="32"/>
        <v>50</v>
      </c>
      <c r="V73" s="35">
        <f t="shared" si="33"/>
        <v>70.414201183431956</v>
      </c>
      <c r="W73" s="35">
        <f t="shared" si="34"/>
        <v>75.124378109452735</v>
      </c>
      <c r="X73" s="35">
        <f t="shared" si="35"/>
        <v>54.461420707115316</v>
      </c>
      <c r="Y73" s="35">
        <f t="shared" si="36"/>
        <v>74.875621890547265</v>
      </c>
      <c r="Z73" s="35">
        <f t="shared" si="37"/>
        <v>79.585798816568044</v>
      </c>
      <c r="AA73" s="35">
        <f t="shared" si="38"/>
        <v>-4.461420707115316</v>
      </c>
      <c r="AB73" s="35">
        <f t="shared" si="39"/>
        <v>-4.4614207071153089</v>
      </c>
      <c r="AC73" s="35">
        <f t="shared" si="40"/>
        <v>-4.4614207071153089</v>
      </c>
      <c r="AF73">
        <v>2.08</v>
      </c>
      <c r="AG73">
        <v>1.77</v>
      </c>
      <c r="AJ73" t="s">
        <v>155</v>
      </c>
    </row>
    <row r="74" spans="1:36" ht="15" x14ac:dyDescent="0.25">
      <c r="A74">
        <v>2</v>
      </c>
      <c r="B74">
        <v>3.38</v>
      </c>
      <c r="C74">
        <v>4.0199999999999996</v>
      </c>
      <c r="D74" s="20">
        <f t="shared" si="28"/>
        <v>4.4614207071153045E-2</v>
      </c>
      <c r="E74" s="17">
        <f>IF(OR($A74="",$B74="",$C74=""),"",A74*'MPTO_working_3-way'!$I73)</f>
        <v>2.0892284141423061</v>
      </c>
      <c r="F74" s="21">
        <f>IF(OR($A74="",$B74="",$C74=""),"",B74*'MPTO_working_3-way'!$I73)</f>
        <v>3.5307960199004973</v>
      </c>
      <c r="G74" s="22">
        <f>IF(OR($A74="",$B74="",$C74=""),"",C74*'MPTO_working_3-way'!$I73)</f>
        <v>4.1993491124260345</v>
      </c>
      <c r="H74" s="17">
        <f>IF(OR($A74="",$B74="",$C74=""),"",'MPTO_working_3-way'!E73)</f>
        <v>2.0613091144463773</v>
      </c>
      <c r="I74" s="21">
        <f>IF(OR($A74="",$B74="",$C74=""),"",'MPTO_working_3-way'!F73)</f>
        <v>3.5588887530775812</v>
      </c>
      <c r="J74" s="22">
        <f>IF(OR($A74="",$B74="",$C74=""),"",'MPTO_working_3-way'!G73)</f>
        <v>4.2756088862782935</v>
      </c>
      <c r="K74" s="17">
        <f>IF(OR($A74="",$B74="",$C74=""),"",'OddsRatio_working_3-way'!H73)</f>
        <v>2.0723379528815151</v>
      </c>
      <c r="L74" s="21">
        <f>IF(OR($A74="",$B74="",$C74=""),"",'OddsRatio_working_3-way'!I73)</f>
        <v>3.5521643278580055</v>
      </c>
      <c r="M74" s="22">
        <f>IF(OR($A74="",$B74="",$C74=""),"",'OddsRatio_working_3-way'!J73)</f>
        <v>4.2384606177021746</v>
      </c>
      <c r="N74" s="23">
        <f t="shared" si="29"/>
        <v>47.864560582789672</v>
      </c>
      <c r="O74" s="24">
        <f t="shared" si="30"/>
        <v>28.322225196916968</v>
      </c>
      <c r="P74" s="24">
        <f t="shared" si="31"/>
        <v>23.813214220293375</v>
      </c>
      <c r="Q74" t="s">
        <v>162</v>
      </c>
      <c r="R74" t="s">
        <v>90</v>
      </c>
      <c r="S74" s="48" t="s">
        <v>313</v>
      </c>
      <c r="T74" s="35">
        <v>100</v>
      </c>
      <c r="U74" s="35">
        <f t="shared" si="32"/>
        <v>60.9375</v>
      </c>
      <c r="V74" s="35">
        <f t="shared" si="33"/>
        <v>67.637540453074436</v>
      </c>
      <c r="W74" s="35">
        <f t="shared" si="34"/>
        <v>67.10526315789474</v>
      </c>
      <c r="X74" s="35">
        <f t="shared" si="35"/>
        <v>65.257196389030838</v>
      </c>
      <c r="Y74" s="35">
        <f t="shared" si="36"/>
        <v>71.95723684210526</v>
      </c>
      <c r="Z74" s="35">
        <f t="shared" si="37"/>
        <v>71.424959546925564</v>
      </c>
      <c r="AA74" s="35">
        <f t="shared" si="38"/>
        <v>-4.3196963890308382</v>
      </c>
      <c r="AB74" s="35">
        <f t="shared" si="39"/>
        <v>-4.319696389030824</v>
      </c>
      <c r="AC74" s="35">
        <f t="shared" si="40"/>
        <v>-4.319696389030824</v>
      </c>
      <c r="AF74">
        <v>2.04</v>
      </c>
      <c r="AG74">
        <v>1.81</v>
      </c>
      <c r="AJ74" t="s">
        <v>155</v>
      </c>
    </row>
    <row r="75" spans="1:36" ht="15" x14ac:dyDescent="0.25">
      <c r="A75">
        <v>2.56</v>
      </c>
      <c r="B75">
        <v>3.09</v>
      </c>
      <c r="C75">
        <v>3.04</v>
      </c>
      <c r="D75" s="20">
        <f t="shared" si="28"/>
        <v>4.3196963890308471E-2</v>
      </c>
      <c r="E75" s="17">
        <f>IF(OR($A75="",$B75="",$C75=""),"",A75*'MPTO_working_3-way'!$I74)</f>
        <v>2.6705842275591896</v>
      </c>
      <c r="F75" s="21">
        <f>IF(OR($A75="",$B75="",$C75=""),"",B75*'MPTO_working_3-way'!$I74)</f>
        <v>3.2234786184210531</v>
      </c>
      <c r="G75" s="22">
        <f>IF(OR($A75="",$B75="",$C75=""),"",C75*'MPTO_working_3-way'!$I74)</f>
        <v>3.171318770226538</v>
      </c>
      <c r="H75" s="17">
        <f>IF(OR($A75="",$B75="",$C75=""),"",'MPTO_working_3-way'!E74)</f>
        <v>2.6579767693011456</v>
      </c>
      <c r="I75" s="21">
        <f>IF(OR($A75="",$B75="",$C75=""),"",'MPTO_working_3-way'!F74)</f>
        <v>3.2338848262467406</v>
      </c>
      <c r="J75" s="22">
        <f>IF(OR($A75="",$B75="",$C75=""),"",'MPTO_working_3-way'!G74)</f>
        <v>3.1791611787832563</v>
      </c>
      <c r="K75" s="17">
        <f>IF(OR($A75="",$B75="",$C75=""),"",'OddsRatio_working_3-way'!H74)</f>
        <v>2.6637450821270887</v>
      </c>
      <c r="L75" s="21">
        <f>IF(OR($A75="",$B75="",$C75=""),"",'OddsRatio_working_3-way'!I74)</f>
        <v>3.2289918087471885</v>
      </c>
      <c r="M75" s="22">
        <f>IF(OR($A75="",$B75="",$C75=""),"",'OddsRatio_working_3-way'!J74)</f>
        <v>3.1756666458585006</v>
      </c>
      <c r="N75" s="23">
        <f t="shared" si="29"/>
        <v>37.444990114165435</v>
      </c>
      <c r="O75" s="24">
        <f t="shared" si="30"/>
        <v>31.02238663180049</v>
      </c>
      <c r="P75" s="24">
        <f t="shared" si="31"/>
        <v>31.532623254034053</v>
      </c>
      <c r="Q75" t="s">
        <v>137</v>
      </c>
      <c r="R75" t="s">
        <v>161</v>
      </c>
      <c r="S75" s="48" t="s">
        <v>313</v>
      </c>
      <c r="T75" s="35">
        <v>100</v>
      </c>
      <c r="U75" s="35">
        <f t="shared" si="32"/>
        <v>31.03448275862069</v>
      </c>
      <c r="V75" s="35">
        <f t="shared" si="33"/>
        <v>77.375565610859724</v>
      </c>
      <c r="W75" s="35">
        <f t="shared" si="34"/>
        <v>86.46820027063599</v>
      </c>
      <c r="X75" s="35">
        <f t="shared" si="35"/>
        <v>36.15623411850428</v>
      </c>
      <c r="Y75" s="35">
        <f t="shared" si="36"/>
        <v>82.497316970743313</v>
      </c>
      <c r="Z75" s="35">
        <f t="shared" si="37"/>
        <v>91.589951630519579</v>
      </c>
      <c r="AA75" s="35">
        <f t="shared" si="38"/>
        <v>-5.1217513598835893</v>
      </c>
      <c r="AB75" s="35">
        <f t="shared" si="39"/>
        <v>-5.1217513598835893</v>
      </c>
      <c r="AC75" s="35">
        <f t="shared" si="40"/>
        <v>-5.1217513598835893</v>
      </c>
      <c r="AF75">
        <v>2.31</v>
      </c>
      <c r="AG75">
        <v>1.63</v>
      </c>
      <c r="AJ75" t="s">
        <v>155</v>
      </c>
    </row>
    <row r="76" spans="1:36" ht="15" x14ac:dyDescent="0.25">
      <c r="A76">
        <v>1.45</v>
      </c>
      <c r="B76">
        <v>4.42</v>
      </c>
      <c r="C76">
        <v>7.39</v>
      </c>
      <c r="D76" s="20">
        <f t="shared" si="28"/>
        <v>5.1217513598835973E-2</v>
      </c>
      <c r="E76" s="17">
        <f>IF(OR($A76="",$B76="",$C76=""),"",A76*'MPTO_working_3-way'!$I75)</f>
        <v>1.524265394718312</v>
      </c>
      <c r="F76" s="21">
        <f>IF(OR($A76="",$B76="",$C76=""),"",B76*'MPTO_working_3-way'!$I75)</f>
        <v>4.646381410106855</v>
      </c>
      <c r="G76" s="22">
        <f>IF(OR($A76="",$B76="",$C76=""),"",C76*'MPTO_working_3-way'!$I75)</f>
        <v>7.7684974254953971</v>
      </c>
      <c r="H76" s="17">
        <f>IF(OR($A76="",$B76="",$C76=""),"",'MPTO_working_3-way'!E75)</f>
        <v>1.4868060801369865</v>
      </c>
      <c r="I76" s="21">
        <f>IF(OR($A76="",$B76="",$C76=""),"",'MPTO_working_3-way'!F75)</f>
        <v>4.7807582658691539</v>
      </c>
      <c r="J76" s="22">
        <f>IF(OR($A76="",$B76="",$C76=""),"",'MPTO_working_3-way'!G75)</f>
        <v>8.4569819673702096</v>
      </c>
      <c r="K76" s="17">
        <f>IF(OR($A76="",$B76="",$C76=""),"",'OddsRatio_working_3-way'!H75)</f>
        <v>1.4984452893242983</v>
      </c>
      <c r="L76" s="21">
        <f>IF(OR($A76="",$B76="",$C76=""),"",'OddsRatio_working_3-way'!I75)</f>
        <v>4.7881841988646681</v>
      </c>
      <c r="M76" s="22">
        <f>IF(OR($A76="",$B76="",$C76=""),"",'OddsRatio_working_3-way'!J75)</f>
        <v>8.077923108405038</v>
      </c>
      <c r="N76" s="23">
        <f t="shared" si="29"/>
        <v>65.605373149916744</v>
      </c>
      <c r="O76" s="24">
        <f t="shared" si="30"/>
        <v>21.522124675877663</v>
      </c>
      <c r="P76" s="24">
        <f t="shared" si="31"/>
        <v>12.872502174205586</v>
      </c>
      <c r="Q76" t="s">
        <v>165</v>
      </c>
      <c r="R76" t="s">
        <v>166</v>
      </c>
      <c r="S76" s="48" t="s">
        <v>313</v>
      </c>
      <c r="T76" s="35">
        <v>100</v>
      </c>
      <c r="U76" s="35">
        <f t="shared" si="32"/>
        <v>52.830188679245275</v>
      </c>
      <c r="V76" s="35">
        <f t="shared" si="33"/>
        <v>70.845481049562679</v>
      </c>
      <c r="W76" s="35">
        <f t="shared" si="34"/>
        <v>71.671388101982998</v>
      </c>
      <c r="X76" s="35">
        <f t="shared" si="35"/>
        <v>57.483130848454309</v>
      </c>
      <c r="Y76" s="35">
        <f t="shared" si="36"/>
        <v>75.49842321877172</v>
      </c>
      <c r="Z76" s="35">
        <f t="shared" si="37"/>
        <v>76.324330271192025</v>
      </c>
      <c r="AA76" s="35">
        <f t="shared" si="38"/>
        <v>-4.6529421692090338</v>
      </c>
      <c r="AB76" s="35">
        <f t="shared" si="39"/>
        <v>-4.6529421692090409</v>
      </c>
      <c r="AC76" s="35">
        <f t="shared" si="40"/>
        <v>-4.6529421692090267</v>
      </c>
      <c r="AF76">
        <v>1.93</v>
      </c>
      <c r="AG76">
        <v>1.9</v>
      </c>
      <c r="AJ76" t="s">
        <v>155</v>
      </c>
    </row>
    <row r="77" spans="1:36" ht="15" x14ac:dyDescent="0.25">
      <c r="A77">
        <v>2.12</v>
      </c>
      <c r="B77">
        <v>3.43</v>
      </c>
      <c r="C77">
        <v>3.53</v>
      </c>
      <c r="D77" s="20">
        <f t="shared" si="28"/>
        <v>4.6529421692090178E-2</v>
      </c>
      <c r="E77" s="17">
        <f>IF(OR($A77="",$B77="",$C77=""),"",A77*'MPTO_working_3-way'!$I76)</f>
        <v>2.2186423739872314</v>
      </c>
      <c r="F77" s="21">
        <f>IF(OR($A77="",$B77="",$C77=""),"",B77*'MPTO_working_3-way'!$I76)</f>
        <v>3.5895959164038693</v>
      </c>
      <c r="G77" s="22">
        <f>IF(OR($A77="",$B77="",$C77=""),"",C77*'MPTO_working_3-way'!$I76)</f>
        <v>3.6942488585730779</v>
      </c>
      <c r="H77" s="17">
        <f>IF(OR($A77="",$B77="",$C77=""),"",'MPTO_working_3-way'!E76)</f>
        <v>2.1920772341120593</v>
      </c>
      <c r="I77" s="21">
        <f>IF(OR($A77="",$B77="",$C77=""),"",'MPTO_working_3-way'!F76)</f>
        <v>3.6227239847410062</v>
      </c>
      <c r="J77" s="22">
        <f>IF(OR($A77="",$B77="",$C77=""),"",'MPTO_working_3-way'!G76)</f>
        <v>3.7344602794274877</v>
      </c>
      <c r="K77" s="17">
        <f>IF(OR($A77="",$B77="",$C77=""),"",'OddsRatio_working_3-way'!H76)</f>
        <v>2.2028642535150675</v>
      </c>
      <c r="L77" s="21">
        <f>IF(OR($A77="",$B77="",$C77=""),"",'OddsRatio_working_3-way'!I76)</f>
        <v>3.6097858357514414</v>
      </c>
      <c r="M77" s="22">
        <f>IF(OR($A77="",$B77="",$C77=""),"",'OddsRatio_working_3-way'!J76)</f>
        <v>3.7171844298152861</v>
      </c>
      <c r="N77" s="23">
        <f t="shared" si="29"/>
        <v>45.072608894729207</v>
      </c>
      <c r="O77" s="24">
        <f t="shared" si="30"/>
        <v>27.858288879541082</v>
      </c>
      <c r="P77" s="24">
        <f t="shared" si="31"/>
        <v>27.069102225729726</v>
      </c>
      <c r="Q77" t="s">
        <v>143</v>
      </c>
      <c r="R77" t="s">
        <v>138</v>
      </c>
      <c r="S77" s="48" t="s">
        <v>313</v>
      </c>
      <c r="T77" s="35">
        <v>100</v>
      </c>
      <c r="U77" s="35">
        <f t="shared" si="32"/>
        <v>51.456310679611654</v>
      </c>
      <c r="V77" s="35">
        <f t="shared" si="33"/>
        <v>70.414201183431956</v>
      </c>
      <c r="W77" s="35">
        <f t="shared" si="34"/>
        <v>73.68421052631578</v>
      </c>
      <c r="X77" s="35">
        <f t="shared" si="35"/>
        <v>55.901588290252256</v>
      </c>
      <c r="Y77" s="35">
        <f t="shared" si="36"/>
        <v>74.859478794072558</v>
      </c>
      <c r="Z77" s="35">
        <f t="shared" si="37"/>
        <v>78.129488136956397</v>
      </c>
      <c r="AA77" s="35">
        <f t="shared" si="38"/>
        <v>-4.445277610640602</v>
      </c>
      <c r="AB77" s="35">
        <f t="shared" si="39"/>
        <v>-4.445277610640602</v>
      </c>
      <c r="AC77" s="35">
        <f t="shared" si="40"/>
        <v>-4.4452776106406162</v>
      </c>
      <c r="AF77">
        <v>2.2200000000000002</v>
      </c>
      <c r="AG77">
        <v>1.68</v>
      </c>
      <c r="AJ77" t="s">
        <v>155</v>
      </c>
    </row>
    <row r="78" spans="1:36" ht="15" x14ac:dyDescent="0.25">
      <c r="A78">
        <v>2.06</v>
      </c>
      <c r="B78">
        <v>3.38</v>
      </c>
      <c r="C78">
        <v>3.8</v>
      </c>
      <c r="D78" s="20">
        <f t="shared" si="28"/>
        <v>4.4452776106405967E-2</v>
      </c>
      <c r="E78" s="17">
        <f>IF(OR($A78="",$B78="",$C78=""),"",A78*'MPTO_working_3-way'!$I77)</f>
        <v>2.1515727187791964</v>
      </c>
      <c r="F78" s="21">
        <f>IF(OR($A78="",$B78="",$C78=""),"",B78*'MPTO_working_3-way'!$I77)</f>
        <v>3.5302503832396521</v>
      </c>
      <c r="G78" s="22">
        <f>IF(OR($A78="",$B78="",$C78=""),"",C78*'MPTO_working_3-way'!$I77)</f>
        <v>3.9689205492043427</v>
      </c>
      <c r="H78" s="17">
        <f>IF(OR($A78="",$B78="",$C78=""),"",'MPTO_working_3-way'!E77)</f>
        <v>2.1248597274214687</v>
      </c>
      <c r="I78" s="21">
        <f>IF(OR($A78="",$B78="",$C78=""),"",'MPTO_working_3-way'!F77)</f>
        <v>3.5582073387652051</v>
      </c>
      <c r="J78" s="22">
        <f>IF(OR($A78="",$B78="",$C78=""),"",'MPTO_working_3-way'!G77)</f>
        <v>4.0267326290670153</v>
      </c>
      <c r="K78" s="17">
        <f>IF(OR($A78="",$B78="",$C78=""),"",'OddsRatio_working_3-way'!H77)</f>
        <v>2.1355677462135638</v>
      </c>
      <c r="L78" s="21">
        <f>IF(OR($A78="",$B78="",$C78=""),"",'OddsRatio_working_3-way'!I77)</f>
        <v>3.5496709773474353</v>
      </c>
      <c r="M78" s="22">
        <f>IF(OR($A78="",$B78="",$C78=""),"",'OddsRatio_working_3-way'!J77)</f>
        <v>3.999612914526395</v>
      </c>
      <c r="N78" s="23">
        <f t="shared" si="29"/>
        <v>46.47762965536208</v>
      </c>
      <c r="O78" s="24">
        <f t="shared" si="30"/>
        <v>28.326602689362691</v>
      </c>
      <c r="P78" s="24">
        <f t="shared" si="31"/>
        <v>25.195767655275237</v>
      </c>
      <c r="Q78" t="s">
        <v>134</v>
      </c>
      <c r="R78" t="s">
        <v>136</v>
      </c>
      <c r="S78" s="48" t="s">
        <v>313</v>
      </c>
      <c r="T78" s="35">
        <v>100</v>
      </c>
      <c r="U78" s="35">
        <f t="shared" si="32"/>
        <v>75.669099756691011</v>
      </c>
      <c r="V78" s="35">
        <f t="shared" si="33"/>
        <v>72.222222222222229</v>
      </c>
      <c r="W78" s="35">
        <f t="shared" si="34"/>
        <v>46.236559139784944</v>
      </c>
      <c r="X78" s="35">
        <f t="shared" si="35"/>
        <v>81.541218637992827</v>
      </c>
      <c r="Y78" s="35">
        <f t="shared" si="36"/>
        <v>78.094341103524044</v>
      </c>
      <c r="Z78" s="35">
        <f t="shared" si="37"/>
        <v>52.108678021086789</v>
      </c>
      <c r="AA78" s="35">
        <f t="shared" si="38"/>
        <v>-5.8721188813018159</v>
      </c>
      <c r="AB78" s="35">
        <f t="shared" si="39"/>
        <v>-5.8721188813018159</v>
      </c>
      <c r="AC78" s="35">
        <f t="shared" si="40"/>
        <v>-5.8721188813018443</v>
      </c>
      <c r="AF78">
        <v>2.17</v>
      </c>
      <c r="AG78">
        <v>1.7</v>
      </c>
      <c r="AJ78" t="s">
        <v>155</v>
      </c>
    </row>
    <row r="79" spans="1:36" ht="15" x14ac:dyDescent="0.25">
      <c r="A79">
        <v>4.1100000000000003</v>
      </c>
      <c r="B79">
        <v>3.6</v>
      </c>
      <c r="C79">
        <v>1.86</v>
      </c>
      <c r="D79" s="20">
        <f t="shared" si="28"/>
        <v>5.8721188813018355E-2</v>
      </c>
      <c r="E79" s="17">
        <f>IF(OR($A79="",$B79="",$C79=""),"",A79*'MPTO_working_3-way'!$I78)</f>
        <v>4.3513440860215056</v>
      </c>
      <c r="F79" s="21">
        <f>IF(OR($A79="",$B79="",$C79=""),"",B79*'MPTO_working_3-way'!$I78)</f>
        <v>3.8113962797268663</v>
      </c>
      <c r="G79" s="22">
        <f>IF(OR($A79="",$B79="",$C79=""),"",C79*'MPTO_working_3-way'!$I78)</f>
        <v>1.9692214111922142</v>
      </c>
      <c r="H79" s="17">
        <f>IF(OR($A79="",$B79="",$C79=""),"",'MPTO_working_3-way'!E78)</f>
        <v>4.4695679289041337</v>
      </c>
      <c r="I79" s="21">
        <f>IF(OR($A79="",$B79="",$C79=""),"",'MPTO_working_3-way'!F78)</f>
        <v>3.8729059713590925</v>
      </c>
      <c r="J79" s="22">
        <f>IF(OR($A79="",$B79="",$C79=""),"",'MPTO_working_3-way'!G78)</f>
        <v>1.9302758162123037</v>
      </c>
      <c r="K79" s="17">
        <f>IF(OR($A79="",$B79="",$C79=""),"",'OddsRatio_working_3-way'!H78)</f>
        <v>4.4162074350251972</v>
      </c>
      <c r="L79" s="21">
        <f>IF(OR($A79="",$B79="",$C79=""),"",'OddsRatio_working_3-way'!I78)</f>
        <v>3.8559933540403581</v>
      </c>
      <c r="M79" s="22">
        <f>IF(OR($A79="",$B79="",$C79=""),"",'OddsRatio_working_3-way'!J78)</f>
        <v>1.9446747247979645</v>
      </c>
      <c r="N79" s="23">
        <f t="shared" si="29"/>
        <v>22.981404831037249</v>
      </c>
      <c r="O79" s="24">
        <f t="shared" si="30"/>
        <v>26.237103848767529</v>
      </c>
      <c r="P79" s="24">
        <f t="shared" si="31"/>
        <v>50.781491320195215</v>
      </c>
      <c r="Q79" t="s">
        <v>256</v>
      </c>
      <c r="R79" t="s">
        <v>257</v>
      </c>
      <c r="S79" s="48" t="s">
        <v>313</v>
      </c>
      <c r="T79" s="35">
        <v>100</v>
      </c>
      <c r="U79" s="35">
        <f t="shared" si="32"/>
        <v>52.153110047846894</v>
      </c>
      <c r="V79" s="35">
        <f t="shared" si="33"/>
        <v>71.671388101982998</v>
      </c>
      <c r="W79" s="35">
        <f t="shared" si="34"/>
        <v>70.501474926253692</v>
      </c>
      <c r="X79" s="35">
        <f t="shared" si="35"/>
        <v>57.827136971763316</v>
      </c>
      <c r="Y79" s="35">
        <f t="shared" si="36"/>
        <v>77.345415025899428</v>
      </c>
      <c r="Z79" s="35">
        <f t="shared" si="37"/>
        <v>76.175501850170107</v>
      </c>
      <c r="AA79" s="35">
        <f t="shared" si="38"/>
        <v>-5.674026923916422</v>
      </c>
      <c r="AB79" s="35">
        <f t="shared" si="39"/>
        <v>-5.6740269239164292</v>
      </c>
      <c r="AC79" s="35">
        <f t="shared" si="40"/>
        <v>-5.6740269239164149</v>
      </c>
      <c r="AF79">
        <v>1.98</v>
      </c>
      <c r="AG79">
        <v>1.83</v>
      </c>
      <c r="AJ79" t="s">
        <v>320</v>
      </c>
    </row>
    <row r="80" spans="1:36" ht="15" x14ac:dyDescent="0.25">
      <c r="A80">
        <v>2.09</v>
      </c>
      <c r="B80">
        <v>3.53</v>
      </c>
      <c r="C80">
        <v>3.39</v>
      </c>
      <c r="D80" s="20">
        <f t="shared" si="28"/>
        <v>5.6740269239164309E-2</v>
      </c>
      <c r="E80" s="17">
        <f>IF(OR($A80="",$B80="",$C80=""),"",A80*'MPTO_working_3-way'!$I79)</f>
        <v>2.2085871627098532</v>
      </c>
      <c r="F80" s="21">
        <f>IF(OR($A80="",$B80="",$C80=""),"",B80*'MPTO_working_3-way'!$I79)</f>
        <v>3.73029315041425</v>
      </c>
      <c r="G80" s="22">
        <f>IF(OR($A80="",$B80="",$C80=""),"",C80*'MPTO_working_3-way'!$I79)</f>
        <v>3.582349512720767</v>
      </c>
      <c r="H80" s="17">
        <f>IF(OR($A80="",$B80="",$C80=""),"",'MPTO_working_3-way'!E79)</f>
        <v>2.1760158484948944</v>
      </c>
      <c r="I80" s="21">
        <f>IF(OR($A80="",$B80="",$C80=""),"",'MPTO_working_3-way'!F79)</f>
        <v>3.7825388760137217</v>
      </c>
      <c r="J80" s="22">
        <f>IF(OR($A80="",$B80="",$C80=""),"",'MPTO_working_3-way'!G79)</f>
        <v>3.6222457339607415</v>
      </c>
      <c r="K80" s="17">
        <f>IF(OR($A80="",$B80="",$C80=""),"",'OddsRatio_working_3-way'!H79)</f>
        <v>2.1890647161528496</v>
      </c>
      <c r="L80" s="21">
        <f>IF(OR($A80="",$B80="",$C80=""),"",'OddsRatio_working_3-way'!I79)</f>
        <v>3.7599392035474404</v>
      </c>
      <c r="M80" s="22">
        <f>IF(OR($A80="",$B80="",$C80=""),"",'OddsRatio_working_3-way'!J79)</f>
        <v>3.6072152950507435</v>
      </c>
      <c r="N80" s="23">
        <f t="shared" si="29"/>
        <v>45.277814563272102</v>
      </c>
      <c r="O80" s="24">
        <f t="shared" si="30"/>
        <v>26.807544599784329</v>
      </c>
      <c r="P80" s="24">
        <f t="shared" si="31"/>
        <v>27.914640836943565</v>
      </c>
      <c r="Q80" t="s">
        <v>258</v>
      </c>
      <c r="R80" t="s">
        <v>259</v>
      </c>
      <c r="S80" s="48" t="s">
        <v>313</v>
      </c>
      <c r="T80" s="35">
        <v>100</v>
      </c>
      <c r="U80" s="35">
        <f t="shared" si="32"/>
        <v>64.285714285714292</v>
      </c>
      <c r="V80" s="35">
        <f t="shared" si="33"/>
        <v>70.326409495548958</v>
      </c>
      <c r="W80" s="35">
        <f t="shared" si="34"/>
        <v>59.839357429718881</v>
      </c>
      <c r="X80" s="35">
        <f t="shared" si="35"/>
        <v>69.834233074732154</v>
      </c>
      <c r="Y80" s="35">
        <f t="shared" si="36"/>
        <v>75.874928284566835</v>
      </c>
      <c r="Z80" s="35">
        <f t="shared" si="37"/>
        <v>65.38787621873675</v>
      </c>
      <c r="AA80" s="35">
        <f t="shared" si="38"/>
        <v>-5.5485187890178622</v>
      </c>
      <c r="AB80" s="35">
        <f t="shared" si="39"/>
        <v>-5.5485187890178764</v>
      </c>
      <c r="AC80" s="35">
        <f t="shared" si="40"/>
        <v>-5.5485187890178693</v>
      </c>
      <c r="AF80">
        <v>1.85</v>
      </c>
      <c r="AG80">
        <v>1.95</v>
      </c>
      <c r="AJ80" t="s">
        <v>320</v>
      </c>
    </row>
    <row r="81" spans="1:36" ht="15" x14ac:dyDescent="0.25">
      <c r="A81">
        <v>2.8</v>
      </c>
      <c r="B81">
        <v>3.37</v>
      </c>
      <c r="C81">
        <v>2.4900000000000002</v>
      </c>
      <c r="D81" s="20">
        <f t="shared" si="28"/>
        <v>5.5485187890178755E-2</v>
      </c>
      <c r="E81" s="17">
        <f>IF(OR($A81="",$B81="",$C81=""),"",A81*'MPTO_working_3-way'!$I80)</f>
        <v>2.9553585260925002</v>
      </c>
      <c r="F81" s="21">
        <f>IF(OR($A81="",$B81="",$C81=""),"",B81*'MPTO_working_3-way'!$I80)</f>
        <v>3.5569850831899026</v>
      </c>
      <c r="G81" s="22">
        <f>IF(OR($A81="",$B81="",$C81=""),"",C81*'MPTO_working_3-way'!$I80)</f>
        <v>2.6281581178465454</v>
      </c>
      <c r="H81" s="17">
        <f>IF(OR($A81="",$B81="",$C81=""),"",'MPTO_working_3-way'!E80)</f>
        <v>2.9529204566020275</v>
      </c>
      <c r="I81" s="21">
        <f>IF(OR($A81="",$B81="",$C81=""),"",'MPTO_working_3-way'!F80)</f>
        <v>3.5940086700516103</v>
      </c>
      <c r="J81" s="22">
        <f>IF(OR($A81="",$B81="",$C81=""),"",'MPTO_working_3-way'!G80)</f>
        <v>2.6102071000439193</v>
      </c>
      <c r="K81" s="17">
        <f>IF(OR($A81="",$B81="",$C81=""),"",'OddsRatio_working_3-way'!H80)</f>
        <v>2.9553780436144899</v>
      </c>
      <c r="L81" s="21">
        <f>IF(OR($A81="",$B81="",$C81=""),"",'OddsRatio_working_3-way'!I80)</f>
        <v>3.5745810907590787</v>
      </c>
      <c r="M81" s="22">
        <f>IF(OR($A81="",$B81="",$C81=""),"",'OddsRatio_working_3-way'!J80)</f>
        <v>2.6186184916586615</v>
      </c>
      <c r="N81" s="23">
        <f t="shared" si="29"/>
        <v>33.836842168932193</v>
      </c>
      <c r="O81" s="24">
        <f t="shared" si="30"/>
        <v>28.113696757569766</v>
      </c>
      <c r="P81" s="24">
        <f t="shared" si="31"/>
        <v>38.049461073498037</v>
      </c>
      <c r="Q81" t="s">
        <v>260</v>
      </c>
      <c r="R81" t="s">
        <v>261</v>
      </c>
      <c r="S81" s="48" t="s">
        <v>313</v>
      </c>
      <c r="T81" s="35">
        <v>100</v>
      </c>
      <c r="U81" s="35">
        <f t="shared" si="32"/>
        <v>44.134078212290497</v>
      </c>
      <c r="V81" s="35">
        <f t="shared" si="33"/>
        <v>74.554707379134854</v>
      </c>
      <c r="W81" s="35">
        <f t="shared" si="34"/>
        <v>75.186104218362274</v>
      </c>
      <c r="X81" s="35">
        <f t="shared" si="35"/>
        <v>50.259188402502851</v>
      </c>
      <c r="Y81" s="35">
        <f t="shared" si="36"/>
        <v>80.679817569347207</v>
      </c>
      <c r="Z81" s="35">
        <f t="shared" si="37"/>
        <v>81.311214408574628</v>
      </c>
      <c r="AA81" s="35">
        <f t="shared" si="38"/>
        <v>-6.1251101902123537</v>
      </c>
      <c r="AB81" s="35">
        <f t="shared" si="39"/>
        <v>-6.1251101902123537</v>
      </c>
      <c r="AC81" s="35">
        <f t="shared" si="40"/>
        <v>-6.1251101902123537</v>
      </c>
      <c r="AF81">
        <v>1.97</v>
      </c>
      <c r="AG81">
        <v>1.84</v>
      </c>
      <c r="AJ81" t="s">
        <v>320</v>
      </c>
    </row>
    <row r="82" spans="1:36" ht="15" x14ac:dyDescent="0.25">
      <c r="A82">
        <v>1.79</v>
      </c>
      <c r="B82">
        <v>3.93</v>
      </c>
      <c r="C82">
        <v>4.03</v>
      </c>
      <c r="D82" s="20">
        <f t="shared" si="28"/>
        <v>6.125110190212335E-2</v>
      </c>
      <c r="E82" s="17">
        <f>IF(OR($A82="",$B82="",$C82=""),"",A82*'MPTO_working_3-way'!$I81)</f>
        <v>1.8996394724048009</v>
      </c>
      <c r="F82" s="21">
        <f>IF(OR($A82="",$B82="",$C82=""),"",B82*'MPTO_working_3-way'!$I81)</f>
        <v>4.170716830475345</v>
      </c>
      <c r="G82" s="22">
        <f>IF(OR($A82="",$B82="",$C82=""),"",C82*'MPTO_working_3-way'!$I81)</f>
        <v>4.2768419406655571</v>
      </c>
      <c r="H82" s="17">
        <f>IF(OR($A82="",$B82="",$C82=""),"",'MPTO_working_3-way'!E81)</f>
        <v>1.8578997148386462</v>
      </c>
      <c r="I82" s="21">
        <f>IF(OR($A82="",$B82="",$C82=""),"",'MPTO_working_3-way'!F81)</f>
        <v>4.2728488798165207</v>
      </c>
      <c r="J82" s="22">
        <f>IF(OR($A82="",$B82="",$C82=""),"",'MPTO_working_3-way'!G81)</f>
        <v>4.3913207085984292</v>
      </c>
      <c r="K82" s="17">
        <f>IF(OR($A82="",$B82="",$C82=""),"",'OddsRatio_working_3-way'!H81)</f>
        <v>1.8727769339873916</v>
      </c>
      <c r="L82" s="21">
        <f>IF(OR($A82="",$B82="",$C82=""),"",'OddsRatio_working_3-way'!I81)</f>
        <v>4.2370081222570342</v>
      </c>
      <c r="M82" s="22">
        <f>IF(OR($A82="",$B82="",$C82=""),"",'OddsRatio_working_3-way'!J81)</f>
        <v>4.347486215166831</v>
      </c>
      <c r="N82" s="23">
        <f t="shared" si="29"/>
        <v>52.641567756753084</v>
      </c>
      <c r="O82" s="24">
        <f t="shared" si="30"/>
        <v>23.976693711091098</v>
      </c>
      <c r="P82" s="24">
        <f t="shared" si="31"/>
        <v>23.381738532155836</v>
      </c>
      <c r="Q82" t="s">
        <v>262</v>
      </c>
      <c r="R82" t="s">
        <v>263</v>
      </c>
      <c r="S82" s="48" t="s">
        <v>313</v>
      </c>
      <c r="T82" s="35">
        <v>100</v>
      </c>
      <c r="U82" s="35">
        <f t="shared" si="32"/>
        <v>61.977186311787079</v>
      </c>
      <c r="V82" s="35">
        <f t="shared" si="33"/>
        <v>73.190348525469176</v>
      </c>
      <c r="W82" s="35">
        <f t="shared" si="34"/>
        <v>59.183673469387763</v>
      </c>
      <c r="X82" s="35">
        <f t="shared" si="35"/>
        <v>67.625978005143068</v>
      </c>
      <c r="Y82" s="35">
        <f t="shared" si="36"/>
        <v>78.839140218825165</v>
      </c>
      <c r="Z82" s="35">
        <f t="shared" si="37"/>
        <v>64.832465162743773</v>
      </c>
      <c r="AA82" s="35">
        <f t="shared" si="38"/>
        <v>-5.6487916933559887</v>
      </c>
      <c r="AB82" s="35">
        <f t="shared" si="39"/>
        <v>-5.6487916933559887</v>
      </c>
      <c r="AC82" s="35">
        <f t="shared" si="40"/>
        <v>-5.6487916933560101</v>
      </c>
      <c r="AF82">
        <v>1.65</v>
      </c>
      <c r="AG82">
        <v>2.2200000000000002</v>
      </c>
      <c r="AJ82" t="s">
        <v>320</v>
      </c>
    </row>
    <row r="83" spans="1:36" ht="15" x14ac:dyDescent="0.25">
      <c r="A83">
        <v>2.63</v>
      </c>
      <c r="B83">
        <v>3.73</v>
      </c>
      <c r="C83">
        <v>2.4500000000000002</v>
      </c>
      <c r="D83" s="20">
        <f t="shared" si="28"/>
        <v>5.6487916933560145E-2</v>
      </c>
      <c r="E83" s="17">
        <f>IF(OR($A83="",$B83="",$C83=""),"",A83*'MPTO_working_3-way'!$I82)</f>
        <v>2.7785632215352631</v>
      </c>
      <c r="F83" s="21">
        <f>IF(OR($A83="",$B83="",$C83=""),"",B83*'MPTO_working_3-way'!$I82)</f>
        <v>3.9406999301621792</v>
      </c>
      <c r="G83" s="22">
        <f>IF(OR($A83="",$B83="",$C83=""),"",C83*'MPTO_working_3-way'!$I82)</f>
        <v>2.5883953964872224</v>
      </c>
      <c r="H83" s="17">
        <f>IF(OR($A83="",$B83="",$C83=""),"",'MPTO_working_3-way'!E82)</f>
        <v>2.7670261040289006</v>
      </c>
      <c r="I83" s="21">
        <f>IF(OR($A83="",$B83="",$C83=""),"",'MPTO_working_3-way'!F82)</f>
        <v>4.0117591222986002</v>
      </c>
      <c r="J83" s="22">
        <f>IF(OR($A83="",$B83="",$C83=""),"",'MPTO_working_3-way'!G82)</f>
        <v>2.5684890187056135</v>
      </c>
      <c r="K83" s="17">
        <f>IF(OR($A83="",$B83="",$C83=""),"",'OddsRatio_working_3-way'!H82)</f>
        <v>2.7745069874756281</v>
      </c>
      <c r="L83" s="21">
        <f>IF(OR($A83="",$B83="",$C83=""),"",'OddsRatio_working_3-way'!I82)</f>
        <v>3.9720270403732907</v>
      </c>
      <c r="M83" s="22">
        <f>IF(OR($A83="",$B83="",$C83=""),"",'OddsRatio_working_3-way'!J82)</f>
        <v>2.578549160637829</v>
      </c>
      <c r="N83" s="23">
        <f t="shared" si="29"/>
        <v>35.989823526400151</v>
      </c>
      <c r="O83" s="24">
        <f t="shared" si="30"/>
        <v>25.376202647300911</v>
      </c>
      <c r="P83" s="24">
        <f t="shared" si="31"/>
        <v>38.633973826298934</v>
      </c>
      <c r="Q83" t="s">
        <v>264</v>
      </c>
      <c r="R83" t="s">
        <v>265</v>
      </c>
      <c r="S83" s="48" t="s">
        <v>313</v>
      </c>
      <c r="T83" s="35">
        <v>100</v>
      </c>
      <c r="U83" s="35">
        <f t="shared" si="32"/>
        <v>15.966386554621849</v>
      </c>
      <c r="V83" s="35">
        <f t="shared" si="33"/>
        <v>84.639016897081419</v>
      </c>
      <c r="W83" s="35">
        <f t="shared" si="34"/>
        <v>92.520568436798811</v>
      </c>
      <c r="X83" s="35">
        <f t="shared" si="35"/>
        <v>22.840414666119784</v>
      </c>
      <c r="Y83" s="35">
        <f t="shared" si="36"/>
        <v>91.513045008579354</v>
      </c>
      <c r="Z83" s="35">
        <f t="shared" si="37"/>
        <v>99.394596548296747</v>
      </c>
      <c r="AA83" s="35">
        <f t="shared" si="38"/>
        <v>-6.8740281114979354</v>
      </c>
      <c r="AB83" s="35">
        <f t="shared" si="39"/>
        <v>-6.8740281114979354</v>
      </c>
      <c r="AC83" s="35">
        <f t="shared" si="40"/>
        <v>-6.8740281114979354</v>
      </c>
      <c r="AF83">
        <v>1.56</v>
      </c>
      <c r="AG83">
        <v>2.4</v>
      </c>
      <c r="AJ83" t="s">
        <v>320</v>
      </c>
    </row>
    <row r="84" spans="1:36" ht="15" x14ac:dyDescent="0.25">
      <c r="A84">
        <v>1.19</v>
      </c>
      <c r="B84">
        <v>6.51</v>
      </c>
      <c r="C84">
        <v>13.37</v>
      </c>
      <c r="D84" s="20">
        <f t="shared" si="28"/>
        <v>6.8740281114979318E-2</v>
      </c>
      <c r="E84" s="17">
        <f>IF(OR($A84="",$B84="",$C84=""),"",A84*'MPTO_working_3-way'!$I83)</f>
        <v>1.2718009345268253</v>
      </c>
      <c r="F84" s="21">
        <f>IF(OR($A84="",$B84="",$C84=""),"",B84*'MPTO_working_3-way'!$I83)</f>
        <v>6.9574992300585148</v>
      </c>
      <c r="G84" s="22">
        <f>IF(OR($A84="",$B84="",$C84=""),"",C84*'MPTO_working_3-way'!$I83)</f>
        <v>14.289057558507272</v>
      </c>
      <c r="H84" s="17">
        <f>IF(OR($A84="",$B84="",$C84=""),"",'MPTO_working_3-way'!E83)</f>
        <v>1.2233572555891208</v>
      </c>
      <c r="I84" s="21">
        <f>IF(OR($A84="",$B84="",$C84=""),"",'MPTO_working_3-way'!F83)</f>
        <v>7.6513199251445165</v>
      </c>
      <c r="J84" s="22">
        <f>IF(OR($A84="",$B84="",$C84=""),"",'MPTO_working_3-way'!G83)</f>
        <v>19.274920440004006</v>
      </c>
      <c r="K84" s="17">
        <f>IF(OR($A84="",$B84="",$C84=""),"",'OddsRatio_working_3-way'!H83)</f>
        <v>1.2342933406109753</v>
      </c>
      <c r="L84" s="21">
        <f>IF(OR($A84="",$B84="",$C84=""),"",'OddsRatio_working_3-way'!I83)</f>
        <v>7.7945068777182804</v>
      </c>
      <c r="M84" s="22">
        <f>IF(OR($A84="",$B84="",$C84=""),"",'OddsRatio_working_3-way'!J83)</f>
        <v>16.253729596619809</v>
      </c>
      <c r="N84" s="23">
        <f t="shared" si="29"/>
        <v>78.628657429949982</v>
      </c>
      <c r="O84" s="24">
        <f t="shared" si="30"/>
        <v>14.372980390420967</v>
      </c>
      <c r="P84" s="24">
        <f t="shared" si="31"/>
        <v>6.9983621796290567</v>
      </c>
      <c r="Q84" t="s">
        <v>266</v>
      </c>
      <c r="R84" t="s">
        <v>267</v>
      </c>
      <c r="S84" s="48" t="s">
        <v>313</v>
      </c>
      <c r="T84" s="35">
        <v>100</v>
      </c>
      <c r="U84" s="35">
        <f t="shared" si="32"/>
        <v>83.4983498349835</v>
      </c>
      <c r="V84" s="35">
        <f t="shared" si="33"/>
        <v>77.426636568848764</v>
      </c>
      <c r="W84" s="35">
        <f t="shared" si="34"/>
        <v>32.885906040268459</v>
      </c>
      <c r="X84" s="35">
        <f t="shared" si="35"/>
        <v>89.687457390882798</v>
      </c>
      <c r="Y84" s="35">
        <f t="shared" si="36"/>
        <v>83.615744124748048</v>
      </c>
      <c r="Z84" s="35">
        <f t="shared" si="37"/>
        <v>39.075013596167743</v>
      </c>
      <c r="AA84" s="35">
        <f t="shared" si="38"/>
        <v>-6.1891075558992981</v>
      </c>
      <c r="AB84" s="35">
        <f t="shared" si="39"/>
        <v>-6.1891075558992839</v>
      </c>
      <c r="AC84" s="35">
        <f t="shared" si="40"/>
        <v>-6.1891075558992839</v>
      </c>
      <c r="AF84">
        <v>1.55</v>
      </c>
      <c r="AG84">
        <v>2.41</v>
      </c>
      <c r="AJ84" t="s">
        <v>320</v>
      </c>
    </row>
    <row r="85" spans="1:36" ht="15" x14ac:dyDescent="0.25">
      <c r="A85">
        <v>6.06</v>
      </c>
      <c r="B85">
        <v>4.43</v>
      </c>
      <c r="C85">
        <v>1.49</v>
      </c>
      <c r="D85" s="20">
        <f t="shared" si="28"/>
        <v>6.1891075558992981E-2</v>
      </c>
      <c r="E85" s="17">
        <f>IF(OR($A85="",$B85="",$C85=""),"",A85*'MPTO_working_3-way'!$I84)</f>
        <v>6.4350599178874974</v>
      </c>
      <c r="F85" s="21">
        <f>IF(OR($A85="",$B85="",$C85=""),"",B85*'MPTO_working_3-way'!$I84)</f>
        <v>4.7041774647263388</v>
      </c>
      <c r="G85" s="22">
        <f>IF(OR($A85="",$B85="",$C85=""),"",C85*'MPTO_working_3-way'!$I84)</f>
        <v>1.5822177025828996</v>
      </c>
      <c r="H85" s="17">
        <f>IF(OR($A85="",$B85="",$C85=""),"",'MPTO_working_3-way'!E84)</f>
        <v>6.9258723747206741</v>
      </c>
      <c r="I85" s="21">
        <f>IF(OR($A85="",$B85="",$C85=""),"",'MPTO_working_3-way'!F84)</f>
        <v>4.8755925332702335</v>
      </c>
      <c r="J85" s="22">
        <f>IF(OR($A85="",$B85="",$C85=""),"",'MPTO_working_3-way'!G84)</f>
        <v>1.5372540110621666</v>
      </c>
      <c r="K85" s="17">
        <f>IF(OR($A85="",$B85="",$C85=""),"",'OddsRatio_working_3-way'!H84)</f>
        <v>6.6911490624076517</v>
      </c>
      <c r="L85" s="21">
        <f>IF(OR($A85="",$B85="",$C85=""),"",'OddsRatio_working_3-way'!I84)</f>
        <v>4.8578342458613122</v>
      </c>
      <c r="M85" s="22">
        <f>IF(OR($A85="",$B85="",$C85=""),"",'OddsRatio_working_3-way'!J84)</f>
        <v>1.5511191779801876</v>
      </c>
      <c r="N85" s="23">
        <f t="shared" si="29"/>
        <v>15.53987084440824</v>
      </c>
      <c r="O85" s="24">
        <f t="shared" si="30"/>
        <v>21.257701425985086</v>
      </c>
      <c r="P85" s="24">
        <f t="shared" si="31"/>
        <v>63.202427729606661</v>
      </c>
      <c r="Q85" t="s">
        <v>268</v>
      </c>
      <c r="R85" t="s">
        <v>269</v>
      </c>
      <c r="S85" s="48" t="s">
        <v>313</v>
      </c>
      <c r="T85" s="35">
        <v>100</v>
      </c>
      <c r="U85" s="35">
        <f t="shared" si="32"/>
        <v>45.945945945945937</v>
      </c>
      <c r="V85" s="35">
        <f t="shared" si="33"/>
        <v>72.67759562841529</v>
      </c>
      <c r="W85" s="35">
        <f t="shared" si="34"/>
        <v>75.490196078431367</v>
      </c>
      <c r="X85" s="35">
        <f t="shared" si="35"/>
        <v>51.832208293153329</v>
      </c>
      <c r="Y85" s="35">
        <f t="shared" si="36"/>
        <v>78.563857975622682</v>
      </c>
      <c r="Z85" s="35">
        <f t="shared" si="37"/>
        <v>81.376458425638745</v>
      </c>
      <c r="AA85" s="35">
        <f t="shared" si="38"/>
        <v>-5.8862623472073921</v>
      </c>
      <c r="AB85" s="35">
        <f t="shared" si="39"/>
        <v>-5.8862623472073921</v>
      </c>
      <c r="AC85" s="35">
        <f t="shared" si="40"/>
        <v>-5.8862623472073778</v>
      </c>
      <c r="AF85">
        <v>1.68</v>
      </c>
      <c r="AG85">
        <v>2.17</v>
      </c>
      <c r="AJ85" t="s">
        <v>320</v>
      </c>
    </row>
    <row r="86" spans="1:36" ht="15" x14ac:dyDescent="0.25">
      <c r="A86">
        <v>1.85</v>
      </c>
      <c r="B86">
        <v>3.66</v>
      </c>
      <c r="C86">
        <v>4.08</v>
      </c>
      <c r="D86" s="20">
        <f t="shared" si="28"/>
        <v>5.8862623472073716E-2</v>
      </c>
      <c r="E86" s="17">
        <f>IF(OR($A86="",$B86="",$C86=""),"",A86*'MPTO_working_3-way'!$I85)</f>
        <v>1.9588958534233365</v>
      </c>
      <c r="F86" s="21">
        <f>IF(OR($A86="",$B86="",$C86=""),"",B86*'MPTO_working_3-way'!$I85)</f>
        <v>3.8754372019077898</v>
      </c>
      <c r="G86" s="22">
        <f>IF(OR($A86="",$B86="",$C86=""),"",C86*'MPTO_working_3-way'!$I85)</f>
        <v>4.3201595037660612</v>
      </c>
      <c r="H86" s="17">
        <f>IF(OR($A86="",$B86="",$C86=""),"",'MPTO_working_3-way'!E85)</f>
        <v>1.919681795818984</v>
      </c>
      <c r="I86" s="21">
        <f>IF(OR($A86="",$B86="",$C86=""),"",'MPTO_working_3-way'!F85)</f>
        <v>3.9431683880581669</v>
      </c>
      <c r="J86" s="22">
        <f>IF(OR($A86="",$B86="",$C86=""),"",'MPTO_working_3-way'!G85)</f>
        <v>4.4350389150034673</v>
      </c>
      <c r="K86" s="17">
        <f>IF(OR($A86="",$B86="",$C86=""),"",'OddsRatio_working_3-way'!H85)</f>
        <v>1.9340926215639265</v>
      </c>
      <c r="L86" s="21">
        <f>IF(OR($A86="",$B86="",$C86=""),"",'OddsRatio_working_3-way'!I85)</f>
        <v>3.9231604392471118</v>
      </c>
      <c r="M86" s="22">
        <f>IF(OR($A86="",$B86="",$C86=""),"",'OddsRatio_working_3-way'!J85)</f>
        <v>4.3847120875492873</v>
      </c>
      <c r="N86" s="23">
        <f t="shared" si="29"/>
        <v>51.049166205156602</v>
      </c>
      <c r="O86" s="24">
        <f t="shared" si="30"/>
        <v>25.80354029495621</v>
      </c>
      <c r="P86" s="24">
        <f t="shared" si="31"/>
        <v>23.147293499887187</v>
      </c>
      <c r="Q86" t="s">
        <v>270</v>
      </c>
      <c r="R86" t="s">
        <v>271</v>
      </c>
      <c r="S86" s="48" t="s">
        <v>313</v>
      </c>
      <c r="T86" s="35">
        <v>100</v>
      </c>
      <c r="U86" s="35">
        <f t="shared" si="32"/>
        <v>56.140350877192972</v>
      </c>
      <c r="V86" s="35">
        <f t="shared" si="33"/>
        <v>70.414201183431956</v>
      </c>
      <c r="W86" s="35">
        <f t="shared" si="34"/>
        <v>67.948717948717942</v>
      </c>
      <c r="X86" s="35">
        <f t="shared" si="35"/>
        <v>61.637080867850088</v>
      </c>
      <c r="Y86" s="35">
        <f t="shared" si="36"/>
        <v>75.910931174089072</v>
      </c>
      <c r="Z86" s="35">
        <f t="shared" si="37"/>
        <v>73.445447939375057</v>
      </c>
      <c r="AA86" s="35">
        <f t="shared" si="38"/>
        <v>-5.4967299906571156</v>
      </c>
      <c r="AB86" s="35">
        <f t="shared" si="39"/>
        <v>-5.4967299906571156</v>
      </c>
      <c r="AC86" s="35">
        <f t="shared" si="40"/>
        <v>-5.4967299906571156</v>
      </c>
      <c r="AF86">
        <v>1.98</v>
      </c>
      <c r="AG86">
        <v>1.83</v>
      </c>
      <c r="AJ86" t="s">
        <v>320</v>
      </c>
    </row>
    <row r="87" spans="1:36" ht="15" x14ac:dyDescent="0.25">
      <c r="A87">
        <v>2.2799999999999998</v>
      </c>
      <c r="B87">
        <v>3.38</v>
      </c>
      <c r="C87">
        <v>3.12</v>
      </c>
      <c r="D87" s="20">
        <f t="shared" si="28"/>
        <v>5.4967299906571121E-2</v>
      </c>
      <c r="E87" s="17">
        <f>IF(OR($A87="",$B87="",$C87=""),"",A87*'MPTO_working_3-way'!$I86)</f>
        <v>2.4053254437869818</v>
      </c>
      <c r="F87" s="21">
        <f>IF(OR($A87="",$B87="",$C87=""),"",B87*'MPTO_working_3-way'!$I86)</f>
        <v>3.5657894736842102</v>
      </c>
      <c r="G87" s="22">
        <f>IF(OR($A87="",$B87="",$C87=""),"",C87*'MPTO_working_3-way'!$I86)</f>
        <v>3.2914979757085021</v>
      </c>
      <c r="H87" s="17">
        <f>IF(OR($A87="",$B87="",$C87=""),"",'MPTO_working_3-way'!E86)</f>
        <v>2.3793997776954425</v>
      </c>
      <c r="I87" s="21">
        <f>IF(OR($A87="",$B87="",$C87=""),"",'MPTO_working_3-way'!F86)</f>
        <v>3.6031419487563117</v>
      </c>
      <c r="J87" s="22">
        <f>IF(OR($A87="",$B87="",$C87=""),"",'MPTO_working_3-way'!G86)</f>
        <v>3.309172105805565</v>
      </c>
      <c r="K87" s="17">
        <f>IF(OR($A87="",$B87="",$C87=""),"",'OddsRatio_working_3-way'!H86)</f>
        <v>2.3904582856070875</v>
      </c>
      <c r="L87" s="21">
        <f>IF(OR($A87="",$B87="",$C87=""),"",'OddsRatio_working_3-way'!I86)</f>
        <v>3.5853833748006778</v>
      </c>
      <c r="M87" s="22">
        <f>IF(OR($A87="",$B87="",$C87=""),"",'OddsRatio_working_3-way'!J86)</f>
        <v>3.3029465355367384</v>
      </c>
      <c r="N87" s="23">
        <f t="shared" si="29"/>
        <v>41.574415744157449</v>
      </c>
      <c r="O87" s="24">
        <f t="shared" si="30"/>
        <v>28.044280442804432</v>
      </c>
      <c r="P87" s="24">
        <f t="shared" si="31"/>
        <v>30.38130381303813</v>
      </c>
      <c r="Q87" t="s">
        <v>272</v>
      </c>
      <c r="R87" t="s">
        <v>273</v>
      </c>
      <c r="S87" s="48" t="s">
        <v>313</v>
      </c>
      <c r="T87" s="35">
        <v>100</v>
      </c>
      <c r="U87" s="35">
        <f t="shared" si="32"/>
        <v>57.446808510638299</v>
      </c>
      <c r="V87" s="35">
        <f t="shared" si="33"/>
        <v>69.879518072289159</v>
      </c>
      <c r="W87" s="35">
        <f t="shared" si="34"/>
        <v>67.21311475409837</v>
      </c>
      <c r="X87" s="35">
        <f t="shared" si="35"/>
        <v>62.907367173612492</v>
      </c>
      <c r="Y87" s="35">
        <f t="shared" si="36"/>
        <v>75.340076735263352</v>
      </c>
      <c r="Z87" s="35">
        <f t="shared" si="37"/>
        <v>72.67367341707255</v>
      </c>
      <c r="AA87" s="35">
        <f t="shared" si="38"/>
        <v>-5.4605586629741936</v>
      </c>
      <c r="AB87" s="35">
        <f t="shared" si="39"/>
        <v>-5.4605586629741936</v>
      </c>
      <c r="AC87" s="35">
        <f t="shared" si="40"/>
        <v>-5.4605586629741794</v>
      </c>
      <c r="AF87">
        <v>1.95</v>
      </c>
      <c r="AG87">
        <v>1.85</v>
      </c>
      <c r="AJ87" t="s">
        <v>320</v>
      </c>
    </row>
    <row r="88" spans="1:36" ht="15" x14ac:dyDescent="0.25">
      <c r="A88">
        <v>2.35</v>
      </c>
      <c r="B88">
        <v>3.32</v>
      </c>
      <c r="C88">
        <v>3.05</v>
      </c>
      <c r="D88" s="20">
        <f t="shared" si="28"/>
        <v>5.4605586629741909E-2</v>
      </c>
      <c r="E88" s="17">
        <f>IF(OR($A88="",$B88="",$C88=""),"",A88*'MPTO_working_3-way'!$I87)</f>
        <v>2.4783231285798935</v>
      </c>
      <c r="F88" s="21">
        <f>IF(OR($A88="",$B88="",$C88=""),"",B88*'MPTO_working_3-way'!$I87)</f>
        <v>3.501290547610743</v>
      </c>
      <c r="G88" s="22">
        <f>IF(OR($A88="",$B88="",$C88=""),"",C88*'MPTO_working_3-way'!$I87)</f>
        <v>3.2165470392207127</v>
      </c>
      <c r="H88" s="17">
        <f>IF(OR($A88="",$B88="",$C88=""),"",'MPTO_working_3-way'!E87)</f>
        <v>2.4550115892787137</v>
      </c>
      <c r="I88" s="21">
        <f>IF(OR($A88="",$B88="",$C88=""),"",'MPTO_working_3-way'!F87)</f>
        <v>3.5335319827155236</v>
      </c>
      <c r="J88" s="22">
        <f>IF(OR($A88="",$B88="",$C88=""),"",'MPTO_working_3-way'!G87)</f>
        <v>3.2292754200103135</v>
      </c>
      <c r="K88" s="17">
        <f>IF(OR($A88="",$B88="",$C88=""),"",'OddsRatio_working_3-way'!H87)</f>
        <v>2.4651668482593392</v>
      </c>
      <c r="L88" s="21">
        <f>IF(OR($A88="",$B88="",$C88=""),"",'OddsRatio_working_3-way'!I87)</f>
        <v>3.5179163614530871</v>
      </c>
      <c r="M88" s="22">
        <f>IF(OR($A88="",$B88="",$C88=""),"",'OddsRatio_working_3-way'!J87)</f>
        <v>3.224882991801219</v>
      </c>
      <c r="N88" s="23">
        <f t="shared" si="29"/>
        <v>40.349863521348446</v>
      </c>
      <c r="O88" s="24">
        <f t="shared" si="30"/>
        <v>28.560897372038813</v>
      </c>
      <c r="P88" s="24">
        <f t="shared" si="31"/>
        <v>31.089239106612737</v>
      </c>
      <c r="Q88" t="s">
        <v>274</v>
      </c>
      <c r="R88" t="s">
        <v>275</v>
      </c>
      <c r="S88" s="48" t="s">
        <v>313</v>
      </c>
      <c r="T88" s="35">
        <v>100</v>
      </c>
      <c r="U88" s="35">
        <f t="shared" si="32"/>
        <v>30.069930069930074</v>
      </c>
      <c r="V88" s="35">
        <f t="shared" si="33"/>
        <v>78.540772532188839</v>
      </c>
      <c r="W88" s="35">
        <f t="shared" si="34"/>
        <v>84.917043740573149</v>
      </c>
      <c r="X88" s="35">
        <f t="shared" si="35"/>
        <v>36.542183727238012</v>
      </c>
      <c r="Y88" s="35">
        <f t="shared" si="36"/>
        <v>85.013026189496784</v>
      </c>
      <c r="Z88" s="35">
        <f t="shared" si="37"/>
        <v>91.389297397881094</v>
      </c>
      <c r="AA88" s="35">
        <f t="shared" si="38"/>
        <v>-6.4722536573079381</v>
      </c>
      <c r="AB88" s="35">
        <f t="shared" si="39"/>
        <v>-6.4722536573079452</v>
      </c>
      <c r="AC88" s="35">
        <f t="shared" si="40"/>
        <v>-6.4722536573079452</v>
      </c>
      <c r="AF88">
        <v>2.0299999999999998</v>
      </c>
      <c r="AG88">
        <v>1.79</v>
      </c>
      <c r="AJ88" t="s">
        <v>320</v>
      </c>
    </row>
    <row r="89" spans="1:36" ht="15" x14ac:dyDescent="0.25">
      <c r="A89">
        <v>1.43</v>
      </c>
      <c r="B89">
        <v>4.66</v>
      </c>
      <c r="C89">
        <v>6.63</v>
      </c>
      <c r="D89" s="20">
        <f t="shared" si="28"/>
        <v>6.472253657307947E-2</v>
      </c>
      <c r="E89" s="17">
        <f>IF(OR($A89="",$B89="",$C89=""),"",A89*'MPTO_working_3-way'!$I88)</f>
        <v>1.5225532272995035</v>
      </c>
      <c r="F89" s="21">
        <f>IF(OR($A89="",$B89="",$C89=""),"",B89*'MPTO_working_3-way'!$I88)</f>
        <v>4.9616070204305505</v>
      </c>
      <c r="G89" s="22">
        <f>IF(OR($A89="",$B89="",$C89=""),"",C89*'MPTO_working_3-way'!$I88)</f>
        <v>7.0591104174795172</v>
      </c>
      <c r="H89" s="17">
        <f>IF(OR($A89="",$B89="",$C89=""),"",'MPTO_working_3-way'!E88)</f>
        <v>1.475521423222947</v>
      </c>
      <c r="I89" s="21">
        <f>IF(OR($A89="",$B89="",$C89=""),"",'MPTO_working_3-way'!F88)</f>
        <v>5.1808613889258721</v>
      </c>
      <c r="J89" s="22">
        <f>IF(OR($A89="",$B89="",$C89=""),"",'MPTO_working_3-way'!G88)</f>
        <v>7.7366216484879047</v>
      </c>
      <c r="K89" s="17">
        <f>IF(OR($A89="",$B89="",$C89=""),"",'OddsRatio_working_3-way'!H88)</f>
        <v>1.4893942585907078</v>
      </c>
      <c r="L89" s="21">
        <f>IF(OR($A89="",$B89="",$C89=""),"",'OddsRatio_working_3-way'!I88)</f>
        <v>5.1655418289348614</v>
      </c>
      <c r="M89" s="22">
        <f>IF(OR($A89="",$B89="",$C89=""),"",'OddsRatio_working_3-way'!J88)</f>
        <v>7.4076504089899649</v>
      </c>
      <c r="N89" s="23">
        <f t="shared" si="29"/>
        <v>65.679148818571235</v>
      </c>
      <c r="O89" s="24">
        <f t="shared" si="30"/>
        <v>20.154760259776147</v>
      </c>
      <c r="P89" s="24">
        <f t="shared" si="31"/>
        <v>14.166090921652616</v>
      </c>
      <c r="Q89" t="s">
        <v>276</v>
      </c>
      <c r="R89" t="s">
        <v>277</v>
      </c>
      <c r="S89" s="48" t="s">
        <v>313</v>
      </c>
      <c r="T89" s="35">
        <v>100</v>
      </c>
      <c r="U89" s="35">
        <f t="shared" si="32"/>
        <v>47.089947089947096</v>
      </c>
      <c r="V89" s="35">
        <f t="shared" si="33"/>
        <v>71.671388101982998</v>
      </c>
      <c r="W89" s="35">
        <f t="shared" si="34"/>
        <v>75.369458128078819</v>
      </c>
      <c r="X89" s="35">
        <f t="shared" si="35"/>
        <v>52.959153769938183</v>
      </c>
      <c r="Y89" s="35">
        <f t="shared" si="36"/>
        <v>77.540594781974107</v>
      </c>
      <c r="Z89" s="35">
        <f t="shared" si="37"/>
        <v>81.238664808069913</v>
      </c>
      <c r="AA89" s="35">
        <f t="shared" si="38"/>
        <v>-5.8692066799910876</v>
      </c>
      <c r="AB89" s="35">
        <f t="shared" si="39"/>
        <v>-5.8692066799911089</v>
      </c>
      <c r="AC89" s="35">
        <f t="shared" si="40"/>
        <v>-5.8692066799910947</v>
      </c>
      <c r="AF89">
        <v>1.64</v>
      </c>
      <c r="AG89">
        <v>2.23</v>
      </c>
      <c r="AJ89" t="s">
        <v>320</v>
      </c>
    </row>
    <row r="90" spans="1:36" ht="15" x14ac:dyDescent="0.25">
      <c r="A90">
        <v>1.89</v>
      </c>
      <c r="B90">
        <v>3.53</v>
      </c>
      <c r="C90">
        <v>4.0599999999999996</v>
      </c>
      <c r="D90" s="20">
        <f t="shared" si="28"/>
        <v>5.8692066799911125E-2</v>
      </c>
      <c r="E90" s="17">
        <f>IF(OR($A90="",$B90="",$C90=""),"",A90*'MPTO_working_3-way'!$I89)</f>
        <v>2.000928006251832</v>
      </c>
      <c r="F90" s="21">
        <f>IF(OR($A90="",$B90="",$C90=""),"",B90*'MPTO_working_3-way'!$I89)</f>
        <v>3.737182995803686</v>
      </c>
      <c r="G90" s="22">
        <f>IF(OR($A90="",$B90="",$C90=""),"",C90*'MPTO_working_3-way'!$I89)</f>
        <v>4.2982897912076385</v>
      </c>
      <c r="H90" s="17">
        <f>IF(OR($A90="",$B90="",$C90=""),"",'MPTO_working_3-way'!E89)</f>
        <v>1.9625679153270132</v>
      </c>
      <c r="I90" s="21">
        <f>IF(OR($A90="",$B90="",$C90=""),"",'MPTO_working_3-way'!F89)</f>
        <v>3.7918703531552986</v>
      </c>
      <c r="J90" s="22">
        <f>IF(OR($A90="",$B90="",$C90=""),"",'MPTO_working_3-way'!G89)</f>
        <v>4.4103106695347529</v>
      </c>
      <c r="K90" s="17">
        <f>IF(OR($A90="",$B90="",$C90=""),"",'OddsRatio_working_3-way'!H89)</f>
        <v>1.9769357683108228</v>
      </c>
      <c r="L90" s="21">
        <f>IF(OR($A90="",$B90="",$C90=""),"",'OddsRatio_working_3-way'!I89)</f>
        <v>3.7771320155352623</v>
      </c>
      <c r="M90" s="22">
        <f>IF(OR($A90="",$B90="",$C90=""),"",'OddsRatio_working_3-way'!J89)</f>
        <v>4.3589027539675493</v>
      </c>
      <c r="N90" s="23">
        <f t="shared" si="29"/>
        <v>49.976810603656588</v>
      </c>
      <c r="O90" s="24">
        <f t="shared" si="30"/>
        <v>26.758122391192906</v>
      </c>
      <c r="P90" s="24">
        <f t="shared" si="31"/>
        <v>23.265067005150485</v>
      </c>
      <c r="Q90" t="s">
        <v>278</v>
      </c>
      <c r="R90" t="s">
        <v>279</v>
      </c>
      <c r="S90" s="48" t="s">
        <v>313</v>
      </c>
      <c r="T90" s="35">
        <v>100</v>
      </c>
      <c r="U90" s="35">
        <f t="shared" si="32"/>
        <v>69.230769230769241</v>
      </c>
      <c r="V90" s="35">
        <f t="shared" si="33"/>
        <v>68.652037617554868</v>
      </c>
      <c r="W90" s="35">
        <f t="shared" si="34"/>
        <v>57.627118644067799</v>
      </c>
      <c r="X90" s="35">
        <f t="shared" si="35"/>
        <v>73.720843738377354</v>
      </c>
      <c r="Y90" s="35">
        <f t="shared" si="36"/>
        <v>73.142112125162967</v>
      </c>
      <c r="Z90" s="35">
        <f t="shared" si="37"/>
        <v>62.11719315167592</v>
      </c>
      <c r="AA90" s="35">
        <f t="shared" si="38"/>
        <v>-4.4900745076081137</v>
      </c>
      <c r="AB90" s="35">
        <f t="shared" si="39"/>
        <v>-4.4900745076080995</v>
      </c>
      <c r="AC90" s="35">
        <f t="shared" si="40"/>
        <v>-4.4900745076081208</v>
      </c>
      <c r="AF90">
        <v>2.02</v>
      </c>
      <c r="AG90">
        <v>1.79</v>
      </c>
      <c r="AJ90" t="s">
        <v>320</v>
      </c>
    </row>
    <row r="91" spans="1:36" ht="15" x14ac:dyDescent="0.25">
      <c r="A91">
        <v>3.25</v>
      </c>
      <c r="B91">
        <v>3.19</v>
      </c>
      <c r="C91">
        <v>2.36</v>
      </c>
      <c r="D91" s="20">
        <f t="shared" si="28"/>
        <v>4.4900745076081217E-2</v>
      </c>
      <c r="E91" s="17">
        <f>IF(OR($A91="",$B91="",$C91=""),"",A91*'MPTO_working_3-way'!$I90)</f>
        <v>3.3959274214972641</v>
      </c>
      <c r="F91" s="21">
        <f>IF(OR($A91="",$B91="",$C91=""),"",B91*'MPTO_working_3-way'!$I90)</f>
        <v>3.3332333767926992</v>
      </c>
      <c r="G91" s="22">
        <f>IF(OR($A91="",$B91="",$C91=""),"",C91*'MPTO_working_3-way'!$I90)</f>
        <v>2.4659657583795513</v>
      </c>
      <c r="H91" s="17">
        <f>IF(OR($A91="",$B91="",$C91=""),"",'MPTO_working_3-way'!E90)</f>
        <v>3.4161710089078778</v>
      </c>
      <c r="I91" s="21">
        <f>IF(OR($A91="",$B91="",$C91=""),"",'MPTO_working_3-way'!F90)</f>
        <v>3.3499411265368719</v>
      </c>
      <c r="J91" s="22">
        <f>IF(OR($A91="",$B91="",$C91=""),"",'MPTO_working_3-way'!G90)</f>
        <v>2.4464119664443622</v>
      </c>
      <c r="K91" s="17">
        <f>IF(OR($A91="",$B91="",$C91=""),"",'OddsRatio_working_3-way'!H90)</f>
        <v>3.4070420817584459</v>
      </c>
      <c r="L91" s="21">
        <f>IF(OR($A91="",$B91="",$C91=""),"",'OddsRatio_working_3-way'!I90)</f>
        <v>3.3428542929115541</v>
      </c>
      <c r="M91" s="22">
        <f>IF(OR($A91="",$B91="",$C91=""),"",'OddsRatio_working_3-way'!J90)</f>
        <v>2.4549232138628825</v>
      </c>
      <c r="N91" s="23">
        <f t="shared" si="29"/>
        <v>29.447036873335179</v>
      </c>
      <c r="O91" s="24">
        <f t="shared" si="30"/>
        <v>30.000899635843055</v>
      </c>
      <c r="P91" s="24">
        <f t="shared" si="31"/>
        <v>40.552063490821759</v>
      </c>
      <c r="Q91" t="s">
        <v>280</v>
      </c>
      <c r="R91" t="s">
        <v>281</v>
      </c>
      <c r="S91" s="48" t="s">
        <v>313</v>
      </c>
      <c r="T91" s="35">
        <v>100</v>
      </c>
      <c r="U91" s="35">
        <f t="shared" si="32"/>
        <v>55.156950672645742</v>
      </c>
      <c r="V91" s="35">
        <f t="shared" si="33"/>
        <v>66.996699669967001</v>
      </c>
      <c r="W91" s="35">
        <f t="shared" si="34"/>
        <v>73.333333333333329</v>
      </c>
      <c r="X91" s="35">
        <f t="shared" si="35"/>
        <v>59.669966996699664</v>
      </c>
      <c r="Y91" s="35">
        <f t="shared" si="36"/>
        <v>71.509715994020922</v>
      </c>
      <c r="Z91" s="35">
        <f t="shared" si="37"/>
        <v>77.846349657387265</v>
      </c>
      <c r="AA91" s="35">
        <f t="shared" si="38"/>
        <v>-4.5130163240539218</v>
      </c>
      <c r="AB91" s="35">
        <f t="shared" si="39"/>
        <v>-4.5130163240539218</v>
      </c>
      <c r="AC91" s="35">
        <f t="shared" si="40"/>
        <v>-4.513016324053936</v>
      </c>
      <c r="AF91">
        <v>1.99</v>
      </c>
      <c r="AG91">
        <v>1.85</v>
      </c>
      <c r="AJ91" t="s">
        <v>321</v>
      </c>
    </row>
    <row r="92" spans="1:36" ht="15" x14ac:dyDescent="0.25">
      <c r="A92">
        <v>2.23</v>
      </c>
      <c r="B92">
        <v>3.03</v>
      </c>
      <c r="C92">
        <v>3.75</v>
      </c>
      <c r="D92" s="20">
        <f t="shared" si="28"/>
        <v>4.5130163240539201E-2</v>
      </c>
      <c r="E92" s="17">
        <f>IF(OR($A92="",$B92="",$C92=""),"",A92*'MPTO_working_3-way'!$I91)</f>
        <v>2.3306402640264023</v>
      </c>
      <c r="F92" s="21">
        <f>IF(OR($A92="",$B92="",$C92=""),"",B92*'MPTO_working_3-way'!$I91)</f>
        <v>3.1667443946188336</v>
      </c>
      <c r="G92" s="22">
        <f>IF(OR($A92="",$B92="",$C92=""),"",C92*'MPTO_working_3-way'!$I91)</f>
        <v>3.9192381121520219</v>
      </c>
      <c r="H92" s="17">
        <f>IF(OR($A92="",$B92="",$C92=""),"",'MPTO_working_3-way'!E91)</f>
        <v>2.3074059824292603</v>
      </c>
      <c r="I92" s="21">
        <f>IF(OR($A92="",$B92="",$C92=""),"",'MPTO_working_3-way'!F91)</f>
        <v>3.1747078335990575</v>
      </c>
      <c r="J92" s="22">
        <f>IF(OR($A92="",$B92="",$C92=""),"",'MPTO_working_3-way'!G91)</f>
        <v>3.9741950915386086</v>
      </c>
      <c r="K92" s="17">
        <f>IF(OR($A92="",$B92="",$C92=""),"",'OddsRatio_working_3-way'!H91)</f>
        <v>2.3174260913523903</v>
      </c>
      <c r="L92" s="21">
        <f>IF(OR($A92="",$B92="",$C92=""),"",'OddsRatio_working_3-way'!I91)</f>
        <v>3.1742885897929702</v>
      </c>
      <c r="M92" s="22">
        <f>IF(OR($A92="",$B92="",$C92=""),"",'OddsRatio_working_3-way'!J91)</f>
        <v>3.9454648383894919</v>
      </c>
      <c r="N92" s="23">
        <f t="shared" si="29"/>
        <v>42.906664552014782</v>
      </c>
      <c r="O92" s="24">
        <f t="shared" si="30"/>
        <v>31.578172261053783</v>
      </c>
      <c r="P92" s="24">
        <f t="shared" si="31"/>
        <v>25.515163186931456</v>
      </c>
      <c r="Q92" t="s">
        <v>282</v>
      </c>
      <c r="R92" t="s">
        <v>283</v>
      </c>
      <c r="S92" s="48" t="s">
        <v>313</v>
      </c>
      <c r="T92" s="35">
        <v>100</v>
      </c>
      <c r="U92" s="35">
        <f t="shared" si="32"/>
        <v>65.870307167235495</v>
      </c>
      <c r="V92" s="35">
        <f t="shared" si="33"/>
        <v>67.741935483870961</v>
      </c>
      <c r="W92" s="35">
        <f t="shared" si="34"/>
        <v>61.977186311787079</v>
      </c>
      <c r="X92" s="35">
        <f t="shared" si="35"/>
        <v>70.280878204341974</v>
      </c>
      <c r="Y92" s="35">
        <f t="shared" si="36"/>
        <v>72.15250652097744</v>
      </c>
      <c r="Z92" s="35">
        <f t="shared" si="37"/>
        <v>66.38775734889353</v>
      </c>
      <c r="AA92" s="35">
        <f t="shared" si="38"/>
        <v>-4.4105710371064788</v>
      </c>
      <c r="AB92" s="35">
        <f t="shared" si="39"/>
        <v>-4.4105710371064788</v>
      </c>
      <c r="AC92" s="35">
        <f t="shared" si="40"/>
        <v>-4.4105710371064504</v>
      </c>
      <c r="AF92">
        <v>2.52</v>
      </c>
      <c r="AG92">
        <v>1.54</v>
      </c>
      <c r="AJ92" t="s">
        <v>321</v>
      </c>
    </row>
    <row r="93" spans="1:36" ht="15" x14ac:dyDescent="0.25">
      <c r="A93">
        <v>2.93</v>
      </c>
      <c r="B93">
        <v>3.1</v>
      </c>
      <c r="C93">
        <v>2.63</v>
      </c>
      <c r="D93" s="20">
        <f t="shared" si="28"/>
        <v>4.4105710371064699E-2</v>
      </c>
      <c r="E93" s="17">
        <f>IF(OR($A93="",$B93="",$C93=""),"",A93*'MPTO_working_3-way'!$I92)</f>
        <v>3.0592297313872199</v>
      </c>
      <c r="F93" s="21">
        <f>IF(OR($A93="",$B93="",$C93=""),"",B93*'MPTO_working_3-way'!$I92)</f>
        <v>3.2367277021503007</v>
      </c>
      <c r="G93" s="22">
        <f>IF(OR($A93="",$B93="",$C93=""),"",C93*'MPTO_working_3-way'!$I92)</f>
        <v>2.7459980182759001</v>
      </c>
      <c r="H93" s="17">
        <f>IF(OR($A93="",$B93="",$C93=""),"",'MPTO_working_3-way'!E92)</f>
        <v>3.0618959991694226</v>
      </c>
      <c r="I93" s="21">
        <f>IF(OR($A93="",$B93="",$C93=""),"",'MPTO_working_3-way'!F92)</f>
        <v>3.2480319831907871</v>
      </c>
      <c r="J93" s="22">
        <f>IF(OR($A93="",$B93="",$C93=""),"",'MPTO_working_3-way'!G92)</f>
        <v>2.7357817539651061</v>
      </c>
      <c r="K93" s="17">
        <f>IF(OR($A93="",$B93="",$C93=""),"",'OddsRatio_working_3-way'!H92)</f>
        <v>3.0609056998489805</v>
      </c>
      <c r="L93" s="21">
        <f>IF(OR($A93="",$B93="",$C93=""),"",'OddsRatio_working_3-way'!I92)</f>
        <v>3.2424362537216886</v>
      </c>
      <c r="M93" s="22">
        <f>IF(OR($A93="",$B93="",$C93=""),"",'OddsRatio_working_3-way'!J92)</f>
        <v>2.7405576636030249</v>
      </c>
      <c r="N93" s="23">
        <f t="shared" si="29"/>
        <v>32.68796683492436</v>
      </c>
      <c r="O93" s="24">
        <f t="shared" si="30"/>
        <v>30.895400911718834</v>
      </c>
      <c r="P93" s="24">
        <f t="shared" si="31"/>
        <v>36.416632253356802</v>
      </c>
      <c r="Q93" t="s">
        <v>284</v>
      </c>
      <c r="R93" t="s">
        <v>285</v>
      </c>
      <c r="S93" s="48" t="s">
        <v>313</v>
      </c>
      <c r="T93" s="35">
        <v>100</v>
      </c>
      <c r="U93" s="35">
        <f t="shared" si="32"/>
        <v>56.521739130434774</v>
      </c>
      <c r="V93" s="35">
        <f t="shared" si="33"/>
        <v>66.666666666666657</v>
      </c>
      <c r="W93" s="35">
        <f t="shared" si="34"/>
        <v>68.75</v>
      </c>
      <c r="X93" s="35">
        <f t="shared" si="35"/>
        <v>64.583333333333329</v>
      </c>
      <c r="Y93" s="35">
        <f t="shared" si="36"/>
        <v>74.728260869565219</v>
      </c>
      <c r="Z93" s="35">
        <f t="shared" si="37"/>
        <v>76.811594202898561</v>
      </c>
      <c r="AA93" s="35">
        <f t="shared" si="38"/>
        <v>-8.0615942028985543</v>
      </c>
      <c r="AB93" s="35">
        <f t="shared" si="39"/>
        <v>-8.0615942028985614</v>
      </c>
      <c r="AC93" s="35">
        <f t="shared" si="40"/>
        <v>-8.0615942028985614</v>
      </c>
      <c r="AF93">
        <v>2.56</v>
      </c>
      <c r="AG93">
        <v>1.52</v>
      </c>
      <c r="AJ93" t="s">
        <v>321</v>
      </c>
    </row>
    <row r="94" spans="1:36" ht="15" x14ac:dyDescent="0.25">
      <c r="A94">
        <v>2.2999999999999998</v>
      </c>
      <c r="B94">
        <v>3</v>
      </c>
      <c r="C94">
        <v>3.2</v>
      </c>
      <c r="D94" s="20">
        <f t="shared" si="28"/>
        <v>8.0615942028985588E-2</v>
      </c>
      <c r="E94" s="17">
        <f>IF(OR($A94="",$B94="",$C94=""),"",A94*'MPTO_working_3-way'!$I93)</f>
        <v>2.4854166666666666</v>
      </c>
      <c r="F94" s="21">
        <f>IF(OR($A94="",$B94="",$C94=""),"",B94*'MPTO_working_3-way'!$I93)</f>
        <v>3.241847826086957</v>
      </c>
      <c r="G94" s="22">
        <f>IF(OR($A94="",$B94="",$C94=""),"",C94*'MPTO_working_3-way'!$I93)</f>
        <v>3.4579710144927542</v>
      </c>
      <c r="H94" s="17">
        <f>IF(OR($A94="",$B94="",$C94=""),"",'MPTO_working_3-way'!E93)</f>
        <v>2.4515173945225759</v>
      </c>
      <c r="I94" s="21">
        <f>IF(OR($A94="",$B94="",$C94=""),"",'MPTO_working_3-way'!F93)</f>
        <v>3.2630541871921186</v>
      </c>
      <c r="J94" s="22">
        <f>IF(OR($A94="",$B94="",$C94=""),"",'MPTO_working_3-way'!G93)</f>
        <v>3.5010570824524323</v>
      </c>
      <c r="K94" s="17">
        <f>IF(OR($A94="",$B94="",$C94=""),"",'OddsRatio_working_3-way'!H93)</f>
        <v>2.4659521224610668</v>
      </c>
      <c r="L94" s="21">
        <f>IF(OR($A94="",$B94="",$C94=""),"",'OddsRatio_working_3-way'!I93)</f>
        <v>3.25531095763241</v>
      </c>
      <c r="M94" s="22">
        <f>IF(OR($A94="",$B94="",$C94=""),"",'OddsRatio_working_3-way'!J93)</f>
        <v>3.4808420533956514</v>
      </c>
      <c r="N94" s="23">
        <f t="shared" si="29"/>
        <v>40.23470243084661</v>
      </c>
      <c r="O94" s="24">
        <f t="shared" si="30"/>
        <v>30.846605196982392</v>
      </c>
      <c r="P94" s="24">
        <f t="shared" si="31"/>
        <v>28.918692372170991</v>
      </c>
      <c r="Q94" t="s">
        <v>286</v>
      </c>
      <c r="R94" t="s">
        <v>287</v>
      </c>
      <c r="S94" s="48" t="s">
        <v>313</v>
      </c>
      <c r="T94" s="35">
        <v>100</v>
      </c>
      <c r="U94" s="35">
        <f t="shared" si="32"/>
        <v>42.857142857142854</v>
      </c>
      <c r="V94" s="35">
        <f t="shared" si="33"/>
        <v>72.67759562841529</v>
      </c>
      <c r="W94" s="35">
        <f t="shared" si="34"/>
        <v>79.550102249488745</v>
      </c>
      <c r="X94" s="35">
        <f t="shared" si="35"/>
        <v>47.772302122095944</v>
      </c>
      <c r="Y94" s="35">
        <f t="shared" si="36"/>
        <v>77.592754893368394</v>
      </c>
      <c r="Z94" s="35">
        <f t="shared" si="37"/>
        <v>84.465261514441835</v>
      </c>
      <c r="AA94" s="35">
        <f t="shared" si="38"/>
        <v>-4.9151592649530897</v>
      </c>
      <c r="AB94" s="35">
        <f t="shared" si="39"/>
        <v>-4.915159264953104</v>
      </c>
      <c r="AC94" s="35">
        <f t="shared" si="40"/>
        <v>-4.9151592649530897</v>
      </c>
      <c r="AF94">
        <v>2.3199999999999998</v>
      </c>
      <c r="AG94">
        <v>1.65</v>
      </c>
      <c r="AJ94" t="s">
        <v>321</v>
      </c>
    </row>
    <row r="95" spans="1:36" ht="15" x14ac:dyDescent="0.25">
      <c r="A95">
        <v>1.75</v>
      </c>
      <c r="B95">
        <v>3.66</v>
      </c>
      <c r="C95">
        <v>4.8899999999999997</v>
      </c>
      <c r="D95" s="20">
        <f t="shared" si="28"/>
        <v>4.9151592649530951E-2</v>
      </c>
      <c r="E95" s="17">
        <f>IF(OR($A95="",$B95="",$C95=""),"",A95*'MPTO_working_3-way'!$I94)</f>
        <v>1.8360152871366791</v>
      </c>
      <c r="F95" s="21">
        <f>IF(OR($A95="",$B95="",$C95=""),"",B95*'MPTO_working_3-way'!$I94)</f>
        <v>3.8398948290972834</v>
      </c>
      <c r="G95" s="22">
        <f>IF(OR($A95="",$B95="",$C95=""),"",C95*'MPTO_working_3-way'!$I94)</f>
        <v>5.1303512880562057</v>
      </c>
      <c r="H95" s="17">
        <f>IF(OR($A95="",$B95="",$C95=""),"",'MPTO_working_3-way'!E94)</f>
        <v>1.8016566719875748</v>
      </c>
      <c r="I95" s="21">
        <f>IF(OR($A95="",$B95="",$C95=""),"",'MPTO_working_3-way'!F94)</f>
        <v>3.8934718156221453</v>
      </c>
      <c r="J95" s="22">
        <f>IF(OR($A95="",$B95="",$C95=""),"",'MPTO_working_3-way'!G94)</f>
        <v>5.3158939891545103</v>
      </c>
      <c r="K95" s="17">
        <f>IF(OR($A95="",$B95="",$C95=""),"",'OddsRatio_working_3-way'!H94)</f>
        <v>1.8140495060082773</v>
      </c>
      <c r="L95" s="21">
        <f>IF(OR($A95="",$B95="",$C95=""),"",'OddsRatio_working_3-way'!I94)</f>
        <v>3.8871622479760233</v>
      </c>
      <c r="M95" s="22">
        <f>IF(OR($A95="",$B95="",$C95=""),"",'OddsRatio_working_3-way'!J94)</f>
        <v>5.222203437829597</v>
      </c>
      <c r="N95" s="23">
        <f t="shared" si="29"/>
        <v>54.465777436936811</v>
      </c>
      <c r="O95" s="24">
        <f t="shared" si="30"/>
        <v>26.042379922032627</v>
      </c>
      <c r="P95" s="24">
        <f t="shared" si="31"/>
        <v>19.491842641030559</v>
      </c>
      <c r="Q95" t="s">
        <v>288</v>
      </c>
      <c r="R95" t="s">
        <v>289</v>
      </c>
      <c r="S95" s="48" t="s">
        <v>313</v>
      </c>
      <c r="T95" s="35">
        <v>100</v>
      </c>
      <c r="U95" s="35">
        <f t="shared" si="32"/>
        <v>66.666666666666657</v>
      </c>
      <c r="V95" s="35">
        <f t="shared" si="33"/>
        <v>67.741935483870961</v>
      </c>
      <c r="W95" s="35">
        <f t="shared" si="34"/>
        <v>57.983193277310924</v>
      </c>
      <c r="X95" s="35">
        <f t="shared" si="35"/>
        <v>74.274871238818108</v>
      </c>
      <c r="Y95" s="35">
        <f t="shared" si="36"/>
        <v>75.350140056022411</v>
      </c>
      <c r="Z95" s="35">
        <f t="shared" si="37"/>
        <v>65.591397849462368</v>
      </c>
      <c r="AA95" s="35">
        <f t="shared" si="38"/>
        <v>-7.6082045721514504</v>
      </c>
      <c r="AB95" s="35">
        <f t="shared" si="39"/>
        <v>-7.6082045721514504</v>
      </c>
      <c r="AC95" s="35">
        <f t="shared" si="40"/>
        <v>-7.6082045721514433</v>
      </c>
      <c r="AF95">
        <v>2.0299999999999998</v>
      </c>
      <c r="AG95">
        <v>1.81</v>
      </c>
      <c r="AJ95" t="s">
        <v>321</v>
      </c>
    </row>
    <row r="96" spans="1:36" ht="15" x14ac:dyDescent="0.25">
      <c r="A96">
        <v>3</v>
      </c>
      <c r="B96">
        <v>3.1</v>
      </c>
      <c r="C96">
        <v>2.38</v>
      </c>
      <c r="D96" s="20">
        <f t="shared" si="28"/>
        <v>7.6082045721514335E-2</v>
      </c>
      <c r="E96" s="17">
        <f>IF(OR($A96="",$B96="",$C96=""),"",A96*'MPTO_working_3-way'!$I95)</f>
        <v>3.2282461371645432</v>
      </c>
      <c r="F96" s="21">
        <f>IF(OR($A96="",$B96="",$C96=""),"",B96*'MPTO_working_3-way'!$I95)</f>
        <v>3.3358543417366944</v>
      </c>
      <c r="G96" s="22">
        <f>IF(OR($A96="",$B96="",$C96=""),"",C96*'MPTO_working_3-way'!$I95)</f>
        <v>2.5610752688172038</v>
      </c>
      <c r="H96" s="17">
        <f>IF(OR($A96="",$B96="",$C96=""),"",'MPTO_working_3-way'!E95)</f>
        <v>3.247041564792176</v>
      </c>
      <c r="I96" s="21">
        <f>IF(OR($A96="",$B96="",$C96=""),"",'MPTO_working_3-way'!F95)</f>
        <v>3.3645115524929063</v>
      </c>
      <c r="J96" s="22">
        <f>IF(OR($A96="",$B96="",$C96=""),"",'MPTO_working_3-way'!G95)</f>
        <v>2.5328806835520288</v>
      </c>
      <c r="K96" s="17">
        <f>IF(OR($A96="",$B96="",$C96=""),"",'OddsRatio_working_3-way'!H95)</f>
        <v>3.2393430135766907</v>
      </c>
      <c r="L96" s="21">
        <f>IF(OR($A96="",$B96="",$C96=""),"",'OddsRatio_working_3-way'!I95)</f>
        <v>3.3513101642555254</v>
      </c>
      <c r="M96" s="22">
        <f>IF(OR($A96="",$B96="",$C96=""),"",'OddsRatio_working_3-way'!J95)</f>
        <v>2.5451466793679165</v>
      </c>
      <c r="N96" s="23">
        <f t="shared" si="29"/>
        <v>30.976572340246872</v>
      </c>
      <c r="O96" s="24">
        <f t="shared" si="30"/>
        <v>29.977328071206657</v>
      </c>
      <c r="P96" s="24">
        <f t="shared" si="31"/>
        <v>39.046099588546483</v>
      </c>
      <c r="Q96" t="s">
        <v>290</v>
      </c>
      <c r="R96" t="s">
        <v>291</v>
      </c>
      <c r="S96" s="48" t="s">
        <v>313</v>
      </c>
      <c r="T96" s="35">
        <v>100</v>
      </c>
      <c r="U96" s="35">
        <f t="shared" si="32"/>
        <v>71.181556195965413</v>
      </c>
      <c r="V96" s="35">
        <f t="shared" si="33"/>
        <v>65.277777777777771</v>
      </c>
      <c r="W96" s="35">
        <f t="shared" si="34"/>
        <v>59.016393442622956</v>
      </c>
      <c r="X96" s="35">
        <f t="shared" si="35"/>
        <v>75.705828779599273</v>
      </c>
      <c r="Y96" s="35">
        <f t="shared" si="36"/>
        <v>69.802050361411631</v>
      </c>
      <c r="Z96" s="35">
        <f t="shared" si="37"/>
        <v>63.540666026256808</v>
      </c>
      <c r="AA96" s="35">
        <f t="shared" si="38"/>
        <v>-4.5242725836338593</v>
      </c>
      <c r="AB96" s="35">
        <f t="shared" si="39"/>
        <v>-4.5242725836338593</v>
      </c>
      <c r="AC96" s="35">
        <f t="shared" si="40"/>
        <v>-4.5242725836338522</v>
      </c>
      <c r="AF96">
        <v>2.2000000000000002</v>
      </c>
      <c r="AG96">
        <v>1.73</v>
      </c>
      <c r="AJ96" t="s">
        <v>321</v>
      </c>
    </row>
    <row r="97" spans="1:36" ht="15" x14ac:dyDescent="0.25">
      <c r="A97">
        <v>3.47</v>
      </c>
      <c r="B97">
        <v>2.88</v>
      </c>
      <c r="C97">
        <v>2.44</v>
      </c>
      <c r="D97" s="20">
        <f t="shared" si="28"/>
        <v>4.5242725836338593E-2</v>
      </c>
      <c r="E97" s="17">
        <f>IF(OR($A97="",$B97="",$C97=""),"",A97*'MPTO_working_3-way'!$I96)</f>
        <v>3.6269922586520953</v>
      </c>
      <c r="F97" s="21">
        <f>IF(OR($A97="",$B97="",$C97=""),"",B97*'MPTO_working_3-way'!$I96)</f>
        <v>3.0102990504086549</v>
      </c>
      <c r="G97" s="22">
        <f>IF(OR($A97="",$B97="",$C97=""),"",C97*'MPTO_working_3-way'!$I96)</f>
        <v>2.550392251040666</v>
      </c>
      <c r="H97" s="17">
        <f>IF(OR($A97="",$B97="",$C97=""),"",'MPTO_working_3-way'!E96)</f>
        <v>3.6616150735715167</v>
      </c>
      <c r="I97" s="21">
        <f>IF(OR($A97="",$B97="",$C97=""),"",'MPTO_working_3-way'!F96)</f>
        <v>3.0107666797930164</v>
      </c>
      <c r="J97" s="22">
        <f>IF(OR($A97="",$B97="",$C97=""),"",'MPTO_working_3-way'!G96)</f>
        <v>2.5332157981083183</v>
      </c>
      <c r="K97" s="17">
        <f>IF(OR($A97="",$B97="",$C97=""),"",'OddsRatio_working_3-way'!H96)</f>
        <v>3.6434321997742587</v>
      </c>
      <c r="L97" s="21">
        <f>IF(OR($A97="",$B97="",$C97=""),"",'OddsRatio_working_3-way'!I96)</f>
        <v>3.0120050751318241</v>
      </c>
      <c r="M97" s="22">
        <f>IF(OR($A97="",$B97="",$C97=""),"",'OddsRatio_working_3-way'!J96)</f>
        <v>2.5411102703137378</v>
      </c>
      <c r="N97" s="23">
        <f t="shared" si="29"/>
        <v>27.571054159669796</v>
      </c>
      <c r="O97" s="24">
        <f t="shared" si="30"/>
        <v>33.219290949324375</v>
      </c>
      <c r="P97" s="24">
        <f t="shared" si="31"/>
        <v>39.209654891005826</v>
      </c>
      <c r="Q97" t="s">
        <v>292</v>
      </c>
      <c r="R97" t="s">
        <v>293</v>
      </c>
      <c r="S97" s="48" t="s">
        <v>313</v>
      </c>
      <c r="T97" s="35">
        <v>100</v>
      </c>
      <c r="U97" s="35">
        <f t="shared" si="32"/>
        <v>62.825278810408925</v>
      </c>
      <c r="V97" s="35">
        <f t="shared" si="33"/>
        <v>64.412811387900362</v>
      </c>
      <c r="W97" s="35">
        <f t="shared" si="34"/>
        <v>68.454258675078862</v>
      </c>
      <c r="X97" s="35">
        <f t="shared" si="35"/>
        <v>67.132929937020776</v>
      </c>
      <c r="Y97" s="35">
        <f t="shared" si="36"/>
        <v>68.720462514512221</v>
      </c>
      <c r="Z97" s="35">
        <f t="shared" si="37"/>
        <v>72.761909801690734</v>
      </c>
      <c r="AA97" s="35">
        <f t="shared" si="38"/>
        <v>-4.3076511266118516</v>
      </c>
      <c r="AB97" s="35">
        <f t="shared" si="39"/>
        <v>-4.3076511266118587</v>
      </c>
      <c r="AC97" s="35">
        <f t="shared" si="40"/>
        <v>-4.3076511266118729</v>
      </c>
      <c r="AF97">
        <v>2.2000000000000002</v>
      </c>
      <c r="AG97">
        <v>1.68</v>
      </c>
      <c r="AJ97" t="s">
        <v>321</v>
      </c>
    </row>
    <row r="98" spans="1:36" ht="15" x14ac:dyDescent="0.25">
      <c r="A98">
        <v>2.69</v>
      </c>
      <c r="B98">
        <v>2.81</v>
      </c>
      <c r="C98">
        <v>3.17</v>
      </c>
      <c r="D98" s="20">
        <f t="shared" si="28"/>
        <v>4.3076511266118667E-2</v>
      </c>
      <c r="E98" s="17">
        <f>IF(OR($A98="",$B98="",$C98=""),"",A98*'MPTO_working_3-way'!$I97)</f>
        <v>2.8058758153058592</v>
      </c>
      <c r="F98" s="21">
        <f>IF(OR($A98="",$B98="",$C98=""),"",B98*'MPTO_working_3-way'!$I97)</f>
        <v>2.9310449966577936</v>
      </c>
      <c r="G98" s="22">
        <f>IF(OR($A98="",$B98="",$C98=""),"",C98*'MPTO_working_3-way'!$I97)</f>
        <v>3.3065525407135961</v>
      </c>
      <c r="H98" s="17">
        <f>IF(OR($A98="",$B98="",$C98=""),"",'MPTO_working_3-way'!E97)</f>
        <v>2.7980764638454074</v>
      </c>
      <c r="I98" s="21">
        <f>IF(OR($A98="",$B98="",$C98=""),"",'MPTO_working_3-way'!F97)</f>
        <v>2.9281457995048661</v>
      </c>
      <c r="J98" s="22">
        <f>IF(OR($A98="",$B98="",$C98=""),"",'MPTO_working_3-way'!G97)</f>
        <v>3.3211714673367796</v>
      </c>
      <c r="K98" s="17">
        <f>IF(OR($A98="",$B98="",$C98=""),"",'OddsRatio_working_3-way'!H97)</f>
        <v>2.8018855838489052</v>
      </c>
      <c r="L98" s="21">
        <f>IF(OR($A98="",$B98="",$C98=""),"",'OddsRatio_working_3-way'!I97)</f>
        <v>2.9298301223470524</v>
      </c>
      <c r="M98" s="22">
        <f>IF(OR($A98="",$B98="",$C98=""),"",'OddsRatio_working_3-way'!J97)</f>
        <v>3.3136637378414942</v>
      </c>
      <c r="N98" s="23">
        <f t="shared" si="29"/>
        <v>35.639496037033034</v>
      </c>
      <c r="O98" s="24">
        <f t="shared" si="30"/>
        <v>34.117524676020942</v>
      </c>
      <c r="P98" s="24">
        <f t="shared" si="31"/>
        <v>30.242979286946014</v>
      </c>
      <c r="Q98" t="s">
        <v>294</v>
      </c>
      <c r="R98" t="s">
        <v>295</v>
      </c>
      <c r="S98" s="48" t="s">
        <v>313</v>
      </c>
      <c r="T98" s="35">
        <v>100</v>
      </c>
      <c r="U98" s="35">
        <f t="shared" si="32"/>
        <v>37.5</v>
      </c>
      <c r="V98" s="35">
        <f t="shared" si="33"/>
        <v>74.293059125964007</v>
      </c>
      <c r="W98" s="35">
        <f t="shared" si="34"/>
        <v>83.22147651006712</v>
      </c>
      <c r="X98" s="35">
        <f t="shared" si="35"/>
        <v>42.485464363968873</v>
      </c>
      <c r="Y98" s="35">
        <f t="shared" si="36"/>
        <v>79.27852348993288</v>
      </c>
      <c r="Z98" s="35">
        <f t="shared" si="37"/>
        <v>88.206940874035993</v>
      </c>
      <c r="AA98" s="35">
        <f t="shared" si="38"/>
        <v>-4.9854643639688732</v>
      </c>
      <c r="AB98" s="35">
        <f t="shared" si="39"/>
        <v>-4.9854643639688732</v>
      </c>
      <c r="AC98" s="35">
        <f t="shared" si="40"/>
        <v>-4.9854643639688732</v>
      </c>
      <c r="AF98">
        <v>2.61</v>
      </c>
      <c r="AG98">
        <v>1.51</v>
      </c>
      <c r="AJ98" t="s">
        <v>321</v>
      </c>
    </row>
    <row r="99" spans="1:36" ht="15" x14ac:dyDescent="0.25">
      <c r="A99">
        <v>1.6</v>
      </c>
      <c r="B99">
        <v>3.89</v>
      </c>
      <c r="C99">
        <v>5.96</v>
      </c>
      <c r="D99" s="20">
        <f t="shared" si="28"/>
        <v>4.9854643639688723E-2</v>
      </c>
      <c r="E99" s="17">
        <f>IF(OR($A99="",$B99="",$C99=""),"",A99*'MPTO_working_3-way'!$I98)</f>
        <v>1.6797674298235021</v>
      </c>
      <c r="F99" s="21">
        <f>IF(OR($A99="",$B99="",$C99=""),"",B99*'MPTO_working_3-way'!$I98)</f>
        <v>4.0839345637583895</v>
      </c>
      <c r="G99" s="22">
        <f>IF(OR($A99="",$B99="",$C99=""),"",C99*'MPTO_working_3-way'!$I98)</f>
        <v>6.2571336760925451</v>
      </c>
      <c r="H99" s="17">
        <f>IF(OR($A99="",$B99="",$C99=""),"",'MPTO_working_3-way'!E98)</f>
        <v>1.6437046997629678</v>
      </c>
      <c r="I99" s="21">
        <f>IF(OR($A99="",$B99="",$C99=""),"",'MPTO_working_3-way'!F98)</f>
        <v>4.1588481327900064</v>
      </c>
      <c r="J99" s="22">
        <f>IF(OR($A99="",$B99="",$C99=""),"",'MPTO_working_3-way'!G98)</f>
        <v>6.6151995168415887</v>
      </c>
      <c r="K99" s="17">
        <f>IF(OR($A99="",$B99="",$C99=""),"",'OddsRatio_working_3-way'!H98)</f>
        <v>1.6559488563677349</v>
      </c>
      <c r="L99" s="21">
        <f>IF(OR($A99="",$B99="",$C99=""),"",'OddsRatio_working_3-way'!I98)</f>
        <v>4.1594869915045907</v>
      </c>
      <c r="M99" s="22">
        <f>IF(OR($A99="",$B99="",$C99=""),"",'OddsRatio_working_3-way'!J98)</f>
        <v>6.4225105459732745</v>
      </c>
      <c r="N99" s="23">
        <f t="shared" si="29"/>
        <v>59.532050821170692</v>
      </c>
      <c r="O99" s="24">
        <f t="shared" si="30"/>
        <v>24.486190569119053</v>
      </c>
      <c r="P99" s="24">
        <f t="shared" si="31"/>
        <v>15.981758609710253</v>
      </c>
      <c r="Q99" t="s">
        <v>296</v>
      </c>
      <c r="R99" t="s">
        <v>297</v>
      </c>
      <c r="S99" s="48" t="s">
        <v>313</v>
      </c>
      <c r="T99" s="35">
        <v>100</v>
      </c>
      <c r="U99" s="35">
        <f t="shared" si="32"/>
        <v>63.63636363636364</v>
      </c>
      <c r="V99" s="35">
        <f t="shared" si="33"/>
        <v>65.156794425087099</v>
      </c>
      <c r="W99" s="35">
        <f t="shared" si="34"/>
        <v>66.777408637873762</v>
      </c>
      <c r="X99" s="35">
        <f t="shared" si="35"/>
        <v>68.065796937039138</v>
      </c>
      <c r="Y99" s="35">
        <f t="shared" si="36"/>
        <v>69.586227725762612</v>
      </c>
      <c r="Z99" s="35">
        <f t="shared" si="37"/>
        <v>71.206841938549246</v>
      </c>
      <c r="AA99" s="35">
        <f t="shared" si="38"/>
        <v>-4.4294333006754982</v>
      </c>
      <c r="AB99" s="35">
        <f t="shared" si="39"/>
        <v>-4.4294333006755124</v>
      </c>
      <c r="AC99" s="35">
        <f t="shared" si="40"/>
        <v>-4.429433300675484</v>
      </c>
      <c r="AF99">
        <v>1.97</v>
      </c>
      <c r="AG99">
        <v>1.86</v>
      </c>
      <c r="AJ99" t="s">
        <v>321</v>
      </c>
    </row>
    <row r="100" spans="1:36" ht="15" x14ac:dyDescent="0.25">
      <c r="A100">
        <v>2.75</v>
      </c>
      <c r="B100">
        <v>2.87</v>
      </c>
      <c r="C100">
        <v>3.01</v>
      </c>
      <c r="D100" s="20">
        <f t="shared" si="28"/>
        <v>4.4294333006754893E-2</v>
      </c>
      <c r="E100" s="17">
        <f>IF(OR($A100="",$B100="",$C100=""),"",A100*'MPTO_working_3-way'!$I99)</f>
        <v>2.8718094157685758</v>
      </c>
      <c r="F100" s="21">
        <f>IF(OR($A100="",$B100="",$C100=""),"",B100*'MPTO_working_3-way'!$I99)</f>
        <v>2.9971247357293866</v>
      </c>
      <c r="G100" s="22">
        <f>IF(OR($A100="",$B100="",$C100=""),"",C100*'MPTO_working_3-way'!$I99)</f>
        <v>3.1433259423503319</v>
      </c>
      <c r="H100" s="17">
        <f>IF(OR($A100="",$B100="",$C100=""),"",'MPTO_working_3-way'!E99)</f>
        <v>2.8663841947085773</v>
      </c>
      <c r="I100" s="21">
        <f>IF(OR($A100="",$B100="",$C100=""),"",'MPTO_working_3-way'!F99)</f>
        <v>2.9969975052801221</v>
      </c>
      <c r="J100" s="22">
        <f>IF(OR($A100="",$B100="",$C100=""),"",'MPTO_working_3-way'!G99)</f>
        <v>3.1499918785338039</v>
      </c>
      <c r="K100" s="17">
        <f>IF(OR($A100="",$B100="",$C100=""),"",'OddsRatio_working_3-way'!H99)</f>
        <v>2.8689942612050618</v>
      </c>
      <c r="L100" s="21">
        <f>IF(OR($A100="",$B100="",$C100=""),"",'OddsRatio_working_3-way'!I99)</f>
        <v>2.9971538676876959</v>
      </c>
      <c r="M100" s="22">
        <f>IF(OR($A100="",$B100="",$C100=""),"",'OddsRatio_working_3-way'!J99)</f>
        <v>3.1466734085841002</v>
      </c>
      <c r="N100" s="23">
        <f t="shared" si="29"/>
        <v>34.821252222002769</v>
      </c>
      <c r="O100" s="24">
        <f t="shared" si="30"/>
        <v>33.365311362546208</v>
      </c>
      <c r="P100" s="24">
        <f t="shared" si="31"/>
        <v>31.81343641545104</v>
      </c>
      <c r="Q100" t="s">
        <v>298</v>
      </c>
      <c r="R100" t="s">
        <v>299</v>
      </c>
      <c r="S100" s="48" t="s">
        <v>313</v>
      </c>
      <c r="T100" s="35">
        <v>100</v>
      </c>
      <c r="U100" s="35">
        <f t="shared" si="32"/>
        <v>56.331877729257641</v>
      </c>
      <c r="V100" s="35">
        <f t="shared" si="33"/>
        <v>68.253968253968253</v>
      </c>
      <c r="W100" s="35">
        <f t="shared" si="34"/>
        <v>72.67759562841529</v>
      </c>
      <c r="X100" s="35">
        <f t="shared" si="35"/>
        <v>59.068436117616443</v>
      </c>
      <c r="Y100" s="35">
        <f t="shared" si="36"/>
        <v>70.990526642327055</v>
      </c>
      <c r="Z100" s="35">
        <f t="shared" si="37"/>
        <v>75.414154016774106</v>
      </c>
      <c r="AA100" s="35">
        <f t="shared" si="38"/>
        <v>-2.7365583883588016</v>
      </c>
      <c r="AB100" s="35">
        <f t="shared" si="39"/>
        <v>-2.7365583883588016</v>
      </c>
      <c r="AC100" s="35">
        <f t="shared" si="40"/>
        <v>-2.7365583883588158</v>
      </c>
      <c r="AF100">
        <v>2.3199999999999998</v>
      </c>
      <c r="AG100">
        <v>1.63</v>
      </c>
      <c r="AJ100" t="s">
        <v>321</v>
      </c>
    </row>
    <row r="101" spans="1:36" ht="15" x14ac:dyDescent="0.25">
      <c r="A101">
        <v>2.29</v>
      </c>
      <c r="B101">
        <v>3.15</v>
      </c>
      <c r="C101">
        <v>3.66</v>
      </c>
      <c r="D101" s="20">
        <f t="shared" si="28"/>
        <v>2.7365583883588007E-2</v>
      </c>
      <c r="E101" s="17">
        <f>IF(OR($A101="",$B101="",$C101=""),"",A101*'MPTO_working_3-way'!$I100)</f>
        <v>2.3526671870934166</v>
      </c>
      <c r="F101" s="21">
        <f>IF(OR($A101="",$B101="",$C101=""),"",B101*'MPTO_working_3-way'!$I100)</f>
        <v>3.236201589233302</v>
      </c>
      <c r="G101" s="22">
        <f>IF(OR($A101="",$B101="",$C101=""),"",C101*'MPTO_working_3-way'!$I100)</f>
        <v>3.760158037013932</v>
      </c>
      <c r="H101" s="17">
        <f>IF(OR($A101="",$B101="",$C101=""),"",'MPTO_working_3-way'!E100)</f>
        <v>2.3388565197015989</v>
      </c>
      <c r="I101" s="21">
        <f>IF(OR($A101="",$B101="",$C101=""),"",'MPTO_working_3-way'!F100)</f>
        <v>3.2431893589760907</v>
      </c>
      <c r="J101" s="22">
        <f>IF(OR($A101="",$B101="",$C101=""),"",'MPTO_working_3-way'!G100)</f>
        <v>3.78641323911787</v>
      </c>
      <c r="K101" s="17">
        <f>IF(OR($A101="",$B101="",$C101=""),"",'OddsRatio_working_3-way'!H100)</f>
        <v>2.3448655406534269</v>
      </c>
      <c r="L101" s="21">
        <f>IF(OR($A101="",$B101="",$C101=""),"",'OddsRatio_working_3-way'!I100)</f>
        <v>3.2414425677557106</v>
      </c>
      <c r="M101" s="22">
        <f>IF(OR($A101="",$B101="",$C101=""),"",'OddsRatio_working_3-way'!J100)</f>
        <v>3.7731335954559024</v>
      </c>
      <c r="N101" s="23">
        <f t="shared" si="29"/>
        <v>42.504949509473192</v>
      </c>
      <c r="O101" s="24">
        <f t="shared" si="30"/>
        <v>30.900423611648769</v>
      </c>
      <c r="P101" s="24">
        <f t="shared" si="31"/>
        <v>26.594626878878035</v>
      </c>
      <c r="Q101" t="s">
        <v>74</v>
      </c>
      <c r="R101" t="s">
        <v>86</v>
      </c>
      <c r="S101" s="48" t="s">
        <v>313</v>
      </c>
      <c r="T101" s="35">
        <v>100</v>
      </c>
      <c r="U101" s="35">
        <f t="shared" si="32"/>
        <v>67.320261437908499</v>
      </c>
      <c r="V101" s="35">
        <f t="shared" si="33"/>
        <v>66.88741721854305</v>
      </c>
      <c r="W101" s="35">
        <f t="shared" si="34"/>
        <v>62.406015037593981</v>
      </c>
      <c r="X101" s="35">
        <f t="shared" si="35"/>
        <v>70.706567743862962</v>
      </c>
      <c r="Y101" s="35">
        <f t="shared" si="36"/>
        <v>70.273723524497527</v>
      </c>
      <c r="Z101" s="35">
        <f t="shared" si="37"/>
        <v>65.792321343548466</v>
      </c>
      <c r="AA101" s="35">
        <f t="shared" si="38"/>
        <v>-3.3863063059544629</v>
      </c>
      <c r="AB101" s="35">
        <f t="shared" si="39"/>
        <v>-3.3863063059544771</v>
      </c>
      <c r="AC101" s="35">
        <f t="shared" si="40"/>
        <v>-3.3863063059544842</v>
      </c>
      <c r="AF101">
        <v>2.41</v>
      </c>
      <c r="AG101">
        <v>1.61</v>
      </c>
      <c r="AJ101" t="s">
        <v>88</v>
      </c>
    </row>
    <row r="102" spans="1:36" ht="15" x14ac:dyDescent="0.25">
      <c r="A102">
        <v>3.06</v>
      </c>
      <c r="B102">
        <v>3.02</v>
      </c>
      <c r="C102">
        <v>2.66</v>
      </c>
      <c r="D102" s="20">
        <f t="shared" si="28"/>
        <v>3.3863063059544896E-2</v>
      </c>
      <c r="E102" s="17">
        <f>IF(OR($A102="",$B102="",$C102=""),"",A102*'MPTO_working_3-way'!$I101)</f>
        <v>3.1636209729622076</v>
      </c>
      <c r="F102" s="21">
        <f>IF(OR($A102="",$B102="",$C102=""),"",B102*'MPTO_working_3-way'!$I101)</f>
        <v>3.1222664504398256</v>
      </c>
      <c r="G102" s="22">
        <f>IF(OR($A102="",$B102="",$C102=""),"",C102*'MPTO_working_3-way'!$I101)</f>
        <v>2.7500757477383897</v>
      </c>
      <c r="H102" s="17">
        <f>IF(OR($A102="",$B102="",$C102=""),"",'MPTO_working_3-way'!E101)</f>
        <v>3.1694746834942529</v>
      </c>
      <c r="I102" s="21">
        <f>IF(OR($A102="",$B102="",$C102=""),"",'MPTO_working_3-way'!F101)</f>
        <v>3.1265814627349542</v>
      </c>
      <c r="J102" s="22">
        <f>IF(OR($A102="",$B102="",$C102=""),"",'MPTO_working_3-way'!G101)</f>
        <v>2.7423394247454711</v>
      </c>
      <c r="K102" s="17">
        <f>IF(OR($A102="",$B102="",$C102=""),"",'OddsRatio_working_3-way'!H101)</f>
        <v>3.1666763444114179</v>
      </c>
      <c r="L102" s="21">
        <f>IF(OR($A102="",$B102="",$C102=""),"",'OddsRatio_working_3-way'!I101)</f>
        <v>3.1246049590830411</v>
      </c>
      <c r="M102" s="22">
        <f>IF(OR($A102="",$B102="",$C102=""),"",'OddsRatio_working_3-way'!J101)</f>
        <v>2.7459624911276483</v>
      </c>
      <c r="N102" s="23">
        <f t="shared" si="29"/>
        <v>31.609349177618629</v>
      </c>
      <c r="O102" s="24">
        <f t="shared" si="30"/>
        <v>32.028016054143379</v>
      </c>
      <c r="P102" s="24">
        <f t="shared" si="31"/>
        <v>36.362634768237967</v>
      </c>
      <c r="Q102" t="s">
        <v>85</v>
      </c>
      <c r="R102" t="s">
        <v>72</v>
      </c>
      <c r="S102" s="48" t="s">
        <v>313</v>
      </c>
      <c r="T102" s="35">
        <v>100</v>
      </c>
      <c r="U102" s="35">
        <f t="shared" si="32"/>
        <v>51.690821256038639</v>
      </c>
      <c r="V102" s="35">
        <f t="shared" si="33"/>
        <v>69.696969696969703</v>
      </c>
      <c r="W102" s="35">
        <f t="shared" si="34"/>
        <v>75.786924939467312</v>
      </c>
      <c r="X102" s="35">
        <f t="shared" si="35"/>
        <v>54.516105363562993</v>
      </c>
      <c r="Y102" s="35">
        <f t="shared" si="36"/>
        <v>72.522253804494042</v>
      </c>
      <c r="Z102" s="35">
        <f t="shared" si="37"/>
        <v>78.612209046991666</v>
      </c>
      <c r="AA102" s="35">
        <f t="shared" si="38"/>
        <v>-2.8252841075243538</v>
      </c>
      <c r="AB102" s="35">
        <f t="shared" si="39"/>
        <v>-2.8252841075243396</v>
      </c>
      <c r="AC102" s="35">
        <f t="shared" si="40"/>
        <v>-2.8252841075243538</v>
      </c>
      <c r="AF102">
        <v>2.46</v>
      </c>
      <c r="AG102">
        <v>1.58</v>
      </c>
      <c r="AJ102" t="s">
        <v>88</v>
      </c>
    </row>
    <row r="103" spans="1:36" ht="15" x14ac:dyDescent="0.25">
      <c r="A103">
        <v>2.0699999999999998</v>
      </c>
      <c r="B103">
        <v>3.3</v>
      </c>
      <c r="C103">
        <v>4.13</v>
      </c>
      <c r="D103" s="20">
        <f t="shared" si="28"/>
        <v>2.8252841075243618E-2</v>
      </c>
      <c r="E103" s="17">
        <f>IF(OR($A103="",$B103="",$C103=""),"",A103*'MPTO_working_3-way'!$I102)</f>
        <v>2.1284833810257542</v>
      </c>
      <c r="F103" s="21">
        <f>IF(OR($A103="",$B103="",$C103=""),"",B103*'MPTO_working_3-way'!$I102)</f>
        <v>3.3932343755483036</v>
      </c>
      <c r="G103" s="22">
        <f>IF(OR($A103="",$B103="",$C103=""),"",C103*'MPTO_working_3-way'!$I102)</f>
        <v>4.2466842336407558</v>
      </c>
      <c r="H103" s="17">
        <f>IF(OR($A103="",$B103="",$C103=""),"",'MPTO_working_3-way'!E102)</f>
        <v>2.1111558438740103</v>
      </c>
      <c r="I103" s="21">
        <f>IF(OR($A103="",$B103="",$C103=""),"",'MPTO_working_3-way'!F102)</f>
        <v>3.4058473503062148</v>
      </c>
      <c r="J103" s="22">
        <f>IF(OR($A103="",$B103="",$C103=""),"",'MPTO_working_3-way'!G102)</f>
        <v>4.2971360072867864</v>
      </c>
      <c r="K103" s="17">
        <f>IF(OR($A103="",$B103="",$C103=""),"",'OddsRatio_working_3-way'!H102)</f>
        <v>2.1182743250897702</v>
      </c>
      <c r="L103" s="21">
        <f>IF(OR($A103="",$B103="",$C103=""),"",'OddsRatio_working_3-way'!I102)</f>
        <v>3.40376724084717</v>
      </c>
      <c r="M103" s="22">
        <f>IF(OR($A103="",$B103="",$C103=""),"",'OddsRatio_working_3-way'!J102)</f>
        <v>4.2712136799354967</v>
      </c>
      <c r="N103" s="23">
        <f t="shared" si="29"/>
        <v>46.981809156437109</v>
      </c>
      <c r="O103" s="24">
        <f t="shared" si="30"/>
        <v>29.4704075617651</v>
      </c>
      <c r="P103" s="24">
        <f t="shared" si="31"/>
        <v>23.547783281797781</v>
      </c>
      <c r="Q103" t="s">
        <v>73</v>
      </c>
      <c r="R103" t="s">
        <v>82</v>
      </c>
      <c r="S103" s="48" t="s">
        <v>313</v>
      </c>
      <c r="T103" s="35">
        <v>100</v>
      </c>
      <c r="U103" s="35">
        <f t="shared" si="32"/>
        <v>33.333333333333329</v>
      </c>
      <c r="V103" s="35">
        <f t="shared" si="33"/>
        <v>77.011494252873561</v>
      </c>
      <c r="W103" s="35">
        <f t="shared" si="34"/>
        <v>85.935302390998586</v>
      </c>
      <c r="X103" s="35">
        <f t="shared" si="35"/>
        <v>37.053203356127845</v>
      </c>
      <c r="Y103" s="35">
        <f t="shared" si="36"/>
        <v>80.731364275668071</v>
      </c>
      <c r="Z103" s="35">
        <f t="shared" si="37"/>
        <v>89.65517241379311</v>
      </c>
      <c r="AA103" s="35">
        <f t="shared" si="38"/>
        <v>-3.7198700227945167</v>
      </c>
      <c r="AB103" s="35">
        <f t="shared" si="39"/>
        <v>-3.7198700227945096</v>
      </c>
      <c r="AC103" s="35">
        <f t="shared" si="40"/>
        <v>-3.7198700227945238</v>
      </c>
      <c r="AF103">
        <v>2.34</v>
      </c>
      <c r="AG103">
        <v>1.65</v>
      </c>
      <c r="AJ103" t="s">
        <v>88</v>
      </c>
    </row>
    <row r="104" spans="1:36" ht="15" x14ac:dyDescent="0.25">
      <c r="A104">
        <v>1.5</v>
      </c>
      <c r="B104">
        <v>4.3499999999999996</v>
      </c>
      <c r="C104">
        <v>7.11</v>
      </c>
      <c r="D104" s="20">
        <f t="shared" si="28"/>
        <v>3.7198700227945025E-2</v>
      </c>
      <c r="E104" s="17">
        <f>IF(OR($A104="",$B104="",$C104=""),"",A104*'MPTO_working_3-way'!$I103)</f>
        <v>1.5557980503419175</v>
      </c>
      <c r="F104" s="21">
        <f>IF(OR($A104="",$B104="",$C104=""),"",B104*'MPTO_working_3-way'!$I103)</f>
        <v>4.5118143459915601</v>
      </c>
      <c r="G104" s="22">
        <f>IF(OR($A104="",$B104="",$C104=""),"",C104*'MPTO_working_3-way'!$I103)</f>
        <v>7.3744827586206894</v>
      </c>
      <c r="H104" s="17">
        <f>IF(OR($A104="",$B104="",$C104=""),"",'MPTO_working_3-way'!E103)</f>
        <v>1.5284277630896197</v>
      </c>
      <c r="I104" s="21">
        <f>IF(OR($A104="",$B104="",$C104=""),"",'MPTO_working_3-way'!F103)</f>
        <v>4.59800787928343</v>
      </c>
      <c r="J104" s="22">
        <f>IF(OR($A104="",$B104="",$C104=""),"",'MPTO_working_3-way'!G103)</f>
        <v>7.7974284633808129</v>
      </c>
      <c r="K104" s="17">
        <f>IF(OR($A104="",$B104="",$C104=""),"",'OddsRatio_working_3-way'!H103)</f>
        <v>1.5373632636272008</v>
      </c>
      <c r="L104" s="21">
        <f>IF(OR($A104="",$B104="",$C104=""),"",'OddsRatio_working_3-way'!I103)</f>
        <v>4.6003338663022415</v>
      </c>
      <c r="M104" s="22">
        <f>IF(OR($A104="",$B104="",$C104=""),"",'OddsRatio_working_3-way'!J103)</f>
        <v>7.566579081524389</v>
      </c>
      <c r="N104" s="23">
        <f t="shared" si="29"/>
        <v>64.275694379500621</v>
      </c>
      <c r="O104" s="24">
        <f t="shared" si="30"/>
        <v>22.164032544655388</v>
      </c>
      <c r="P104" s="24">
        <f t="shared" si="31"/>
        <v>13.560273075844009</v>
      </c>
      <c r="Q104" t="s">
        <v>81</v>
      </c>
      <c r="R104" t="s">
        <v>77</v>
      </c>
      <c r="S104" s="48" t="s">
        <v>313</v>
      </c>
      <c r="T104" s="35">
        <v>100</v>
      </c>
      <c r="U104" s="35">
        <f t="shared" si="32"/>
        <v>59.677419354838712</v>
      </c>
      <c r="V104" s="35">
        <f t="shared" si="33"/>
        <v>67.741935483870961</v>
      </c>
      <c r="W104" s="35">
        <f t="shared" si="34"/>
        <v>69.230769230769241</v>
      </c>
      <c r="X104" s="35">
        <f t="shared" si="35"/>
        <v>63.027295285359799</v>
      </c>
      <c r="Y104" s="35">
        <f t="shared" si="36"/>
        <v>71.091811414392069</v>
      </c>
      <c r="Z104" s="35">
        <f t="shared" si="37"/>
        <v>72.58064516129032</v>
      </c>
      <c r="AA104" s="35">
        <f t="shared" si="38"/>
        <v>-3.3498759305210868</v>
      </c>
      <c r="AB104" s="35">
        <f t="shared" si="39"/>
        <v>-3.3498759305211081</v>
      </c>
      <c r="AC104" s="35">
        <f t="shared" si="40"/>
        <v>-3.3498759305210797</v>
      </c>
      <c r="AF104">
        <v>1.93</v>
      </c>
      <c r="AG104">
        <v>1.96</v>
      </c>
      <c r="AJ104" t="s">
        <v>88</v>
      </c>
    </row>
    <row r="105" spans="1:36" ht="15" x14ac:dyDescent="0.25">
      <c r="A105">
        <v>2.48</v>
      </c>
      <c r="B105">
        <v>3.1</v>
      </c>
      <c r="C105">
        <v>3.25</v>
      </c>
      <c r="D105" s="20">
        <f t="shared" si="28"/>
        <v>3.3498759305210957E-2</v>
      </c>
      <c r="E105" s="17">
        <f>IF(OR($A105="",$B105="",$C105=""),"",A105*'MPTO_working_3-way'!$I104)</f>
        <v>2.563076923076923</v>
      </c>
      <c r="F105" s="21">
        <f>IF(OR($A105="",$B105="",$C105=""),"",B105*'MPTO_working_3-way'!$I104)</f>
        <v>3.203846153846154</v>
      </c>
      <c r="G105" s="22">
        <f>IF(OR($A105="",$B105="",$C105=""),"",C105*'MPTO_working_3-way'!$I104)</f>
        <v>3.3588709677419355</v>
      </c>
      <c r="H105" s="17">
        <f>IF(OR($A105="",$B105="",$C105=""),"",'MPTO_working_3-way'!E104)</f>
        <v>2.5506329113924049</v>
      </c>
      <c r="I105" s="21">
        <f>IF(OR($A105="",$B105="",$C105=""),"",'MPTO_working_3-way'!F104)</f>
        <v>3.211155378486056</v>
      </c>
      <c r="J105" s="22">
        <f>IF(OR($A105="",$B105="",$C105=""),"",'MPTO_working_3-way'!G104)</f>
        <v>3.3723849372384938</v>
      </c>
      <c r="K105" s="17">
        <f>IF(OR($A105="",$B105="",$C105=""),"",'OddsRatio_working_3-way'!H104)</f>
        <v>2.5562395819441446</v>
      </c>
      <c r="L105" s="21">
        <f>IF(OR($A105="",$B105="",$C105=""),"",'OddsRatio_working_3-way'!I104)</f>
        <v>3.2081777851910167</v>
      </c>
      <c r="M105" s="22">
        <f>IF(OR($A105="",$B105="",$C105=""),"",'OddsRatio_working_3-way'!J104)</f>
        <v>3.3659047698475164</v>
      </c>
      <c r="N105" s="23">
        <f t="shared" si="29"/>
        <v>39.015606242497</v>
      </c>
      <c r="O105" s="24">
        <f t="shared" si="30"/>
        <v>31.212484993997595</v>
      </c>
      <c r="P105" s="24">
        <f t="shared" si="31"/>
        <v>29.771908763505401</v>
      </c>
      <c r="Q105" t="s">
        <v>78</v>
      </c>
      <c r="R105" t="s">
        <v>76</v>
      </c>
      <c r="S105" s="48" t="s">
        <v>313</v>
      </c>
      <c r="T105" s="35">
        <v>100</v>
      </c>
      <c r="U105" s="35">
        <f t="shared" si="32"/>
        <v>64.664310954063609</v>
      </c>
      <c r="V105" s="35">
        <f t="shared" si="33"/>
        <v>67.741935483870961</v>
      </c>
      <c r="W105" s="35">
        <f t="shared" si="34"/>
        <v>64.412811387900362</v>
      </c>
      <c r="X105" s="35">
        <f t="shared" si="35"/>
        <v>67.845253128228677</v>
      </c>
      <c r="Y105" s="35">
        <f t="shared" si="36"/>
        <v>70.922877658036043</v>
      </c>
      <c r="Z105" s="35">
        <f t="shared" si="37"/>
        <v>67.59375356206543</v>
      </c>
      <c r="AA105" s="35">
        <f t="shared" si="38"/>
        <v>-3.1809421741650681</v>
      </c>
      <c r="AB105" s="35">
        <f t="shared" si="39"/>
        <v>-3.1809421741650823</v>
      </c>
      <c r="AC105" s="35">
        <f t="shared" si="40"/>
        <v>-3.1809421741650681</v>
      </c>
      <c r="AF105">
        <v>2.31</v>
      </c>
      <c r="AG105">
        <v>1.65</v>
      </c>
      <c r="AJ105" t="s">
        <v>88</v>
      </c>
    </row>
    <row r="106" spans="1:36" ht="15" x14ac:dyDescent="0.25">
      <c r="A106">
        <v>2.83</v>
      </c>
      <c r="B106">
        <v>3.1</v>
      </c>
      <c r="C106">
        <v>2.81</v>
      </c>
      <c r="D106" s="20">
        <f t="shared" si="28"/>
        <v>3.180942174165069E-2</v>
      </c>
      <c r="E106" s="17">
        <f>IF(OR($A106="",$B106="",$C106=""),"",A106*'MPTO_working_3-way'!$I105)</f>
        <v>2.9200206635288715</v>
      </c>
      <c r="F106" s="21">
        <f>IF(OR($A106="",$B106="",$C106=""),"",B106*'MPTO_working_3-way'!$I105)</f>
        <v>3.1986092073991172</v>
      </c>
      <c r="G106" s="22">
        <f>IF(OR($A106="",$B106="",$C106=""),"",C106*'MPTO_working_3-way'!$I105)</f>
        <v>2.8993844750940383</v>
      </c>
      <c r="H106" s="17">
        <f>IF(OR($A106="",$B106="",$C106=""),"",'MPTO_working_3-way'!E105)</f>
        <v>2.9175464903113872</v>
      </c>
      <c r="I106" s="21">
        <f>IF(OR($A106="",$B106="",$C106=""),"",'MPTO_working_3-way'!F105)</f>
        <v>3.2053593137873153</v>
      </c>
      <c r="J106" s="22">
        <f>IF(OR($A106="",$B106="",$C106=""),"",'MPTO_working_3-way'!G105)</f>
        <v>2.8962945905651218</v>
      </c>
      <c r="K106" s="17">
        <f>IF(OR($A106="",$B106="",$C106=""),"",'OddsRatio_working_3-way'!H105)</f>
        <v>2.9188196435859601</v>
      </c>
      <c r="L106" s="21">
        <f>IF(OR($A106="",$B106="",$C106=""),"",'OddsRatio_working_3-way'!I105)</f>
        <v>3.201924181164217</v>
      </c>
      <c r="M106" s="22">
        <f>IF(OR($A106="",$B106="",$C106=""),"",'OddsRatio_working_3-way'!J105)</f>
        <v>2.897848937098682</v>
      </c>
      <c r="N106" s="23">
        <f t="shared" si="29"/>
        <v>34.246332996544311</v>
      </c>
      <c r="O106" s="24">
        <f t="shared" si="30"/>
        <v>31.263587864587222</v>
      </c>
      <c r="P106" s="24">
        <f t="shared" si="31"/>
        <v>34.490079138868467</v>
      </c>
      <c r="Q106" t="s">
        <v>75</v>
      </c>
      <c r="R106" t="s">
        <v>70</v>
      </c>
      <c r="S106" s="48" t="s">
        <v>313</v>
      </c>
      <c r="T106" s="35">
        <v>100</v>
      </c>
      <c r="U106" s="35">
        <f t="shared" si="32"/>
        <v>58.50622406639004</v>
      </c>
      <c r="V106" s="35">
        <f t="shared" si="33"/>
        <v>67.948717948717942</v>
      </c>
      <c r="W106" s="35">
        <f t="shared" si="34"/>
        <v>70.845481049562679</v>
      </c>
      <c r="X106" s="35">
        <f t="shared" si="35"/>
        <v>61.205801001719365</v>
      </c>
      <c r="Y106" s="35">
        <f t="shared" si="36"/>
        <v>70.648294884047274</v>
      </c>
      <c r="Z106" s="35">
        <f t="shared" si="37"/>
        <v>73.545057984891997</v>
      </c>
      <c r="AA106" s="35">
        <f t="shared" si="38"/>
        <v>-2.6995769353293255</v>
      </c>
      <c r="AB106" s="35">
        <f t="shared" si="39"/>
        <v>-2.6995769353293326</v>
      </c>
      <c r="AC106" s="35">
        <f t="shared" si="40"/>
        <v>-2.6995769353293184</v>
      </c>
      <c r="AF106">
        <v>2.33</v>
      </c>
      <c r="AG106">
        <v>1.64</v>
      </c>
      <c r="AJ106" t="s">
        <v>88</v>
      </c>
    </row>
    <row r="107" spans="1:36" ht="15" x14ac:dyDescent="0.25">
      <c r="A107">
        <v>2.41</v>
      </c>
      <c r="B107">
        <v>3.12</v>
      </c>
      <c r="C107">
        <v>3.43</v>
      </c>
      <c r="D107" s="20">
        <f t="shared" si="28"/>
        <v>2.6995769353293175E-2</v>
      </c>
      <c r="E107" s="17">
        <f>IF(OR($A107="",$B107="",$C107=""),"",A107*'MPTO_working_3-way'!$I106)</f>
        <v>2.4750598041414369</v>
      </c>
      <c r="F107" s="21">
        <f>IF(OR($A107="",$B107="",$C107=""),"",B107*'MPTO_working_3-way'!$I106)</f>
        <v>3.2042268003822749</v>
      </c>
      <c r="G107" s="22">
        <f>IF(OR($A107="",$B107="",$C107=""),"",C107*'MPTO_working_3-way'!$I106)</f>
        <v>3.5225954888817959</v>
      </c>
      <c r="H107" s="17">
        <f>IF(OR($A107="",$B107="",$C107=""),"",'MPTO_working_3-way'!E106)</f>
        <v>2.4634232786760397</v>
      </c>
      <c r="I107" s="21">
        <f>IF(OR($A107="",$B107="",$C107=""),"",'MPTO_working_3-way'!F106)</f>
        <v>3.2101262201144967</v>
      </c>
      <c r="J107" s="22">
        <f>IF(OR($A107="",$B107="",$C107=""),"",'MPTO_working_3-way'!G106)</f>
        <v>3.539239194494614</v>
      </c>
      <c r="K107" s="17">
        <f>IF(OR($A107="",$B107="",$C107=""),"",'OddsRatio_working_3-way'!H106)</f>
        <v>2.4686104835218798</v>
      </c>
      <c r="L107" s="21">
        <f>IF(OR($A107="",$B107="",$C107=""),"",'OddsRatio_working_3-way'!I106)</f>
        <v>3.2081235638768693</v>
      </c>
      <c r="M107" s="22">
        <f>IF(OR($A107="",$B107="",$C107=""),"",'OddsRatio_working_3-way'!J106)</f>
        <v>3.5310095567079198</v>
      </c>
      <c r="N107" s="23">
        <f t="shared" si="29"/>
        <v>40.403064133106305</v>
      </c>
      <c r="O107" s="24">
        <f t="shared" si="30"/>
        <v>31.208777102816086</v>
      </c>
      <c r="P107" s="24">
        <f t="shared" si="31"/>
        <v>28.388158764077609</v>
      </c>
      <c r="Q107" t="s">
        <v>84</v>
      </c>
      <c r="R107" t="s">
        <v>69</v>
      </c>
      <c r="S107" s="48" t="s">
        <v>313</v>
      </c>
      <c r="T107" s="35">
        <v>100</v>
      </c>
      <c r="U107" s="35">
        <f t="shared" si="32"/>
        <v>67.21311475409837</v>
      </c>
      <c r="V107" s="35">
        <f t="shared" si="33"/>
        <v>67.948717948717942</v>
      </c>
      <c r="W107" s="35">
        <f t="shared" si="34"/>
        <v>62.121212121212118</v>
      </c>
      <c r="X107" s="35">
        <f t="shared" si="35"/>
        <v>69.930069930069934</v>
      </c>
      <c r="Y107" s="35">
        <f t="shared" si="36"/>
        <v>70.665673124689519</v>
      </c>
      <c r="Z107" s="35">
        <f t="shared" si="37"/>
        <v>64.838167297183688</v>
      </c>
      <c r="AA107" s="35">
        <f t="shared" si="38"/>
        <v>-2.7169551759715631</v>
      </c>
      <c r="AB107" s="35">
        <f t="shared" si="39"/>
        <v>-2.7169551759715773</v>
      </c>
      <c r="AC107" s="35">
        <f t="shared" si="40"/>
        <v>-2.7169551759715702</v>
      </c>
      <c r="AF107">
        <v>2.23</v>
      </c>
      <c r="AG107">
        <v>1.71</v>
      </c>
      <c r="AJ107" t="s">
        <v>88</v>
      </c>
    </row>
    <row r="108" spans="1:36" s="35" customFormat="1" ht="15" x14ac:dyDescent="0.25">
      <c r="A108">
        <v>3.05</v>
      </c>
      <c r="B108">
        <v>3.12</v>
      </c>
      <c r="C108">
        <v>2.64</v>
      </c>
      <c r="D108" s="20">
        <f t="shared" si="28"/>
        <v>2.7169551759715693E-2</v>
      </c>
      <c r="E108" s="17">
        <f>IF(OR($A108="",$B108="",$C108=""),"",A108*'MPTO_working_3-way'!$I107)</f>
        <v>3.1328671328671325</v>
      </c>
      <c r="F108" s="21">
        <f>IF(OR($A108="",$B108="",$C108=""),"",B108*'MPTO_working_3-way'!$I107)</f>
        <v>3.204769001490313</v>
      </c>
      <c r="G108" s="22">
        <f>IF(OR($A108="",$B108="",$C108=""),"",C108*'MPTO_working_3-way'!$I107)</f>
        <v>2.7117276166456494</v>
      </c>
      <c r="H108" s="17">
        <f>IF(OR($A108="",$B108="",$C108=""),"",'MPTO_working_3-way'!E107)</f>
        <v>3.1366414958647959</v>
      </c>
      <c r="I108" s="21">
        <f>IF(OR($A108="",$B108="",$C108=""),"",'MPTO_working_3-way'!F107)</f>
        <v>3.210723268511134</v>
      </c>
      <c r="J108" s="22">
        <f>IF(OR($A108="",$B108="",$C108=""),"",'MPTO_working_3-way'!G107)</f>
        <v>2.7046664255077255</v>
      </c>
      <c r="K108" s="17">
        <f>IF(OR($A108="",$B108="",$C108=""),"",'OddsRatio_working_3-way'!H107)</f>
        <v>3.1349539519286038</v>
      </c>
      <c r="L108" s="21">
        <f>IF(OR($A108="",$B108="",$C108=""),"",'OddsRatio_working_3-way'!I107)</f>
        <v>3.2078548185798255</v>
      </c>
      <c r="M108" s="22">
        <f>IF(OR($A108="",$B108="",$C108=""),"",'OddsRatio_working_3-way'!J107)</f>
        <v>2.7079631615428839</v>
      </c>
      <c r="N108" s="23">
        <f t="shared" si="29"/>
        <v>31.919642857142861</v>
      </c>
      <c r="O108" s="24">
        <f t="shared" si="30"/>
        <v>31.203497023809522</v>
      </c>
      <c r="P108" s="24">
        <f t="shared" si="31"/>
        <v>36.876860119047613</v>
      </c>
      <c r="Q108" t="s">
        <v>87</v>
      </c>
      <c r="R108" t="s">
        <v>68</v>
      </c>
      <c r="S108" s="48" t="s">
        <v>313</v>
      </c>
      <c r="T108" s="35">
        <v>100</v>
      </c>
      <c r="U108" s="35">
        <f t="shared" si="32"/>
        <v>42.857142857142854</v>
      </c>
      <c r="V108" s="35">
        <f t="shared" si="33"/>
        <v>72.899728997289984</v>
      </c>
      <c r="W108" s="35">
        <f t="shared" si="34"/>
        <v>80.50682261208577</v>
      </c>
      <c r="X108" s="35">
        <f t="shared" si="35"/>
        <v>46.59344839062426</v>
      </c>
      <c r="Y108" s="35">
        <f t="shared" si="36"/>
        <v>76.636034530771369</v>
      </c>
      <c r="Z108" s="35">
        <f t="shared" si="37"/>
        <v>84.243128145567169</v>
      </c>
      <c r="AA108" s="35">
        <f t="shared" si="38"/>
        <v>-3.7363055334814064</v>
      </c>
      <c r="AB108" s="35">
        <f t="shared" si="39"/>
        <v>-3.7363055334813851</v>
      </c>
      <c r="AC108" s="35">
        <f t="shared" si="40"/>
        <v>-3.7363055334813993</v>
      </c>
      <c r="AD108" s="36"/>
      <c r="AE108" s="36"/>
      <c r="AF108">
        <v>2.2400000000000002</v>
      </c>
      <c r="AG108">
        <v>1.7</v>
      </c>
      <c r="AH108" s="36"/>
      <c r="AI108" s="36"/>
      <c r="AJ108" t="s">
        <v>88</v>
      </c>
    </row>
    <row r="109" spans="1:36" ht="15" x14ac:dyDescent="0.25">
      <c r="A109">
        <v>1.75</v>
      </c>
      <c r="B109">
        <v>3.69</v>
      </c>
      <c r="C109">
        <v>5.13</v>
      </c>
      <c r="D109" s="20">
        <f t="shared" si="28"/>
        <v>3.7363055334814099E-2</v>
      </c>
      <c r="E109" s="17">
        <f>IF(OR($A109="",$B109="",$C109=""),"",A109*'MPTO_working_3-way'!$I108)</f>
        <v>1.8153853468359247</v>
      </c>
      <c r="F109" s="21">
        <f>IF(OR($A109="",$B109="",$C109=""),"",B109*'MPTO_working_3-way'!$I108)</f>
        <v>3.8278696741854641</v>
      </c>
      <c r="G109" s="22">
        <f>IF(OR($A109="",$B109="",$C109=""),"",C109*'MPTO_working_3-way'!$I108)</f>
        <v>5.3216724738675962</v>
      </c>
      <c r="H109" s="17">
        <f>IF(OR($A109="",$B109="",$C109=""),"",'MPTO_working_3-way'!E108)</f>
        <v>1.7889912715931873</v>
      </c>
      <c r="I109" s="21">
        <f>IF(OR($A109="",$B109="",$C109=""),"",'MPTO_working_3-way'!F108)</f>
        <v>3.8677484041016128</v>
      </c>
      <c r="J109" s="22">
        <f>IF(OR($A109="",$B109="",$C109=""),"",'MPTO_working_3-way'!G108)</f>
        <v>5.480130026427128</v>
      </c>
      <c r="K109" s="17">
        <f>IF(OR($A109="",$B109="",$C109=""),"",'OddsRatio_working_3-way'!H108)</f>
        <v>1.7986446570298624</v>
      </c>
      <c r="L109" s="21">
        <f>IF(OR($A109="",$B109="",$C109=""),"",'OddsRatio_working_3-way'!I108)</f>
        <v>3.8644721698804378</v>
      </c>
      <c r="M109" s="22">
        <f>IF(OR($A109="",$B109="",$C109=""),"",'OddsRatio_working_3-way'!J108)</f>
        <v>5.3978699113777733</v>
      </c>
      <c r="N109" s="23">
        <f t="shared" si="29"/>
        <v>55.08472356808003</v>
      </c>
      <c r="O109" s="24">
        <f t="shared" si="30"/>
        <v>26.124191394075897</v>
      </c>
      <c r="P109" s="24">
        <f t="shared" si="31"/>
        <v>18.791085037844066</v>
      </c>
      <c r="Q109" t="s">
        <v>80</v>
      </c>
      <c r="R109" t="s">
        <v>71</v>
      </c>
      <c r="S109" s="48" t="s">
        <v>313</v>
      </c>
      <c r="T109" s="35">
        <v>100</v>
      </c>
      <c r="U109" s="35">
        <f t="shared" si="32"/>
        <v>70.674486803519059</v>
      </c>
      <c r="V109" s="35">
        <f t="shared" si="33"/>
        <v>66.555183946488299</v>
      </c>
      <c r="W109" s="35">
        <f t="shared" si="34"/>
        <v>59.514170040485837</v>
      </c>
      <c r="X109" s="35">
        <f t="shared" si="35"/>
        <v>73.930646013025878</v>
      </c>
      <c r="Y109" s="35">
        <f t="shared" si="36"/>
        <v>69.811343155995104</v>
      </c>
      <c r="Z109" s="35">
        <f t="shared" si="37"/>
        <v>62.770329249992642</v>
      </c>
      <c r="AA109" s="35">
        <f t="shared" si="38"/>
        <v>-3.2561592095068193</v>
      </c>
      <c r="AB109" s="35">
        <f t="shared" si="39"/>
        <v>-3.256159209506805</v>
      </c>
      <c r="AC109" s="35">
        <f t="shared" si="40"/>
        <v>-3.256159209506805</v>
      </c>
      <c r="AF109">
        <v>2</v>
      </c>
      <c r="AG109">
        <v>1.88</v>
      </c>
      <c r="AJ109" t="s">
        <v>88</v>
      </c>
    </row>
    <row r="110" spans="1:36" ht="15" x14ac:dyDescent="0.25">
      <c r="A110">
        <v>3.41</v>
      </c>
      <c r="B110">
        <v>2.99</v>
      </c>
      <c r="C110">
        <v>2.4700000000000002</v>
      </c>
      <c r="D110" s="20">
        <f t="shared" si="28"/>
        <v>3.2561592095068148E-2</v>
      </c>
      <c r="E110" s="17">
        <f>IF(OR($A110="",$B110="",$C110=""),"",A110*'MPTO_working_3-way'!$I109)</f>
        <v>3.5210350290441825</v>
      </c>
      <c r="F110" s="21">
        <f>IF(OR($A110="",$B110="",$C110=""),"",B110*'MPTO_working_3-way'!$I109)</f>
        <v>3.0873591603642541</v>
      </c>
      <c r="G110" s="22">
        <f>IF(OR($A110="",$B110="",$C110=""),"",C110*'MPTO_working_3-way'!$I109)</f>
        <v>2.5504271324748187</v>
      </c>
      <c r="H110" s="17">
        <f>IF(OR($A110="",$B110="",$C110=""),"",'MPTO_working_3-way'!E109)</f>
        <v>3.5410605884277624</v>
      </c>
      <c r="I110" s="21">
        <f>IF(OR($A110="",$B110="",$C110=""),"",'MPTO_working_3-way'!F109)</f>
        <v>3.0902893246432965</v>
      </c>
      <c r="J110" s="22">
        <f>IF(OR($A110="",$B110="",$C110=""),"",'MPTO_working_3-way'!G109)</f>
        <v>2.5380424932778589</v>
      </c>
      <c r="K110" s="17">
        <f>IF(OR($A110="",$B110="",$C110=""),"",'OddsRatio_working_3-way'!H109)</f>
        <v>3.5308141862586986</v>
      </c>
      <c r="L110" s="21">
        <f>IF(OR($A110="",$B110="",$C110=""),"",'OddsRatio_working_3-way'!I109)</f>
        <v>3.089759431806975</v>
      </c>
      <c r="M110" s="22">
        <f>IF(OR($A110="",$B110="",$C110=""),"",'OddsRatio_working_3-way'!J109)</f>
        <v>2.5436916405810313</v>
      </c>
      <c r="N110" s="23">
        <f t="shared" si="29"/>
        <v>28.400739889016645</v>
      </c>
      <c r="O110" s="24">
        <f t="shared" si="30"/>
        <v>32.390141478778176</v>
      </c>
      <c r="P110" s="24">
        <f t="shared" si="31"/>
        <v>39.209118632205161</v>
      </c>
      <c r="Q110" t="s">
        <v>79</v>
      </c>
      <c r="R110" t="s">
        <v>83</v>
      </c>
      <c r="S110" s="48" t="s">
        <v>313</v>
      </c>
      <c r="T110" s="35">
        <v>100</v>
      </c>
      <c r="U110" s="35">
        <f t="shared" si="32"/>
        <v>38.271604938271601</v>
      </c>
      <c r="V110" s="35">
        <f t="shared" si="33"/>
        <v>75.845410628019309</v>
      </c>
      <c r="W110" s="35">
        <f t="shared" si="34"/>
        <v>80.842911877394641</v>
      </c>
      <c r="X110" s="35">
        <f t="shared" si="35"/>
        <v>43.311677494586043</v>
      </c>
      <c r="Y110" s="35">
        <f t="shared" si="36"/>
        <v>80.885483184333751</v>
      </c>
      <c r="Z110" s="35">
        <f t="shared" si="37"/>
        <v>85.882984433709069</v>
      </c>
      <c r="AA110" s="35">
        <f t="shared" si="38"/>
        <v>-5.040072556314442</v>
      </c>
      <c r="AB110" s="35">
        <f t="shared" si="39"/>
        <v>-5.040072556314442</v>
      </c>
      <c r="AC110" s="35">
        <f t="shared" si="40"/>
        <v>-5.0400725563144277</v>
      </c>
      <c r="AF110">
        <v>2.35</v>
      </c>
      <c r="AG110">
        <v>1.63</v>
      </c>
      <c r="AJ110" t="s">
        <v>88</v>
      </c>
    </row>
    <row r="111" spans="1:36" ht="15" x14ac:dyDescent="0.25">
      <c r="A111">
        <v>1.62</v>
      </c>
      <c r="B111">
        <v>4.1399999999999997</v>
      </c>
      <c r="C111">
        <v>5.22</v>
      </c>
      <c r="D111" s="20">
        <f t="shared" si="28"/>
        <v>5.0400725563144455E-2</v>
      </c>
      <c r="E111" s="17">
        <f>IF(OR($A111="",$B111="",$C111=""),"",A111*'MPTO_working_3-way'!$I110)</f>
        <v>1.7016491754122942</v>
      </c>
      <c r="F111" s="21">
        <f>IF(OR($A111="",$B111="",$C111=""),"",B111*'MPTO_working_3-way'!$I110)</f>
        <v>4.3486590038314175</v>
      </c>
      <c r="G111" s="22">
        <f>IF(OR($A111="",$B111="",$C111=""),"",C111*'MPTO_working_3-way'!$I110)</f>
        <v>5.4830917874396139</v>
      </c>
      <c r="H111" s="17">
        <f>IF(OR($A111="",$B111="",$C111=""),"",'MPTO_working_3-way'!E110)</f>
        <v>1.6653241135553343</v>
      </c>
      <c r="I111" s="21">
        <f>IF(OR($A111="",$B111="",$C111=""),"",'MPTO_working_3-way'!F110)</f>
        <v>4.4494742910478493</v>
      </c>
      <c r="J111" s="22">
        <f>IF(OR($A111="",$B111="",$C111=""),"",'MPTO_working_3-way'!G110)</f>
        <v>5.7217848695590794</v>
      </c>
      <c r="K111" s="17">
        <f>IF(OR($A111="",$B111="",$C111=""),"",'OddsRatio_working_3-way'!H110)</f>
        <v>1.6775081574818504</v>
      </c>
      <c r="L111" s="21">
        <f>IF(OR($A111="",$B111="",$C111=""),"",'OddsRatio_working_3-way'!I110)</f>
        <v>4.4312509911177562</v>
      </c>
      <c r="M111" s="22">
        <f>IF(OR($A111="",$B111="",$C111=""),"",'OddsRatio_working_3-way'!J110)</f>
        <v>5.611426491247431</v>
      </c>
      <c r="N111" s="23">
        <f t="shared" si="29"/>
        <v>58.766519823788535</v>
      </c>
      <c r="O111" s="24">
        <f t="shared" si="30"/>
        <v>22.995594713656388</v>
      </c>
      <c r="P111" s="24">
        <f t="shared" si="31"/>
        <v>18.237885462555063</v>
      </c>
      <c r="Q111" t="s">
        <v>300</v>
      </c>
      <c r="R111" t="s">
        <v>301</v>
      </c>
      <c r="S111" s="48" t="s">
        <v>314</v>
      </c>
      <c r="T111" s="35">
        <v>100</v>
      </c>
      <c r="U111" s="35">
        <f t="shared" si="32"/>
        <v>67.741935483870961</v>
      </c>
      <c r="V111" s="35">
        <f t="shared" si="33"/>
        <v>71.428571428571431</v>
      </c>
      <c r="W111" s="35">
        <f t="shared" si="34"/>
        <v>53.488372093023258</v>
      </c>
      <c r="X111" s="35">
        <f t="shared" si="35"/>
        <v>75.083056478405325</v>
      </c>
      <c r="Y111" s="35">
        <f t="shared" si="36"/>
        <v>78.769692423105781</v>
      </c>
      <c r="Z111" s="35">
        <f t="shared" si="37"/>
        <v>60.829493087557609</v>
      </c>
      <c r="AA111" s="35">
        <f t="shared" si="38"/>
        <v>-7.3411209945343643</v>
      </c>
      <c r="AB111" s="35">
        <f t="shared" si="39"/>
        <v>-7.3411209945343501</v>
      </c>
      <c r="AC111" s="35">
        <f t="shared" si="40"/>
        <v>-7.3411209945343501</v>
      </c>
      <c r="AF111">
        <v>1.76</v>
      </c>
      <c r="AG111">
        <v>2.09</v>
      </c>
      <c r="AJ111" t="s">
        <v>316</v>
      </c>
    </row>
    <row r="112" spans="1:36" ht="15" x14ac:dyDescent="0.25">
      <c r="A112">
        <v>3.1</v>
      </c>
      <c r="B112">
        <v>3.5</v>
      </c>
      <c r="C112">
        <v>2.15</v>
      </c>
      <c r="D112" s="20">
        <f t="shared" si="28"/>
        <v>7.3411209945343447E-2</v>
      </c>
      <c r="E112" s="17">
        <f>IF(OR($A112="",$B112="",$C112=""),"",A112*'MPTO_working_3-way'!$I111)</f>
        <v>3.3275747508305646</v>
      </c>
      <c r="F112" s="21">
        <f>IF(OR($A112="",$B112="",$C112=""),"",B112*'MPTO_working_3-way'!$I111)</f>
        <v>3.7569392348087023</v>
      </c>
      <c r="G112" s="22">
        <f>IF(OR($A112="",$B112="",$C112=""),"",C112*'MPTO_working_3-way'!$I111)</f>
        <v>2.3078341013824883</v>
      </c>
      <c r="H112" s="17">
        <f>IF(OR($A112="",$B112="",$C112=""),"",'MPTO_working_3-way'!E111)</f>
        <v>3.3544637507489514</v>
      </c>
      <c r="I112" s="21">
        <f>IF(OR($A112="",$B112="",$C112=""),"",'MPTO_working_3-way'!F111)</f>
        <v>3.8278408313961441</v>
      </c>
      <c r="J112" s="22">
        <f>IF(OR($A112="",$B112="",$C112=""),"",'MPTO_working_3-way'!G111)</f>
        <v>2.2693960275638423</v>
      </c>
      <c r="K112" s="17">
        <f>IF(OR($A112="",$B112="",$C112=""),"",'OddsRatio_working_3-way'!H111)</f>
        <v>3.3467557646580537</v>
      </c>
      <c r="L112" s="21">
        <f>IF(OR($A112="",$B112="",$C112=""),"",'OddsRatio_working_3-way'!I111)</f>
        <v>3.7937568626881588</v>
      </c>
      <c r="M112" s="22">
        <f>IF(OR($A112="",$B112="",$C112=""),"",'OddsRatio_working_3-way'!J111)</f>
        <v>2.2851281568365533</v>
      </c>
      <c r="N112" s="23">
        <f t="shared" si="29"/>
        <v>30.051916932907353</v>
      </c>
      <c r="O112" s="24">
        <f t="shared" si="30"/>
        <v>26.61741214057508</v>
      </c>
      <c r="P112" s="24">
        <f t="shared" si="31"/>
        <v>43.33067092651757</v>
      </c>
      <c r="Q112" t="s">
        <v>302</v>
      </c>
      <c r="R112" t="s">
        <v>303</v>
      </c>
      <c r="S112" s="48" t="s">
        <v>314</v>
      </c>
      <c r="T112" s="35">
        <v>100</v>
      </c>
      <c r="U112" s="35">
        <f t="shared" si="32"/>
        <v>24.242424242424242</v>
      </c>
      <c r="V112" s="35">
        <f t="shared" si="33"/>
        <v>82.51748251748252</v>
      </c>
      <c r="W112" s="35">
        <f t="shared" si="34"/>
        <v>90.64546304957905</v>
      </c>
      <c r="X112" s="35">
        <f t="shared" si="35"/>
        <v>26.837054432938441</v>
      </c>
      <c r="Y112" s="35">
        <f t="shared" si="36"/>
        <v>85.112112707996715</v>
      </c>
      <c r="Z112" s="35">
        <f t="shared" si="37"/>
        <v>93.240093240093231</v>
      </c>
      <c r="AA112" s="35">
        <f t="shared" si="38"/>
        <v>-2.5946301905141986</v>
      </c>
      <c r="AB112" s="35">
        <f t="shared" si="39"/>
        <v>-2.5946301905141951</v>
      </c>
      <c r="AC112" s="35">
        <f t="shared" si="40"/>
        <v>-2.5946301905141809</v>
      </c>
      <c r="AF112">
        <v>1.69</v>
      </c>
      <c r="AG112">
        <v>2.29</v>
      </c>
      <c r="AJ112" t="s">
        <v>316</v>
      </c>
    </row>
    <row r="113" spans="1:36" s="35" customFormat="1" ht="15" x14ac:dyDescent="0.25">
      <c r="A113">
        <v>1.32</v>
      </c>
      <c r="B113">
        <v>5.72</v>
      </c>
      <c r="C113">
        <v>10.69</v>
      </c>
      <c r="D113" s="20">
        <f t="shared" si="28"/>
        <v>2.5946301905142022E-2</v>
      </c>
      <c r="E113" s="17">
        <f>IF(OR($A113="",$B113="",$C113=""),"",A113*'MPTO_working_3-way'!$I112)</f>
        <v>1.3542491185147876</v>
      </c>
      <c r="F113" s="21">
        <f>IF(OR($A113="",$B113="",$C113=""),"",B113*'MPTO_working_3-way'!$I112)</f>
        <v>5.8684128468974119</v>
      </c>
      <c r="G113" s="22">
        <f>IF(OR($A113="",$B113="",$C113=""),"",C113*'MPTO_working_3-way'!$I112)</f>
        <v>10.967365967365968</v>
      </c>
      <c r="H113" s="17">
        <f>IF(OR($A113="",$B113="",$C113=""),"",'MPTO_working_3-way'!E112)</f>
        <v>1.3352436392151992</v>
      </c>
      <c r="I113" s="21">
        <f>IF(OR($A113="",$B113="",$C113=""),"",'MPTO_working_3-way'!F112)</f>
        <v>6.017701398791039</v>
      </c>
      <c r="J113" s="22">
        <f>IF(OR($A113="",$B113="",$C113=""),"",'MPTO_working_3-way'!G112)</f>
        <v>11.779034426075123</v>
      </c>
      <c r="K113" s="17">
        <f>IF(OR($A113="",$B113="",$C113=""),"",'OddsRatio_working_3-way'!H112)</f>
        <v>1.3408745220345546</v>
      </c>
      <c r="L113" s="21">
        <f>IF(OR($A113="",$B113="",$C113=""),"",'OddsRatio_working_3-way'!I112)</f>
        <v>6.0278992000096805</v>
      </c>
      <c r="M113" s="22">
        <f>IF(OR($A113="",$B113="",$C113=""),"",'OddsRatio_working_3-way'!J112)</f>
        <v>11.322106620358859</v>
      </c>
      <c r="N113" s="23">
        <f t="shared" si="29"/>
        <v>73.841657810839521</v>
      </c>
      <c r="O113" s="24">
        <f t="shared" si="30"/>
        <v>17.040382571732199</v>
      </c>
      <c r="P113" s="24">
        <f t="shared" si="31"/>
        <v>9.1179596174282675</v>
      </c>
      <c r="Q113" t="s">
        <v>304</v>
      </c>
      <c r="R113" t="s">
        <v>305</v>
      </c>
      <c r="S113" s="48" t="s">
        <v>314</v>
      </c>
      <c r="T113" s="35">
        <v>100</v>
      </c>
      <c r="U113" s="35">
        <f t="shared" si="32"/>
        <v>23.664122137404579</v>
      </c>
      <c r="V113" s="35">
        <f t="shared" si="33"/>
        <v>82.456140350877192</v>
      </c>
      <c r="W113" s="35">
        <f t="shared" si="34"/>
        <v>91.42367066895369</v>
      </c>
      <c r="X113" s="35">
        <f t="shared" si="35"/>
        <v>26.120188980169118</v>
      </c>
      <c r="Y113" s="35">
        <f t="shared" si="36"/>
        <v>84.91220719364172</v>
      </c>
      <c r="Z113" s="35">
        <f t="shared" si="37"/>
        <v>93.879737511718218</v>
      </c>
      <c r="AA113" s="35">
        <f t="shared" si="38"/>
        <v>-2.4560668427645389</v>
      </c>
      <c r="AB113" s="35">
        <f t="shared" si="39"/>
        <v>-2.4560668427645282</v>
      </c>
      <c r="AC113" s="35">
        <f t="shared" si="40"/>
        <v>-2.4560668427645282</v>
      </c>
      <c r="AD113" s="36"/>
      <c r="AE113" s="36"/>
      <c r="AF113">
        <v>1.7</v>
      </c>
      <c r="AG113">
        <v>2.27</v>
      </c>
      <c r="AH113" s="36"/>
      <c r="AI113" s="36"/>
      <c r="AJ113" t="s">
        <v>319</v>
      </c>
    </row>
    <row r="114" spans="1:36" ht="15" x14ac:dyDescent="0.25">
      <c r="A114">
        <v>1.31</v>
      </c>
      <c r="B114">
        <v>5.7</v>
      </c>
      <c r="C114">
        <v>11.66</v>
      </c>
      <c r="D114" s="20">
        <f t="shared" si="28"/>
        <v>2.4560668427645371E-2</v>
      </c>
      <c r="E114" s="17">
        <f>IF(OR($A114="",$B114="",$C114=""),"",A114*'MPTO_working_3-way'!$I113)</f>
        <v>1.3421744756402154</v>
      </c>
      <c r="F114" s="21">
        <f>IF(OR($A114="",$B114="",$C114=""),"",B114*'MPTO_working_3-way'!$I113)</f>
        <v>5.8399958100375784</v>
      </c>
      <c r="G114" s="22">
        <f>IF(OR($A114="",$B114="",$C114=""),"",C114*'MPTO_working_3-way'!$I113)</f>
        <v>11.946377393866346</v>
      </c>
      <c r="H114" s="17">
        <f>IF(OR($A114="",$B114="",$C114=""),"",'MPTO_working_3-way'!E113)</f>
        <v>1.3242018332084313</v>
      </c>
      <c r="I114" s="21">
        <f>IF(OR($A114="",$B114="",$C114=""),"",'MPTO_working_3-way'!F113)</f>
        <v>5.9790122196375819</v>
      </c>
      <c r="J114" s="22">
        <f>IF(OR($A114="",$B114="",$C114=""),"",'MPTO_working_3-way'!G113)</f>
        <v>12.890517613220799</v>
      </c>
      <c r="K114" s="17">
        <f>IF(OR($A114="",$B114="",$C114=""),"",'OddsRatio_working_3-way'!H113)</f>
        <v>1.3295408566958486</v>
      </c>
      <c r="L114" s="21">
        <f>IF(OR($A114="",$B114="",$C114=""),"",'OddsRatio_working_3-way'!I113)</f>
        <v>5.9962646015176997</v>
      </c>
      <c r="M114" s="22">
        <f>IF(OR($A114="",$B114="",$C114=""),"",'OddsRatio_working_3-way'!J113)</f>
        <v>12.33195333025078</v>
      </c>
      <c r="N114" s="23">
        <f t="shared" si="29"/>
        <v>74.505961642803655</v>
      </c>
      <c r="O114" s="24">
        <f t="shared" si="30"/>
        <v>17.123299956503999</v>
      </c>
      <c r="P114" s="24">
        <f t="shared" si="31"/>
        <v>8.370738400692348</v>
      </c>
      <c r="Q114" t="s">
        <v>306</v>
      </c>
      <c r="R114" t="s">
        <v>307</v>
      </c>
      <c r="S114" s="48" t="s">
        <v>314</v>
      </c>
      <c r="T114" s="35">
        <v>100</v>
      </c>
      <c r="U114" s="35">
        <f t="shared" si="32"/>
        <v>65.397923875432525</v>
      </c>
      <c r="V114" s="35">
        <f t="shared" si="33"/>
        <v>70.238095238095241</v>
      </c>
      <c r="W114" s="35">
        <f t="shared" si="34"/>
        <v>61.089494163424128</v>
      </c>
      <c r="X114" s="35">
        <f t="shared" si="35"/>
        <v>68.672410598480639</v>
      </c>
      <c r="Y114" s="35">
        <f t="shared" si="36"/>
        <v>73.51258196114334</v>
      </c>
      <c r="Z114" s="35">
        <f t="shared" si="37"/>
        <v>64.363980886472234</v>
      </c>
      <c r="AA114" s="35">
        <f t="shared" si="38"/>
        <v>-3.2744867230481134</v>
      </c>
      <c r="AB114" s="35">
        <f t="shared" si="39"/>
        <v>-3.2744867230480992</v>
      </c>
      <c r="AC114" s="35">
        <f t="shared" si="40"/>
        <v>-3.2744867230481063</v>
      </c>
      <c r="AF114">
        <v>1.64</v>
      </c>
      <c r="AG114">
        <v>2.38</v>
      </c>
      <c r="AJ114" t="s">
        <v>319</v>
      </c>
    </row>
    <row r="115" spans="1:36" ht="15" x14ac:dyDescent="0.25">
      <c r="A115">
        <v>2.89</v>
      </c>
      <c r="B115">
        <v>3.36</v>
      </c>
      <c r="C115">
        <v>2.57</v>
      </c>
      <c r="D115" s="20">
        <f t="shared" si="28"/>
        <v>3.2744867230481089E-2</v>
      </c>
      <c r="E115" s="17">
        <f>IF(OR($A115="",$B115="",$C115=""),"",A115*'MPTO_working_3-way'!$I114)</f>
        <v>2.9846326662960907</v>
      </c>
      <c r="F115" s="21">
        <f>IF(OR($A115="",$B115="",$C115=""),"",B115*'MPTO_working_3-way'!$I114)</f>
        <v>3.4700227538944164</v>
      </c>
      <c r="G115" s="22">
        <f>IF(OR($A115="",$B115="",$C115=""),"",C115*'MPTO_working_3-way'!$I114)</f>
        <v>2.6541543087823363</v>
      </c>
      <c r="H115" s="17">
        <f>IF(OR($A115="",$B115="",$C115=""),"",'MPTO_working_3-way'!E114)</f>
        <v>2.9841321265724576</v>
      </c>
      <c r="I115" s="21">
        <f>IF(OR($A115="",$B115="",$C115=""),"",'MPTO_working_3-way'!F114)</f>
        <v>3.4879167348405256</v>
      </c>
      <c r="J115" s="22">
        <f>IF(OR($A115="",$B115="",$C115=""),"",'MPTO_working_3-way'!G114)</f>
        <v>2.6441728460535532</v>
      </c>
      <c r="K115" s="17">
        <f>IF(OR($A115="",$B115="",$C115=""),"",'OddsRatio_working_3-way'!H114)</f>
        <v>2.9849740677630101</v>
      </c>
      <c r="L115" s="21">
        <f>IF(OR($A115="",$B115="",$C115=""),"",'OddsRatio_working_3-way'!I114)</f>
        <v>3.4785919576300017</v>
      </c>
      <c r="M115" s="22">
        <f>IF(OR($A115="",$B115="",$C115=""),"",'OddsRatio_working_3-way'!J114)</f>
        <v>2.6488938023216537</v>
      </c>
      <c r="N115" s="23">
        <f t="shared" si="29"/>
        <v>33.504960636948113</v>
      </c>
      <c r="O115" s="24">
        <f t="shared" si="30"/>
        <v>28.818254833565494</v>
      </c>
      <c r="P115" s="24">
        <f t="shared" si="31"/>
        <v>37.676784529486405</v>
      </c>
      <c r="Q115" t="s">
        <v>95</v>
      </c>
      <c r="R115" t="s">
        <v>107</v>
      </c>
      <c r="S115" s="48" t="s">
        <v>314</v>
      </c>
      <c r="T115" s="35">
        <v>100</v>
      </c>
      <c r="U115" s="35">
        <f t="shared" si="32"/>
        <v>38.271604938271601</v>
      </c>
      <c r="V115" s="35">
        <f t="shared" si="33"/>
        <v>74.554707379134854</v>
      </c>
      <c r="W115" s="35">
        <f t="shared" si="34"/>
        <v>83.4983498349835</v>
      </c>
      <c r="X115" s="35">
        <f t="shared" si="35"/>
        <v>41.946942785881639</v>
      </c>
      <c r="Y115" s="35">
        <f t="shared" si="36"/>
        <v>78.230045226744892</v>
      </c>
      <c r="Z115" s="35">
        <f t="shared" si="37"/>
        <v>87.173687682593524</v>
      </c>
      <c r="AA115" s="35">
        <f t="shared" si="38"/>
        <v>-3.675337847610038</v>
      </c>
      <c r="AB115" s="35">
        <f t="shared" si="39"/>
        <v>-3.675337847610038</v>
      </c>
      <c r="AC115" s="35">
        <f t="shared" si="40"/>
        <v>-3.6753378476100238</v>
      </c>
      <c r="AF115">
        <v>2.2000000000000002</v>
      </c>
      <c r="AG115">
        <v>1.72</v>
      </c>
      <c r="AJ115" t="s">
        <v>156</v>
      </c>
    </row>
    <row r="116" spans="1:36" ht="15" x14ac:dyDescent="0.25">
      <c r="A116">
        <v>1.62</v>
      </c>
      <c r="B116">
        <v>3.93</v>
      </c>
      <c r="C116">
        <v>6.06</v>
      </c>
      <c r="D116" s="20">
        <f t="shared" si="28"/>
        <v>3.6753378476100274E-2</v>
      </c>
      <c r="E116" s="17">
        <f>IF(OR($A116="",$B116="",$C116=""),"",A116*'MPTO_working_3-way'!$I115)</f>
        <v>1.6795404731312826</v>
      </c>
      <c r="F116" s="21">
        <f>IF(OR($A116="",$B116="",$C116=""),"",B116*'MPTO_working_3-way'!$I115)</f>
        <v>4.0744407774110742</v>
      </c>
      <c r="G116" s="22">
        <f>IF(OR($A116="",$B116="",$C116=""),"",C116*'MPTO_working_3-way'!$I115)</f>
        <v>6.2827254735651676</v>
      </c>
      <c r="H116" s="17">
        <f>IF(OR($A116="",$B116="",$C116=""),"",'MPTO_working_3-way'!E115)</f>
        <v>1.6528028886612129</v>
      </c>
      <c r="I116" s="21">
        <f>IF(OR($A116="",$B116="",$C116=""),"",'MPTO_working_3-way'!F115)</f>
        <v>4.1287884722316752</v>
      </c>
      <c r="J116" s="22">
        <f>IF(OR($A116="",$B116="",$C116=""),"",'MPTO_working_3-way'!G115)</f>
        <v>6.5459859394373723</v>
      </c>
      <c r="K116" s="17">
        <f>IF(OR($A116="",$B116="",$C116=""),"",'OddsRatio_working_3-way'!H115)</f>
        <v>1.6621034099173</v>
      </c>
      <c r="L116" s="21">
        <f>IF(OR($A116="",$B116="",$C116=""),"",'OddsRatio_working_3-way'!I115)</f>
        <v>4.1289725662220773</v>
      </c>
      <c r="M116" s="22">
        <f>IF(OR($A116="",$B116="",$C116=""),"",'OddsRatio_working_3-way'!J115)</f>
        <v>6.4036181519057038</v>
      </c>
      <c r="N116" s="23">
        <f t="shared" si="29"/>
        <v>59.540095400954009</v>
      </c>
      <c r="O116" s="24">
        <f t="shared" si="30"/>
        <v>24.543245432454324</v>
      </c>
      <c r="P116" s="24">
        <f t="shared" si="31"/>
        <v>15.916659166591668</v>
      </c>
      <c r="Q116" t="s">
        <v>148</v>
      </c>
      <c r="R116" t="s">
        <v>98</v>
      </c>
      <c r="S116" s="48" t="s">
        <v>314</v>
      </c>
      <c r="T116" s="35">
        <v>100</v>
      </c>
      <c r="U116" s="35">
        <f t="shared" si="32"/>
        <v>58.50622406639004</v>
      </c>
      <c r="V116" s="35">
        <f t="shared" si="33"/>
        <v>70.414201183431956</v>
      </c>
      <c r="W116" s="35">
        <f t="shared" si="34"/>
        <v>66.666666666666657</v>
      </c>
      <c r="X116" s="35">
        <f t="shared" si="35"/>
        <v>62.91913214990138</v>
      </c>
      <c r="Y116" s="35">
        <f t="shared" si="36"/>
        <v>74.827109266943296</v>
      </c>
      <c r="Z116" s="35">
        <f t="shared" si="37"/>
        <v>71.079574750178011</v>
      </c>
      <c r="AA116" s="35">
        <f t="shared" si="38"/>
        <v>-4.4129080835113399</v>
      </c>
      <c r="AB116" s="35">
        <f t="shared" si="39"/>
        <v>-4.4129080835113399</v>
      </c>
      <c r="AC116" s="35">
        <f t="shared" si="40"/>
        <v>-4.4129080835113541</v>
      </c>
      <c r="AF116">
        <v>2.06</v>
      </c>
      <c r="AG116">
        <v>1.83</v>
      </c>
      <c r="AJ116" t="s">
        <v>156</v>
      </c>
    </row>
    <row r="117" spans="1:36" ht="15" x14ac:dyDescent="0.25">
      <c r="A117">
        <v>2.41</v>
      </c>
      <c r="B117">
        <v>3.38</v>
      </c>
      <c r="C117">
        <v>3</v>
      </c>
      <c r="D117" s="20">
        <f t="shared" si="28"/>
        <v>4.4129080835113355E-2</v>
      </c>
      <c r="E117" s="17">
        <f>IF(OR($A117="",$B117="",$C117=""),"",A117*'MPTO_working_3-way'!$I116)</f>
        <v>2.5163510848126234</v>
      </c>
      <c r="F117" s="21">
        <f>IF(OR($A117="",$B117="",$C117=""),"",B117*'MPTO_working_3-way'!$I116)</f>
        <v>3.529156293222683</v>
      </c>
      <c r="G117" s="22">
        <f>IF(OR($A117="",$B117="",$C117=""),"",C117*'MPTO_working_3-way'!$I116)</f>
        <v>3.1323872425053398</v>
      </c>
      <c r="H117" s="17">
        <f>IF(OR($A117="",$B117="",$C117=""),"",'MPTO_working_3-way'!E116)</f>
        <v>2.4985754014777655</v>
      </c>
      <c r="I117" s="21">
        <f>IF(OR($A117="",$B117="",$C117=""),"",'MPTO_working_3-way'!F116)</f>
        <v>3.5568417784160378</v>
      </c>
      <c r="J117" s="22">
        <f>IF(OR($A117="",$B117="",$C117=""),"",'MPTO_working_3-way'!G116)</f>
        <v>3.1384990795838861</v>
      </c>
      <c r="K117" s="17">
        <f>IF(OR($A117="",$B117="",$C117=""),"",'OddsRatio_working_3-way'!H116)</f>
        <v>2.5065150150745494</v>
      </c>
      <c r="L117" s="21">
        <f>IF(OR($A117="",$B117="",$C117=""),"",'OddsRatio_working_3-way'!I116)</f>
        <v>3.5429118694166153</v>
      </c>
      <c r="M117" s="22">
        <f>IF(OR($A117="",$B117="",$C117=""),"",'OddsRatio_working_3-way'!J116)</f>
        <v>3.1369007306021977</v>
      </c>
      <c r="N117" s="23">
        <f t="shared" si="29"/>
        <v>39.740082615477469</v>
      </c>
      <c r="O117" s="24">
        <f t="shared" si="30"/>
        <v>28.335384350088965</v>
      </c>
      <c r="P117" s="24">
        <f t="shared" si="31"/>
        <v>31.924533034433573</v>
      </c>
      <c r="Q117" t="s">
        <v>112</v>
      </c>
      <c r="R117" t="s">
        <v>114</v>
      </c>
      <c r="S117" s="48" t="s">
        <v>314</v>
      </c>
      <c r="T117" s="35">
        <v>100</v>
      </c>
      <c r="U117" s="35">
        <f t="shared" si="32"/>
        <v>56.896551724137922</v>
      </c>
      <c r="V117" s="35">
        <f t="shared" si="33"/>
        <v>68.35443037974683</v>
      </c>
      <c r="W117" s="35">
        <f t="shared" si="34"/>
        <v>70.326409495548958</v>
      </c>
      <c r="X117" s="35">
        <f t="shared" si="35"/>
        <v>61.319160124704197</v>
      </c>
      <c r="Y117" s="35">
        <f t="shared" si="36"/>
        <v>72.777038780313106</v>
      </c>
      <c r="Z117" s="35">
        <f t="shared" si="37"/>
        <v>74.749017896115234</v>
      </c>
      <c r="AA117" s="35">
        <f t="shared" si="38"/>
        <v>-4.4226084005662756</v>
      </c>
      <c r="AB117" s="35">
        <f t="shared" si="39"/>
        <v>-4.4226084005662756</v>
      </c>
      <c r="AC117" s="35">
        <f t="shared" si="40"/>
        <v>-4.4226084005662756</v>
      </c>
      <c r="AF117">
        <v>2</v>
      </c>
      <c r="AG117">
        <v>1.85</v>
      </c>
      <c r="AJ117" t="s">
        <v>157</v>
      </c>
    </row>
    <row r="118" spans="1:36" ht="15" x14ac:dyDescent="0.25">
      <c r="A118">
        <v>2.3199999999999998</v>
      </c>
      <c r="B118">
        <v>3.16</v>
      </c>
      <c r="C118">
        <v>3.37</v>
      </c>
      <c r="D118" s="20">
        <f t="shared" si="28"/>
        <v>4.4226084005662747E-2</v>
      </c>
      <c r="E118" s="17">
        <f>IF(OR($A118="",$B118="",$C118=""),"",A118*'MPTO_working_3-way'!$I117)</f>
        <v>2.4226045148931372</v>
      </c>
      <c r="F118" s="21">
        <f>IF(OR($A118="",$B118="",$C118=""),"",B118*'MPTO_working_3-way'!$I117)</f>
        <v>3.2997544254578943</v>
      </c>
      <c r="G118" s="22">
        <f>IF(OR($A118="",$B118="",$C118=""),"",C118*'MPTO_working_3-way'!$I117)</f>
        <v>3.5190419030990836</v>
      </c>
      <c r="H118" s="17">
        <f>IF(OR($A118="",$B118="",$C118=""),"",'MPTO_working_3-way'!E117)</f>
        <v>2.4021573981790403</v>
      </c>
      <c r="I118" s="21">
        <f>IF(OR($A118="",$B118="",$C118=""),"",'MPTO_working_3-way'!F117)</f>
        <v>3.3144007229231165</v>
      </c>
      <c r="J118" s="22">
        <f>IF(OR($A118="",$B118="",$C118=""),"",'MPTO_working_3-way'!G117)</f>
        <v>3.546176287539931</v>
      </c>
      <c r="K118" s="17">
        <f>IF(OR($A118="",$B118="",$C118=""),"",'OddsRatio_working_3-way'!H117)</f>
        <v>2.4109885773795132</v>
      </c>
      <c r="L118" s="21">
        <f>IF(OR($A118="",$B118="",$C118=""),"",'OddsRatio_working_3-way'!I117)</f>
        <v>3.3088903993482943</v>
      </c>
      <c r="M118" s="22">
        <f>IF(OR($A118="",$B118="",$C118=""),"",'OddsRatio_working_3-way'!J117)</f>
        <v>3.5333658548404898</v>
      </c>
      <c r="N118" s="23">
        <f t="shared" si="29"/>
        <v>41.277888894057092</v>
      </c>
      <c r="O118" s="24">
        <f t="shared" si="30"/>
        <v>30.305285517155834</v>
      </c>
      <c r="P118" s="24">
        <f t="shared" si="31"/>
        <v>28.416825588787077</v>
      </c>
      <c r="Q118" t="s">
        <v>163</v>
      </c>
      <c r="R118" t="s">
        <v>139</v>
      </c>
      <c r="S118" s="48" t="s">
        <v>314</v>
      </c>
      <c r="T118" s="35">
        <v>100</v>
      </c>
      <c r="U118" s="35">
        <f t="shared" si="32"/>
        <v>89.775051124744365</v>
      </c>
      <c r="V118" s="35">
        <f t="shared" si="33"/>
        <v>83.579638752052546</v>
      </c>
      <c r="W118" s="35">
        <f t="shared" si="34"/>
        <v>23.664122137404579</v>
      </c>
      <c r="X118" s="35">
        <f t="shared" si="35"/>
        <v>92.756239110542865</v>
      </c>
      <c r="Y118" s="35">
        <f t="shared" si="36"/>
        <v>86.560826737851045</v>
      </c>
      <c r="Z118" s="35">
        <f t="shared" si="37"/>
        <v>26.645310123203082</v>
      </c>
      <c r="AA118" s="35">
        <f t="shared" si="38"/>
        <v>-2.9811879857984991</v>
      </c>
      <c r="AB118" s="35">
        <f t="shared" si="39"/>
        <v>-2.9811879857984991</v>
      </c>
      <c r="AC118" s="35">
        <f t="shared" si="40"/>
        <v>-2.9811879857985026</v>
      </c>
      <c r="AF118">
        <v>2.4</v>
      </c>
      <c r="AG118">
        <v>1.59</v>
      </c>
      <c r="AJ118" t="s">
        <v>155</v>
      </c>
    </row>
    <row r="119" spans="1:36" ht="15" x14ac:dyDescent="0.25">
      <c r="A119">
        <v>9.7799999999999994</v>
      </c>
      <c r="B119">
        <v>6.09</v>
      </c>
      <c r="C119">
        <v>1.31</v>
      </c>
      <c r="D119" s="20">
        <f t="shared" si="28"/>
        <v>2.9811879857984946E-2</v>
      </c>
      <c r="E119" s="17">
        <f>IF(OR($A119="",$B119="",$C119=""),"",A119*'MPTO_working_3-way'!$I118)</f>
        <v>10.071560185011093</v>
      </c>
      <c r="F119" s="21">
        <f>IF(OR($A119="",$B119="",$C119=""),"",B119*'MPTO_working_3-way'!$I118)</f>
        <v>6.2715543483351279</v>
      </c>
      <c r="G119" s="22">
        <f>IF(OR($A119="",$B119="",$C119=""),"",C119*'MPTO_working_3-way'!$I118)</f>
        <v>1.3490535626139604</v>
      </c>
      <c r="H119" s="17">
        <f>IF(OR($A119="",$B119="",$C119=""),"",'MPTO_working_3-way'!E118)</f>
        <v>10.832804863385958</v>
      </c>
      <c r="I119" s="21">
        <f>IF(OR($A119="",$B119="",$C119=""),"",'MPTO_working_3-way'!F118)</f>
        <v>6.4822963640288078</v>
      </c>
      <c r="J119" s="22">
        <f>IF(OR($A119="",$B119="",$C119=""),"",'MPTO_working_3-way'!G118)</f>
        <v>1.3272783156014984</v>
      </c>
      <c r="K119" s="17">
        <f>IF(OR($A119="",$B119="",$C119=""),"",'OddsRatio_working_3-way'!H118)</f>
        <v>10.446988087696125</v>
      </c>
      <c r="L119" s="21">
        <f>IF(OR($A119="",$B119="",$C119=""),"",'OddsRatio_working_3-way'!I118)</f>
        <v>6.4766707706575479</v>
      </c>
      <c r="M119" s="22">
        <f>IF(OR($A119="",$B119="",$C119=""),"",'OddsRatio_working_3-way'!J118)</f>
        <v>1.333549693301344</v>
      </c>
      <c r="N119" s="23">
        <f t="shared" si="29"/>
        <v>9.928948262536732</v>
      </c>
      <c r="O119" s="24">
        <f t="shared" si="30"/>
        <v>15.94501051028066</v>
      </c>
      <c r="P119" s="24">
        <f t="shared" si="31"/>
        <v>74.126041227182611</v>
      </c>
      <c r="Q119" t="s">
        <v>308</v>
      </c>
      <c r="R119" t="s">
        <v>309</v>
      </c>
      <c r="S119" s="48" t="s">
        <v>315</v>
      </c>
      <c r="T119" s="35">
        <v>100</v>
      </c>
      <c r="U119" s="35" t="e">
        <f t="shared" si="32"/>
        <v>#DIV/0!</v>
      </c>
      <c r="V119" s="35" t="e">
        <f t="shared" si="33"/>
        <v>#DIV/0!</v>
      </c>
      <c r="W119" s="35" t="e">
        <f t="shared" si="34"/>
        <v>#DIV/0!</v>
      </c>
      <c r="X119" s="35" t="e">
        <f t="shared" si="35"/>
        <v>#DIV/0!</v>
      </c>
      <c r="Y119" s="35" t="e">
        <f t="shared" si="36"/>
        <v>#DIV/0!</v>
      </c>
      <c r="Z119" s="35" t="e">
        <f t="shared" si="37"/>
        <v>#DIV/0!</v>
      </c>
      <c r="AA119" s="35" t="e">
        <f t="shared" si="38"/>
        <v>#DIV/0!</v>
      </c>
      <c r="AB119" s="35" t="e">
        <f t="shared" si="39"/>
        <v>#DIV/0!</v>
      </c>
      <c r="AC119" s="35" t="e">
        <f t="shared" si="40"/>
        <v>#DIV/0!</v>
      </c>
      <c r="AF119">
        <v>1.44</v>
      </c>
      <c r="AG119">
        <v>2.9</v>
      </c>
      <c r="AJ119" t="s">
        <v>319</v>
      </c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2022-12-24T09:06:51Z</dcterms:modified>
</cp:coreProperties>
</file>