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Y5" i="2"/>
  <c r="Z5" i="2"/>
  <c r="AA5" i="2"/>
  <c r="AB5" i="2"/>
  <c r="AC5" i="2"/>
  <c r="Y6" i="2"/>
  <c r="Z6" i="2"/>
  <c r="AA6" i="2"/>
  <c r="AB6" i="2"/>
  <c r="AC6" i="2"/>
  <c r="Y7" i="2"/>
  <c r="Z7" i="2"/>
  <c r="AC7" i="2" s="1"/>
  <c r="AA7" i="2"/>
  <c r="AB7" i="2"/>
  <c r="Y8" i="2"/>
  <c r="AB8" i="2" s="1"/>
  <c r="Z8" i="2"/>
  <c r="AA8" i="2"/>
  <c r="AC8" i="2"/>
  <c r="Y9" i="2"/>
  <c r="Z9" i="2"/>
  <c r="AC9" i="2" s="1"/>
  <c r="AA9" i="2"/>
  <c r="AB9" i="2"/>
  <c r="Y10" i="2"/>
  <c r="AB10" i="2" s="1"/>
  <c r="Z10" i="2"/>
  <c r="AA10" i="2"/>
  <c r="AC10" i="2"/>
  <c r="Y11" i="2"/>
  <c r="Z11" i="2"/>
  <c r="AC11" i="2" s="1"/>
  <c r="AA11" i="2"/>
  <c r="AB11" i="2"/>
  <c r="Y12" i="2"/>
  <c r="AB12" i="2" s="1"/>
  <c r="Z12" i="2"/>
  <c r="AA12" i="2"/>
  <c r="AC12" i="2"/>
  <c r="Y13" i="2"/>
  <c r="Z13" i="2"/>
  <c r="AC13" i="2" s="1"/>
  <c r="AA13" i="2"/>
  <c r="AB13" i="2"/>
  <c r="Y14" i="2"/>
  <c r="AB14" i="2" s="1"/>
  <c r="Z14" i="2"/>
  <c r="AA14" i="2"/>
  <c r="AC14" i="2"/>
  <c r="Y15" i="2"/>
  <c r="Z15" i="2"/>
  <c r="AC15" i="2" s="1"/>
  <c r="AA15" i="2"/>
  <c r="AB15" i="2"/>
  <c r="Y16" i="2"/>
  <c r="AB16" i="2" s="1"/>
  <c r="Z16" i="2"/>
  <c r="AA16" i="2"/>
  <c r="AC16" i="2"/>
  <c r="Y17" i="2"/>
  <c r="Z17" i="2"/>
  <c r="AC17" i="2" s="1"/>
  <c r="AA17" i="2"/>
  <c r="AB17" i="2"/>
  <c r="Y18" i="2"/>
  <c r="AB18" i="2" s="1"/>
  <c r="Z18" i="2"/>
  <c r="AA18" i="2"/>
  <c r="AC18" i="2"/>
  <c r="Y19" i="2"/>
  <c r="Z19" i="2"/>
  <c r="AC19" i="2" s="1"/>
  <c r="AA19" i="2"/>
  <c r="AB19" i="2"/>
  <c r="Y20" i="2"/>
  <c r="AB20" i="2" s="1"/>
  <c r="Z20" i="2"/>
  <c r="AA20" i="2"/>
  <c r="AC20" i="2"/>
  <c r="Y21" i="2"/>
  <c r="Z21" i="2"/>
  <c r="AC21" i="2" s="1"/>
  <c r="AA21" i="2"/>
  <c r="AB21" i="2"/>
  <c r="Y22" i="2"/>
  <c r="AB22" i="2" s="1"/>
  <c r="Z22" i="2"/>
  <c r="AA22" i="2"/>
  <c r="AC22" i="2"/>
  <c r="Y23" i="2"/>
  <c r="Z23" i="2"/>
  <c r="AC23" i="2" s="1"/>
  <c r="AA23" i="2"/>
  <c r="AB23" i="2"/>
  <c r="Y24" i="2"/>
  <c r="AB24" i="2" s="1"/>
  <c r="Z24" i="2"/>
  <c r="AA24" i="2"/>
  <c r="AC24" i="2"/>
  <c r="Y25" i="2"/>
  <c r="Z25" i="2"/>
  <c r="AC25" i="2" s="1"/>
  <c r="AA25" i="2"/>
  <c r="AB25" i="2"/>
  <c r="Y26" i="2"/>
  <c r="AB26" i="2" s="1"/>
  <c r="Z26" i="2"/>
  <c r="AA26" i="2"/>
  <c r="AC26" i="2"/>
  <c r="Y27" i="2"/>
  <c r="Z27" i="2"/>
  <c r="AC27" i="2" s="1"/>
  <c r="AA27" i="2"/>
  <c r="AB27" i="2"/>
  <c r="Y28" i="2"/>
  <c r="AB28" i="2" s="1"/>
  <c r="Z28" i="2"/>
  <c r="AA28" i="2"/>
  <c r="AC28" i="2"/>
  <c r="Y29" i="2"/>
  <c r="Z29" i="2"/>
  <c r="AC29" i="2" s="1"/>
  <c r="AA29" i="2"/>
  <c r="AB29" i="2"/>
  <c r="Y30" i="2"/>
  <c r="AB30" i="2" s="1"/>
  <c r="Z30" i="2"/>
  <c r="AA30" i="2"/>
  <c r="AC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U4" i="2" l="1"/>
  <c r="O4" i="8" l="1"/>
  <c r="P4" i="8"/>
  <c r="Q4" i="8"/>
  <c r="R4" i="8"/>
  <c r="C4" i="8"/>
  <c r="V4" i="2"/>
  <c r="W4" i="2"/>
  <c r="X4" i="2"/>
  <c r="AA4" i="2" s="1"/>
  <c r="Y4" i="2"/>
  <c r="Z4" i="2"/>
  <c r="D4" i="2"/>
  <c r="T4" i="8" l="1"/>
  <c r="AB4" i="2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G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1" i="9" l="1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70" i="4" l="1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195" i="3"/>
  <c r="D217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193" i="3"/>
  <c r="D198" i="3"/>
  <c r="D213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212" i="3"/>
  <c r="D205" i="3"/>
  <c r="D226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09" i="3"/>
  <c r="D230" i="3"/>
  <c r="D214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07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19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197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208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195" i="10"/>
  <c r="D720" i="10"/>
  <c r="D471" i="10"/>
  <c r="D743" i="10"/>
  <c r="D219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200" i="3"/>
  <c r="D201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227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228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225" i="10"/>
  <c r="D314" i="10"/>
  <c r="D465" i="10"/>
  <c r="D346" i="10"/>
  <c r="D221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196" i="3"/>
  <c r="D204" i="3"/>
  <c r="D222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224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215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229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198" i="10"/>
  <c r="D586" i="10"/>
  <c r="D583" i="10"/>
  <c r="D348" i="10"/>
  <c r="D719" i="10"/>
  <c r="D504" i="10"/>
  <c r="D315" i="10"/>
  <c r="D244" i="10"/>
  <c r="D640" i="10"/>
  <c r="D389" i="10"/>
  <c r="D610" i="10"/>
  <c r="D333" i="10"/>
  <c r="D199" i="10"/>
  <c r="D691" i="3"/>
  <c r="D980" i="3"/>
  <c r="D476" i="3"/>
  <c r="D577" i="3"/>
  <c r="D291" i="3"/>
  <c r="D388" i="3"/>
  <c r="D338" i="3"/>
  <c r="D199" i="3"/>
  <c r="D360" i="3"/>
  <c r="D431" i="3"/>
  <c r="D310" i="3"/>
  <c r="D439" i="3"/>
  <c r="D289" i="3"/>
  <c r="D346" i="3"/>
  <c r="D276" i="3"/>
  <c r="D277" i="3"/>
  <c r="D238" i="3"/>
  <c r="D210" i="3"/>
  <c r="D202" i="3"/>
  <c r="D225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211" i="3"/>
  <c r="D194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221" i="3"/>
  <c r="D223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194" i="10"/>
  <c r="D455" i="10"/>
  <c r="D378" i="10"/>
  <c r="D884" i="10"/>
  <c r="D987" i="10"/>
  <c r="D736" i="10"/>
  <c r="D349" i="10"/>
  <c r="D223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138" i="10"/>
  <c r="D78" i="10"/>
  <c r="D135" i="10"/>
  <c r="D179" i="10"/>
  <c r="D100" i="10"/>
  <c r="D188" i="10"/>
  <c r="D184" i="10"/>
  <c r="D58" i="10"/>
  <c r="D121" i="10"/>
  <c r="D130" i="3"/>
  <c r="D66" i="3"/>
  <c r="D179" i="3"/>
  <c r="D95" i="3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200" i="10"/>
  <c r="D600" i="10"/>
  <c r="D269" i="10"/>
  <c r="D452" i="10"/>
  <c r="D652" i="10"/>
  <c r="D494" i="10"/>
  <c r="D921" i="10"/>
  <c r="D337" i="10"/>
  <c r="D258" i="10"/>
  <c r="D146" i="10"/>
  <c r="D62" i="10"/>
  <c r="D89" i="10"/>
  <c r="D118" i="10"/>
  <c r="D177" i="10"/>
  <c r="D57" i="10"/>
  <c r="D131" i="3"/>
  <c r="D106" i="3"/>
  <c r="D77" i="3"/>
  <c r="D109" i="3"/>
  <c r="D168" i="3"/>
  <c r="D115" i="3"/>
  <c r="D174" i="3"/>
  <c r="D139" i="3"/>
  <c r="D42" i="3"/>
  <c r="D55" i="3"/>
  <c r="D46" i="3"/>
  <c r="D49" i="10"/>
  <c r="D21" i="10"/>
  <c r="D36" i="10"/>
  <c r="D47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12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208" i="10"/>
  <c r="D629" i="10"/>
  <c r="D411" i="10"/>
  <c r="D546" i="10"/>
  <c r="D210" i="10"/>
  <c r="D975" i="10"/>
  <c r="D642" i="10"/>
  <c r="D883" i="10"/>
  <c r="D231" i="10"/>
  <c r="D592" i="10"/>
  <c r="D441" i="10"/>
  <c r="D278" i="10"/>
  <c r="D290" i="10"/>
  <c r="D126" i="10"/>
  <c r="D98" i="10"/>
  <c r="D56" i="10"/>
  <c r="D139" i="10"/>
  <c r="D90" i="10"/>
  <c r="D97" i="10"/>
  <c r="D169" i="10"/>
  <c r="D113" i="10"/>
  <c r="D177" i="3"/>
  <c r="D112" i="3"/>
  <c r="D63" i="3"/>
  <c r="D155" i="3"/>
  <c r="D161" i="3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196" i="10"/>
  <c r="D602" i="10"/>
  <c r="D230" i="10"/>
  <c r="D393" i="10"/>
  <c r="D593" i="10"/>
  <c r="D444" i="10"/>
  <c r="D597" i="10"/>
  <c r="D264" i="10"/>
  <c r="D174" i="10"/>
  <c r="D82" i="10"/>
  <c r="D153" i="10"/>
  <c r="D87" i="10"/>
  <c r="D175" i="10"/>
  <c r="D128" i="10"/>
  <c r="D161" i="10"/>
  <c r="D164" i="3"/>
  <c r="D184" i="3"/>
  <c r="D124" i="3"/>
  <c r="D188" i="3"/>
  <c r="D120" i="3"/>
  <c r="D121" i="3"/>
  <c r="D65" i="3"/>
  <c r="D50" i="3"/>
  <c r="D19" i="3"/>
  <c r="D21" i="3"/>
  <c r="D16" i="10"/>
  <c r="D20" i="10"/>
  <c r="D46" i="10"/>
  <c r="D4" i="10"/>
  <c r="D7" i="10"/>
  <c r="D191" i="3"/>
  <c r="D676" i="10"/>
  <c r="D818" i="10"/>
  <c r="D925" i="3"/>
  <c r="D250" i="3"/>
  <c r="D667" i="10"/>
  <c r="D767" i="10"/>
  <c r="D919" i="10"/>
  <c r="D560" i="10"/>
  <c r="D589" i="10"/>
  <c r="D211" i="10"/>
  <c r="D529" i="10"/>
  <c r="D959" i="10"/>
  <c r="D732" i="10"/>
  <c r="D508" i="3"/>
  <c r="D333" i="3"/>
  <c r="D220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192" i="10"/>
  <c r="D926" i="10"/>
  <c r="D385" i="10"/>
  <c r="D924" i="10"/>
  <c r="D510" i="10"/>
  <c r="D843" i="10"/>
  <c r="D313" i="10"/>
  <c r="D261" i="10"/>
  <c r="D228" i="10"/>
  <c r="D277" i="10"/>
  <c r="D918" i="10"/>
  <c r="D322" i="10"/>
  <c r="D254" i="10"/>
  <c r="D274" i="10"/>
  <c r="D757" i="10"/>
  <c r="D340" i="10"/>
  <c r="D653" i="10"/>
  <c r="D446" i="10"/>
  <c r="D776" i="10"/>
  <c r="D237" i="10"/>
  <c r="D201" i="10"/>
  <c r="D117" i="10"/>
  <c r="D167" i="10"/>
  <c r="D66" i="10"/>
  <c r="D68" i="10"/>
  <c r="D115" i="10"/>
  <c r="D61" i="10"/>
  <c r="D132" i="10"/>
  <c r="D69" i="10"/>
  <c r="D2" i="3"/>
  <c r="D107" i="3"/>
  <c r="D148" i="3"/>
  <c r="D100" i="3"/>
  <c r="D82" i="3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226" i="10"/>
  <c r="D847" i="10"/>
  <c r="D901" i="10"/>
  <c r="D324" i="10"/>
  <c r="D401" i="10"/>
  <c r="D778" i="10"/>
  <c r="D209" i="10"/>
  <c r="D968" i="10"/>
  <c r="D339" i="10"/>
  <c r="D902" i="10"/>
  <c r="D814" i="10"/>
  <c r="D229" i="10"/>
  <c r="D63" i="10"/>
  <c r="D141" i="10"/>
  <c r="D190" i="10"/>
  <c r="D155" i="10"/>
  <c r="D122" i="10"/>
  <c r="D59" i="10"/>
  <c r="D83" i="10"/>
  <c r="D132" i="3"/>
  <c r="D73" i="3"/>
  <c r="D163" i="3"/>
  <c r="D76" i="3"/>
  <c r="D137" i="3"/>
  <c r="D96" i="3"/>
  <c r="D173" i="3"/>
  <c r="D22" i="3"/>
  <c r="D47" i="3"/>
  <c r="D7" i="3"/>
  <c r="D5" i="10"/>
  <c r="D17" i="10"/>
  <c r="D23" i="10"/>
  <c r="D4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216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227" i="10"/>
  <c r="D855" i="10"/>
  <c r="D594" i="10"/>
  <c r="D361" i="10"/>
  <c r="D334" i="10"/>
  <c r="D961" i="10"/>
  <c r="D309" i="10"/>
  <c r="D222" i="10"/>
  <c r="D77" i="10"/>
  <c r="D156" i="10"/>
  <c r="D3" i="10"/>
  <c r="D185" i="10"/>
  <c r="D108" i="10"/>
  <c r="D142" i="10"/>
  <c r="D70" i="10"/>
  <c r="D160" i="10"/>
  <c r="D145" i="10"/>
  <c r="D149" i="3"/>
  <c r="D81" i="3"/>
  <c r="D86" i="3"/>
  <c r="D104" i="3"/>
  <c r="D580" i="3"/>
  <c r="D956" i="3"/>
  <c r="D615" i="3"/>
  <c r="D799" i="3"/>
  <c r="D430" i="3"/>
  <c r="D309" i="3"/>
  <c r="D364" i="3"/>
  <c r="D693" i="3"/>
  <c r="D406" i="3"/>
  <c r="D218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107" i="10"/>
  <c r="D183" i="10"/>
  <c r="D2" i="10"/>
  <c r="D105" i="10"/>
  <c r="D104" i="10"/>
  <c r="D60" i="10"/>
  <c r="D187" i="3"/>
  <c r="D152" i="3"/>
  <c r="D189" i="3"/>
  <c r="D145" i="3"/>
  <c r="D166" i="3"/>
  <c r="D79" i="3"/>
  <c r="D159" i="3"/>
  <c r="D67" i="3"/>
  <c r="D5" i="3"/>
  <c r="D12" i="3"/>
  <c r="D24" i="3"/>
  <c r="D53" i="10"/>
  <c r="D25" i="10"/>
  <c r="D18" i="10"/>
  <c r="D41" i="10"/>
  <c r="D833" i="3"/>
  <c r="D474" i="10"/>
  <c r="D718" i="10"/>
  <c r="D993" i="10"/>
  <c r="D627" i="10"/>
  <c r="D423" i="10"/>
  <c r="D242" i="10"/>
  <c r="D935" i="10"/>
  <c r="D976" i="10"/>
  <c r="D644" i="10"/>
  <c r="D807" i="10"/>
  <c r="D171" i="10"/>
  <c r="D127" i="10"/>
  <c r="D136" i="10"/>
  <c r="D180" i="10"/>
  <c r="D102" i="10"/>
  <c r="D126" i="3"/>
  <c r="D182" i="3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203" i="10"/>
  <c r="D995" i="10"/>
  <c r="D748" i="10"/>
  <c r="D369" i="10"/>
  <c r="D794" i="10"/>
  <c r="D615" i="10"/>
  <c r="D809" i="10"/>
  <c r="D516" i="10"/>
  <c r="D257" i="10"/>
  <c r="D992" i="10"/>
  <c r="D395" i="10"/>
  <c r="D729" i="10"/>
  <c r="D74" i="10"/>
  <c r="D91" i="10"/>
  <c r="D189" i="10"/>
  <c r="D99" i="10"/>
  <c r="D134" i="10"/>
  <c r="D112" i="10"/>
  <c r="D167" i="3"/>
  <c r="D156" i="3"/>
  <c r="D62" i="3"/>
  <c r="D125" i="3"/>
  <c r="D64" i="3"/>
  <c r="D127" i="3"/>
  <c r="D97" i="3"/>
  <c r="D171" i="3"/>
  <c r="D18" i="3"/>
  <c r="D8" i="3"/>
  <c r="D23" i="3"/>
  <c r="D35" i="10"/>
  <c r="D38" i="10"/>
  <c r="D576" i="3"/>
  <c r="D325" i="10"/>
  <c r="D917" i="10"/>
  <c r="D606" i="10"/>
  <c r="D926" i="3"/>
  <c r="D219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67" i="10"/>
  <c r="D173" i="10"/>
  <c r="D178" i="10"/>
  <c r="D143" i="10"/>
  <c r="D163" i="10"/>
  <c r="D94" i="10"/>
  <c r="D186" i="3"/>
  <c r="D157" i="3"/>
  <c r="D185" i="3"/>
  <c r="D133" i="3"/>
  <c r="D90" i="3"/>
  <c r="D154" i="3"/>
  <c r="D88" i="3"/>
  <c r="D129" i="3"/>
  <c r="D35" i="3"/>
  <c r="D9" i="3"/>
  <c r="D34" i="3"/>
  <c r="D22" i="10"/>
  <c r="D26" i="10"/>
  <c r="D33" i="10"/>
  <c r="D496" i="3"/>
  <c r="D858" i="10"/>
  <c r="D485" i="10"/>
  <c r="D826" i="10"/>
  <c r="D680" i="10"/>
  <c r="D317" i="10"/>
  <c r="D217" i="10"/>
  <c r="D576" i="10"/>
  <c r="D770" i="10"/>
  <c r="D286" i="10"/>
  <c r="D335" i="10"/>
  <c r="D326" i="10"/>
  <c r="D76" i="10"/>
  <c r="D83" i="3"/>
  <c r="D89" i="3"/>
  <c r="D53" i="3"/>
  <c r="D9" i="10"/>
  <c r="D29" i="3"/>
  <c r="D57" i="3"/>
  <c r="D52" i="3"/>
  <c r="D102" i="3"/>
  <c r="D141" i="3"/>
  <c r="D50" i="10"/>
  <c r="D175" i="3"/>
  <c r="D48" i="10"/>
  <c r="D51" i="3"/>
  <c r="D61" i="3"/>
  <c r="D28" i="3"/>
  <c r="D40" i="3"/>
  <c r="D51" i="10"/>
  <c r="D630" i="10"/>
  <c r="D294" i="3"/>
  <c r="D534" i="10"/>
  <c r="D781" i="10"/>
  <c r="D447" i="10"/>
  <c r="D656" i="10"/>
  <c r="D270" i="10"/>
  <c r="D545" i="10"/>
  <c r="D765" i="10"/>
  <c r="D691" i="10"/>
  <c r="D581" i="10"/>
  <c r="D88" i="10"/>
  <c r="D170" i="10"/>
  <c r="D147" i="10"/>
  <c r="D94" i="3"/>
  <c r="D58" i="3"/>
  <c r="D30" i="3"/>
  <c r="D38" i="3"/>
  <c r="D34" i="10"/>
  <c r="D957" i="10"/>
  <c r="D969" i="10"/>
  <c r="D205" i="10"/>
  <c r="D509" i="10"/>
  <c r="D111" i="10"/>
  <c r="D39" i="10"/>
  <c r="D169" i="3"/>
  <c r="D138" i="3"/>
  <c r="D116" i="3"/>
  <c r="D372" i="10"/>
  <c r="D246" i="10"/>
  <c r="D517" i="10"/>
  <c r="D123" i="10"/>
  <c r="D96" i="10"/>
  <c r="D70" i="3"/>
  <c r="D953" i="10"/>
  <c r="D684" i="10"/>
  <c r="D621" i="10"/>
  <c r="D838" i="10"/>
  <c r="D991" i="10"/>
  <c r="D311" i="10"/>
  <c r="D344" i="10"/>
  <c r="D540" i="10"/>
  <c r="D144" i="10"/>
  <c r="D71" i="10"/>
  <c r="D101" i="3"/>
  <c r="D56" i="3"/>
  <c r="D84" i="3"/>
  <c r="D32" i="10"/>
  <c r="D42" i="10"/>
  <c r="D291" i="10"/>
  <c r="D897" i="10"/>
  <c r="D721" i="10"/>
  <c r="D688" i="10"/>
  <c r="D633" i="10"/>
  <c r="D700" i="10"/>
  <c r="D816" i="10"/>
  <c r="D351" i="10"/>
  <c r="D248" i="10"/>
  <c r="D109" i="10"/>
  <c r="D116" i="10"/>
  <c r="D140" i="3"/>
  <c r="D134" i="3"/>
  <c r="D37" i="3"/>
  <c r="D40" i="10"/>
  <c r="D43" i="10"/>
  <c r="D553" i="10"/>
  <c r="D260" i="10"/>
  <c r="D216" i="10"/>
  <c r="D129" i="10"/>
  <c r="D85" i="3"/>
  <c r="D30" i="10"/>
  <c r="D128" i="3"/>
  <c r="D41" i="3"/>
  <c r="D520" i="10"/>
  <c r="D899" i="10"/>
  <c r="D657" i="10"/>
  <c r="D979" i="10"/>
  <c r="D331" i="10"/>
  <c r="D390" i="10"/>
  <c r="D353" i="10"/>
  <c r="D124" i="10"/>
  <c r="D182" i="10"/>
  <c r="D166" i="10"/>
  <c r="D131" i="10"/>
  <c r="D103" i="10"/>
  <c r="D59" i="3"/>
  <c r="D668" i="3"/>
  <c r="D320" i="3"/>
  <c r="D203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197" i="10"/>
  <c r="D370" i="10"/>
  <c r="D304" i="10"/>
  <c r="D649" i="10"/>
  <c r="D207" i="10"/>
  <c r="D804" i="10"/>
  <c r="D350" i="10"/>
  <c r="D514" i="10"/>
  <c r="D140" i="10"/>
  <c r="D93" i="10"/>
  <c r="D106" i="10"/>
  <c r="D101" i="10"/>
  <c r="D150" i="10"/>
  <c r="D81" i="10"/>
  <c r="D172" i="3"/>
  <c r="D103" i="3"/>
  <c r="D3" i="3"/>
  <c r="D160" i="3"/>
  <c r="D183" i="3"/>
  <c r="D153" i="3"/>
  <c r="D147" i="3"/>
  <c r="D60" i="3"/>
  <c r="D17" i="3"/>
  <c r="D48" i="3"/>
  <c r="D45" i="3"/>
  <c r="D28" i="10"/>
  <c r="D37" i="10"/>
  <c r="D819" i="10"/>
  <c r="D608" i="10"/>
  <c r="D949" i="10"/>
  <c r="D782" i="3"/>
  <c r="D292" i="3"/>
  <c r="D206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206" i="10"/>
  <c r="D305" i="10"/>
  <c r="D204" i="10"/>
  <c r="D730" i="10"/>
  <c r="D213" i="10"/>
  <c r="D368" i="10"/>
  <c r="D365" i="10"/>
  <c r="D497" i="10"/>
  <c r="D149" i="10"/>
  <c r="D110" i="10"/>
  <c r="D154" i="10"/>
  <c r="D162" i="10"/>
  <c r="D152" i="10"/>
  <c r="D64" i="10"/>
  <c r="D144" i="3"/>
  <c r="D98" i="3"/>
  <c r="D123" i="3"/>
  <c r="D71" i="3"/>
  <c r="D178" i="3"/>
  <c r="D162" i="3"/>
  <c r="D87" i="3"/>
  <c r="D80" i="3"/>
  <c r="D26" i="3"/>
  <c r="D11" i="3"/>
  <c r="D20" i="3"/>
  <c r="D6" i="10"/>
  <c r="D29" i="10"/>
  <c r="D12" i="10"/>
  <c r="D327" i="3"/>
  <c r="D364" i="10"/>
  <c r="D988" i="10"/>
  <c r="D782" i="10"/>
  <c r="D759" i="10"/>
  <c r="D377" i="10"/>
  <c r="D787" i="10"/>
  <c r="D259" i="10"/>
  <c r="D686" i="10"/>
  <c r="D617" i="10"/>
  <c r="D793" i="10"/>
  <c r="D80" i="10"/>
  <c r="D186" i="10"/>
  <c r="D93" i="3"/>
  <c r="D108" i="3"/>
  <c r="D36" i="3"/>
  <c r="D72" i="3"/>
  <c r="D27" i="3"/>
  <c r="D176" i="3"/>
  <c r="D19" i="10"/>
  <c r="D136" i="3"/>
  <c r="D31" i="3"/>
  <c r="D54" i="10"/>
  <c r="D190" i="3"/>
  <c r="D111" i="3"/>
  <c r="D14" i="10"/>
  <c r="D110" i="3"/>
  <c r="D15" i="3"/>
  <c r="D14" i="3"/>
  <c r="D8" i="10"/>
  <c r="D870" i="10"/>
  <c r="D847" i="3"/>
  <c r="D415" i="10"/>
  <c r="D413" i="10"/>
  <c r="D572" i="10"/>
  <c r="D751" i="10"/>
  <c r="D302" i="10"/>
  <c r="D741" i="10"/>
  <c r="D202" i="10"/>
  <c r="D241" i="10"/>
  <c r="D670" i="10"/>
  <c r="D181" i="10"/>
  <c r="D159" i="10"/>
  <c r="D172" i="10"/>
  <c r="D92" i="3"/>
  <c r="D4" i="3"/>
  <c r="D113" i="3"/>
  <c r="D10" i="3"/>
  <c r="D27" i="10"/>
  <c r="D451" i="10"/>
  <c r="D728" i="10"/>
  <c r="D521" i="10"/>
  <c r="D193" i="10"/>
  <c r="D79" i="10"/>
  <c r="D44" i="3"/>
  <c r="D13" i="10"/>
  <c r="D24" i="10"/>
  <c r="D10" i="10"/>
  <c r="D501" i="10"/>
  <c r="D191" i="10"/>
  <c r="D319" i="10"/>
  <c r="D176" i="10"/>
  <c r="D86" i="10"/>
  <c r="D524" i="3"/>
  <c r="D345" i="10"/>
  <c r="D454" i="10"/>
  <c r="D929" i="10"/>
  <c r="D970" i="10"/>
  <c r="D609" i="10"/>
  <c r="D722" i="10"/>
  <c r="D811" i="10"/>
  <c r="D234" i="10"/>
  <c r="D137" i="10"/>
  <c r="D120" i="10"/>
  <c r="D91" i="3"/>
  <c r="D158" i="3"/>
  <c r="D43" i="3"/>
  <c r="D25" i="3"/>
  <c r="D877" i="10"/>
  <c r="D539" i="3"/>
  <c r="D692" i="10"/>
  <c r="D779" i="10"/>
  <c r="D704" i="10"/>
  <c r="D772" i="10"/>
  <c r="D762" i="10"/>
  <c r="D379" i="10"/>
  <c r="D798" i="10"/>
  <c r="D431" i="10"/>
  <c r="D151" i="10"/>
  <c r="D164" i="10"/>
  <c r="D99" i="3"/>
  <c r="D68" i="3"/>
  <c r="D150" i="3"/>
  <c r="D13" i="3"/>
  <c r="D52" i="10"/>
  <c r="D876" i="10"/>
  <c r="D575" i="10"/>
  <c r="D506" i="10"/>
  <c r="D272" i="10"/>
  <c r="D49" i="3"/>
  <c r="D151" i="3"/>
  <c r="D143" i="3"/>
  <c r="D15" i="10"/>
  <c r="D915" i="10"/>
  <c r="D750" i="10"/>
  <c r="D376" i="10"/>
  <c r="D338" i="10"/>
  <c r="D296" i="10"/>
  <c r="D271" i="10"/>
  <c r="D232" i="10"/>
  <c r="D65" i="10"/>
  <c r="D72" i="10"/>
  <c r="D95" i="10"/>
  <c r="D114" i="10"/>
  <c r="D92" i="10"/>
  <c r="D105" i="3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218" i="10"/>
  <c r="D426" i="10"/>
  <c r="D235" i="10"/>
  <c r="D999" i="10"/>
  <c r="D400" i="10"/>
  <c r="D696" i="10"/>
  <c r="D530" i="10"/>
  <c r="D280" i="10"/>
  <c r="D243" i="10"/>
  <c r="D84" i="10"/>
  <c r="D157" i="10"/>
  <c r="D133" i="10"/>
  <c r="D187" i="10"/>
  <c r="D168" i="10"/>
  <c r="D130" i="10"/>
  <c r="D122" i="3"/>
  <c r="D135" i="3"/>
  <c r="D117" i="3"/>
  <c r="D78" i="3"/>
  <c r="D181" i="3"/>
  <c r="D795" i="10"/>
  <c r="D967" i="10"/>
  <c r="D442" i="10"/>
  <c r="D996" i="10"/>
  <c r="D637" i="10"/>
  <c r="D275" i="10"/>
  <c r="D165" i="10"/>
  <c r="D114" i="3"/>
  <c r="D69" i="3"/>
  <c r="D33" i="3"/>
  <c r="D11" i="10"/>
  <c r="D256" i="3"/>
  <c r="D693" i="10"/>
  <c r="D699" i="10"/>
  <c r="D180" i="3"/>
  <c r="D165" i="3"/>
  <c r="D32" i="3"/>
  <c r="D75" i="3"/>
  <c r="D323" i="10"/>
  <c r="D170" i="3"/>
  <c r="D390" i="3"/>
  <c r="D484" i="10"/>
  <c r="D812" i="10"/>
  <c r="D955" i="10"/>
  <c r="D214" i="10"/>
  <c r="D360" i="10"/>
  <c r="D249" i="10"/>
  <c r="D282" i="10"/>
  <c r="D85" i="10"/>
  <c r="D125" i="10"/>
  <c r="D148" i="10"/>
  <c r="D146" i="3"/>
  <c r="D142" i="3"/>
  <c r="D16" i="3"/>
  <c r="D31" i="10"/>
  <c r="D453" i="10"/>
  <c r="D281" i="3"/>
  <c r="D786" i="10"/>
  <c r="D742" i="10"/>
  <c r="D402" i="10"/>
  <c r="D215" i="10"/>
  <c r="D366" i="10"/>
  <c r="D224" i="10"/>
  <c r="D247" i="10"/>
  <c r="D75" i="10"/>
  <c r="D158" i="10"/>
  <c r="D73" i="10"/>
  <c r="D74" i="3"/>
  <c r="D119" i="3"/>
  <c r="D39" i="3"/>
  <c r="D55" i="10"/>
  <c r="D810" i="10"/>
  <c r="D428" i="10"/>
  <c r="D922" i="10"/>
  <c r="D220" i="10"/>
  <c r="D119" i="10"/>
  <c r="D45" i="10"/>
  <c r="D118" i="3"/>
  <c r="D6" i="3"/>
  <c r="D54" i="3"/>
  <c r="K54" i="3" l="1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G24" i="4" l="1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AI172" i="4"/>
  <c r="AJ172" i="4"/>
  <c r="Z172" i="4"/>
  <c r="AL172" i="4" s="1"/>
  <c r="AR172" i="4" s="1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07" i="4" l="1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96" i="4" l="1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<sst xmlns="http://schemas.openxmlformats.org/spreadsheetml/2006/main" count="354" uniqueCount="132">
  <si>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</si>
  <si>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</si>
  <si>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</si>
  <si>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</si>
  <si>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</si>
  <si>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</si>
  <si>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</si>
  <si>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</si>
  <si>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</si>
  <si>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</si>
  <si>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</si>
  <si>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</si>
  <si>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</si>
  <si>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</si>
  <si>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</si>
  <si>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</si>
  <si>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</si>
  <si>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</si>
  <si>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</si>
  <si>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</si>
  <si>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</si>
  <si>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</si>
  <si>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</si>
  <si>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</si>
  <si>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</si>
  <si>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</si>
  <si>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</si>
  <si>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</si>
  <si>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</si>
  <si>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</si>
  <si>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</si>
  <si>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</si>
  <si>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</si>
  <si>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</si>
  <si>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</si>
  <si>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</si>
  <si>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</si>
  <si>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</si>
  <si>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</si>
  <si>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</si>
  <si>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</si>
  <si>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</si>
  <si>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</si>
  <si>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</si>
  <si>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</si>
  <si>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</si>
  <si>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</si>
  <si>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</si>
  <si>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</si>
  <si>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</si>
  <si>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</si>
  <si>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</si>
  <si>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</si>
  <si>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</si>
  <si>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</si>
  <si>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</si>
  <si>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</si>
  <si>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</si>
  <si>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</si>
  <si>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</si>
  <si>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</si>
  <si>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</si>
  <si>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</si>
  <si>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</si>
  <si>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</si>
  <si>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</si>
  <si>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</si>
  <si>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</si>
  <si>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Accrington</t>
  </si>
  <si>
    <t>Oxford</t>
  </si>
  <si>
    <t>E2</t>
  </si>
  <si>
    <t>EC</t>
  </si>
  <si>
    <t>Fleetwood Town</t>
  </si>
  <si>
    <t>Sunderland</t>
  </si>
  <si>
    <t>SC0</t>
  </si>
  <si>
    <t>Hibernian</t>
  </si>
  <si>
    <t>Livingston</t>
  </si>
  <si>
    <t>Maidenhead</t>
  </si>
  <si>
    <t>SC3</t>
  </si>
  <si>
    <t>SC2</t>
  </si>
  <si>
    <t>AFC Wimbledon</t>
  </si>
  <si>
    <t>Charlton</t>
  </si>
  <si>
    <t>Ipswich</t>
  </si>
  <si>
    <t>Cheltenham</t>
  </si>
  <si>
    <t>Cambridge</t>
  </si>
  <si>
    <t>Crewe</t>
  </si>
  <si>
    <t>Lincoln</t>
  </si>
  <si>
    <t>Doncaster</t>
  </si>
  <si>
    <t>Bolton</t>
  </si>
  <si>
    <t>Portsmouth</t>
  </si>
  <si>
    <t>Sheffield Weds</t>
  </si>
  <si>
    <t>Rotherham</t>
  </si>
  <si>
    <t>Gillingham</t>
  </si>
  <si>
    <t>Morecambe</t>
  </si>
  <si>
    <t>Wycombe</t>
  </si>
  <si>
    <t>Burton</t>
  </si>
  <si>
    <t>Bristol Rvs</t>
  </si>
  <si>
    <t>Port Vale</t>
  </si>
  <si>
    <t>Exeter</t>
  </si>
  <si>
    <t>Northampton</t>
  </si>
  <si>
    <t>Harrogate</t>
  </si>
  <si>
    <t>Forest Green</t>
  </si>
  <si>
    <t>Leyton Orient</t>
  </si>
  <si>
    <t>Swindon</t>
  </si>
  <si>
    <t>Mansfield</t>
  </si>
  <si>
    <t>Carlisle</t>
  </si>
  <si>
    <t>Newport County</t>
  </si>
  <si>
    <t>Sutton</t>
  </si>
  <si>
    <t>Oldham</t>
  </si>
  <si>
    <t>Tranmere</t>
  </si>
  <si>
    <t>Stevenage</t>
  </si>
  <si>
    <t>Scunthorpe</t>
  </si>
  <si>
    <t>Walsall</t>
  </si>
  <si>
    <t>Crawley Town</t>
  </si>
  <si>
    <t>Southend</t>
  </si>
  <si>
    <t>Montrose</t>
  </si>
  <si>
    <t>Airdrie Utd</t>
  </si>
  <si>
    <t>Elgin</t>
  </si>
  <si>
    <t>Kelty Hearts</t>
  </si>
  <si>
    <t>Milton Keynes Dons</t>
  </si>
  <si>
    <t>Plymouth</t>
  </si>
  <si>
    <t>Wigan</t>
  </si>
  <si>
    <t>Shrewsbury</t>
  </si>
  <si>
    <t>Barrow</t>
  </si>
  <si>
    <t>Salford</t>
  </si>
  <si>
    <t>Bradford</t>
  </si>
  <si>
    <t>Colchester</t>
  </si>
  <si>
    <t>Hartlepool</t>
  </si>
  <si>
    <t>Rochdale</t>
  </si>
  <si>
    <t>07/12/2021</t>
  </si>
  <si>
    <t>08/12/2021</t>
  </si>
  <si>
    <t>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</si>
</sst>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1.0558699045953301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1.0509354515449301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1.049459408292031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1.0543610598780013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1.0541841730823214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1.0533067630678474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1.0480730539288112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1.056895036351561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1.0626784802592908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1.0512018249471584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1.0509354515449301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1.0568116952111755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1.0505862061664459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1.0548939488018336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1.0580097445486314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1.056895036351561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1.0611497315460385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1.0584574108458336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1.0572141669010744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1.0674111222252509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1.0728504070978289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1.08433784383662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1.0688734653100223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1.06243870990235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1.0724288563238225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1.0679524935128775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1.0655103519273617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1.0483906463555754</v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1.0300542529043535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13.78173159410521</v>
      </c>
      <c r="I2" s="6">
        <f>IF('Log_working_3-way'!$D2="","",'True_Odds_Calculator_3-way'!O3/'True_Odds_Calculator_3-way'!B3-1)</f>
        <v>6.5585621684035997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3.2273449518257724E-2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1.0298327917770935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15.409727245411393</v>
      </c>
      <c r="I3" s="6">
        <f>IF('Log_working_3-way'!$D3="","",'True_Odds_Calculator_3-way'!O4/'True_Odds_Calculator_3-way'!B4-1)</f>
        <v>7.236176968051554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3.2015191670281773E-2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1.0331130497736101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26.378043137563978</v>
      </c>
      <c r="I4" s="6">
        <f>IF('Log_working_3-way'!$D4="","",'True_Odds_Calculator_3-way'!O5/'True_Odds_Calculator_3-way'!B5-1)</f>
        <v>5.7722737091211131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3.3431982811835681E-2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1.0312398774108211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8.8784745581651183</v>
      </c>
      <c r="I5" s="6">
        <f>IF('Log_working_3-way'!$D5="","",'True_Odds_Calculator_3-way'!O6/'True_Odds_Calculator_3-way'!B6-1)</f>
        <v>6.6362223361071706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3.3288127196301032E-2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1.0382162917419488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2.6382200794296589</v>
      </c>
      <c r="I6" s="6">
        <f>IF('Log_working_3-way'!$D6="","",'True_Odds_Calculator_3-way'!O7/'True_Odds_Calculator_3-way'!B7-1)</f>
        <v>4.8829258988979207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3.6326432766562222E-2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1.0323913452847822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7.8796726387967286</v>
      </c>
      <c r="I7" s="6">
        <f>IF('Log_working_3-way'!$D7="","",'True_Odds_Calculator_3-way'!O8/'True_Odds_Calculator_3-way'!B8-1)</f>
        <v>6.0635233773919905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3.4130066388130764E-2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1.0301531638910062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8.9525417171280139</v>
      </c>
      <c r="I8" s="6">
        <f>IF('Log_working_3-way'!$D8="","",'True_Odds_Calculator_3-way'!O9/'True_Odds_Calculator_3-way'!B9-1)</f>
        <v>6.7310177544137177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3.2183245575258423E-2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1.050364819061846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52.70096589868983</v>
      </c>
      <c r="I9" s="6">
        <f>IF('Log_working_3-way'!$D9="","",'True_Odds_Calculator_3-way'!O10/'True_Odds_Calculator_3-way'!B10-1)</f>
        <v>2.5936201893117095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3.7070560421547327E-2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1.0451988020109799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41.194104586034669</v>
      </c>
      <c r="I10" s="6">
        <f>IF('Log_working_3-way'!$D10="","",'True_Odds_Calculator_3-way'!O11/'True_Odds_Calculator_3-way'!B11-1)</f>
        <v>3.5269304147174942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3.9427805581861541E-2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1.0355309268507653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24.907690793516277</v>
      </c>
      <c r="I11" s="6">
        <f>IF('Log_working_3-way'!$D11="","",'True_Odds_Calculator_3-way'!O12/'True_Odds_Calculator_3-way'!B12-1)</f>
        <v>5.9362647209976922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3.6231229771215068E-2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1.0302052263904917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10.840657470188731</v>
      </c>
      <c r="I12" s="6">
        <f>IF('Log_working_3-way'!$D12="","",'True_Odds_Calculator_3-way'!O13/'True_Odds_Calculator_3-way'!B13-1)</f>
        <v>7.1844782520243839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3.2504886814052281E-2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1.0322519881412449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17.930101131086779</v>
      </c>
      <c r="I13" s="6">
        <f>IF('Log_working_3-way'!$D13="","",'True_Odds_Calculator_3-way'!O14/'True_Odds_Calculator_3-way'!B14-1)</f>
        <v>8.1538352224510113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3.4261092889411593E-2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1.0311921993560196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9.3345627940237517</v>
      </c>
      <c r="I14" s="6">
        <f>IF('Log_working_3-way'!$D14="","",'True_Odds_Calculator_3-way'!O15/'True_Odds_Calculator_3-way'!B15-1)</f>
        <v>7.0366677057463143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3.3391865502264917E-2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1.0320559394401172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18.274248653872558</v>
      </c>
      <c r="I15" s="6">
        <f>IF('Log_working_3-way'!$D15="","",'True_Odds_Calculator_3-way'!O16/'True_Odds_Calculator_3-way'!B16-1)</f>
        <v>7.0318306809018392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3.4014207073707503E-2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1.0326351515048884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22.242461721552729</v>
      </c>
      <c r="I16" s="6">
        <f>IF('Log_working_3-way'!$D16="","",'True_Odds_Calculator_3-way'!O17/'True_Odds_Calculator_3-way'!B17-1)</f>
        <v>7.2697093721498796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3.385002065712106E-2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1.0308456043458973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15.125348945089396</v>
      </c>
      <c r="I17" s="6">
        <f>IF('Log_working_3-way'!$D17="","",'True_Odds_Calculator_3-way'!O18/'True_Odds_Calculator_3-way'!B18-1)</f>
        <v>9.2032812281686542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3.3138890281747546E-2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1.031167760298753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11.164820642051909</v>
      </c>
      <c r="I18" s="6">
        <f>IF('Log_working_3-way'!$D18="","",'True_Odds_Calculator_3-way'!O19/'True_Odds_Calculator_3-way'!B19-1)</f>
        <v>8.6268765410993815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3.3703705963589181E-2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1.0322401020901739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19.72969749158942</v>
      </c>
      <c r="I19" s="6">
        <f>IF('Log_working_3-way'!$D19="","",'True_Odds_Calculator_3-way'!O20/'True_Odds_Calculator_3-way'!B20-1)</f>
        <v>7.6180865775682438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3.394998968222751E-2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1.0327884530854536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23.678014400936316</v>
      </c>
      <c r="I20" s="6">
        <f>IF('Log_working_3-way'!$D20="","",'True_Odds_Calculator_3-way'!O21/'True_Odds_Calculator_3-way'!B21-1)</f>
        <v>7.5696293630802458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3.3616434886642788E-2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1.045238111949869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25.210141213455131</v>
      </c>
      <c r="I21" s="6">
        <f>IF('Log_working_3-way'!$D21="","",'True_Odds_Calculator_3-way'!O22/'True_Odds_Calculator_3-way'!B22-1)</f>
        <v>6.3778716173461154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4.5836764707974043E-2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1.0614834716455883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15.437871945327256</v>
      </c>
      <c r="I22" s="6">
        <f>IF('Log_working_3-way'!$D22="","",'True_Odds_Calculator_3-way'!O23/'True_Odds_Calculator_3-way'!B23-1)</f>
        <v>7.0748160351995448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6.5022064265177537E-2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1.0691764278038138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2.9733219809848159</v>
      </c>
      <c r="I23" s="6">
        <f>IF('Log_working_3-way'!$D23="","",'True_Odds_Calculator_3-way'!O24/'True_Odds_Calculator_3-way'!B24-1)</f>
        <v>5.5681444991789819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6.5549676660787703E-2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1.0417054203692282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17.751117826844972</v>
      </c>
      <c r="I24" s="6">
        <f>IF('Log_working_3-way'!$D24="","",'True_Odds_Calculator_3-way'!O25/'True_Odds_Calculator_3-way'!B25-1)</f>
        <v>6.5146301196865704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4.4133329284250511E-2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1.0537616973399013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36.234128262971304</v>
      </c>
      <c r="I25" s="6">
        <f>IF('Log_working_3-way'!$D25="","",'True_Odds_Calculator_3-way'!O26/'True_Odds_Calculator_3-way'!B26-1)</f>
        <v>5.1092368757062365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4.9104727902196332E-2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1.0414890051743431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13.383560296961388</v>
      </c>
      <c r="I26" s="6">
        <f>IF('Log_working_3-way'!$D26="","",'True_Odds_Calculator_3-way'!O27/'True_Odds_Calculator_3-way'!B27-1)</f>
        <v>7.3805478415228638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4.4465717715396424E-2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1.051428581732559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31.210356547935106</v>
      </c>
      <c r="I27" s="6">
        <f>IF('Log_working_3-way'!$D27="","",'True_Odds_Calculator_3-way'!O28/'True_Odds_Calculator_3-way'!B28-1)</f>
        <v>5.8859925144099901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4.9415740389280538E-2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1.0418896460270035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10.784108220974296</v>
      </c>
      <c r="I28" s="6">
        <f>IF('Log_working_3-way'!$D28="","",'True_Odds_Calculator_3-way'!O29/'True_Odds_Calculator_3-way'!B29-1)</f>
        <v>6.9952904394453315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4.4752833618060262E-2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1.0275113020887854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6.4140039838840135</v>
      </c>
      <c r="I29" s="6">
        <f>IF('Log_working_3-way'!$D29="","",'True_Odds_Calculator_3-way'!O30/'True_Odds_Calculator_3-way'!B30-1)</f>
        <v>8.4878978326571932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2.9271728283885246E-2</v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2.56</v>
      </c>
      <c r="B2" s="4">
        <f>IF('True_Odds_Calculator_3-way'!B3="","",'True_Odds_Calculator_3-way'!B3)</f>
        <v>3.58</v>
      </c>
      <c r="C2" s="4">
        <f>IF('True_Odds_Calculator_3-way'!C3="","",'True_Odds_Calculator_3-way'!C3)</f>
        <v>2.76</v>
      </c>
      <c r="D2" s="9">
        <f>(K2/(AR2+K2-(AR2*K2)))</f>
        <v>0.37914169559612754</v>
      </c>
      <c r="E2" s="9">
        <f>(L2/(AR2+L2-(AR2*L2)))</f>
        <v>0.26967020471773873</v>
      </c>
      <c r="F2" s="9">
        <f>(M2/(AR2+M2-(AR2*M2)))</f>
        <v>0.35118809968613385</v>
      </c>
      <c r="G2" s="9">
        <f>AR2</f>
        <v>1.04970278180781</v>
      </c>
      <c r="H2" s="9">
        <f>IF(A2="","",1/D2)</f>
        <v>2.6375363396201834</v>
      </c>
      <c r="I2" s="9">
        <f>IF(B2="","",1/E2)</f>
        <v>3.7082331770641499</v>
      </c>
      <c r="J2" s="9">
        <f>IF(C2="","",1/F2)</f>
        <v>2.8474768959817447</v>
      </c>
      <c r="K2" s="11">
        <f>1/A2</f>
        <v>0.390625</v>
      </c>
      <c r="L2" s="11">
        <f>1/B2</f>
        <v>0.27932960893854747</v>
      </c>
      <c r="M2" s="11">
        <f>1/C2</f>
        <v>0.3623188405797102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-0.28004311391790138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0.23324907902194159</v>
      </c>
      <c r="Q2" s="11">
        <f>2*'OddsRatio_working_3-way'!K2*'OddsRatio_working_3-way'!L2*'OddsRatio_working_3-way'!M2</f>
        <v>7.9067484414217487E-2</v>
      </c>
      <c r="R2" s="11">
        <f>O2/N2</f>
        <v>0</v>
      </c>
      <c r="S2" s="11">
        <f>P2/N2</f>
        <v>-0.83290417592743193</v>
      </c>
      <c r="T2" s="11">
        <f>Q2/N2</f>
        <v>-0.28234039861946847</v>
      </c>
      <c r="U2" s="11">
        <f>'OddsRatio_working_3-way'!S2-'OddsRatio_working_3-way'!R2^2/3</f>
        <v>-0.83290417592743193</v>
      </c>
      <c r="V2" s="11">
        <f>'OddsRatio_working_3-way'!S2*'OddsRatio_working_3-way'!R2/3-2*'OddsRatio_working_3-way'!R2^3/27-'OddsRatio_working_3-way'!T2</f>
        <v>0.28234039861946847</v>
      </c>
      <c r="W2" s="11">
        <f>'OddsRatio_working_3-way'!V2^2+4*'OddsRatio_working_3-way'!U2^3/27</f>
        <v>-5.8853935497551468E-3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0.14628866518151321</v>
      </c>
      <c r="Y2" s="11">
        <f>IF('OddsRatio_working_3-way'!W2&gt;=0,IF('OddsRatio_working_3-way'!V2+SQRT('OddsRatio_working_3-way'!W2)&gt;0,0,PI()),ACOS('OddsRatio_working_3-way'!V2/(2*'OddsRatio_working_3-way'!X2)))</f>
        <v>0.26531026556374271</v>
      </c>
      <c r="Z2" s="11">
        <f>'OddsRatio_working_3-way'!X2^(1/3)*COS('OddsRatio_working_3-way'!Y2/3)</f>
        <v>0.52485139090390509</v>
      </c>
      <c r="AA2" s="11">
        <f>'OddsRatio_working_3-way'!X2^(1/3)*COS(('OddsRatio_working_3-way'!Y2+2*PI())/3)</f>
        <v>-0.30272838868125401</v>
      </c>
      <c r="AB2" s="11">
        <f>'OddsRatio_working_3-way'!X2^(1/3)*COS(('OddsRatio_working_3-way'!Y2+4*PI())/3)</f>
        <v>-0.22212300222265122</v>
      </c>
      <c r="AC2" s="11">
        <f>'OddsRatio_working_3-way'!X2^(1/3)*SIN('OddsRatio_working_3-way'!Y2/3)</f>
        <v>4.6537541570008147E-2</v>
      </c>
      <c r="AD2" s="11">
        <f>'OddsRatio_working_3-way'!X2^(1/3)*SIN(('OddsRatio_working_3-way'!Y2+2*PI())/3)</f>
        <v>0.43126586694937452</v>
      </c>
      <c r="AE2" s="11">
        <f>'OddsRatio_working_3-way'!X2^(1/3)*SIN(('OddsRatio_working_3-way'!Y2+4*PI())/3)</f>
        <v>-0.47780340851938274</v>
      </c>
      <c r="AF2" s="11">
        <f>-'OddsRatio_working_3-way'!U2/(3*'OddsRatio_working_3-way'!X2^(1/3))*COS(('OddsRatio_working_3-way'!Y2)/3)</f>
        <v>0.52485139090390498</v>
      </c>
      <c r="AG2" s="11">
        <f>-'OddsRatio_working_3-way'!U2/(3*'OddsRatio_working_3-way'!X2^(1/3))*COS(('OddsRatio_working_3-way'!Y2+2*PI())/3)</f>
        <v>-0.30272838868125396</v>
      </c>
      <c r="AH2" s="11">
        <f>-'OddsRatio_working_3-way'!U2/(3*'OddsRatio_working_3-way'!X2^(1/3))*COS(('OddsRatio_working_3-way'!Y2+4*PI())/3)</f>
        <v>-0.22212300222265116</v>
      </c>
      <c r="AI2" s="11">
        <f>'OddsRatio_working_3-way'!U2/(3*'OddsRatio_working_3-way'!X2^(1/3))*SIN(('OddsRatio_working_3-way'!Y2)/3)</f>
        <v>-4.6537541570008133E-2</v>
      </c>
      <c r="AJ2" s="11">
        <f>'OddsRatio_working_3-way'!U2/(3*'OddsRatio_working_3-way'!X2^(1/3))*SIN(('OddsRatio_working_3-way'!Y2+2*PI())/3)</f>
        <v>-0.43126586694937447</v>
      </c>
      <c r="AK2" s="11">
        <f>'OddsRatio_working_3-way'!U2/(3*'OddsRatio_working_3-way'!X2^(1/3))*SIN(('OddsRatio_working_3-way'!Y2+4*PI())/3)</f>
        <v>0.47780340851938269</v>
      </c>
      <c r="AL2" s="11">
        <f>'OddsRatio_working_3-way'!Z2+'OddsRatio_working_3-way'!AF2</f>
        <v>1.04970278180781</v>
      </c>
      <c r="AM2" s="11">
        <f>'OddsRatio_working_3-way'!AA2+'OddsRatio_working_3-way'!AG2</f>
        <v>-0.60545677736250791</v>
      </c>
      <c r="AN2" s="11">
        <f>'OddsRatio_working_3-way'!AB2+'OddsRatio_working_3-way'!AH2</f>
        <v>-0.44424600444530238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1.04970278180781</v>
      </c>
      <c r="AS2" s="11">
        <f>IF(('OddsRatio_working_3-way'!X2=0),IF(Q2&gt;0,-Q2^(1/3),(-Q2)^(1/3)),'OddsRatio_working_3-way'!AM2-'OddsRatio_working_3-way'!R2/3)</f>
        <v>-0.60545677736250791</v>
      </c>
      <c r="AT2" s="11">
        <f>IF(('OddsRatio_working_3-way'!X2=0),IF(Q2&gt;0,-Q2^(1/3),(-Q2)^(1/3)),'OddsRatio_working_3-way'!AN2-'OddsRatio_working_3-way'!R2/3)</f>
        <v>-0.44424600444530238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2.4300000000000002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3.04</v>
      </c>
      <c r="D3" s="9">
        <f t="shared" ref="D3" si="0">(K3/(AR3+K3-(AR3*K3)))</f>
        <v>0.39990576262923266</v>
      </c>
      <c r="E3" s="9">
        <f t="shared" ref="E3" si="1">(L3/(AR3+L3-(AR3*L3)))</f>
        <v>0.28169393815946275</v>
      </c>
      <c r="F3" s="9">
        <f t="shared" ref="F3" si="2">(M3/(AR3+M3-(AR3*M3)))</f>
        <v>0.31840029921130447</v>
      </c>
      <c r="G3" s="9">
        <f t="shared" ref="G3" si="3">AR3</f>
        <v>1.0493630226298261</v>
      </c>
      <c r="H3" s="9">
        <f t="shared" ref="H3" si="4">IF(A3="","",1/D3)</f>
        <v>2.5005891223606516</v>
      </c>
      <c r="I3" s="9">
        <f t="shared" ref="I3" si="5">IF(B3="","",1/E3)</f>
        <v>3.5499521449904785</v>
      </c>
      <c r="J3" s="9">
        <f t="shared" ref="J3" si="6">IF(C3="","",1/F3)</f>
        <v>3.1407005661648451</v>
      </c>
      <c r="K3" s="11">
        <f t="shared" ref="K3" si="7">1/A3</f>
        <v>0.41152263374485593</v>
      </c>
      <c r="L3" s="11">
        <f t="shared" ref="L3" si="8">1/B3</f>
        <v>0.29154518950437314</v>
      </c>
      <c r="M3" s="11">
        <f t="shared" ref="M3" si="9">1/C3</f>
        <v>0.32894736842105265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-0.27976829829676231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0.23285096086146326</v>
      </c>
      <c r="Q3" s="11">
        <f>2*'OddsRatio_working_3-way'!K3*'OddsRatio_working_3-way'!L3*'OddsRatio_working_3-way'!M3</f>
        <v>7.8932529105580768E-2</v>
      </c>
      <c r="R3" s="11">
        <f t="shared" ref="R3" si="10">O3/N3</f>
        <v>0</v>
      </c>
      <c r="S3" s="11">
        <f t="shared" ref="S3" si="11">P3/N3</f>
        <v>-0.8322993072448408</v>
      </c>
      <c r="T3" s="11">
        <f t="shared" ref="T3" si="12">Q3/N3</f>
        <v>-0.28213535838808168</v>
      </c>
      <c r="U3" s="11">
        <f>'OddsRatio_working_3-way'!S3-'OddsRatio_working_3-way'!R3^2/3</f>
        <v>-0.8322993072448408</v>
      </c>
      <c r="V3" s="11">
        <f>'OddsRatio_working_3-way'!S3*'OddsRatio_working_3-way'!R3/3-2*'OddsRatio_working_3-way'!R3^3/27-'OddsRatio_working_3-way'!T3</f>
        <v>0.28213535838808168</v>
      </c>
      <c r="W3" s="11">
        <f>'OddsRatio_working_3-way'!V3^2+4*'OddsRatio_working_3-way'!U3^3/27</f>
        <v>-5.8147735628285707E-3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0.1461293382722989</v>
      </c>
      <c r="Y3" s="11">
        <f>IF('OddsRatio_working_3-way'!W3&gt;=0,IF('OddsRatio_working_3-way'!V3+SQRT('OddsRatio_working_3-way'!W3)&gt;0,0,PI()),ACOS('OddsRatio_working_3-way'!V3/(2*'OddsRatio_working_3-way'!X3)))</f>
        <v>0.26396987732553101</v>
      </c>
      <c r="Z3" s="11">
        <f>'OddsRatio_working_3-way'!X3^(1/3)*COS('OddsRatio_working_3-way'!Y3/3)</f>
        <v>0.52468151131491303</v>
      </c>
      <c r="AA3" s="11">
        <f>'OddsRatio_working_3-way'!X3^(1/3)*COS(('OddsRatio_working_3-way'!Y3+2*PI())/3)</f>
        <v>-0.30242579743658271</v>
      </c>
      <c r="AB3" s="11">
        <f>'OddsRatio_working_3-way'!X3^(1/3)*COS(('OddsRatio_working_3-way'!Y3+4*PI())/3)</f>
        <v>-0.22225571387833043</v>
      </c>
      <c r="AC3" s="11">
        <f>'OddsRatio_working_3-way'!X3^(1/3)*SIN('OddsRatio_working_3-way'!Y3/3)</f>
        <v>4.6286219323311964E-2</v>
      </c>
      <c r="AD3" s="11">
        <f>'OddsRatio_working_3-way'!X3^(1/3)*SIN(('OddsRatio_working_3-way'!Y3+2*PI())/3)</f>
        <v>0.43124440803307118</v>
      </c>
      <c r="AE3" s="11">
        <f>'OddsRatio_working_3-way'!X3^(1/3)*SIN(('OddsRatio_working_3-way'!Y3+4*PI())/3)</f>
        <v>-0.47753062735638291</v>
      </c>
      <c r="AF3" s="11">
        <f>-'OddsRatio_working_3-way'!U3/(3*'OddsRatio_working_3-way'!X3^(1/3))*COS(('OddsRatio_working_3-way'!Y3)/3)</f>
        <v>0.52468151131491303</v>
      </c>
      <c r="AG3" s="11">
        <f>-'OddsRatio_working_3-way'!U3/(3*'OddsRatio_working_3-way'!X3^(1/3))*COS(('OddsRatio_working_3-way'!Y3+2*PI())/3)</f>
        <v>-0.30242579743658271</v>
      </c>
      <c r="AH3" s="11">
        <f>-'OddsRatio_working_3-way'!U3/(3*'OddsRatio_working_3-way'!X3^(1/3))*COS(('OddsRatio_working_3-way'!Y3+4*PI())/3)</f>
        <v>-0.22225571387833043</v>
      </c>
      <c r="AI3" s="11">
        <f>'OddsRatio_working_3-way'!U3/(3*'OddsRatio_working_3-way'!X3^(1/3))*SIN(('OddsRatio_working_3-way'!Y3)/3)</f>
        <v>-4.6286219323311964E-2</v>
      </c>
      <c r="AJ3" s="11">
        <f>'OddsRatio_working_3-way'!U3/(3*'OddsRatio_working_3-way'!X3^(1/3))*SIN(('OddsRatio_working_3-way'!Y3+2*PI())/3)</f>
        <v>-0.43124440803307118</v>
      </c>
      <c r="AK3" s="11">
        <f>'OddsRatio_working_3-way'!U3/(3*'OddsRatio_working_3-way'!X3^(1/3))*SIN(('OddsRatio_working_3-way'!Y3+4*PI())/3)</f>
        <v>0.47753062735638291</v>
      </c>
      <c r="AL3" s="11">
        <f>'OddsRatio_working_3-way'!Z3+'OddsRatio_working_3-way'!AF3</f>
        <v>1.0493630226298261</v>
      </c>
      <c r="AM3" s="11">
        <f>'OddsRatio_working_3-way'!AA3+'OddsRatio_working_3-way'!AG3</f>
        <v>-0.60485159487316542</v>
      </c>
      <c r="AN3" s="11">
        <f>'OddsRatio_working_3-way'!AB3+'OddsRatio_working_3-way'!AH3</f>
        <v>-0.44451142775666086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1.0493630226298261</v>
      </c>
      <c r="AS3" s="11">
        <f>IF(('OddsRatio_working_3-way'!X3=0),IF(Q3&gt;0,-Q3^(1/3),(-Q3)^(1/3)),'OddsRatio_working_3-way'!AM3-'OddsRatio_working_3-way'!R3/3)</f>
        <v>-0.60485159487316542</v>
      </c>
      <c r="AT3" s="11">
        <f>IF(('OddsRatio_working_3-way'!X3=0),IF(Q3&gt;0,-Q3^(1/3),(-Q3)^(1/3)),'OddsRatio_working_3-way'!AN3-'OddsRatio_working_3-way'!R3/3)</f>
        <v>-0.44451142775666086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4.22</v>
      </c>
      <c r="D4" s="9">
        <f t="shared" ref="D4:D67" si="13">(K4/(AR4+K4-(AR4*K4)))</f>
        <v>0.51846208726823728</v>
      </c>
      <c r="E4" s="9">
        <f t="shared" ref="E4:E67" si="14">(L4/(AR4+L4-(AR4*L4)))</f>
        <v>0.25418743995855614</v>
      </c>
      <c r="F4" s="9">
        <f t="shared" ref="F4:F67" si="15">(M4/(AR4+M4-(AR4*M4)))</f>
        <v>0.22735047277320655</v>
      </c>
      <c r="G4" s="9">
        <f t="shared" ref="G4:G67" si="16">AR4</f>
        <v>1.0554333421793958</v>
      </c>
      <c r="H4" s="9">
        <f t="shared" ref="H4:H67" si="17">IF(A4="","",1/D4)</f>
        <v>1.9287813411178683</v>
      </c>
      <c r="I4" s="9">
        <f t="shared" ref="I4:I67" si="18">IF(B4="","",1/E4)</f>
        <v>3.9341046912587201</v>
      </c>
      <c r="J4" s="9">
        <f t="shared" ref="J4:J67" si="19">IF(C4="","",1/F4)</f>
        <v>4.3984953618176545</v>
      </c>
      <c r="K4" s="11">
        <f t="shared" ref="K4:K67" si="20">1/A4</f>
        <v>0.53191489361702127</v>
      </c>
      <c r="L4" s="11">
        <f t="shared" ref="L4:L67" si="21">1/B4</f>
        <v>0.26455026455026459</v>
      </c>
      <c r="M4" s="11">
        <f t="shared" ref="M4:M67" si="22">1/C4</f>
        <v>0.23696682464454977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-0.2626765113404218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0.22941739186571292</v>
      </c>
      <c r="Q4" s="11">
        <f>2*'OddsRatio_working_3-way'!K4*'OddsRatio_working_3-way'!L4*'OddsRatio_working_3-way'!M4</f>
        <v>6.6691102286544471E-2</v>
      </c>
      <c r="R4" s="11">
        <f t="shared" ref="R4:R67" si="23">O4/N4</f>
        <v>0</v>
      </c>
      <c r="S4" s="11">
        <f t="shared" ref="S4:S67" si="24">P4/N4</f>
        <v>-0.87338373231397937</v>
      </c>
      <c r="T4" s="11">
        <f t="shared" ref="T4:T67" si="25">Q4/N4</f>
        <v>-0.25389061985871497</v>
      </c>
      <c r="U4" s="11">
        <f>'OddsRatio_working_3-way'!S4-'OddsRatio_working_3-way'!R4^2/3</f>
        <v>-0.87338373231397937</v>
      </c>
      <c r="V4" s="11">
        <f>'OddsRatio_working_3-way'!S4*'OddsRatio_working_3-way'!R4/3-2*'OddsRatio_working_3-way'!R4^3/27-'OddsRatio_working_3-way'!T4</f>
        <v>0.25389061985871497</v>
      </c>
      <c r="W4" s="11">
        <f>'OddsRatio_working_3-way'!V4^2+4*'OddsRatio_working_3-way'!U4^3/27</f>
        <v>-3.4238273633638558E-2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0.15708176253617182</v>
      </c>
      <c r="Y4" s="11">
        <f>IF('OddsRatio_working_3-way'!W4&gt;=0,IF('OddsRatio_working_3-way'!V4+SQRT('OddsRatio_working_3-way'!W4)&gt;0,0,PI()),ACOS('OddsRatio_working_3-way'!V4/(2*'OddsRatio_working_3-way'!X4)))</f>
        <v>0.62979547651026002</v>
      </c>
      <c r="Z4" s="11">
        <f>'OddsRatio_working_3-way'!X4^(1/3)*COS('OddsRatio_working_3-way'!Y4/3)</f>
        <v>0.52771667108969789</v>
      </c>
      <c r="AA4" s="11">
        <f>'OddsRatio_working_3-way'!X4^(1/3)*COS(('OddsRatio_working_3-way'!Y4+2*PI())/3)</f>
        <v>-0.36123528029565</v>
      </c>
      <c r="AB4" s="11">
        <f>'OddsRatio_working_3-way'!X4^(1/3)*COS(('OddsRatio_working_3-way'!Y4+4*PI())/3)</f>
        <v>-0.16648139079404795</v>
      </c>
      <c r="AC4" s="11">
        <f>'OddsRatio_working_3-way'!X4^(1/3)*SIN('OddsRatio_working_3-way'!Y4/3)</f>
        <v>0.11244121052947656</v>
      </c>
      <c r="AD4" s="11">
        <f>'OddsRatio_working_3-way'!X4^(1/3)*SIN(('OddsRatio_working_3-way'!Y4+2*PI())/3)</f>
        <v>0.40079543789949706</v>
      </c>
      <c r="AE4" s="11">
        <f>'OddsRatio_working_3-way'!X4^(1/3)*SIN(('OddsRatio_working_3-way'!Y4+4*PI())/3)</f>
        <v>-0.51323664842897365</v>
      </c>
      <c r="AF4" s="11">
        <f>-'OddsRatio_working_3-way'!U4/(3*'OddsRatio_working_3-way'!X4^(1/3))*COS(('OddsRatio_working_3-way'!Y4)/3)</f>
        <v>0.527716671089698</v>
      </c>
      <c r="AG4" s="11">
        <f>-'OddsRatio_working_3-way'!U4/(3*'OddsRatio_working_3-way'!X4^(1/3))*COS(('OddsRatio_working_3-way'!Y4+2*PI())/3)</f>
        <v>-0.36123528029565005</v>
      </c>
      <c r="AH4" s="11">
        <f>-'OddsRatio_working_3-way'!U4/(3*'OddsRatio_working_3-way'!X4^(1/3))*COS(('OddsRatio_working_3-way'!Y4+4*PI())/3)</f>
        <v>-0.16648139079404797</v>
      </c>
      <c r="AI4" s="11">
        <f>'OddsRatio_working_3-way'!U4/(3*'OddsRatio_working_3-way'!X4^(1/3))*SIN(('OddsRatio_working_3-way'!Y4)/3)</f>
        <v>-0.11244121052947659</v>
      </c>
      <c r="AJ4" s="11">
        <f>'OddsRatio_working_3-way'!U4/(3*'OddsRatio_working_3-way'!X4^(1/3))*SIN(('OddsRatio_working_3-way'!Y4+2*PI())/3)</f>
        <v>-0.40079543789949712</v>
      </c>
      <c r="AK4" s="11">
        <f>'OddsRatio_working_3-way'!U4/(3*'OddsRatio_working_3-way'!X4^(1/3))*SIN(('OddsRatio_working_3-way'!Y4+4*PI())/3)</f>
        <v>0.51323664842897376</v>
      </c>
      <c r="AL4" s="11">
        <f>'OddsRatio_working_3-way'!Z4+'OddsRatio_working_3-way'!AF4</f>
        <v>1.0554333421793958</v>
      </c>
      <c r="AM4" s="11">
        <f>'OddsRatio_working_3-way'!AA4+'OddsRatio_working_3-way'!AG4</f>
        <v>-0.72247056059129999</v>
      </c>
      <c r="AN4" s="11">
        <f>'OddsRatio_working_3-way'!AB4+'OddsRatio_working_3-way'!AH4</f>
        <v>-0.33296278158809589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1.0554333421793958</v>
      </c>
      <c r="AS4" s="11">
        <f>IF(('OddsRatio_working_3-way'!X4=0),IF(Q4&gt;0,-Q4^(1/3),(-Q4)^(1/3)),'OddsRatio_working_3-way'!AM4-'OddsRatio_working_3-way'!R4/3)</f>
        <v>-0.72247056059129999</v>
      </c>
      <c r="AT4" s="11">
        <f>IF(('OddsRatio_working_3-way'!X4=0),IF(Q4&gt;0,-Q4^(1/3),(-Q4)^(1/3)),'OddsRatio_working_3-way'!AN4-'OddsRatio_working_3-way'!R4/3)</f>
        <v>-0.33296278158809589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3.13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2.31</v>
      </c>
      <c r="D5" s="9">
        <f t="shared" si="13"/>
        <v>0.30862058426303884</v>
      </c>
      <c r="E5" s="9">
        <f t="shared" si="14"/>
        <v>0.2708209532969777</v>
      </c>
      <c r="F5" s="9">
        <f t="shared" si="15"/>
        <v>0.42055846243998352</v>
      </c>
      <c r="G5" s="9">
        <f t="shared" si="16"/>
        <v>1.0517486245092056</v>
      </c>
      <c r="H5" s="9">
        <f t="shared" si="17"/>
        <v>3.240224570204608</v>
      </c>
      <c r="I5" s="9">
        <f t="shared" si="18"/>
        <v>3.6924764787435662</v>
      </c>
      <c r="J5" s="9">
        <f t="shared" si="19"/>
        <v>2.3777906981070598</v>
      </c>
      <c r="K5" s="11">
        <f t="shared" si="20"/>
        <v>0.31948881789137379</v>
      </c>
      <c r="L5" s="11">
        <f t="shared" si="21"/>
        <v>0.2808988764044944</v>
      </c>
      <c r="M5" s="11">
        <f t="shared" si="22"/>
        <v>0.4329004329004329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-0.27751377745993111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0.23310142849217405</v>
      </c>
      <c r="Q5" s="11">
        <f>2*'OddsRatio_working_3-way'!K5*'OddsRatio_working_3-way'!L5*'OddsRatio_working_3-way'!M5</f>
        <v>7.7700476164058035E-2</v>
      </c>
      <c r="R5" s="11">
        <f t="shared" si="23"/>
        <v>0</v>
      </c>
      <c r="S5" s="11">
        <f t="shared" si="24"/>
        <v>-0.83996344479088236</v>
      </c>
      <c r="T5" s="11">
        <f t="shared" si="25"/>
        <v>-0.27998781493029418</v>
      </c>
      <c r="U5" s="11">
        <f>'OddsRatio_working_3-way'!S5-'OddsRatio_working_3-way'!R5^2/3</f>
        <v>-0.83996344479088236</v>
      </c>
      <c r="V5" s="11">
        <f>'OddsRatio_working_3-way'!S5*'OddsRatio_working_3-way'!R5/3-2*'OddsRatio_working_3-way'!R5^3/27-'OddsRatio_working_3-way'!T5</f>
        <v>0.27998781493029418</v>
      </c>
      <c r="W5" s="11">
        <f>'OddsRatio_working_3-way'!V5^2+4*'OddsRatio_working_3-way'!U5^3/27</f>
        <v>-9.4033602758519103E-3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0.14815240192559534</v>
      </c>
      <c r="Y5" s="11">
        <f>IF('OddsRatio_working_3-way'!W5&gt;=0,IF('OddsRatio_working_3-way'!V5+SQRT('OddsRatio_working_3-way'!W5)&gt;0,0,PI()),ACOS('OddsRatio_working_3-way'!V5/(2*'OddsRatio_working_3-way'!X5)))</f>
        <v>0.33341035152972198</v>
      </c>
      <c r="Z5" s="11">
        <f>'OddsRatio_working_3-way'!X5^(1/3)*COS('OddsRatio_working_3-way'!Y5/3)</f>
        <v>0.52587431225460279</v>
      </c>
      <c r="AA5" s="11">
        <f>'OddsRatio_working_3-way'!X5^(1/3)*COS(('OddsRatio_working_3-way'!Y5+2*PI())/3)</f>
        <v>-0.31376054622263033</v>
      </c>
      <c r="AB5" s="11">
        <f>'OddsRatio_working_3-way'!X5^(1/3)*COS(('OddsRatio_working_3-way'!Y5+4*PI())/3)</f>
        <v>-0.21211376603197238</v>
      </c>
      <c r="AC5" s="11">
        <f>'OddsRatio_working_3-way'!X5^(1/3)*SIN('OddsRatio_working_3-way'!Y5/3)</f>
        <v>5.868579590533516E-2</v>
      </c>
      <c r="AD5" s="11">
        <f>'OddsRatio_working_3-way'!X5^(1/3)*SIN(('OddsRatio_working_3-way'!Y5+2*PI())/3)</f>
        <v>0.42607761565748892</v>
      </c>
      <c r="AE5" s="11">
        <f>'OddsRatio_working_3-way'!X5^(1/3)*SIN(('OddsRatio_working_3-way'!Y5+4*PI())/3)</f>
        <v>-0.48476341156282393</v>
      </c>
      <c r="AF5" s="11">
        <f>-'OddsRatio_working_3-way'!U5/(3*'OddsRatio_working_3-way'!X5^(1/3))*COS(('OddsRatio_working_3-way'!Y5)/3)</f>
        <v>0.52587431225460268</v>
      </c>
      <c r="AG5" s="11">
        <f>-'OddsRatio_working_3-way'!U5/(3*'OddsRatio_working_3-way'!X5^(1/3))*COS(('OddsRatio_working_3-way'!Y5+2*PI())/3)</f>
        <v>-0.31376054622263028</v>
      </c>
      <c r="AH5" s="11">
        <f>-'OddsRatio_working_3-way'!U5/(3*'OddsRatio_working_3-way'!X5^(1/3))*COS(('OddsRatio_working_3-way'!Y5+4*PI())/3)</f>
        <v>-0.21211376603197235</v>
      </c>
      <c r="AI5" s="11">
        <f>'OddsRatio_working_3-way'!U5/(3*'OddsRatio_working_3-way'!X5^(1/3))*SIN(('OddsRatio_working_3-way'!Y5)/3)</f>
        <v>-5.8685795905335146E-2</v>
      </c>
      <c r="AJ5" s="11">
        <f>'OddsRatio_working_3-way'!U5/(3*'OddsRatio_working_3-way'!X5^(1/3))*SIN(('OddsRatio_working_3-way'!Y5+2*PI())/3)</f>
        <v>-0.42607761565748881</v>
      </c>
      <c r="AK5" s="11">
        <f>'OddsRatio_working_3-way'!U5/(3*'OddsRatio_working_3-way'!X5^(1/3))*SIN(('OddsRatio_working_3-way'!Y5+4*PI())/3)</f>
        <v>0.48476341156282382</v>
      </c>
      <c r="AL5" s="11">
        <f>'OddsRatio_working_3-way'!Z5+'OddsRatio_working_3-way'!AF5</f>
        <v>1.0517486245092056</v>
      </c>
      <c r="AM5" s="11">
        <f>'OddsRatio_working_3-way'!AA5+'OddsRatio_working_3-way'!AG5</f>
        <v>-0.62752109244526055</v>
      </c>
      <c r="AN5" s="11">
        <f>'OddsRatio_working_3-way'!AB5+'OddsRatio_working_3-way'!AH5</f>
        <v>-0.4242275320639447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1.0517486245092056</v>
      </c>
      <c r="AS5" s="11">
        <f>IF(('OddsRatio_working_3-way'!X5=0),IF(Q5&gt;0,-Q5^(1/3),(-Q5)^(1/3)),'OddsRatio_working_3-way'!AM5-'OddsRatio_working_3-way'!R5/3)</f>
        <v>-0.62752109244526055</v>
      </c>
      <c r="AT5" s="11">
        <f>IF(('OddsRatio_working_3-way'!X5=0),IF(Q5&gt;0,-Q5^(1/3),(-Q5)^(1/3)),'OddsRatio_working_3-way'!AN5-'OddsRatio_working_3-way'!R5/3)</f>
        <v>-0.4242275320639447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5.15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1.68</v>
      </c>
      <c r="D6" s="9">
        <f t="shared" si="13"/>
        <v>0.18454167413593567</v>
      </c>
      <c r="E6" s="9">
        <f t="shared" si="14"/>
        <v>0.23542850497445753</v>
      </c>
      <c r="F6" s="9">
        <f t="shared" si="15"/>
        <v>0.58002982088960697</v>
      </c>
      <c r="G6" s="9">
        <f t="shared" si="16"/>
        <v>1.0647783654069258</v>
      </c>
      <c r="H6" s="9">
        <f t="shared" si="17"/>
        <v>5.4188302164387414</v>
      </c>
      <c r="I6" s="9">
        <f t="shared" si="18"/>
        <v>4.2475740144911232</v>
      </c>
      <c r="J6" s="9">
        <f t="shared" si="19"/>
        <v>1.7240492884767091</v>
      </c>
      <c r="K6" s="11">
        <f t="shared" si="20"/>
        <v>0.1941747572815534</v>
      </c>
      <c r="L6" s="11">
        <f t="shared" si="21"/>
        <v>0.24691358024691359</v>
      </c>
      <c r="M6" s="11">
        <f t="shared" si="22"/>
        <v>0.59523809523809523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-0.24563220949412967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0.22488199402978259</v>
      </c>
      <c r="Q6" s="11">
        <f>2*'OddsRatio_working_3-way'!K6*'OddsRatio_working_3-way'!L6*'OddsRatio_working_3-way'!M6</f>
        <v>5.7076648230909285E-2</v>
      </c>
      <c r="R6" s="11">
        <f t="shared" si="23"/>
        <v>0</v>
      </c>
      <c r="S6" s="11">
        <f t="shared" si="24"/>
        <v>-0.91552323082106635</v>
      </c>
      <c r="T6" s="11">
        <f t="shared" si="25"/>
        <v>-0.2323663022388493</v>
      </c>
      <c r="U6" s="11">
        <f>'OddsRatio_working_3-way'!S6-'OddsRatio_working_3-way'!R6^2/3</f>
        <v>-0.91552323082106635</v>
      </c>
      <c r="V6" s="11">
        <f>'OddsRatio_working_3-way'!S6*'OddsRatio_working_3-way'!R6/3-2*'OddsRatio_working_3-way'!R6^3/27-'OddsRatio_working_3-way'!T6</f>
        <v>0.2323663022388493</v>
      </c>
      <c r="W6" s="11">
        <f>'OddsRatio_working_3-way'!V6^2+4*'OddsRatio_working_3-way'!U6^3/27</f>
        <v>-5.9691207126917493E-2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0.16858625799800064</v>
      </c>
      <c r="Y6" s="11">
        <f>IF('OddsRatio_working_3-way'!W6&gt;=0,IF('OddsRatio_working_3-way'!V6+SQRT('OddsRatio_working_3-way'!W6)&gt;0,0,PI()),ACOS('OddsRatio_working_3-way'!V6/(2*'OddsRatio_working_3-way'!X6)))</f>
        <v>0.8104651494813857</v>
      </c>
      <c r="Z6" s="11">
        <f>'OddsRatio_working_3-way'!X6^(1/3)*COS('OddsRatio_working_3-way'!Y6/3)</f>
        <v>0.53238918270346303</v>
      </c>
      <c r="AA6" s="11">
        <f>'OddsRatio_working_3-way'!X6^(1/3)*COS(('OddsRatio_working_3-way'!Y6+2*PI())/3)</f>
        <v>-0.39387437170289236</v>
      </c>
      <c r="AB6" s="11">
        <f>'OddsRatio_working_3-way'!X6^(1/3)*COS(('OddsRatio_working_3-way'!Y6+4*PI())/3)</f>
        <v>-0.13851481100057073</v>
      </c>
      <c r="AC6" s="11">
        <f>'OddsRatio_working_3-way'!X6^(1/3)*SIN('OddsRatio_working_3-way'!Y6/3)</f>
        <v>0.14743191111162995</v>
      </c>
      <c r="AD6" s="11">
        <f>'OddsRatio_working_3-way'!X6^(1/3)*SIN(('OddsRatio_working_3-way'!Y6+2*PI())/3)</f>
        <v>0.38734660136541882</v>
      </c>
      <c r="AE6" s="11">
        <f>'OddsRatio_working_3-way'!X6^(1/3)*SIN(('OddsRatio_working_3-way'!Y6+4*PI())/3)</f>
        <v>-0.53477851247704877</v>
      </c>
      <c r="AF6" s="11">
        <f>-'OddsRatio_working_3-way'!U6/(3*'OddsRatio_working_3-way'!X6^(1/3))*COS(('OddsRatio_working_3-way'!Y6)/3)</f>
        <v>0.5323891827034628</v>
      </c>
      <c r="AG6" s="11">
        <f>-'OddsRatio_working_3-way'!U6/(3*'OddsRatio_working_3-way'!X6^(1/3))*COS(('OddsRatio_working_3-way'!Y6+2*PI())/3)</f>
        <v>-0.39387437170289219</v>
      </c>
      <c r="AH6" s="11">
        <f>-'OddsRatio_working_3-way'!U6/(3*'OddsRatio_working_3-way'!X6^(1/3))*COS(('OddsRatio_working_3-way'!Y6+4*PI())/3)</f>
        <v>-0.13851481100057067</v>
      </c>
      <c r="AI6" s="11">
        <f>'OddsRatio_working_3-way'!U6/(3*'OddsRatio_working_3-way'!X6^(1/3))*SIN(('OddsRatio_working_3-way'!Y6)/3)</f>
        <v>-0.1474319111116299</v>
      </c>
      <c r="AJ6" s="11">
        <f>'OddsRatio_working_3-way'!U6/(3*'OddsRatio_working_3-way'!X6^(1/3))*SIN(('OddsRatio_working_3-way'!Y6+2*PI())/3)</f>
        <v>-0.38734660136541865</v>
      </c>
      <c r="AK6" s="11">
        <f>'OddsRatio_working_3-way'!U6/(3*'OddsRatio_working_3-way'!X6^(1/3))*SIN(('OddsRatio_working_3-way'!Y6+4*PI())/3)</f>
        <v>0.53477851247704855</v>
      </c>
      <c r="AL6" s="11">
        <f>'OddsRatio_working_3-way'!Z6+'OddsRatio_working_3-way'!AF6</f>
        <v>1.0647783654069258</v>
      </c>
      <c r="AM6" s="11">
        <f>'OddsRatio_working_3-way'!AA6+'OddsRatio_working_3-way'!AG6</f>
        <v>-0.7877487434057846</v>
      </c>
      <c r="AN6" s="11">
        <f>'OddsRatio_working_3-way'!AB6+'OddsRatio_working_3-way'!AH6</f>
        <v>-0.2770296220011414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1.0647783654069258</v>
      </c>
      <c r="AS6" s="11">
        <f>IF(('OddsRatio_working_3-way'!X6=0),IF(Q6&gt;0,-Q6^(1/3),(-Q6)^(1/3)),'OddsRatio_working_3-way'!AM6-'OddsRatio_working_3-way'!R6/3)</f>
        <v>-0.7877487434057846</v>
      </c>
      <c r="AT6" s="11">
        <f>IF(('OddsRatio_working_3-way'!X6=0),IF(Q6&gt;0,-Q6^(1/3),(-Q6)^(1/3)),'OddsRatio_working_3-way'!AN6-'OddsRatio_working_3-way'!R6/3)</f>
        <v>-0.2770296220011414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3.7</v>
      </c>
      <c r="C7" s="4">
        <f>IF('True_Odds_Calculator_3-way'!C8="","",'True_Odds_Calculator_3-way'!C8)</f>
        <v>2.17</v>
      </c>
      <c r="D7" s="9">
        <f t="shared" si="13"/>
        <v>0.29208543220028238</v>
      </c>
      <c r="E7" s="9">
        <f t="shared" si="14"/>
        <v>0.2600671188073404</v>
      </c>
      <c r="F7" s="9">
        <f t="shared" si="15"/>
        <v>0.44784744899237749</v>
      </c>
      <c r="G7" s="9">
        <f t="shared" si="16"/>
        <v>1.0537634150496289</v>
      </c>
      <c r="H7" s="9">
        <f t="shared" si="17"/>
        <v>3.4236558546141462</v>
      </c>
      <c r="I7" s="9">
        <f t="shared" si="18"/>
        <v>3.8451612206339978</v>
      </c>
      <c r="J7" s="9">
        <f t="shared" si="19"/>
        <v>2.232903195608066</v>
      </c>
      <c r="K7" s="11">
        <f t="shared" si="20"/>
        <v>0.30303030303030304</v>
      </c>
      <c r="L7" s="11">
        <f t="shared" si="21"/>
        <v>0.27027027027027023</v>
      </c>
      <c r="M7" s="11">
        <f t="shared" si="22"/>
        <v>0.46082949308755761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-0.27422185486701633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0.23286797480345869</v>
      </c>
      <c r="Q7" s="11">
        <f>2*'OddsRatio_working_3-way'!K7*'OddsRatio_working_3-way'!L7*'OddsRatio_working_3-way'!M7</f>
        <v>7.5483946451688377E-2</v>
      </c>
      <c r="R7" s="11">
        <f t="shared" si="23"/>
        <v>0</v>
      </c>
      <c r="S7" s="11">
        <f t="shared" si="24"/>
        <v>-0.84919553518587287</v>
      </c>
      <c r="T7" s="11">
        <f t="shared" si="25"/>
        <v>-0.2752659757490673</v>
      </c>
      <c r="U7" s="11">
        <f>'OddsRatio_working_3-way'!S7-'OddsRatio_working_3-way'!R7^2/3</f>
        <v>-0.84919553518587287</v>
      </c>
      <c r="V7" s="11">
        <f>'OddsRatio_working_3-way'!S7*'OddsRatio_working_3-way'!R7/3-2*'OddsRatio_working_3-way'!R7^3/27-'OddsRatio_working_3-way'!T7</f>
        <v>0.2752659757490673</v>
      </c>
      <c r="W7" s="11">
        <f>'OddsRatio_working_3-way'!V7^2+4*'OddsRatio_working_3-way'!U7^3/27</f>
        <v>-1.4952045892992982E-2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0.15060162955466244</v>
      </c>
      <c r="Y7" s="11">
        <f>IF('OddsRatio_working_3-way'!W7&gt;=0,IF('OddsRatio_working_3-way'!V7+SQRT('OddsRatio_working_3-way'!W7)&gt;0,0,PI()),ACOS('OddsRatio_working_3-way'!V7/(2*'OddsRatio_working_3-way'!X7)))</f>
        <v>0.41803660866367354</v>
      </c>
      <c r="Z7" s="11">
        <f>'OddsRatio_working_3-way'!X7^(1/3)*COS('OddsRatio_working_3-way'!Y7/3)</f>
        <v>0.52688170752481456</v>
      </c>
      <c r="AA7" s="11">
        <f>'OddsRatio_working_3-way'!X7^(1/3)*COS(('OddsRatio_working_3-way'!Y7+2*PI())/3)</f>
        <v>-0.32743799044265309</v>
      </c>
      <c r="AB7" s="11">
        <f>'OddsRatio_working_3-way'!X7^(1/3)*COS(('OddsRatio_working_3-way'!Y7+4*PI())/3)</f>
        <v>-0.19944371708216163</v>
      </c>
      <c r="AC7" s="11">
        <f>'OddsRatio_working_3-way'!X7^(1/3)*SIN('OddsRatio_working_3-way'!Y7/3)</f>
        <v>7.389752817941056E-2</v>
      </c>
      <c r="AD7" s="11">
        <f>'OddsRatio_working_3-way'!X7^(1/3)*SIN(('OddsRatio_working_3-way'!Y7+2*PI())/3)</f>
        <v>0.41934417941610685</v>
      </c>
      <c r="AE7" s="11">
        <f>'OddsRatio_working_3-way'!X7^(1/3)*SIN(('OddsRatio_working_3-way'!Y7+4*PI())/3)</f>
        <v>-0.49324170759551722</v>
      </c>
      <c r="AF7" s="11">
        <f>-'OddsRatio_working_3-way'!U7/(3*'OddsRatio_working_3-way'!X7^(1/3))*COS(('OddsRatio_working_3-way'!Y7)/3)</f>
        <v>0.52688170752481445</v>
      </c>
      <c r="AG7" s="11">
        <f>-'OddsRatio_working_3-way'!U7/(3*'OddsRatio_working_3-way'!X7^(1/3))*COS(('OddsRatio_working_3-way'!Y7+2*PI())/3)</f>
        <v>-0.32743799044265304</v>
      </c>
      <c r="AH7" s="11">
        <f>-'OddsRatio_working_3-way'!U7/(3*'OddsRatio_working_3-way'!X7^(1/3))*COS(('OddsRatio_working_3-way'!Y7+4*PI())/3)</f>
        <v>-0.19944371708216158</v>
      </c>
      <c r="AI7" s="11">
        <f>'OddsRatio_working_3-way'!U7/(3*'OddsRatio_working_3-way'!X7^(1/3))*SIN(('OddsRatio_working_3-way'!Y7)/3)</f>
        <v>-7.3897528179410546E-2</v>
      </c>
      <c r="AJ7" s="11">
        <f>'OddsRatio_working_3-way'!U7/(3*'OddsRatio_working_3-way'!X7^(1/3))*SIN(('OddsRatio_working_3-way'!Y7+2*PI())/3)</f>
        <v>-0.4193441794161068</v>
      </c>
      <c r="AK7" s="11">
        <f>'OddsRatio_working_3-way'!U7/(3*'OddsRatio_working_3-way'!X7^(1/3))*SIN(('OddsRatio_working_3-way'!Y7+4*PI())/3)</f>
        <v>0.49324170759551711</v>
      </c>
      <c r="AL7" s="11">
        <f>'OddsRatio_working_3-way'!Z7+'OddsRatio_working_3-way'!AF7</f>
        <v>1.0537634150496289</v>
      </c>
      <c r="AM7" s="11">
        <f>'OddsRatio_working_3-way'!AA7+'OddsRatio_working_3-way'!AG7</f>
        <v>-0.65487598088530619</v>
      </c>
      <c r="AN7" s="11">
        <f>'OddsRatio_working_3-way'!AB7+'OddsRatio_working_3-way'!AH7</f>
        <v>-0.39888743416432321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1.0537634150496289</v>
      </c>
      <c r="AS7" s="11">
        <f>IF(('OddsRatio_working_3-way'!X7=0),IF(Q7&gt;0,-Q7^(1/3),(-Q7)^(1/3)),'OddsRatio_working_3-way'!AM7-'OddsRatio_working_3-way'!R7/3)</f>
        <v>-0.65487598088530619</v>
      </c>
      <c r="AT7" s="11">
        <f>IF(('OddsRatio_working_3-way'!X7=0),IF(Q7&gt;0,-Q7^(1/3),(-Q7)^(1/3)),'OddsRatio_working_3-way'!AN7-'OddsRatio_working_3-way'!R7/3)</f>
        <v>-0.39888743416432321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3.12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2.33</v>
      </c>
      <c r="D8" s="9">
        <f t="shared" si="13"/>
        <v>0.30999475727978887</v>
      </c>
      <c r="E8" s="9">
        <f t="shared" si="14"/>
        <v>0.27271486635019543</v>
      </c>
      <c r="F8" s="9">
        <f t="shared" si="15"/>
        <v>0.4172903763700157</v>
      </c>
      <c r="G8" s="9">
        <f t="shared" si="16"/>
        <v>1.0499344374417248</v>
      </c>
      <c r="H8" s="9">
        <f t="shared" si="17"/>
        <v>3.2258610073764569</v>
      </c>
      <c r="I8" s="9">
        <f t="shared" si="18"/>
        <v>3.6668334711019814</v>
      </c>
      <c r="J8" s="9">
        <f t="shared" si="19"/>
        <v>2.3964128017974939</v>
      </c>
      <c r="K8" s="11">
        <f t="shared" si="20"/>
        <v>0.32051282051282048</v>
      </c>
      <c r="L8" s="11">
        <f t="shared" si="21"/>
        <v>0.2824858757062147</v>
      </c>
      <c r="M8" s="11">
        <f t="shared" si="22"/>
        <v>0.42918454935622319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-0.27829630582958587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0.23276251726095323</v>
      </c>
      <c r="Q8" s="11">
        <f>2*'OddsRatio_working_3-way'!K8*'OddsRatio_working_3-way'!L8*'OddsRatio_working_3-way'!M8</f>
        <v>7.7717034143890917E-2</v>
      </c>
      <c r="R8" s="11">
        <f t="shared" si="23"/>
        <v>0</v>
      </c>
      <c r="S8" s="11">
        <f t="shared" si="24"/>
        <v>-0.83638378370528876</v>
      </c>
      <c r="T8" s="11">
        <f t="shared" si="25"/>
        <v>-0.27926002794834359</v>
      </c>
      <c r="U8" s="11">
        <f>'OddsRatio_working_3-way'!S8-'OddsRatio_working_3-way'!R8^2/3</f>
        <v>-0.83638378370528876</v>
      </c>
      <c r="V8" s="11">
        <f>'OddsRatio_working_3-way'!S8*'OddsRatio_working_3-way'!R8/3-2*'OddsRatio_working_3-way'!R8^3/27-'OddsRatio_working_3-way'!T8</f>
        <v>0.27926002794834359</v>
      </c>
      <c r="W8" s="11">
        <f>'OddsRatio_working_3-way'!V8^2+4*'OddsRatio_working_3-way'!U8^3/27</f>
        <v>-8.6926664420166472E-3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0.1472063429779151</v>
      </c>
      <c r="Y8" s="11">
        <f>IF('OddsRatio_working_3-way'!W8&gt;=0,IF('OddsRatio_working_3-way'!V8+SQRT('OddsRatio_working_3-way'!W8)&gt;0,0,PI()),ACOS('OddsRatio_working_3-way'!V8/(2*'OddsRatio_working_3-way'!X8)))</f>
        <v>0.32222679051305447</v>
      </c>
      <c r="Z8" s="11">
        <f>'OddsRatio_working_3-way'!X8^(1/3)*COS('OddsRatio_working_3-way'!Y8/3)</f>
        <v>0.52496721872086238</v>
      </c>
      <c r="AA8" s="11">
        <f>'OddsRatio_working_3-way'!X8^(1/3)*COS(('OddsRatio_working_3-way'!Y8+2*PI())/3)</f>
        <v>-0.31150411912607817</v>
      </c>
      <c r="AB8" s="11">
        <f>'OddsRatio_working_3-way'!X8^(1/3)*COS(('OddsRatio_working_3-way'!Y8+4*PI())/3)</f>
        <v>-0.2134630995947841</v>
      </c>
      <c r="AC8" s="11">
        <f>'OddsRatio_working_3-way'!X8^(1/3)*SIN('OddsRatio_working_3-way'!Y8/3)</f>
        <v>5.6604009018017973E-2</v>
      </c>
      <c r="AD8" s="11">
        <f>'OddsRatio_working_3-way'!X8^(1/3)*SIN(('OddsRatio_working_3-way'!Y8+2*PI())/3)</f>
        <v>0.42633294305731961</v>
      </c>
      <c r="AE8" s="11">
        <f>'OddsRatio_working_3-way'!X8^(1/3)*SIN(('OddsRatio_working_3-way'!Y8+4*PI())/3)</f>
        <v>-0.4829369520753376</v>
      </c>
      <c r="AF8" s="11">
        <f>-'OddsRatio_working_3-way'!U8/(3*'OddsRatio_working_3-way'!X8^(1/3))*COS(('OddsRatio_working_3-way'!Y8)/3)</f>
        <v>0.52496721872086238</v>
      </c>
      <c r="AG8" s="11">
        <f>-'OddsRatio_working_3-way'!U8/(3*'OddsRatio_working_3-way'!X8^(1/3))*COS(('OddsRatio_working_3-way'!Y8+2*PI())/3)</f>
        <v>-0.31150411912607817</v>
      </c>
      <c r="AH8" s="11">
        <f>-'OddsRatio_working_3-way'!U8/(3*'OddsRatio_working_3-way'!X8^(1/3))*COS(('OddsRatio_working_3-way'!Y8+4*PI())/3)</f>
        <v>-0.2134630995947841</v>
      </c>
      <c r="AI8" s="11">
        <f>'OddsRatio_working_3-way'!U8/(3*'OddsRatio_working_3-way'!X8^(1/3))*SIN(('OddsRatio_working_3-way'!Y8)/3)</f>
        <v>-5.6604009018017973E-2</v>
      </c>
      <c r="AJ8" s="11">
        <f>'OddsRatio_working_3-way'!U8/(3*'OddsRatio_working_3-way'!X8^(1/3))*SIN(('OddsRatio_working_3-way'!Y8+2*PI())/3)</f>
        <v>-0.42633294305731961</v>
      </c>
      <c r="AK8" s="11">
        <f>'OddsRatio_working_3-way'!U8/(3*'OddsRatio_working_3-way'!X8^(1/3))*SIN(('OddsRatio_working_3-way'!Y8+4*PI())/3)</f>
        <v>0.4829369520753376</v>
      </c>
      <c r="AL8" s="11">
        <f>'OddsRatio_working_3-way'!Z8+'OddsRatio_working_3-way'!AF8</f>
        <v>1.0499344374417248</v>
      </c>
      <c r="AM8" s="11">
        <f>'OddsRatio_working_3-way'!AA8+'OddsRatio_working_3-way'!AG8</f>
        <v>-0.62300823825215634</v>
      </c>
      <c r="AN8" s="11">
        <f>'OddsRatio_working_3-way'!AB8+'OddsRatio_working_3-way'!AH8</f>
        <v>-0.4269261991895682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1.0499344374417248</v>
      </c>
      <c r="AS8" s="11">
        <f>IF(('OddsRatio_working_3-way'!X8=0),IF(Q8&gt;0,-Q8^(1/3),(-Q8)^(1/3)),'OddsRatio_working_3-way'!AM8-'OddsRatio_working_3-way'!R8/3)</f>
        <v>-0.62300823825215634</v>
      </c>
      <c r="AT8" s="11">
        <f>IF(('OddsRatio_working_3-way'!X8=0),IF(Q8&gt;0,-Q8^(1/3),(-Q8)^(1/3)),'OddsRatio_working_3-way'!AN8-'OddsRatio_working_3-way'!R8/3)</f>
        <v>-0.4269261991895682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5.18</v>
      </c>
      <c r="C9" s="4">
        <f>IF('True_Odds_Calculator_3-way'!C10="","",'True_Odds_Calculator_3-way'!C10)</f>
        <v>10.23</v>
      </c>
      <c r="D9" s="9">
        <f t="shared" si="13"/>
        <v>0.72960895636295942</v>
      </c>
      <c r="E9" s="9">
        <f t="shared" si="14"/>
        <v>0.17998023350015221</v>
      </c>
      <c r="F9" s="9">
        <f t="shared" si="15"/>
        <v>9.0410810136888467E-2</v>
      </c>
      <c r="G9" s="9">
        <f t="shared" si="16"/>
        <v>1.0899917941898694</v>
      </c>
      <c r="H9" s="9">
        <f t="shared" si="17"/>
        <v>1.3705972100245558</v>
      </c>
      <c r="I9" s="9">
        <f t="shared" si="18"/>
        <v>5.5561656997136533</v>
      </c>
      <c r="J9" s="9">
        <f t="shared" si="19"/>
        <v>11.060624260372494</v>
      </c>
      <c r="K9" s="11">
        <f t="shared" si="20"/>
        <v>0.74626865671641784</v>
      </c>
      <c r="L9" s="11">
        <f t="shared" si="21"/>
        <v>0.19305019305019305</v>
      </c>
      <c r="M9" s="11">
        <f t="shared" si="22"/>
        <v>9.7751710654936458E-2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-0.18473394640943996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0.19363885516990959</v>
      </c>
      <c r="Q9" s="11">
        <f>2*'OddsRatio_working_3-way'!K9*'OddsRatio_working_3-way'!L9*'OddsRatio_working_3-way'!M9</f>
        <v>2.8165651661077751E-2</v>
      </c>
      <c r="R9" s="11">
        <f t="shared" si="23"/>
        <v>0</v>
      </c>
      <c r="S9" s="11">
        <f t="shared" si="24"/>
        <v>-1.048203965397529</v>
      </c>
      <c r="T9" s="11">
        <f t="shared" si="25"/>
        <v>-0.15246603133054965</v>
      </c>
      <c r="U9" s="11">
        <f>'OddsRatio_working_3-way'!S9-'OddsRatio_working_3-way'!R9^2/3</f>
        <v>-1.048203965397529</v>
      </c>
      <c r="V9" s="11">
        <f>'OddsRatio_working_3-way'!S9*'OddsRatio_working_3-way'!R9/3-2*'OddsRatio_working_3-way'!R9^3/27-'OddsRatio_working_3-way'!T9</f>
        <v>0.15246603133054965</v>
      </c>
      <c r="W9" s="11">
        <f>'OddsRatio_working_3-way'!V9^2+4*'OddsRatio_working_3-way'!U9^3/27</f>
        <v>-0.14737555682226888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0.20653174546056899</v>
      </c>
      <c r="Y9" s="11">
        <f>IF('OddsRatio_working_3-way'!W9&gt;=0,IF('OddsRatio_working_3-way'!V9+SQRT('OddsRatio_working_3-way'!W9)&gt;0,0,PI()),ACOS('OddsRatio_working_3-way'!V9/(2*'OddsRatio_working_3-way'!X9)))</f>
        <v>1.1927446772729275</v>
      </c>
      <c r="Z9" s="11">
        <f>'OddsRatio_working_3-way'!X9^(1/3)*COS('OddsRatio_working_3-way'!Y9/3)</f>
        <v>0.54499589709493479</v>
      </c>
      <c r="AA9" s="11">
        <f>'OddsRatio_working_3-way'!X9^(1/3)*COS(('OddsRatio_working_3-way'!Y9+2*PI())/3)</f>
        <v>-0.47070389059171502</v>
      </c>
      <c r="AB9" s="11">
        <f>'OddsRatio_working_3-way'!X9^(1/3)*COS(('OddsRatio_working_3-way'!Y9+4*PI())/3)</f>
        <v>-7.4292006503219973E-2</v>
      </c>
      <c r="AC9" s="11">
        <f>'OddsRatio_working_3-way'!X9^(1/3)*SIN('OddsRatio_working_3-way'!Y9/3)</f>
        <v>0.22886850798845951</v>
      </c>
      <c r="AD9" s="11">
        <f>'OddsRatio_working_3-way'!X9^(1/3)*SIN(('OddsRatio_working_3-way'!Y9+2*PI())/3)</f>
        <v>0.3575460378482736</v>
      </c>
      <c r="AE9" s="11">
        <f>'OddsRatio_working_3-way'!X9^(1/3)*SIN(('OddsRatio_working_3-way'!Y9+4*PI())/3)</f>
        <v>-0.58641454583673303</v>
      </c>
      <c r="AF9" s="11">
        <f>-'OddsRatio_working_3-way'!U9/(3*'OddsRatio_working_3-way'!X9^(1/3))*COS(('OddsRatio_working_3-way'!Y9)/3)</f>
        <v>0.54499589709493468</v>
      </c>
      <c r="AG9" s="11">
        <f>-'OddsRatio_working_3-way'!U9/(3*'OddsRatio_working_3-way'!X9^(1/3))*COS(('OddsRatio_working_3-way'!Y9+2*PI())/3)</f>
        <v>-0.47070389059171491</v>
      </c>
      <c r="AH9" s="11">
        <f>-'OddsRatio_working_3-way'!U9/(3*'OddsRatio_working_3-way'!X9^(1/3))*COS(('OddsRatio_working_3-way'!Y9+4*PI())/3)</f>
        <v>-7.4292006503219959E-2</v>
      </c>
      <c r="AI9" s="11">
        <f>'OddsRatio_working_3-way'!U9/(3*'OddsRatio_working_3-way'!X9^(1/3))*SIN(('OddsRatio_working_3-way'!Y9)/3)</f>
        <v>-0.22886850798845945</v>
      </c>
      <c r="AJ9" s="11">
        <f>'OddsRatio_working_3-way'!U9/(3*'OddsRatio_working_3-way'!X9^(1/3))*SIN(('OddsRatio_working_3-way'!Y9+2*PI())/3)</f>
        <v>-0.35754603784827355</v>
      </c>
      <c r="AK9" s="11">
        <f>'OddsRatio_working_3-way'!U9/(3*'OddsRatio_working_3-way'!X9^(1/3))*SIN(('OddsRatio_working_3-way'!Y9+4*PI())/3)</f>
        <v>0.58641454583673291</v>
      </c>
      <c r="AL9" s="11">
        <f>'OddsRatio_working_3-way'!Z9+'OddsRatio_working_3-way'!AF9</f>
        <v>1.0899917941898694</v>
      </c>
      <c r="AM9" s="11">
        <f>'OddsRatio_working_3-way'!AA9+'OddsRatio_working_3-way'!AG9</f>
        <v>-0.94140778118342994</v>
      </c>
      <c r="AN9" s="11">
        <f>'OddsRatio_working_3-way'!AB9+'OddsRatio_working_3-way'!AH9</f>
        <v>-0.14858401300643992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1.0899917941898694</v>
      </c>
      <c r="AS9" s="11">
        <f>IF(('OddsRatio_working_3-way'!X9=0),IF(Q9&gt;0,-Q9^(1/3),(-Q9)^(1/3)),'OddsRatio_working_3-way'!AM9-'OddsRatio_working_3-way'!R9/3)</f>
        <v>-0.94140778118342994</v>
      </c>
      <c r="AT9" s="11">
        <f>IF(('OddsRatio_working_3-way'!X9=0),IF(Q9&gt;0,-Q9^(1/3),(-Q9)^(1/3)),'OddsRatio_working_3-way'!AN9-'OddsRatio_working_3-way'!R9/3)</f>
        <v>-0.14858401300643992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4.6100000000000003</v>
      </c>
      <c r="C10" s="4">
        <f>IF('True_Odds_Calculator_3-way'!C11="","",'True_Odds_Calculator_3-way'!C11)</f>
        <v>6.24</v>
      </c>
      <c r="D10" s="9">
        <f t="shared" si="13"/>
        <v>0.645212900423904</v>
      </c>
      <c r="E10" s="9">
        <f t="shared" si="14"/>
        <v>0.20440452308350779</v>
      </c>
      <c r="F10" s="9">
        <f t="shared" si="15"/>
        <v>0.15038257649258832</v>
      </c>
      <c r="G10" s="9">
        <f t="shared" si="16"/>
        <v>1.078188267940589</v>
      </c>
      <c r="H10" s="9">
        <f t="shared" si="17"/>
        <v>1.5498760166497003</v>
      </c>
      <c r="I10" s="9">
        <f t="shared" si="18"/>
        <v>4.8922596472655266</v>
      </c>
      <c r="J10" s="9">
        <f t="shared" si="19"/>
        <v>6.6497065240086872</v>
      </c>
      <c r="K10" s="11">
        <f t="shared" si="20"/>
        <v>0.66225165562913912</v>
      </c>
      <c r="L10" s="11">
        <f t="shared" si="21"/>
        <v>0.21691973969631234</v>
      </c>
      <c r="M10" s="11">
        <f t="shared" si="22"/>
        <v>0.16025641025641024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-0.22209879517273479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0.21548318512878717</v>
      </c>
      <c r="Q10" s="11">
        <f>2*'OddsRatio_working_3-way'!K10*'OddsRatio_working_3-way'!L10*'OddsRatio_working_3-way'!M10</f>
        <v>4.6043415625809214E-2</v>
      </c>
      <c r="R10" s="11">
        <f t="shared" si="23"/>
        <v>0</v>
      </c>
      <c r="S10" s="11">
        <f t="shared" si="24"/>
        <v>-0.97021321057233834</v>
      </c>
      <c r="T10" s="11">
        <f t="shared" si="25"/>
        <v>-0.20731051507955942</v>
      </c>
      <c r="U10" s="11">
        <f>'OddsRatio_working_3-way'!S10-'OddsRatio_working_3-way'!R10^2/3</f>
        <v>-0.97021321057233834</v>
      </c>
      <c r="V10" s="11">
        <f>'OddsRatio_working_3-way'!S10*'OddsRatio_working_3-way'!R10/3-2*'OddsRatio_working_3-way'!R10^3/27-'OddsRatio_working_3-way'!T10</f>
        <v>0.20731051507955942</v>
      </c>
      <c r="W10" s="11">
        <f>'OddsRatio_working_3-way'!V10^2+4*'OddsRatio_working_3-way'!U10^3/27</f>
        <v>-9.232234467480907E-2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0.18391573772883149</v>
      </c>
      <c r="Y10" s="11">
        <f>IF('OddsRatio_working_3-way'!W10&gt;=0,IF('OddsRatio_working_3-way'!V10+SQRT('OddsRatio_working_3-way'!W10)&gt;0,0,PI()),ACOS('OddsRatio_working_3-way'!V10/(2*'OddsRatio_working_3-way'!X10)))</f>
        <v>0.9720565831232576</v>
      </c>
      <c r="Z10" s="11">
        <f>'OddsRatio_working_3-way'!X10^(1/3)*COS('OddsRatio_working_3-way'!Y10/3)</f>
        <v>0.53909413397029449</v>
      </c>
      <c r="AA10" s="11">
        <f>'OddsRatio_working_3-way'!X10^(1/3)*COS(('OddsRatio_working_3-way'!Y10+2*PI())/3)</f>
        <v>-0.42634770053679533</v>
      </c>
      <c r="AB10" s="11">
        <f>'OddsRatio_working_3-way'!X10^(1/3)*COS(('OddsRatio_working_3-way'!Y10+4*PI())/3)</f>
        <v>-0.11274643343349922</v>
      </c>
      <c r="AC10" s="11">
        <f>'OddsRatio_working_3-way'!X10^(1/3)*SIN('OddsRatio_working_3-way'!Y10/3)</f>
        <v>0.18105777598029582</v>
      </c>
      <c r="AD10" s="11">
        <f>'OddsRatio_working_3-way'!X10^(1/3)*SIN(('OddsRatio_working_3-way'!Y10+2*PI())/3)</f>
        <v>0.37634032705929865</v>
      </c>
      <c r="AE10" s="11">
        <f>'OddsRatio_working_3-way'!X10^(1/3)*SIN(('OddsRatio_working_3-way'!Y10+4*PI())/3)</f>
        <v>-0.55739810303959436</v>
      </c>
      <c r="AF10" s="11">
        <f>-'OddsRatio_working_3-way'!U10/(3*'OddsRatio_working_3-way'!X10^(1/3))*COS(('OddsRatio_working_3-way'!Y10)/3)</f>
        <v>0.53909413397029449</v>
      </c>
      <c r="AG10" s="11">
        <f>-'OddsRatio_working_3-way'!U10/(3*'OddsRatio_working_3-way'!X10^(1/3))*COS(('OddsRatio_working_3-way'!Y10+2*PI())/3)</f>
        <v>-0.42634770053679533</v>
      </c>
      <c r="AH10" s="11">
        <f>-'OddsRatio_working_3-way'!U10/(3*'OddsRatio_working_3-way'!X10^(1/3))*COS(('OddsRatio_working_3-way'!Y10+4*PI())/3)</f>
        <v>-0.11274643343349922</v>
      </c>
      <c r="AI10" s="11">
        <f>'OddsRatio_working_3-way'!U10/(3*'OddsRatio_working_3-way'!X10^(1/3))*SIN(('OddsRatio_working_3-way'!Y10)/3)</f>
        <v>-0.18105777598029582</v>
      </c>
      <c r="AJ10" s="11">
        <f>'OddsRatio_working_3-way'!U10/(3*'OddsRatio_working_3-way'!X10^(1/3))*SIN(('OddsRatio_working_3-way'!Y10+2*PI())/3)</f>
        <v>-0.37634032705929865</v>
      </c>
      <c r="AK10" s="11">
        <f>'OddsRatio_working_3-way'!U10/(3*'OddsRatio_working_3-way'!X10^(1/3))*SIN(('OddsRatio_working_3-way'!Y10+4*PI())/3)</f>
        <v>0.55739810303959436</v>
      </c>
      <c r="AL10" s="11">
        <f>'OddsRatio_working_3-way'!Z10+'OddsRatio_working_3-way'!AF10</f>
        <v>1.078188267940589</v>
      </c>
      <c r="AM10" s="11">
        <f>'OddsRatio_working_3-way'!AA10+'OddsRatio_working_3-way'!AG10</f>
        <v>-0.85269540107359065</v>
      </c>
      <c r="AN10" s="11">
        <f>'OddsRatio_working_3-way'!AB10+'OddsRatio_working_3-way'!AH10</f>
        <v>-0.22549286686699843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1.078188267940589</v>
      </c>
      <c r="AS10" s="11">
        <f>IF(('OddsRatio_working_3-way'!X10=0),IF(Q10&gt;0,-Q10^(1/3),(-Q10)^(1/3)),'OddsRatio_working_3-way'!AM10-'OddsRatio_working_3-way'!R10/3)</f>
        <v>-0.85269540107359065</v>
      </c>
      <c r="AT10" s="11">
        <f>IF(('OddsRatio_working_3-way'!X10=0),IF(Q10&gt;0,-Q10^(1/3),(-Q10)^(1/3)),'OddsRatio_working_3-way'!AN10-'OddsRatio_working_3-way'!R10/3)</f>
        <v>-0.22549286686699843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</v>
      </c>
      <c r="D11" s="9">
        <f t="shared" si="13"/>
        <v>0.50372453001233264</v>
      </c>
      <c r="E11" s="9">
        <f t="shared" si="14"/>
        <v>0.25693241935745237</v>
      </c>
      <c r="F11" s="9">
        <f t="shared" si="15"/>
        <v>0.23934305063021497</v>
      </c>
      <c r="G11" s="9">
        <f t="shared" si="16"/>
        <v>1.0593677810530351</v>
      </c>
      <c r="H11" s="9">
        <f t="shared" si="17"/>
        <v>1.9852120363793224</v>
      </c>
      <c r="I11" s="9">
        <f t="shared" si="18"/>
        <v>3.8920740422747855</v>
      </c>
      <c r="J11" s="9">
        <f t="shared" si="19"/>
        <v>4.1781033431591048</v>
      </c>
      <c r="K11" s="11">
        <f t="shared" si="20"/>
        <v>0.5181347150259068</v>
      </c>
      <c r="L11" s="11">
        <f t="shared" si="21"/>
        <v>0.26809651474530832</v>
      </c>
      <c r="M11" s="11">
        <f t="shared" si="22"/>
        <v>0.25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-0.26450916112183809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0.23128533525955355</v>
      </c>
      <c r="Q11" s="11">
        <f>2*'OddsRatio_working_3-way'!K11*'OddsRatio_working_3-way'!L11*'OddsRatio_working_3-way'!M11</f>
        <v>6.9455055633499574E-2</v>
      </c>
      <c r="R11" s="11">
        <f t="shared" si="23"/>
        <v>0</v>
      </c>
      <c r="S11" s="11">
        <f t="shared" si="24"/>
        <v>-0.87439442278151946</v>
      </c>
      <c r="T11" s="11">
        <f t="shared" si="25"/>
        <v>-0.26258090774219806</v>
      </c>
      <c r="U11" s="11">
        <f>'OddsRatio_working_3-way'!S11-'OddsRatio_working_3-way'!R11^2/3</f>
        <v>-0.87439442278151946</v>
      </c>
      <c r="V11" s="11">
        <f>'OddsRatio_working_3-way'!S11*'OddsRatio_working_3-way'!R11/3-2*'OddsRatio_working_3-way'!R11^3/27-'OddsRatio_working_3-way'!T11</f>
        <v>0.26258090774219806</v>
      </c>
      <c r="W11" s="11">
        <f>'OddsRatio_working_3-way'!V11^2+4*'OddsRatio_working_3-way'!U11^3/27</f>
        <v>-3.0093030186188863E-2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0.15735450684434302</v>
      </c>
      <c r="Y11" s="11">
        <f>IF('OddsRatio_working_3-way'!W11&gt;=0,IF('OddsRatio_working_3-way'!V11+SQRT('OddsRatio_working_3-way'!W11)&gt;0,0,PI()),ACOS('OddsRatio_working_3-way'!V11/(2*'OddsRatio_working_3-way'!X11)))</f>
        <v>0.58382392394705507</v>
      </c>
      <c r="Z11" s="11">
        <f>'OddsRatio_working_3-way'!X11^(1/3)*COS('OddsRatio_working_3-way'!Y11/3)</f>
        <v>0.52968389052651743</v>
      </c>
      <c r="AA11" s="11">
        <f>'OddsRatio_working_3-way'!X11^(1/3)*COS(('OddsRatio_working_3-way'!Y11+2*PI())/3)</f>
        <v>-0.35525675479631624</v>
      </c>
      <c r="AB11" s="11">
        <f>'OddsRatio_working_3-way'!X11^(1/3)*COS(('OddsRatio_working_3-way'!Y11+4*PI())/3)</f>
        <v>-0.17442713573020102</v>
      </c>
      <c r="AC11" s="11">
        <f>'OddsRatio_working_3-way'!X11^(1/3)*SIN('OddsRatio_working_3-way'!Y11/3)</f>
        <v>0.10440202924527917</v>
      </c>
      <c r="AD11" s="11">
        <f>'OddsRatio_working_3-way'!X11^(1/3)*SIN(('OddsRatio_working_3-way'!Y11+2*PI())/3)</f>
        <v>0.4065186905487001</v>
      </c>
      <c r="AE11" s="11">
        <f>'OddsRatio_working_3-way'!X11^(1/3)*SIN(('OddsRatio_working_3-way'!Y11+4*PI())/3)</f>
        <v>-0.51092071979397924</v>
      </c>
      <c r="AF11" s="11">
        <f>-'OddsRatio_working_3-way'!U11/(3*'OddsRatio_working_3-way'!X11^(1/3))*COS(('OddsRatio_working_3-way'!Y11)/3)</f>
        <v>0.52968389052651754</v>
      </c>
      <c r="AG11" s="11">
        <f>-'OddsRatio_working_3-way'!U11/(3*'OddsRatio_working_3-way'!X11^(1/3))*COS(('OddsRatio_working_3-way'!Y11+2*PI())/3)</f>
        <v>-0.35525675479631635</v>
      </c>
      <c r="AH11" s="11">
        <f>-'OddsRatio_working_3-way'!U11/(3*'OddsRatio_working_3-way'!X11^(1/3))*COS(('OddsRatio_working_3-way'!Y11+4*PI())/3)</f>
        <v>-0.17442713573020108</v>
      </c>
      <c r="AI11" s="11">
        <f>'OddsRatio_working_3-way'!U11/(3*'OddsRatio_working_3-way'!X11^(1/3))*SIN(('OddsRatio_working_3-way'!Y11)/3)</f>
        <v>-0.10440202924527919</v>
      </c>
      <c r="AJ11" s="11">
        <f>'OddsRatio_working_3-way'!U11/(3*'OddsRatio_working_3-way'!X11^(1/3))*SIN(('OddsRatio_working_3-way'!Y11+2*PI())/3)</f>
        <v>-0.40651869054870016</v>
      </c>
      <c r="AK11" s="11">
        <f>'OddsRatio_working_3-way'!U11/(3*'OddsRatio_working_3-way'!X11^(1/3))*SIN(('OddsRatio_working_3-way'!Y11+4*PI())/3)</f>
        <v>0.51092071979397924</v>
      </c>
      <c r="AL11" s="11">
        <f>'OddsRatio_working_3-way'!Z11+'OddsRatio_working_3-way'!AF11</f>
        <v>1.0593677810530351</v>
      </c>
      <c r="AM11" s="11">
        <f>'OddsRatio_working_3-way'!AA11+'OddsRatio_working_3-way'!AG11</f>
        <v>-0.7105135095926326</v>
      </c>
      <c r="AN11" s="11">
        <f>'OddsRatio_working_3-way'!AB11+'OddsRatio_working_3-way'!AH11</f>
        <v>-0.3488542714604021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1.0593677810530351</v>
      </c>
      <c r="AS11" s="11">
        <f>IF(('OddsRatio_working_3-way'!X11=0),IF(Q11&gt;0,-Q11^(1/3),(-Q11)^(1/3)),'OddsRatio_working_3-way'!AM11-'OddsRatio_working_3-way'!R11/3)</f>
        <v>-0.7105135095926326</v>
      </c>
      <c r="AT11" s="11">
        <f>IF(('OddsRatio_working_3-way'!X11=0),IF(Q11&gt;0,-Q11^(1/3),(-Q11)^(1/3)),'OddsRatio_working_3-way'!AN11-'OddsRatio_working_3-way'!R11/3)</f>
        <v>-0.3488542714604021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3.44</v>
      </c>
      <c r="C12" s="4">
        <f>IF('True_Odds_Calculator_3-way'!C13="","",'True_Odds_Calculator_3-way'!C13)</f>
        <v>2.5499999999999998</v>
      </c>
      <c r="D12" s="9">
        <f t="shared" si="13"/>
        <v>0.33864891438671196</v>
      </c>
      <c r="E12" s="9">
        <f t="shared" si="14"/>
        <v>0.2807503907736858</v>
      </c>
      <c r="F12" s="9">
        <f t="shared" si="15"/>
        <v>0.38060069483960246</v>
      </c>
      <c r="G12" s="9">
        <f t="shared" si="16"/>
        <v>1.0499519847450669</v>
      </c>
      <c r="H12" s="9">
        <f t="shared" si="17"/>
        <v>2.9529106916258239</v>
      </c>
      <c r="I12" s="9">
        <f t="shared" si="18"/>
        <v>3.5618828427779632</v>
      </c>
      <c r="J12" s="9">
        <f t="shared" si="19"/>
        <v>2.6274255763548529</v>
      </c>
      <c r="K12" s="11">
        <f t="shared" si="20"/>
        <v>0.34965034965034969</v>
      </c>
      <c r="L12" s="11">
        <f t="shared" si="21"/>
        <v>0.29069767441860467</v>
      </c>
      <c r="M12" s="11">
        <f t="shared" si="22"/>
        <v>0.39215686274509809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-0.28039470789128806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0.23317995274219633</v>
      </c>
      <c r="Q12" s="11">
        <f>2*'OddsRatio_working_3-way'!K12*'OddsRatio_working_3-way'!L12*'OddsRatio_working_3-way'!M12</f>
        <v>7.9719641963144044E-2</v>
      </c>
      <c r="R12" s="11">
        <f t="shared" si="23"/>
        <v>0</v>
      </c>
      <c r="S12" s="11">
        <f t="shared" si="24"/>
        <v>-0.83161324440047069</v>
      </c>
      <c r="T12" s="11">
        <f t="shared" si="25"/>
        <v>-0.28431222030785325</v>
      </c>
      <c r="U12" s="11">
        <f>'OddsRatio_working_3-way'!S12-'OddsRatio_working_3-way'!R12^2/3</f>
        <v>-0.83161324440047069</v>
      </c>
      <c r="V12" s="11">
        <f>'OddsRatio_working_3-way'!S12*'OddsRatio_working_3-way'!R12/3-2*'OddsRatio_working_3-way'!R12^3/27-'OddsRatio_working_3-way'!T12</f>
        <v>0.28431222030785325</v>
      </c>
      <c r="W12" s="11">
        <f>'OddsRatio_working_3-way'!V12^2+4*'OddsRatio_working_3-way'!U12^3/27</f>
        <v>-4.3706468309043789E-3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0.14594869427926177</v>
      </c>
      <c r="Y12" s="11">
        <f>IF('OddsRatio_working_3-way'!W12&gt;=0,IF('OddsRatio_working_3-way'!V12+SQRT('OddsRatio_working_3-way'!W12)&gt;0,0,PI()),ACOS('OddsRatio_working_3-way'!V12/(2*'OddsRatio_working_3-way'!X12)))</f>
        <v>0.22846909961012862</v>
      </c>
      <c r="Z12" s="11">
        <f>'OddsRatio_working_3-way'!X12^(1/3)*COS('OddsRatio_working_3-way'!Y12/3)</f>
        <v>0.52497599237253345</v>
      </c>
      <c r="AA12" s="11">
        <f>'OddsRatio_working_3-way'!X12^(1/3)*COS(('OddsRatio_working_3-way'!Y12+2*PI())/3)</f>
        <v>-0.29717901338774061</v>
      </c>
      <c r="AB12" s="11">
        <f>'OddsRatio_working_3-way'!X12^(1/3)*COS(('OddsRatio_working_3-way'!Y12+4*PI())/3)</f>
        <v>-0.22779697898479301</v>
      </c>
      <c r="AC12" s="11">
        <f>'OddsRatio_working_3-way'!X12^(1/3)*SIN('OddsRatio_working_3-way'!Y12/3)</f>
        <v>4.0057736239465826E-2</v>
      </c>
      <c r="AD12" s="11">
        <f>'OddsRatio_working_3-way'!X12^(1/3)*SIN(('OddsRatio_working_3-way'!Y12+2*PI())/3)</f>
        <v>0.43461367765182685</v>
      </c>
      <c r="AE12" s="11">
        <f>'OddsRatio_working_3-way'!X12^(1/3)*SIN(('OddsRatio_working_3-way'!Y12+4*PI())/3)</f>
        <v>-0.47467141389129253</v>
      </c>
      <c r="AF12" s="11">
        <f>-'OddsRatio_working_3-way'!U12/(3*'OddsRatio_working_3-way'!X12^(1/3))*COS(('OddsRatio_working_3-way'!Y12)/3)</f>
        <v>0.52497599237253334</v>
      </c>
      <c r="AG12" s="11">
        <f>-'OddsRatio_working_3-way'!U12/(3*'OddsRatio_working_3-way'!X12^(1/3))*COS(('OddsRatio_working_3-way'!Y12+2*PI())/3)</f>
        <v>-0.29717901338774055</v>
      </c>
      <c r="AH12" s="11">
        <f>-'OddsRatio_working_3-way'!U12/(3*'OddsRatio_working_3-way'!X12^(1/3))*COS(('OddsRatio_working_3-way'!Y12+4*PI())/3)</f>
        <v>-0.22779697898479298</v>
      </c>
      <c r="AI12" s="11">
        <f>'OddsRatio_working_3-way'!U12/(3*'OddsRatio_working_3-way'!X12^(1/3))*SIN(('OddsRatio_working_3-way'!Y12)/3)</f>
        <v>-4.0057736239465819E-2</v>
      </c>
      <c r="AJ12" s="11">
        <f>'OddsRatio_working_3-way'!U12/(3*'OddsRatio_working_3-way'!X12^(1/3))*SIN(('OddsRatio_working_3-way'!Y12+2*PI())/3)</f>
        <v>-0.43461367765182674</v>
      </c>
      <c r="AK12" s="11">
        <f>'OddsRatio_working_3-way'!U12/(3*'OddsRatio_working_3-way'!X12^(1/3))*SIN(('OddsRatio_working_3-way'!Y12+4*PI())/3)</f>
        <v>0.47467141389129242</v>
      </c>
      <c r="AL12" s="11">
        <f>'OddsRatio_working_3-way'!Z12+'OddsRatio_working_3-way'!AF12</f>
        <v>1.0499519847450669</v>
      </c>
      <c r="AM12" s="11">
        <f>'OddsRatio_working_3-way'!AA12+'OddsRatio_working_3-way'!AG12</f>
        <v>-0.59435802677548111</v>
      </c>
      <c r="AN12" s="11">
        <f>'OddsRatio_working_3-way'!AB12+'OddsRatio_working_3-way'!AH12</f>
        <v>-0.45559395796958602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1.0499519847450669</v>
      </c>
      <c r="AS12" s="11">
        <f>IF(('OddsRatio_working_3-way'!X12=0),IF(Q12&gt;0,-Q12^(1/3),(-Q12)^(1/3)),'OddsRatio_working_3-way'!AM12-'OddsRatio_working_3-way'!R12/3)</f>
        <v>-0.59435802677548111</v>
      </c>
      <c r="AT12" s="11">
        <f>IF(('OddsRatio_working_3-way'!X12=0),IF(Q12&gt;0,-Q12^(1/3),(-Q12)^(1/3)),'OddsRatio_working_3-way'!AN12-'OddsRatio_working_3-way'!R12/3)</f>
        <v>-0.45559395796958602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2.2599999999999998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3.52</v>
      </c>
      <c r="D13" s="9">
        <f t="shared" si="13"/>
        <v>0.42967104586402693</v>
      </c>
      <c r="E13" s="9">
        <f t="shared" si="14"/>
        <v>0.29671045864026935</v>
      </c>
      <c r="F13" s="9">
        <f t="shared" si="15"/>
        <v>0.27361849549570377</v>
      </c>
      <c r="G13" s="9">
        <f t="shared" si="16"/>
        <v>1.0534617853568018</v>
      </c>
      <c r="H13" s="9">
        <f t="shared" si="17"/>
        <v>2.3273618495495705</v>
      </c>
      <c r="I13" s="9">
        <f t="shared" si="18"/>
        <v>3.3702890170528037</v>
      </c>
      <c r="J13" s="9">
        <f t="shared" si="19"/>
        <v>3.6547236990991405</v>
      </c>
      <c r="K13" s="11">
        <f t="shared" si="20"/>
        <v>0.44247787610619471</v>
      </c>
      <c r="L13" s="11">
        <f t="shared" si="21"/>
        <v>0.30769230769230771</v>
      </c>
      <c r="M13" s="11">
        <f t="shared" si="22"/>
        <v>0.28409090909090912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-0.27632433937743661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0.23322916022031065</v>
      </c>
      <c r="Q13" s="11">
        <f>2*'OddsRatio_working_3-way'!K13*'OddsRatio_working_3-way'!L13*'OddsRatio_working_3-way'!M13</f>
        <v>7.7356272046537541E-2</v>
      </c>
      <c r="R13" s="11">
        <f t="shared" si="23"/>
        <v>0</v>
      </c>
      <c r="S13" s="11">
        <f t="shared" si="24"/>
        <v>-0.84404132023179668</v>
      </c>
      <c r="T13" s="11">
        <f t="shared" si="25"/>
        <v>-0.27994736989446001</v>
      </c>
      <c r="U13" s="11">
        <f>'OddsRatio_working_3-way'!S13-'OddsRatio_working_3-way'!R13^2/3</f>
        <v>-0.84404132023179668</v>
      </c>
      <c r="V13" s="11">
        <f>'OddsRatio_working_3-way'!S13*'OddsRatio_working_3-way'!R13/3-2*'OddsRatio_working_3-way'!R13^3/27-'OddsRatio_working_3-way'!T13</f>
        <v>0.27994736989446001</v>
      </c>
      <c r="W13" s="11">
        <f>'OddsRatio_working_3-way'!V13^2+4*'OddsRatio_working_3-way'!U13^3/27</f>
        <v>-1.0710935272733105E-2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0.14923259126574759</v>
      </c>
      <c r="Y13" s="11">
        <f>IF('OddsRatio_working_3-way'!W13&gt;=0,IF('OddsRatio_working_3-way'!V13+SQRT('OddsRatio_working_3-way'!W13)&gt;0,0,PI()),ACOS('OddsRatio_working_3-way'!V13/(2*'OddsRatio_working_3-way'!X13)))</f>
        <v>0.35410692268137622</v>
      </c>
      <c r="Z13" s="11">
        <f>'OddsRatio_working_3-way'!X13^(1/3)*COS('OddsRatio_working_3-way'!Y13/3)</f>
        <v>0.52673089267840101</v>
      </c>
      <c r="AA13" s="11">
        <f>'OddsRatio_working_3-way'!X13^(1/3)*COS(('OddsRatio_working_3-way'!Y13+2*PI())/3)</f>
        <v>-0.31746031746031744</v>
      </c>
      <c r="AB13" s="11">
        <f>'OddsRatio_working_3-way'!X13^(1/3)*COS(('OddsRatio_working_3-way'!Y13+4*PI())/3)</f>
        <v>-0.20927057521808376</v>
      </c>
      <c r="AC13" s="11">
        <f>'OddsRatio_working_3-way'!X13^(1/3)*SIN('OddsRatio_working_3-way'!Y13/3)</f>
        <v>6.2463376807109984E-2</v>
      </c>
      <c r="AD13" s="11">
        <f>'OddsRatio_working_3-way'!X13^(1/3)*SIN(('OddsRatio_working_3-way'!Y13+2*PI())/3)</f>
        <v>0.42493064561399513</v>
      </c>
      <c r="AE13" s="11">
        <f>'OddsRatio_working_3-way'!X13^(1/3)*SIN(('OddsRatio_working_3-way'!Y13+4*PI())/3)</f>
        <v>-0.48739402242110502</v>
      </c>
      <c r="AF13" s="11">
        <f>-'OddsRatio_working_3-way'!U13/(3*'OddsRatio_working_3-way'!X13^(1/3))*COS(('OddsRatio_working_3-way'!Y13)/3)</f>
        <v>0.5267308926784009</v>
      </c>
      <c r="AG13" s="11">
        <f>-'OddsRatio_working_3-way'!U13/(3*'OddsRatio_working_3-way'!X13^(1/3))*COS(('OddsRatio_working_3-way'!Y13+2*PI())/3)</f>
        <v>-0.31746031746031733</v>
      </c>
      <c r="AH13" s="11">
        <f>-'OddsRatio_working_3-way'!U13/(3*'OddsRatio_working_3-way'!X13^(1/3))*COS(('OddsRatio_working_3-way'!Y13+4*PI())/3)</f>
        <v>-0.2092705752180837</v>
      </c>
      <c r="AI13" s="11">
        <f>'OddsRatio_working_3-way'!U13/(3*'OddsRatio_working_3-way'!X13^(1/3))*SIN(('OddsRatio_working_3-way'!Y13)/3)</f>
        <v>-6.246337680710997E-2</v>
      </c>
      <c r="AJ13" s="11">
        <f>'OddsRatio_working_3-way'!U13/(3*'OddsRatio_working_3-way'!X13^(1/3))*SIN(('OddsRatio_working_3-way'!Y13+2*PI())/3)</f>
        <v>-0.42493064561399502</v>
      </c>
      <c r="AK13" s="11">
        <f>'OddsRatio_working_3-way'!U13/(3*'OddsRatio_working_3-way'!X13^(1/3))*SIN(('OddsRatio_working_3-way'!Y13+4*PI())/3)</f>
        <v>0.48739402242110491</v>
      </c>
      <c r="AL13" s="11">
        <f>'OddsRatio_working_3-way'!Z13+'OddsRatio_working_3-way'!AF13</f>
        <v>1.0534617853568018</v>
      </c>
      <c r="AM13" s="11">
        <f>'OddsRatio_working_3-way'!AA13+'OddsRatio_working_3-way'!AG13</f>
        <v>-0.63492063492063477</v>
      </c>
      <c r="AN13" s="11">
        <f>'OddsRatio_working_3-way'!AB13+'OddsRatio_working_3-way'!AH13</f>
        <v>-0.41854115043616746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1.0534617853568018</v>
      </c>
      <c r="AS13" s="11">
        <f>IF(('OddsRatio_working_3-way'!X13=0),IF(Q13&gt;0,-Q13^(1/3),(-Q13)^(1/3)),'OddsRatio_working_3-way'!AM13-'OddsRatio_working_3-way'!R13/3)</f>
        <v>-0.63492063492063477</v>
      </c>
      <c r="AT13" s="11">
        <f>IF(('OddsRatio_working_3-way'!X13=0),IF(Q13&gt;0,-Q13^(1/3),(-Q13)^(1/3)),'OddsRatio_working_3-way'!AN13-'OddsRatio_working_3-way'!R13/3)</f>
        <v>-0.41854115043616746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3.06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2.39</v>
      </c>
      <c r="D14" s="9">
        <f t="shared" si="13"/>
        <v>0.3158197607649551</v>
      </c>
      <c r="E14" s="9">
        <f t="shared" si="14"/>
        <v>0.27796831614960132</v>
      </c>
      <c r="F14" s="9">
        <f t="shared" si="15"/>
        <v>0.40621192308544374</v>
      </c>
      <c r="G14" s="9">
        <f t="shared" si="16"/>
        <v>1.0516325163482436</v>
      </c>
      <c r="H14" s="9">
        <f t="shared" si="17"/>
        <v>3.1663629836773812</v>
      </c>
      <c r="I14" s="9">
        <f t="shared" si="18"/>
        <v>3.5975323153801617</v>
      </c>
      <c r="J14" s="9">
        <f t="shared" si="19"/>
        <v>2.4617691977240592</v>
      </c>
      <c r="K14" s="11">
        <f t="shared" si="20"/>
        <v>0.32679738562091504</v>
      </c>
      <c r="L14" s="11">
        <f t="shared" si="21"/>
        <v>0.28818443804034583</v>
      </c>
      <c r="M14" s="11">
        <f t="shared" si="22"/>
        <v>0.41841004184100417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-0.27869563815944365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0.23327752798955992</v>
      </c>
      <c r="Q14" s="11">
        <f>2*'OddsRatio_working_3-way'!K14*'OddsRatio_working_3-way'!L14*'OddsRatio_working_3-way'!M14</f>
        <v>7.8809975672148605E-2</v>
      </c>
      <c r="R14" s="11">
        <f t="shared" si="23"/>
        <v>0</v>
      </c>
      <c r="S14" s="11">
        <f t="shared" si="24"/>
        <v>-0.83703329384760694</v>
      </c>
      <c r="T14" s="11">
        <f t="shared" si="25"/>
        <v>-0.28278151819175901</v>
      </c>
      <c r="U14" s="11">
        <f>'OddsRatio_working_3-way'!S14-'OddsRatio_working_3-way'!R14^2/3</f>
        <v>-0.83703329384760694</v>
      </c>
      <c r="V14" s="11">
        <f>'OddsRatio_working_3-way'!S14*'OddsRatio_working_3-way'!R14/3-2*'OddsRatio_working_3-way'!R14^3/27-'OddsRatio_working_3-way'!T14</f>
        <v>0.28278151819175901</v>
      </c>
      <c r="W14" s="11">
        <f>'OddsRatio_working_3-way'!V14^2+4*'OddsRatio_working_3-way'!U14^3/27</f>
        <v>-6.9155358870903044E-3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0.14737785019968777</v>
      </c>
      <c r="Y14" s="11">
        <f>IF('OddsRatio_working_3-way'!W14&gt;=0,IF('OddsRatio_working_3-way'!V14+SQRT('OddsRatio_working_3-way'!W14)&gt;0,0,PI()),ACOS('OddsRatio_working_3-way'!V14/(2*'OddsRatio_working_3-way'!X14)))</f>
        <v>0.28601455312006574</v>
      </c>
      <c r="Z14" s="11">
        <f>'OddsRatio_working_3-way'!X14^(1/3)*COS('OddsRatio_working_3-way'!Y14/3)</f>
        <v>0.52581625817412192</v>
      </c>
      <c r="AA14" s="11">
        <f>'OddsRatio_working_3-way'!X14^(1/3)*COS(('OddsRatio_working_3-way'!Y14+2*PI())/3)</f>
        <v>-0.30645431654045013</v>
      </c>
      <c r="AB14" s="11">
        <f>'OddsRatio_working_3-way'!X14^(1/3)*COS(('OddsRatio_working_3-way'!Y14+4*PI())/3)</f>
        <v>-0.21936194163367187</v>
      </c>
      <c r="AC14" s="11">
        <f>'OddsRatio_working_3-way'!X14^(1/3)*SIN('OddsRatio_working_3-way'!Y14/3)</f>
        <v>5.0282806096792206E-2</v>
      </c>
      <c r="AD14" s="11">
        <f>'OddsRatio_working_3-way'!X14^(1/3)*SIN(('OddsRatio_working_3-way'!Y14+2*PI())/3)</f>
        <v>0.43022883425327041</v>
      </c>
      <c r="AE14" s="11">
        <f>'OddsRatio_working_3-way'!X14^(1/3)*SIN(('OddsRatio_working_3-way'!Y14+4*PI())/3)</f>
        <v>-0.48051164035006266</v>
      </c>
      <c r="AF14" s="11">
        <f>-'OddsRatio_working_3-way'!U14/(3*'OddsRatio_working_3-way'!X14^(1/3))*COS(('OddsRatio_working_3-way'!Y14)/3)</f>
        <v>0.5258162581741217</v>
      </c>
      <c r="AG14" s="11">
        <f>-'OddsRatio_working_3-way'!U14/(3*'OddsRatio_working_3-way'!X14^(1/3))*COS(('OddsRatio_working_3-way'!Y14+2*PI())/3)</f>
        <v>-0.30645431654045002</v>
      </c>
      <c r="AH14" s="11">
        <f>-'OddsRatio_working_3-way'!U14/(3*'OddsRatio_working_3-way'!X14^(1/3))*COS(('OddsRatio_working_3-way'!Y14+4*PI())/3)</f>
        <v>-0.21936194163367176</v>
      </c>
      <c r="AI14" s="11">
        <f>'OddsRatio_working_3-way'!U14/(3*'OddsRatio_working_3-way'!X14^(1/3))*SIN(('OddsRatio_working_3-way'!Y14)/3)</f>
        <v>-5.0282806096792185E-2</v>
      </c>
      <c r="AJ14" s="11">
        <f>'OddsRatio_working_3-way'!U14/(3*'OddsRatio_working_3-way'!X14^(1/3))*SIN(('OddsRatio_working_3-way'!Y14+2*PI())/3)</f>
        <v>-0.43022883425327019</v>
      </c>
      <c r="AK14" s="11">
        <f>'OddsRatio_working_3-way'!U14/(3*'OddsRatio_working_3-way'!X14^(1/3))*SIN(('OddsRatio_working_3-way'!Y14+4*PI())/3)</f>
        <v>0.48051164035006244</v>
      </c>
      <c r="AL14" s="11">
        <f>'OddsRatio_working_3-way'!Z14+'OddsRatio_working_3-way'!AF14</f>
        <v>1.0516325163482436</v>
      </c>
      <c r="AM14" s="11">
        <f>'OddsRatio_working_3-way'!AA14+'OddsRatio_working_3-way'!AG14</f>
        <v>-0.61290863308090016</v>
      </c>
      <c r="AN14" s="11">
        <f>'OddsRatio_working_3-way'!AB14+'OddsRatio_working_3-way'!AH14</f>
        <v>-0.43872388326734363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1.0516325163482436</v>
      </c>
      <c r="AS14" s="11">
        <f>IF(('OddsRatio_working_3-way'!X14=0),IF(Q14&gt;0,-Q14^(1/3),(-Q14)^(1/3)),'OddsRatio_working_3-way'!AM14-'OddsRatio_working_3-way'!R14/3)</f>
        <v>-0.61290863308090016</v>
      </c>
      <c r="AT14" s="11">
        <f>IF(('OddsRatio_working_3-way'!X14=0),IF(Q14&gt;0,-Q14^(1/3),(-Q14)^(1/3)),'OddsRatio_working_3-way'!AN14-'OddsRatio_working_3-way'!R14/3)</f>
        <v>-0.43872388326734363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3.47</v>
      </c>
      <c r="C15" s="4">
        <f>IF('True_Odds_Calculator_3-way'!C16="","",'True_Odds_Calculator_3-way'!C16)</f>
        <v>3.34</v>
      </c>
      <c r="D15" s="9">
        <f t="shared" si="13"/>
        <v>0.43366875118739434</v>
      </c>
      <c r="E15" s="9">
        <f t="shared" si="14"/>
        <v>0.27767878767824422</v>
      </c>
      <c r="F15" s="9">
        <f t="shared" si="15"/>
        <v>0.2886524611343616</v>
      </c>
      <c r="G15" s="9">
        <f t="shared" si="16"/>
        <v>1.0531511615534164</v>
      </c>
      <c r="H15" s="9">
        <f t="shared" si="17"/>
        <v>2.3059074403262363</v>
      </c>
      <c r="I15" s="9">
        <f t="shared" si="18"/>
        <v>3.6012833690369384</v>
      </c>
      <c r="J15" s="9">
        <f t="shared" si="19"/>
        <v>3.4643737180349943</v>
      </c>
      <c r="K15" s="11">
        <f t="shared" si="20"/>
        <v>0.4464285714285714</v>
      </c>
      <c r="L15" s="11">
        <f t="shared" si="21"/>
        <v>0.28818443804034583</v>
      </c>
      <c r="M15" s="11">
        <f t="shared" si="22"/>
        <v>0.29940119760479045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-0.27606448280877538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0.233040506060748</v>
      </c>
      <c r="Q15" s="11">
        <f>2*'OddsRatio_working_3-way'!K15*'OddsRatio_working_3-way'!L15*'OddsRatio_working_3-way'!M15</f>
        <v>7.7038183821734885E-2</v>
      </c>
      <c r="R15" s="11">
        <f t="shared" si="23"/>
        <v>0</v>
      </c>
      <c r="S15" s="11">
        <f t="shared" si="24"/>
        <v>-0.84415243746574498</v>
      </c>
      <c r="T15" s="11">
        <f t="shared" si="25"/>
        <v>-0.27905865701346944</v>
      </c>
      <c r="U15" s="11">
        <f>'OddsRatio_working_3-way'!S15-'OddsRatio_working_3-way'!R15^2/3</f>
        <v>-0.84415243746574498</v>
      </c>
      <c r="V15" s="11">
        <f>'OddsRatio_working_3-way'!S15*'OddsRatio_working_3-way'!R15/3-2*'OddsRatio_working_3-way'!R15^3/27-'OddsRatio_working_3-way'!T15</f>
        <v>0.27905865701346944</v>
      </c>
      <c r="W15" s="11">
        <f>'OddsRatio_working_3-way'!V15^2+4*'OddsRatio_working_3-way'!U15^3/27</f>
        <v>-1.1242918230858254E-2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0.14926206172787129</v>
      </c>
      <c r="Y15" s="11">
        <f>IF('OddsRatio_working_3-way'!W15&gt;=0,IF('OddsRatio_working_3-way'!V15+SQRT('OddsRatio_working_3-way'!W15)&gt;0,0,PI()),ACOS('OddsRatio_working_3-way'!V15/(2*'OddsRatio_working_3-way'!X15)))</f>
        <v>0.36311675633594143</v>
      </c>
      <c r="Z15" s="11">
        <f>'OddsRatio_working_3-way'!X15^(1/3)*COS('OddsRatio_working_3-way'!Y15/3)</f>
        <v>0.52657558077670819</v>
      </c>
      <c r="AA15" s="11">
        <f>'OddsRatio_working_3-way'!X15^(1/3)*COS(('OddsRatio_working_3-way'!Y15+2*PI())/3)</f>
        <v>-0.31875604855183537</v>
      </c>
      <c r="AB15" s="11">
        <f>'OddsRatio_working_3-way'!X15^(1/3)*COS(('OddsRatio_working_3-way'!Y15+4*PI())/3)</f>
        <v>-0.20781953222487293</v>
      </c>
      <c r="AC15" s="11">
        <f>'OddsRatio_working_3-way'!X15^(1/3)*SIN('OddsRatio_working_3-way'!Y15/3)</f>
        <v>6.4049227564331179E-2</v>
      </c>
      <c r="AD15" s="11">
        <f>'OddsRatio_working_3-way'!X15^(1/3)*SIN(('OddsRatio_working_3-way'!Y15+2*PI())/3)</f>
        <v>0.42400321618300846</v>
      </c>
      <c r="AE15" s="11">
        <f>'OddsRatio_working_3-way'!X15^(1/3)*SIN(('OddsRatio_working_3-way'!Y15+4*PI())/3)</f>
        <v>-0.48805244374733958</v>
      </c>
      <c r="AF15" s="11">
        <f>-'OddsRatio_working_3-way'!U15/(3*'OddsRatio_working_3-way'!X15^(1/3))*COS(('OddsRatio_working_3-way'!Y15)/3)</f>
        <v>0.52657558077670819</v>
      </c>
      <c r="AG15" s="11">
        <f>-'OddsRatio_working_3-way'!U15/(3*'OddsRatio_working_3-way'!X15^(1/3))*COS(('OddsRatio_working_3-way'!Y15+2*PI())/3)</f>
        <v>-0.31875604855183537</v>
      </c>
      <c r="AH15" s="11">
        <f>-'OddsRatio_working_3-way'!U15/(3*'OddsRatio_working_3-way'!X15^(1/3))*COS(('OddsRatio_working_3-way'!Y15+4*PI())/3)</f>
        <v>-0.20781953222487293</v>
      </c>
      <c r="AI15" s="11">
        <f>'OddsRatio_working_3-way'!U15/(3*'OddsRatio_working_3-way'!X15^(1/3))*SIN(('OddsRatio_working_3-way'!Y15)/3)</f>
        <v>-6.4049227564331179E-2</v>
      </c>
      <c r="AJ15" s="11">
        <f>'OddsRatio_working_3-way'!U15/(3*'OddsRatio_working_3-way'!X15^(1/3))*SIN(('OddsRatio_working_3-way'!Y15+2*PI())/3)</f>
        <v>-0.42400321618300846</v>
      </c>
      <c r="AK15" s="11">
        <f>'OddsRatio_working_3-way'!U15/(3*'OddsRatio_working_3-way'!X15^(1/3))*SIN(('OddsRatio_working_3-way'!Y15+4*PI())/3)</f>
        <v>0.48805244374733958</v>
      </c>
      <c r="AL15" s="11">
        <f>'OddsRatio_working_3-way'!Z15+'OddsRatio_working_3-way'!AF15</f>
        <v>1.0531511615534164</v>
      </c>
      <c r="AM15" s="11">
        <f>'OddsRatio_working_3-way'!AA15+'OddsRatio_working_3-way'!AG15</f>
        <v>-0.63751209710367074</v>
      </c>
      <c r="AN15" s="11">
        <f>'OddsRatio_working_3-way'!AB15+'OddsRatio_working_3-way'!AH15</f>
        <v>-0.41563906444974585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1.0531511615534164</v>
      </c>
      <c r="AS15" s="11">
        <f>IF(('OddsRatio_working_3-way'!X15=0),IF(Q15&gt;0,-Q15^(1/3),(-Q15)^(1/3)),'OddsRatio_working_3-way'!AM15-'OddsRatio_working_3-way'!R15/3)</f>
        <v>-0.63751209710367074</v>
      </c>
      <c r="AT15" s="11">
        <f>IF(('OddsRatio_working_3-way'!X15=0),IF(Q15&gt;0,-Q15^(1/3),(-Q15)^(1/3)),'OddsRatio_working_3-way'!AN15-'OddsRatio_working_3-way'!R15/3)</f>
        <v>-0.41563906444974585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2.04</v>
      </c>
      <c r="B16" s="4">
        <f>IF('True_Odds_Calculator_3-way'!B17="","",'True_Odds_Calculator_3-way'!B17)</f>
        <v>3.42</v>
      </c>
      <c r="C16" s="4">
        <f>IF('True_Odds_Calculator_3-way'!C17="","",'True_Odds_Calculator_3-way'!C17)</f>
        <v>3.98</v>
      </c>
      <c r="D16" s="9">
        <f t="shared" si="13"/>
        <v>0.47698767883397614</v>
      </c>
      <c r="E16" s="9">
        <f t="shared" si="14"/>
        <v>0.28157525985917942</v>
      </c>
      <c r="F16" s="9">
        <f t="shared" si="15"/>
        <v>0.24143706130684445</v>
      </c>
      <c r="G16" s="9">
        <f t="shared" si="16"/>
        <v>1.0543175116996684</v>
      </c>
      <c r="H16" s="9">
        <f t="shared" si="17"/>
        <v>2.0964902121676552</v>
      </c>
      <c r="I16" s="9">
        <f t="shared" si="18"/>
        <v>3.5514483783131978</v>
      </c>
      <c r="J16" s="9">
        <f t="shared" si="19"/>
        <v>4.1418661848650125</v>
      </c>
      <c r="K16" s="11">
        <f t="shared" si="20"/>
        <v>0.49019607843137253</v>
      </c>
      <c r="L16" s="11">
        <f t="shared" si="21"/>
        <v>0.29239766081871343</v>
      </c>
      <c r="M16" s="11">
        <f t="shared" si="22"/>
        <v>0.25125628140703515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-0.27010064656501187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0.23192444276191185</v>
      </c>
      <c r="Q16" s="11">
        <f>2*'OddsRatio_working_3-way'!K16*'OddsRatio_working_3-way'!L16*'OddsRatio_working_3-way'!M16</f>
        <v>7.2026224460221056E-2</v>
      </c>
      <c r="R16" s="11">
        <f t="shared" si="23"/>
        <v>0</v>
      </c>
      <c r="S16" s="11">
        <f t="shared" si="24"/>
        <v>-0.85865933944030304</v>
      </c>
      <c r="T16" s="11">
        <f t="shared" si="25"/>
        <v>-0.26666439113052881</v>
      </c>
      <c r="U16" s="11">
        <f>'OddsRatio_working_3-way'!S16-'OddsRatio_working_3-way'!R16^2/3</f>
        <v>-0.85865933944030304</v>
      </c>
      <c r="V16" s="11">
        <f>'OddsRatio_working_3-way'!S16*'OddsRatio_working_3-way'!R16/3-2*'OddsRatio_working_3-way'!R16^3/27-'OddsRatio_working_3-way'!T16</f>
        <v>0.26666439113052881</v>
      </c>
      <c r="W16" s="11">
        <f>'OddsRatio_working_3-way'!V16^2+4*'OddsRatio_working_3-way'!U16^3/27</f>
        <v>-2.2680617637351755E-2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0.15312618581938184</v>
      </c>
      <c r="Y16" s="11">
        <f>IF('OddsRatio_working_3-way'!W16&gt;=0,IF('OddsRatio_working_3-way'!V16+SQRT('OddsRatio_working_3-way'!W16)&gt;0,0,PI()),ACOS('OddsRatio_working_3-way'!V16/(2*'OddsRatio_working_3-way'!X16)))</f>
        <v>0.51410310158206007</v>
      </c>
      <c r="Z16" s="11">
        <f>'OddsRatio_working_3-way'!X16^(1/3)*COS('OddsRatio_working_3-way'!Y16/3)</f>
        <v>0.52715875584983418</v>
      </c>
      <c r="AA16" s="11">
        <f>'OddsRatio_working_3-way'!X16^(1/3)*COS(('OddsRatio_working_3-way'!Y16+2*PI())/3)</f>
        <v>-0.34258931058035585</v>
      </c>
      <c r="AB16" s="11">
        <f>'OddsRatio_working_3-way'!X16^(1/3)*COS(('OddsRatio_working_3-way'!Y16+4*PI())/3)</f>
        <v>-0.18456944526947841</v>
      </c>
      <c r="AC16" s="11">
        <f>'OddsRatio_working_3-way'!X16^(1/3)*SIN('OddsRatio_working_3-way'!Y16/3)</f>
        <v>9.1232811774543607E-2</v>
      </c>
      <c r="AD16" s="11">
        <f>'OddsRatio_working_3-way'!X16^(1/3)*SIN(('OddsRatio_working_3-way'!Y16+2*PI())/3)</f>
        <v>0.41091646850608315</v>
      </c>
      <c r="AE16" s="11">
        <f>'OddsRatio_working_3-way'!X16^(1/3)*SIN(('OddsRatio_working_3-way'!Y16+4*PI())/3)</f>
        <v>-0.50214928028062666</v>
      </c>
      <c r="AF16" s="11">
        <f>-'OddsRatio_working_3-way'!U16/(3*'OddsRatio_working_3-way'!X16^(1/3))*COS(('OddsRatio_working_3-way'!Y16)/3)</f>
        <v>0.52715875584983418</v>
      </c>
      <c r="AG16" s="11">
        <f>-'OddsRatio_working_3-way'!U16/(3*'OddsRatio_working_3-way'!X16^(1/3))*COS(('OddsRatio_working_3-way'!Y16+2*PI())/3)</f>
        <v>-0.34258931058035585</v>
      </c>
      <c r="AH16" s="11">
        <f>-'OddsRatio_working_3-way'!U16/(3*'OddsRatio_working_3-way'!X16^(1/3))*COS(('OddsRatio_working_3-way'!Y16+4*PI())/3)</f>
        <v>-0.18456944526947841</v>
      </c>
      <c r="AI16" s="11">
        <f>'OddsRatio_working_3-way'!U16/(3*'OddsRatio_working_3-way'!X16^(1/3))*SIN(('OddsRatio_working_3-way'!Y16)/3)</f>
        <v>-9.1232811774543607E-2</v>
      </c>
      <c r="AJ16" s="11">
        <f>'OddsRatio_working_3-way'!U16/(3*'OddsRatio_working_3-way'!X16^(1/3))*SIN(('OddsRatio_working_3-way'!Y16+2*PI())/3)</f>
        <v>-0.41091646850608315</v>
      </c>
      <c r="AK16" s="11">
        <f>'OddsRatio_working_3-way'!U16/(3*'OddsRatio_working_3-way'!X16^(1/3))*SIN(('OddsRatio_working_3-way'!Y16+4*PI())/3)</f>
        <v>0.50214928028062666</v>
      </c>
      <c r="AL16" s="11">
        <f>'OddsRatio_working_3-way'!Z16+'OddsRatio_working_3-way'!AF16</f>
        <v>1.0543175116996684</v>
      </c>
      <c r="AM16" s="11">
        <f>'OddsRatio_working_3-way'!AA16+'OddsRatio_working_3-way'!AG16</f>
        <v>-0.68517862116071171</v>
      </c>
      <c r="AN16" s="11">
        <f>'OddsRatio_working_3-way'!AB16+'OddsRatio_working_3-way'!AH16</f>
        <v>-0.36913889053895682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1.0543175116996684</v>
      </c>
      <c r="AS16" s="11">
        <f>IF(('OddsRatio_working_3-way'!X16=0),IF(Q16&gt;0,-Q16^(1/3),(-Q16)^(1/3)),'OddsRatio_working_3-way'!AM16-'OddsRatio_working_3-way'!R16/3)</f>
        <v>-0.68517862116071171</v>
      </c>
      <c r="AT16" s="11">
        <f>IF(('OddsRatio_working_3-way'!X16=0),IF(Q16&gt;0,-Q16^(1/3),(-Q16)^(1/3)),'OddsRatio_working_3-way'!AN16-'OddsRatio_working_3-way'!R16/3)</f>
        <v>-0.36913889053895682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2.4500000000000002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3.33</v>
      </c>
      <c r="D17" s="9">
        <f t="shared" si="13"/>
        <v>0.39619600205687244</v>
      </c>
      <c r="E17" s="9">
        <f t="shared" si="14"/>
        <v>0.31385778825080557</v>
      </c>
      <c r="F17" s="9">
        <f t="shared" si="15"/>
        <v>0.28994620969232177</v>
      </c>
      <c r="G17" s="9">
        <f t="shared" si="16"/>
        <v>1.0510367296584433</v>
      </c>
      <c r="H17" s="9">
        <f t="shared" si="17"/>
        <v>2.5240032580047433</v>
      </c>
      <c r="I17" s="9">
        <f t="shared" si="18"/>
        <v>3.1861563976895622</v>
      </c>
      <c r="J17" s="9">
        <f t="shared" si="19"/>
        <v>3.4489155801041727</v>
      </c>
      <c r="K17" s="11">
        <f t="shared" si="20"/>
        <v>0.4081632653061224</v>
      </c>
      <c r="L17" s="11">
        <f t="shared" si="21"/>
        <v>0.32467532467532467</v>
      </c>
      <c r="M17" s="11">
        <f t="shared" si="22"/>
        <v>0.3003003003003003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-0.27965734088183047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0.23320431483696791</v>
      </c>
      <c r="Q17" s="11">
        <f>2*'OddsRatio_working_3-way'!K17*'OddsRatio_working_3-way'!L17*'OddsRatio_working_3-way'!M17</f>
        <v>7.9591916326610196E-2</v>
      </c>
      <c r="R17" s="11">
        <f t="shared" si="23"/>
        <v>0</v>
      </c>
      <c r="S17" s="11">
        <f t="shared" si="24"/>
        <v>-0.83389305677303371</v>
      </c>
      <c r="T17" s="11">
        <f t="shared" si="25"/>
        <v>-0.28460513883038691</v>
      </c>
      <c r="U17" s="11">
        <f>'OddsRatio_working_3-way'!S17-'OddsRatio_working_3-way'!R17^2/3</f>
        <v>-0.83389305677303371</v>
      </c>
      <c r="V17" s="11">
        <f>'OddsRatio_working_3-way'!S17*'OddsRatio_working_3-way'!R17/3-2*'OddsRatio_working_3-way'!R17^3/27-'OddsRatio_working_3-way'!T17</f>
        <v>0.28460513883038691</v>
      </c>
      <c r="W17" s="11">
        <f>'OddsRatio_working_3-way'!V17^2+4*'OddsRatio_working_3-way'!U17^3/27</f>
        <v>-4.9066671890040103E-3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0.14654926836875357</v>
      </c>
      <c r="Y17" s="11">
        <f>IF('OddsRatio_working_3-way'!W17&gt;=0,IF('OddsRatio_working_3-way'!V17+SQRT('OddsRatio_working_3-way'!W17)&gt;0,0,PI()),ACOS('OddsRatio_working_3-way'!V17/(2*'OddsRatio_working_3-way'!X17)))</f>
        <v>0.24132553185673</v>
      </c>
      <c r="Z17" s="11">
        <f>'OddsRatio_working_3-way'!X17^(1/3)*COS('OddsRatio_working_3-way'!Y17/3)</f>
        <v>0.52551836482922176</v>
      </c>
      <c r="AA17" s="11">
        <f>'OddsRatio_working_3-way'!X17^(1/3)*COS(('OddsRatio_working_3-way'!Y17+2*PI())/3)</f>
        <v>-0.29944842284929729</v>
      </c>
      <c r="AB17" s="11">
        <f>'OddsRatio_working_3-way'!X17^(1/3)*COS(('OddsRatio_working_3-way'!Y17+4*PI())/3)</f>
        <v>-0.2260699419799245</v>
      </c>
      <c r="AC17" s="11">
        <f>'OddsRatio_working_3-way'!X17^(1/3)*SIN('OddsRatio_working_3-way'!Y17/3)</f>
        <v>4.2365085682658225E-2</v>
      </c>
      <c r="AD17" s="11">
        <f>'OddsRatio_working_3-way'!X17^(1/3)*SIN(('OddsRatio_working_3-way'!Y17+2*PI())/3)</f>
        <v>0.43392971125603558</v>
      </c>
      <c r="AE17" s="11">
        <f>'OddsRatio_working_3-way'!X17^(1/3)*SIN(('OddsRatio_working_3-way'!Y17+4*PI())/3)</f>
        <v>-0.47629479693869375</v>
      </c>
      <c r="AF17" s="11">
        <f>-'OddsRatio_working_3-way'!U17/(3*'OddsRatio_working_3-way'!X17^(1/3))*COS(('OddsRatio_working_3-way'!Y17)/3)</f>
        <v>0.52551836482922165</v>
      </c>
      <c r="AG17" s="11">
        <f>-'OddsRatio_working_3-way'!U17/(3*'OddsRatio_working_3-way'!X17^(1/3))*COS(('OddsRatio_working_3-way'!Y17+2*PI())/3)</f>
        <v>-0.29944842284929724</v>
      </c>
      <c r="AH17" s="11">
        <f>-'OddsRatio_working_3-way'!U17/(3*'OddsRatio_working_3-way'!X17^(1/3))*COS(('OddsRatio_working_3-way'!Y17+4*PI())/3)</f>
        <v>-0.22606994197992447</v>
      </c>
      <c r="AI17" s="11">
        <f>'OddsRatio_working_3-way'!U17/(3*'OddsRatio_working_3-way'!X17^(1/3))*SIN(('OddsRatio_working_3-way'!Y17)/3)</f>
        <v>-4.2365085682658218E-2</v>
      </c>
      <c r="AJ17" s="11">
        <f>'OddsRatio_working_3-way'!U17/(3*'OddsRatio_working_3-way'!X17^(1/3))*SIN(('OddsRatio_working_3-way'!Y17+2*PI())/3)</f>
        <v>-0.43392971125603547</v>
      </c>
      <c r="AK17" s="11">
        <f>'OddsRatio_working_3-way'!U17/(3*'OddsRatio_working_3-way'!X17^(1/3))*SIN(('OddsRatio_working_3-way'!Y17+4*PI())/3)</f>
        <v>0.47629479693869364</v>
      </c>
      <c r="AL17" s="11">
        <f>'OddsRatio_working_3-way'!Z17+'OddsRatio_working_3-way'!AF17</f>
        <v>1.0510367296584433</v>
      </c>
      <c r="AM17" s="11">
        <f>'OddsRatio_working_3-way'!AA17+'OddsRatio_working_3-way'!AG17</f>
        <v>-0.59889684569859458</v>
      </c>
      <c r="AN17" s="11">
        <f>'OddsRatio_working_3-way'!AB17+'OddsRatio_working_3-way'!AH17</f>
        <v>-0.45213988395984894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1.0510367296584433</v>
      </c>
      <c r="AS17" s="11">
        <f>IF(('OddsRatio_working_3-way'!X17=0),IF(Q17&gt;0,-Q17^(1/3),(-Q17)^(1/3)),'OddsRatio_working_3-way'!AM17-'OddsRatio_working_3-way'!R17/3)</f>
        <v>-0.59889684569859458</v>
      </c>
      <c r="AT17" s="11">
        <f>IF(('OddsRatio_working_3-way'!X17=0),IF(Q17&gt;0,-Q17^(1/3),(-Q17)^(1/3)),'OddsRatio_working_3-way'!AN17-'OddsRatio_working_3-way'!R17/3)</f>
        <v>-0.45213988395984894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2.82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2.75</v>
      </c>
      <c r="D18" s="9">
        <f t="shared" si="13"/>
        <v>0.34319765629473614</v>
      </c>
      <c r="E18" s="9">
        <f t="shared" si="14"/>
        <v>0.30471026816377006</v>
      </c>
      <c r="F18" s="9">
        <f t="shared" si="15"/>
        <v>0.35209207554149397</v>
      </c>
      <c r="G18" s="9">
        <f t="shared" si="16"/>
        <v>1.0515235229909141</v>
      </c>
      <c r="H18" s="9">
        <f t="shared" si="17"/>
        <v>2.9137728118434638</v>
      </c>
      <c r="I18" s="9">
        <f t="shared" si="18"/>
        <v>3.2818060448902839</v>
      </c>
      <c r="J18" s="9">
        <f t="shared" si="19"/>
        <v>2.8401661652341001</v>
      </c>
      <c r="K18" s="11">
        <f t="shared" si="20"/>
        <v>0.3546099290780142</v>
      </c>
      <c r="L18" s="11">
        <f t="shared" si="21"/>
        <v>0.31545741324921134</v>
      </c>
      <c r="M18" s="11">
        <f t="shared" si="22"/>
        <v>0.36363636363636365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-0.28114353820777083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0.23349136712449686</v>
      </c>
      <c r="Q18" s="11">
        <f>2*'OddsRatio_working_3-way'!K18*'OddsRatio_working_3-way'!L18*'OddsRatio_working_3-way'!M18</f>
        <v>8.135587704686302E-2</v>
      </c>
      <c r="R18" s="11">
        <f t="shared" si="23"/>
        <v>0</v>
      </c>
      <c r="S18" s="11">
        <f t="shared" si="24"/>
        <v>-0.83050589963032329</v>
      </c>
      <c r="T18" s="11">
        <f t="shared" si="25"/>
        <v>-0.28937487791997324</v>
      </c>
      <c r="U18" s="11">
        <f>'OddsRatio_working_3-way'!S18-'OddsRatio_working_3-way'!R18^2/3</f>
        <v>-0.83050589963032329</v>
      </c>
      <c r="V18" s="11">
        <f>'OddsRatio_working_3-way'!S18*'OddsRatio_working_3-way'!R18/3-2*'OddsRatio_working_3-way'!R18^3/27-'OddsRatio_working_3-way'!T18</f>
        <v>0.28937487791997324</v>
      </c>
      <c r="W18" s="11">
        <f>'OddsRatio_working_3-way'!V18^2+4*'OddsRatio_working_3-way'!U18^3/27</f>
        <v>-1.1263548691282654E-3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0.14565728169261544</v>
      </c>
      <c r="Y18" s="11">
        <f>IF('OddsRatio_working_3-way'!W18&gt;=0,IF('OddsRatio_working_3-way'!V18+SQRT('OddsRatio_working_3-way'!W18)&gt;0,0,PI()),ACOS('OddsRatio_working_3-way'!V18/(2*'OddsRatio_working_3-way'!X18)))</f>
        <v>0.11546246505265501</v>
      </c>
      <c r="Z18" s="11">
        <f>'OddsRatio_working_3-way'!X18^(1/3)*COS('OddsRatio_working_3-way'!Y18/3)</f>
        <v>0.52576176149545717</v>
      </c>
      <c r="AA18" s="11">
        <f>'OddsRatio_working_3-way'!X18^(1/3)*COS(('OddsRatio_working_3-way'!Y18+2*PI())/3)</f>
        <v>-0.28041377895299774</v>
      </c>
      <c r="AB18" s="11">
        <f>'OddsRatio_working_3-way'!X18^(1/3)*COS(('OddsRatio_working_3-way'!Y18+4*PI())/3)</f>
        <v>-0.24534798254245963</v>
      </c>
      <c r="AC18" s="11">
        <f>'OddsRatio_working_3-way'!X18^(1/3)*SIN('OddsRatio_working_3-way'!Y18/3)</f>
        <v>2.0245246996972967E-2</v>
      </c>
      <c r="AD18" s="11">
        <f>'OddsRatio_working_3-way'!X18^(1/3)*SIN(('OddsRatio_working_3-way'!Y18+2*PI())/3)</f>
        <v>0.44520041829503459</v>
      </c>
      <c r="AE18" s="11">
        <f>'OddsRatio_working_3-way'!X18^(1/3)*SIN(('OddsRatio_working_3-way'!Y18+4*PI())/3)</f>
        <v>-0.46544566529200743</v>
      </c>
      <c r="AF18" s="11">
        <f>-'OddsRatio_working_3-way'!U18/(3*'OddsRatio_working_3-way'!X18^(1/3))*COS(('OddsRatio_working_3-way'!Y18)/3)</f>
        <v>0.52576176149545706</v>
      </c>
      <c r="AG18" s="11">
        <f>-'OddsRatio_working_3-way'!U18/(3*'OddsRatio_working_3-way'!X18^(1/3))*COS(('OddsRatio_working_3-way'!Y18+2*PI())/3)</f>
        <v>-0.28041377895299768</v>
      </c>
      <c r="AH18" s="11">
        <f>-'OddsRatio_working_3-way'!U18/(3*'OddsRatio_working_3-way'!X18^(1/3))*COS(('OddsRatio_working_3-way'!Y18+4*PI())/3)</f>
        <v>-0.24534798254245957</v>
      </c>
      <c r="AI18" s="11">
        <f>'OddsRatio_working_3-way'!U18/(3*'OddsRatio_working_3-way'!X18^(1/3))*SIN(('OddsRatio_working_3-way'!Y18)/3)</f>
        <v>-2.0245246996972964E-2</v>
      </c>
      <c r="AJ18" s="11">
        <f>'OddsRatio_working_3-way'!U18/(3*'OddsRatio_working_3-way'!X18^(1/3))*SIN(('OddsRatio_working_3-way'!Y18+2*PI())/3)</f>
        <v>-0.44520041829503454</v>
      </c>
      <c r="AK18" s="11">
        <f>'OddsRatio_working_3-way'!U18/(3*'OddsRatio_working_3-way'!X18^(1/3))*SIN(('OddsRatio_working_3-way'!Y18+4*PI())/3)</f>
        <v>0.46544566529200732</v>
      </c>
      <c r="AL18" s="11">
        <f>'OddsRatio_working_3-way'!Z18+'OddsRatio_working_3-way'!AF18</f>
        <v>1.0515235229909141</v>
      </c>
      <c r="AM18" s="11">
        <f>'OddsRatio_working_3-way'!AA18+'OddsRatio_working_3-way'!AG18</f>
        <v>-0.56082755790599537</v>
      </c>
      <c r="AN18" s="11">
        <f>'OddsRatio_working_3-way'!AB18+'OddsRatio_working_3-way'!AH18</f>
        <v>-0.49069596508491919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1.0515235229909141</v>
      </c>
      <c r="AS18" s="11">
        <f>IF(('OddsRatio_working_3-way'!X18=0),IF(Q18&gt;0,-Q18^(1/3),(-Q18)^(1/3)),'OddsRatio_working_3-way'!AM18-'OddsRatio_working_3-way'!R18/3)</f>
        <v>-0.56082755790599537</v>
      </c>
      <c r="AT18" s="11">
        <f>IF(('OddsRatio_working_3-way'!X18=0),IF(Q18&gt;0,-Q18^(1/3),(-Q18)^(1/3)),'OddsRatio_working_3-way'!AN18-'OddsRatio_working_3-way'!R18/3)</f>
        <v>-0.49069596508491919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3.67</v>
      </c>
      <c r="D19" s="9">
        <f t="shared" si="13"/>
        <v>0.45002750345807657</v>
      </c>
      <c r="E19" s="9">
        <f t="shared" si="14"/>
        <v>0.28770532948592759</v>
      </c>
      <c r="F19" s="9">
        <f t="shared" si="15"/>
        <v>0.26226716705599612</v>
      </c>
      <c r="G19" s="9">
        <f t="shared" si="16"/>
        <v>1.0535227680834351</v>
      </c>
      <c r="H19" s="9">
        <f t="shared" si="17"/>
        <v>2.2220864109767851</v>
      </c>
      <c r="I19" s="9">
        <f t="shared" si="18"/>
        <v>3.475778504996073</v>
      </c>
      <c r="J19" s="9">
        <f t="shared" si="19"/>
        <v>3.812905790782771</v>
      </c>
      <c r="K19" s="11">
        <f t="shared" si="20"/>
        <v>0.46296296296296291</v>
      </c>
      <c r="L19" s="11">
        <f t="shared" si="21"/>
        <v>0.29850746268656714</v>
      </c>
      <c r="M19" s="11">
        <f t="shared" si="22"/>
        <v>0.27247956403269757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-0.27407693593793092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0.23271471886706341</v>
      </c>
      <c r="Q19" s="11">
        <f>2*'OddsRatio_working_3-way'!K19*'OddsRatio_working_3-way'!L19*'OddsRatio_working_3-way'!M19</f>
        <v>7.5312206753094954E-2</v>
      </c>
      <c r="R19" s="11">
        <f t="shared" si="23"/>
        <v>0</v>
      </c>
      <c r="S19" s="11">
        <f t="shared" si="24"/>
        <v>-0.84908537842004095</v>
      </c>
      <c r="T19" s="11">
        <f t="shared" si="25"/>
        <v>-0.27478491211004563</v>
      </c>
      <c r="U19" s="11">
        <f>'OddsRatio_working_3-way'!S19-'OddsRatio_working_3-way'!R19^2/3</f>
        <v>-0.84908537842004095</v>
      </c>
      <c r="V19" s="11">
        <f>'OddsRatio_working_3-way'!S19*'OddsRatio_working_3-way'!R19/3-2*'OddsRatio_working_3-way'!R19^3/27-'OddsRatio_working_3-way'!T19</f>
        <v>0.27478491211004563</v>
      </c>
      <c r="W19" s="11">
        <f>'OddsRatio_working_3-way'!V19^2+4*'OddsRatio_working_3-way'!U19^3/27</f>
        <v>-1.5181354316459089E-2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0.15057232667374887</v>
      </c>
      <c r="Y19" s="11">
        <f>IF('OddsRatio_working_3-way'!W19&gt;=0,IF('OddsRatio_working_3-way'!V19+SQRT('OddsRatio_working_3-way'!W19)&gt;0,0,PI()),ACOS('OddsRatio_working_3-way'!V19/(2*'OddsRatio_working_3-way'!X19)))</f>
        <v>0.42151979305824039</v>
      </c>
      <c r="Z19" s="11">
        <f>'OddsRatio_working_3-way'!X19^(1/3)*COS('OddsRatio_working_3-way'!Y19/3)</f>
        <v>0.52676138404171757</v>
      </c>
      <c r="AA19" s="11">
        <f>'OddsRatio_working_3-way'!X19^(1/3)*COS(('OddsRatio_working_3-way'!Y19+2*PI())/3)</f>
        <v>-0.32790338428374266</v>
      </c>
      <c r="AB19" s="11">
        <f>'OddsRatio_working_3-way'!X19^(1/3)*COS(('OddsRatio_working_3-way'!Y19+4*PI())/3)</f>
        <v>-0.19885799975797497</v>
      </c>
      <c r="AC19" s="11">
        <f>'OddsRatio_working_3-way'!X19^(1/3)*SIN('OddsRatio_working_3-way'!Y19/3)</f>
        <v>7.4504387493630808E-2</v>
      </c>
      <c r="AD19" s="11">
        <f>'OddsRatio_working_3-way'!X19^(1/3)*SIN(('OddsRatio_working_3-way'!Y19+2*PI())/3)</f>
        <v>0.4189365465659628</v>
      </c>
      <c r="AE19" s="11">
        <f>'OddsRatio_working_3-way'!X19^(1/3)*SIN(('OddsRatio_working_3-way'!Y19+4*PI())/3)</f>
        <v>-0.49344093405959361</v>
      </c>
      <c r="AF19" s="11">
        <f>-'OddsRatio_working_3-way'!U19/(3*'OddsRatio_working_3-way'!X19^(1/3))*COS(('OddsRatio_working_3-way'!Y19)/3)</f>
        <v>0.52676138404171768</v>
      </c>
      <c r="AG19" s="11">
        <f>-'OddsRatio_working_3-way'!U19/(3*'OddsRatio_working_3-way'!X19^(1/3))*COS(('OddsRatio_working_3-way'!Y19+2*PI())/3)</f>
        <v>-0.32790338428374277</v>
      </c>
      <c r="AH19" s="11">
        <f>-'OddsRatio_working_3-way'!U19/(3*'OddsRatio_working_3-way'!X19^(1/3))*COS(('OddsRatio_working_3-way'!Y19+4*PI())/3)</f>
        <v>-0.198857999757975</v>
      </c>
      <c r="AI19" s="11">
        <f>'OddsRatio_working_3-way'!U19/(3*'OddsRatio_working_3-way'!X19^(1/3))*SIN(('OddsRatio_working_3-way'!Y19)/3)</f>
        <v>-7.4504387493630822E-2</v>
      </c>
      <c r="AJ19" s="11">
        <f>'OddsRatio_working_3-way'!U19/(3*'OddsRatio_working_3-way'!X19^(1/3))*SIN(('OddsRatio_working_3-way'!Y19+2*PI())/3)</f>
        <v>-0.41893654656596285</v>
      </c>
      <c r="AK19" s="11">
        <f>'OddsRatio_working_3-way'!U19/(3*'OddsRatio_working_3-way'!X19^(1/3))*SIN(('OddsRatio_working_3-way'!Y19+4*PI())/3)</f>
        <v>0.49344093405959366</v>
      </c>
      <c r="AL19" s="11">
        <f>'OddsRatio_working_3-way'!Z19+'OddsRatio_working_3-way'!AF19</f>
        <v>1.0535227680834351</v>
      </c>
      <c r="AM19" s="11">
        <f>'OddsRatio_working_3-way'!AA19+'OddsRatio_working_3-way'!AG19</f>
        <v>-0.65580676856748543</v>
      </c>
      <c r="AN19" s="11">
        <f>'OddsRatio_working_3-way'!AB19+'OddsRatio_working_3-way'!AH19</f>
        <v>-0.39771599951594994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1.0535227680834351</v>
      </c>
      <c r="AS19" s="11">
        <f>IF(('OddsRatio_working_3-way'!X19=0),IF(Q19&gt;0,-Q19^(1/3),(-Q19)^(1/3)),'OddsRatio_working_3-way'!AM19-'OddsRatio_working_3-way'!R19/3)</f>
        <v>-0.65580676856748543</v>
      </c>
      <c r="AT19" s="11">
        <f>IF(('OddsRatio_working_3-way'!X19=0),IF(Q19&gt;0,-Q19^(1/3),(-Q19)^(1/3)),'OddsRatio_working_3-way'!AN19-'OddsRatio_working_3-way'!R19/3)</f>
        <v>-0.39771599951594994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1.98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4.33</v>
      </c>
      <c r="D20" s="9">
        <f t="shared" si="13"/>
        <v>0.49174983804986638</v>
      </c>
      <c r="E20" s="9">
        <f t="shared" si="14"/>
        <v>0.28661774503301118</v>
      </c>
      <c r="F20" s="9">
        <f t="shared" si="15"/>
        <v>0.22163241691712257</v>
      </c>
      <c r="G20" s="9">
        <f t="shared" si="16"/>
        <v>1.0546472496900734</v>
      </c>
      <c r="H20" s="9">
        <f t="shared" si="17"/>
        <v>2.0335543046962714</v>
      </c>
      <c r="I20" s="9">
        <f t="shared" si="18"/>
        <v>3.4889675092685732</v>
      </c>
      <c r="J20" s="9">
        <f t="shared" si="19"/>
        <v>4.5119753414679451</v>
      </c>
      <c r="K20" s="11">
        <f t="shared" si="20"/>
        <v>0.50505050505050508</v>
      </c>
      <c r="L20" s="11">
        <f t="shared" si="21"/>
        <v>0.29761904761904762</v>
      </c>
      <c r="M20" s="11">
        <f t="shared" si="22"/>
        <v>0.23094688221709006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-0.26735600811813276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0.23154396710978695</v>
      </c>
      <c r="Q20" s="11">
        <f>2*'OddsRatio_working_3-way'!K20*'OddsRatio_working_3-way'!L20*'OddsRatio_working_3-way'!M20</f>
        <v>6.9428475894988601E-2</v>
      </c>
      <c r="R20" s="11">
        <f t="shared" si="23"/>
        <v>0</v>
      </c>
      <c r="S20" s="11">
        <f t="shared" si="24"/>
        <v>-0.86605110818185893</v>
      </c>
      <c r="T20" s="11">
        <f t="shared" si="25"/>
        <v>-0.25968548970970284</v>
      </c>
      <c r="U20" s="11">
        <f>'OddsRatio_working_3-way'!S20-'OddsRatio_working_3-way'!R20^2/3</f>
        <v>-0.86605110818185893</v>
      </c>
      <c r="V20" s="11">
        <f>'OddsRatio_working_3-way'!S20*'OddsRatio_working_3-way'!R20/3-2*'OddsRatio_working_3-way'!R20^3/27-'OddsRatio_working_3-way'!T20</f>
        <v>0.25968548970970284</v>
      </c>
      <c r="W20" s="11">
        <f>'OddsRatio_working_3-way'!V20^2+4*'OddsRatio_working_3-way'!U20^3/27</f>
        <v>-2.8797059685955126E-2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0.15510771519473435</v>
      </c>
      <c r="Y20" s="11">
        <f>IF('OddsRatio_working_3-way'!W20&gt;=0,IF('OddsRatio_working_3-way'!V20+SQRT('OddsRatio_working_3-way'!W20)&gt;0,0,PI()),ACOS('OddsRatio_working_3-way'!V20/(2*'OddsRatio_working_3-way'!X20)))</f>
        <v>0.57881149670634979</v>
      </c>
      <c r="Z20" s="11">
        <f>'OddsRatio_working_3-way'!X20^(1/3)*COS('OddsRatio_working_3-way'!Y20/3)</f>
        <v>0.5273236248450367</v>
      </c>
      <c r="AA20" s="11">
        <f>'OddsRatio_working_3-way'!X20^(1/3)*COS(('OddsRatio_working_3-way'!Y20+2*PI())/3)</f>
        <v>-0.35288133414104667</v>
      </c>
      <c r="AB20" s="11">
        <f>'OddsRatio_working_3-way'!X20^(1/3)*COS(('OddsRatio_working_3-way'!Y20+4*PI())/3)</f>
        <v>-0.17444229070398973</v>
      </c>
      <c r="AC20" s="11">
        <f>'OddsRatio_working_3-way'!X20^(1/3)*SIN('OddsRatio_working_3-way'!Y20/3)</f>
        <v>0.10302182976232409</v>
      </c>
      <c r="AD20" s="11">
        <f>'OddsRatio_working_3-way'!X20^(1/3)*SIN(('OddsRatio_working_3-way'!Y20+2*PI())/3)</f>
        <v>0.40516474025033483</v>
      </c>
      <c r="AE20" s="11">
        <f>'OddsRatio_working_3-way'!X20^(1/3)*SIN(('OddsRatio_working_3-way'!Y20+4*PI())/3)</f>
        <v>-0.50818657001265888</v>
      </c>
      <c r="AF20" s="11">
        <f>-'OddsRatio_working_3-way'!U20/(3*'OddsRatio_working_3-way'!X20^(1/3))*COS(('OddsRatio_working_3-way'!Y20)/3)</f>
        <v>0.5273236248450367</v>
      </c>
      <c r="AG20" s="11">
        <f>-'OddsRatio_working_3-way'!U20/(3*'OddsRatio_working_3-way'!X20^(1/3))*COS(('OddsRatio_working_3-way'!Y20+2*PI())/3)</f>
        <v>-0.35288133414104667</v>
      </c>
      <c r="AH20" s="11">
        <f>-'OddsRatio_working_3-way'!U20/(3*'OddsRatio_working_3-way'!X20^(1/3))*COS(('OddsRatio_working_3-way'!Y20+4*PI())/3)</f>
        <v>-0.17444229070398973</v>
      </c>
      <c r="AI20" s="11">
        <f>'OddsRatio_working_3-way'!U20/(3*'OddsRatio_working_3-way'!X20^(1/3))*SIN(('OddsRatio_working_3-way'!Y20)/3)</f>
        <v>-0.10302182976232409</v>
      </c>
      <c r="AJ20" s="11">
        <f>'OddsRatio_working_3-way'!U20/(3*'OddsRatio_working_3-way'!X20^(1/3))*SIN(('OddsRatio_working_3-way'!Y20+2*PI())/3)</f>
        <v>-0.40516474025033483</v>
      </c>
      <c r="AK20" s="11">
        <f>'OddsRatio_working_3-way'!U20/(3*'OddsRatio_working_3-way'!X20^(1/3))*SIN(('OddsRatio_working_3-way'!Y20+4*PI())/3)</f>
        <v>0.50818657001265888</v>
      </c>
      <c r="AL20" s="11">
        <f>'OddsRatio_working_3-way'!Z20+'OddsRatio_working_3-way'!AF20</f>
        <v>1.0546472496900734</v>
      </c>
      <c r="AM20" s="11">
        <f>'OddsRatio_working_3-way'!AA20+'OddsRatio_working_3-way'!AG20</f>
        <v>-0.70576266828209333</v>
      </c>
      <c r="AN20" s="11">
        <f>'OddsRatio_working_3-way'!AB20+'OddsRatio_working_3-way'!AH20</f>
        <v>-0.34888458140797945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1.0546472496900734</v>
      </c>
      <c r="AS20" s="11">
        <f>IF(('OddsRatio_working_3-way'!X20=0),IF(Q20&gt;0,-Q20^(1/3),(-Q20)^(1/3)),'OddsRatio_working_3-way'!AM20-'OddsRatio_working_3-way'!R20/3)</f>
        <v>-0.70576266828209333</v>
      </c>
      <c r="AT20" s="11">
        <f>IF(('OddsRatio_working_3-way'!X20=0),IF(Q20&gt;0,-Q20^(1/3),(-Q20)^(1/3)),'OddsRatio_working_3-way'!AN20-'OddsRatio_working_3-way'!R20/3)</f>
        <v>-0.34888458140797945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1.91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4.09</v>
      </c>
      <c r="D21" s="9">
        <f t="shared" si="13"/>
        <v>0.50534064972713955</v>
      </c>
      <c r="E21" s="9">
        <f t="shared" si="14"/>
        <v>0.26338302387106594</v>
      </c>
      <c r="F21" s="9">
        <f t="shared" si="15"/>
        <v>0.23127632640179438</v>
      </c>
      <c r="G21" s="9">
        <f t="shared" si="16"/>
        <v>1.0756738130804611</v>
      </c>
      <c r="H21" s="9">
        <f t="shared" si="17"/>
        <v>1.9788631699032198</v>
      </c>
      <c r="I21" s="9">
        <f t="shared" si="18"/>
        <v>3.7967519140091985</v>
      </c>
      <c r="J21" s="9">
        <f t="shared" si="19"/>
        <v>4.3238320824186243</v>
      </c>
      <c r="K21" s="11">
        <f t="shared" si="20"/>
        <v>0.52356020942408377</v>
      </c>
      <c r="L21" s="11">
        <f t="shared" si="21"/>
        <v>0.27777777777777779</v>
      </c>
      <c r="M21" s="11">
        <f t="shared" si="22"/>
        <v>0.24449877750611249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-0.25996449860682624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0.2346846904508933</v>
      </c>
      <c r="Q21" s="11">
        <f>2*'OddsRatio_working_3-way'!K21*'OddsRatio_working_3-way'!L21*'OddsRatio_working_3-way'!M21</f>
        <v>7.111657286390706E-2</v>
      </c>
      <c r="R21" s="11">
        <f t="shared" si="23"/>
        <v>0</v>
      </c>
      <c r="S21" s="11">
        <f t="shared" si="24"/>
        <v>-0.90275669065810993</v>
      </c>
      <c r="T21" s="11">
        <f t="shared" si="25"/>
        <v>-0.27356263353276061</v>
      </c>
      <c r="U21" s="11">
        <f>'OddsRatio_working_3-way'!S21-'OddsRatio_working_3-way'!R21^2/3</f>
        <v>-0.90275669065810993</v>
      </c>
      <c r="V21" s="11">
        <f>'OddsRatio_working_3-way'!S21*'OddsRatio_working_3-way'!R21/3-2*'OddsRatio_working_3-way'!R21^3/27-'OddsRatio_working_3-way'!T21</f>
        <v>0.27356263353276061</v>
      </c>
      <c r="W21" s="11">
        <f>'OddsRatio_working_3-way'!V21^2+4*'OddsRatio_working_3-way'!U21^3/27</f>
        <v>-3.4158937012455218E-2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0.16507229588716174</v>
      </c>
      <c r="Y21" s="11">
        <f>IF('OddsRatio_working_3-way'!W21&gt;=0,IF('OddsRatio_working_3-way'!V21+SQRT('OddsRatio_working_3-way'!W21)&gt;0,0,PI()),ACOS('OddsRatio_working_3-way'!V21/(2*'OddsRatio_working_3-way'!X21)))</f>
        <v>0.59416789508998835</v>
      </c>
      <c r="Z21" s="11">
        <f>'OddsRatio_working_3-way'!X21^(1/3)*COS('OddsRatio_working_3-way'!Y21/3)</f>
        <v>0.53783690654023053</v>
      </c>
      <c r="AA21" s="11">
        <f>'OddsRatio_working_3-way'!X21^(1/3)*COS(('OddsRatio_working_3-way'!Y21+2*PI())/3)</f>
        <v>-0.36239448836443244</v>
      </c>
      <c r="AB21" s="11">
        <f>'OddsRatio_working_3-way'!X21^(1/3)*COS(('OddsRatio_working_3-way'!Y21+4*PI())/3)</f>
        <v>-0.1754424181757982</v>
      </c>
      <c r="AC21" s="11">
        <f>'OddsRatio_working_3-way'!X21^(1/3)*SIN('OddsRatio_working_3-way'!Y21/3)</f>
        <v>0.10793682804896579</v>
      </c>
      <c r="AD21" s="11">
        <f>'OddsRatio_working_3-way'!X21^(1/3)*SIN(('OddsRatio_working_3-way'!Y21+2*PI())/3)</f>
        <v>0.41181201013219354</v>
      </c>
      <c r="AE21" s="11">
        <f>'OddsRatio_working_3-way'!X21^(1/3)*SIN(('OddsRatio_working_3-way'!Y21+4*PI())/3)</f>
        <v>-0.51974883818115936</v>
      </c>
      <c r="AF21" s="11">
        <f>-'OddsRatio_working_3-way'!U21/(3*'OddsRatio_working_3-way'!X21^(1/3))*COS(('OddsRatio_working_3-way'!Y21)/3)</f>
        <v>0.53783690654023053</v>
      </c>
      <c r="AG21" s="11">
        <f>-'OddsRatio_working_3-way'!U21/(3*'OddsRatio_working_3-way'!X21^(1/3))*COS(('OddsRatio_working_3-way'!Y21+2*PI())/3)</f>
        <v>-0.36239448836443244</v>
      </c>
      <c r="AH21" s="11">
        <f>-'OddsRatio_working_3-way'!U21/(3*'OddsRatio_working_3-way'!X21^(1/3))*COS(('OddsRatio_working_3-way'!Y21+4*PI())/3)</f>
        <v>-0.1754424181757982</v>
      </c>
      <c r="AI21" s="11">
        <f>'OddsRatio_working_3-way'!U21/(3*'OddsRatio_working_3-way'!X21^(1/3))*SIN(('OddsRatio_working_3-way'!Y21)/3)</f>
        <v>-0.10793682804896579</v>
      </c>
      <c r="AJ21" s="11">
        <f>'OddsRatio_working_3-way'!U21/(3*'OddsRatio_working_3-way'!X21^(1/3))*SIN(('OddsRatio_working_3-way'!Y21+2*PI())/3)</f>
        <v>-0.41181201013219354</v>
      </c>
      <c r="AK21" s="11">
        <f>'OddsRatio_working_3-way'!U21/(3*'OddsRatio_working_3-way'!X21^(1/3))*SIN(('OddsRatio_working_3-way'!Y21+4*PI())/3)</f>
        <v>0.51974883818115936</v>
      </c>
      <c r="AL21" s="11">
        <f>'OddsRatio_working_3-way'!Z21+'OddsRatio_working_3-way'!AF21</f>
        <v>1.0756738130804611</v>
      </c>
      <c r="AM21" s="11">
        <f>'OddsRatio_working_3-way'!AA21+'OddsRatio_working_3-way'!AG21</f>
        <v>-0.72478897672886489</v>
      </c>
      <c r="AN21" s="11">
        <f>'OddsRatio_working_3-way'!AB21+'OddsRatio_working_3-way'!AH21</f>
        <v>-0.3508848363515964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1.0756738130804611</v>
      </c>
      <c r="AS21" s="11">
        <f>IF(('OddsRatio_working_3-way'!X21=0),IF(Q21&gt;0,-Q21^(1/3),(-Q21)^(1/3)),'OddsRatio_working_3-way'!AM21-'OddsRatio_working_3-way'!R21/3)</f>
        <v>-0.72478897672886489</v>
      </c>
      <c r="AT21" s="11">
        <f>IF(('OddsRatio_working_3-way'!X21=0),IF(Q21&gt;0,-Q21^(1/3),(-Q21)^(1/3)),'OddsRatio_working_3-way'!AN21-'OddsRatio_working_3-way'!R21/3)</f>
        <v>-0.3508848363515964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2.39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2.83</v>
      </c>
      <c r="D22" s="9">
        <f t="shared" si="13"/>
        <v>0.39497615763048566</v>
      </c>
      <c r="E22" s="9">
        <f t="shared" si="14"/>
        <v>0.27353405758173382</v>
      </c>
      <c r="F22" s="9">
        <f t="shared" si="15"/>
        <v>0.33148978478778046</v>
      </c>
      <c r="G22" s="9">
        <f t="shared" si="16"/>
        <v>1.1020132302572652</v>
      </c>
      <c r="H22" s="9">
        <f t="shared" si="17"/>
        <v>2.5317983900575989</v>
      </c>
      <c r="I22" s="9">
        <f t="shared" si="18"/>
        <v>3.6558518849200095</v>
      </c>
      <c r="J22" s="9">
        <f t="shared" si="19"/>
        <v>3.0166842113707948</v>
      </c>
      <c r="K22" s="11">
        <f t="shared" si="20"/>
        <v>0.41841004184100417</v>
      </c>
      <c r="L22" s="11">
        <f t="shared" si="21"/>
        <v>0.29325513196480935</v>
      </c>
      <c r="M22" s="11">
        <f t="shared" si="22"/>
        <v>0.35335689045936397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-0.26579341496830344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0.24410106790098271</v>
      </c>
      <c r="Q22" s="11">
        <f>2*'OddsRatio_working_3-way'!K22*'OddsRatio_working_3-way'!L22*'OddsRatio_working_3-way'!M22</f>
        <v>8.6714411332498298E-2</v>
      </c>
      <c r="R22" s="11">
        <f t="shared" si="23"/>
        <v>0</v>
      </c>
      <c r="S22" s="11">
        <f t="shared" si="24"/>
        <v>-0.91838643906995365</v>
      </c>
      <c r="T22" s="11">
        <f t="shared" si="25"/>
        <v>-0.32624740286676862</v>
      </c>
      <c r="U22" s="11">
        <f>'OddsRatio_working_3-way'!S22-'OddsRatio_working_3-way'!R22^2/3</f>
        <v>-0.91838643906995365</v>
      </c>
      <c r="V22" s="11">
        <f>'OddsRatio_working_3-way'!S22*'OddsRatio_working_3-way'!R22/3-2*'OddsRatio_working_3-way'!R22^3/27-'OddsRatio_working_3-way'!T22</f>
        <v>0.32624740286676862</v>
      </c>
      <c r="W22" s="11">
        <f>'OddsRatio_working_3-way'!V22^2+4*'OddsRatio_working_3-way'!U22^3/27</f>
        <v>-8.3178954949977152E-3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0.1693777312490557</v>
      </c>
      <c r="Y22" s="11">
        <f>IF('OddsRatio_working_3-way'!W22&gt;=0,IF('OddsRatio_working_3-way'!V22+SQRT('OddsRatio_working_3-way'!W22)&gt;0,0,PI()),ACOS('OddsRatio_working_3-way'!V22/(2*'OddsRatio_working_3-way'!X22)))</f>
        <v>0.2725914710510644</v>
      </c>
      <c r="Z22" s="11">
        <f>'OddsRatio_working_3-way'!X22^(1/3)*COS('OddsRatio_working_3-way'!Y22/3)</f>
        <v>0.55100661512863269</v>
      </c>
      <c r="AA22" s="11">
        <f>'OddsRatio_working_3-way'!X22^(1/3)*COS(('OddsRatio_working_3-way'!Y22+2*PI())/3)</f>
        <v>-0.31898194980224281</v>
      </c>
      <c r="AB22" s="11">
        <f>'OddsRatio_working_3-way'!X22^(1/3)*COS(('OddsRatio_working_3-way'!Y22+4*PI())/3)</f>
        <v>-0.23202466532638957</v>
      </c>
      <c r="AC22" s="11">
        <f>'OddsRatio_working_3-way'!X22^(1/3)*SIN('OddsRatio_working_3-way'!Y22/3)</f>
        <v>5.0204811600132696E-2</v>
      </c>
      <c r="AD22" s="11">
        <f>'OddsRatio_working_3-way'!X22^(1/3)*SIN(('OddsRatio_working_3-way'!Y22+2*PI())/3)</f>
        <v>0.45208332055460465</v>
      </c>
      <c r="AE22" s="11">
        <f>'OddsRatio_working_3-way'!X22^(1/3)*SIN(('OddsRatio_working_3-way'!Y22+4*PI())/3)</f>
        <v>-0.50228813215473733</v>
      </c>
      <c r="AF22" s="11">
        <f>-'OddsRatio_working_3-way'!U22/(3*'OddsRatio_working_3-way'!X22^(1/3))*COS(('OddsRatio_working_3-way'!Y22)/3)</f>
        <v>0.55100661512863258</v>
      </c>
      <c r="AG22" s="11">
        <f>-'OddsRatio_working_3-way'!U22/(3*'OddsRatio_working_3-way'!X22^(1/3))*COS(('OddsRatio_working_3-way'!Y22+2*PI())/3)</f>
        <v>-0.31898194980224276</v>
      </c>
      <c r="AH22" s="11">
        <f>-'OddsRatio_working_3-way'!U22/(3*'OddsRatio_working_3-way'!X22^(1/3))*COS(('OddsRatio_working_3-way'!Y22+4*PI())/3)</f>
        <v>-0.23202466532638952</v>
      </c>
      <c r="AI22" s="11">
        <f>'OddsRatio_working_3-way'!U22/(3*'OddsRatio_working_3-way'!X22^(1/3))*SIN(('OddsRatio_working_3-way'!Y22)/3)</f>
        <v>-5.0204811600132682E-2</v>
      </c>
      <c r="AJ22" s="11">
        <f>'OddsRatio_working_3-way'!U22/(3*'OddsRatio_working_3-way'!X22^(1/3))*SIN(('OddsRatio_working_3-way'!Y22+2*PI())/3)</f>
        <v>-0.4520833205546046</v>
      </c>
      <c r="AK22" s="11">
        <f>'OddsRatio_working_3-way'!U22/(3*'OddsRatio_working_3-way'!X22^(1/3))*SIN(('OddsRatio_working_3-way'!Y22+4*PI())/3)</f>
        <v>0.50228813215473722</v>
      </c>
      <c r="AL22" s="11">
        <f>'OddsRatio_working_3-way'!Z22+'OddsRatio_working_3-way'!AF22</f>
        <v>1.1020132302572652</v>
      </c>
      <c r="AM22" s="11">
        <f>'OddsRatio_working_3-way'!AA22+'OddsRatio_working_3-way'!AG22</f>
        <v>-0.63796389960448563</v>
      </c>
      <c r="AN22" s="11">
        <f>'OddsRatio_working_3-way'!AB22+'OddsRatio_working_3-way'!AH22</f>
        <v>-0.46404933065277909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1.1020132302572652</v>
      </c>
      <c r="AS22" s="11">
        <f>IF(('OddsRatio_working_3-way'!X22=0),IF(Q22&gt;0,-Q22^(1/3),(-Q22)^(1/3)),'OddsRatio_working_3-way'!AM22-'OddsRatio_working_3-way'!R22/3)</f>
        <v>-0.63796389960448563</v>
      </c>
      <c r="AT22" s="11">
        <f>IF(('OddsRatio_working_3-way'!X22=0),IF(Q22&gt;0,-Q22^(1/3),(-Q22)^(1/3)),'OddsRatio_working_3-way'!AN22-'OddsRatio_working_3-way'!R22/3)</f>
        <v>-0.46404933065277909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4.8600000000000003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1.68</v>
      </c>
      <c r="D23" s="9">
        <f t="shared" si="13"/>
        <v>0.18821916966040109</v>
      </c>
      <c r="E23" s="9">
        <f t="shared" si="14"/>
        <v>0.24353288922269586</v>
      </c>
      <c r="F23" s="9">
        <f t="shared" si="15"/>
        <v>0.56824794111690302</v>
      </c>
      <c r="G23" s="9">
        <f t="shared" si="16"/>
        <v>1.1173458844558737</v>
      </c>
      <c r="H23" s="9">
        <f t="shared" si="17"/>
        <v>5.3129551139996725</v>
      </c>
      <c r="I23" s="9">
        <f t="shared" si="18"/>
        <v>4.1062215587873281</v>
      </c>
      <c r="J23" s="9">
        <f t="shared" si="19"/>
        <v>1.7597952014299945</v>
      </c>
      <c r="K23" s="11">
        <f t="shared" si="20"/>
        <v>0.20576131687242796</v>
      </c>
      <c r="L23" s="11">
        <f t="shared" si="21"/>
        <v>0.26455026455026459</v>
      </c>
      <c r="M23" s="11">
        <f t="shared" si="22"/>
        <v>0.59523809523809523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-0.23643058808647699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0.23717763282725074</v>
      </c>
      <c r="Q23" s="11">
        <f>2*'OddsRatio_working_3-way'!K23*'OddsRatio_working_3-way'!L23*'OddsRatio_working_3-way'!M23</f>
        <v>6.4802631920013856E-2</v>
      </c>
      <c r="R23" s="11">
        <f t="shared" si="23"/>
        <v>0</v>
      </c>
      <c r="S23" s="11">
        <f t="shared" si="24"/>
        <v>-1.0031596789011941</v>
      </c>
      <c r="T23" s="11">
        <f t="shared" si="25"/>
        <v>-0.27408734396207485</v>
      </c>
      <c r="U23" s="11">
        <f>'OddsRatio_working_3-way'!S23-'OddsRatio_working_3-way'!R23^2/3</f>
        <v>-1.0031596789011941</v>
      </c>
      <c r="V23" s="11">
        <f>'OddsRatio_working_3-way'!S23*'OddsRatio_working_3-way'!R23/3-2*'OddsRatio_working_3-way'!R23^3/27-'OddsRatio_working_3-way'!T23</f>
        <v>0.27408734396207485</v>
      </c>
      <c r="W23" s="11">
        <f>'OddsRatio_working_3-way'!V23^2+4*'OddsRatio_working_3-way'!U23^3/27</f>
        <v>-7.443301957770207E-2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0.1933629305851349</v>
      </c>
      <c r="Y23" s="11">
        <f>IF('OddsRatio_working_3-way'!W23&gt;=0,IF('OddsRatio_working_3-way'!V23+SQRT('OddsRatio_working_3-way'!W23)&gt;0,0,PI()),ACOS('OddsRatio_working_3-way'!V23/(2*'OddsRatio_working_3-way'!X23)))</f>
        <v>0.78308849049776275</v>
      </c>
      <c r="Z23" s="11">
        <f>'OddsRatio_working_3-way'!X23^(1/3)*COS('OddsRatio_working_3-way'!Y23/3)</f>
        <v>0.55867294222793673</v>
      </c>
      <c r="AA23" s="11">
        <f>'OddsRatio_working_3-way'!X23^(1/3)*COS(('OddsRatio_working_3-way'!Y23+2*PI())/3)</f>
        <v>-0.40857782456588732</v>
      </c>
      <c r="AB23" s="11">
        <f>'OddsRatio_working_3-way'!X23^(1/3)*COS(('OddsRatio_working_3-way'!Y23+4*PI())/3)</f>
        <v>-0.15009511766204925</v>
      </c>
      <c r="AC23" s="11">
        <f>'OddsRatio_working_3-way'!X23^(1/3)*SIN('OddsRatio_working_3-way'!Y23/3)</f>
        <v>0.14923506041179402</v>
      </c>
      <c r="AD23" s="11">
        <f>'OddsRatio_working_3-way'!X23^(1/3)*SIN(('OddsRatio_working_3-way'!Y23+2*PI())/3)</f>
        <v>0.40920743017049221</v>
      </c>
      <c r="AE23" s="11">
        <f>'OddsRatio_working_3-way'!X23^(1/3)*SIN(('OddsRatio_working_3-way'!Y23+4*PI())/3)</f>
        <v>-0.55844249058228623</v>
      </c>
      <c r="AF23" s="11">
        <f>-'OddsRatio_working_3-way'!U23/(3*'OddsRatio_working_3-way'!X23^(1/3))*COS(('OddsRatio_working_3-way'!Y23)/3)</f>
        <v>0.55867294222793684</v>
      </c>
      <c r="AG23" s="11">
        <f>-'OddsRatio_working_3-way'!U23/(3*'OddsRatio_working_3-way'!X23^(1/3))*COS(('OddsRatio_working_3-way'!Y23+2*PI())/3)</f>
        <v>-0.40857782456588737</v>
      </c>
      <c r="AH23" s="11">
        <f>-'OddsRatio_working_3-way'!U23/(3*'OddsRatio_working_3-way'!X23^(1/3))*COS(('OddsRatio_working_3-way'!Y23+4*PI())/3)</f>
        <v>-0.15009511766204928</v>
      </c>
      <c r="AI23" s="11">
        <f>'OddsRatio_working_3-way'!U23/(3*'OddsRatio_working_3-way'!X23^(1/3))*SIN(('OddsRatio_working_3-way'!Y23)/3)</f>
        <v>-0.14923506041179405</v>
      </c>
      <c r="AJ23" s="11">
        <f>'OddsRatio_working_3-way'!U23/(3*'OddsRatio_working_3-way'!X23^(1/3))*SIN(('OddsRatio_working_3-way'!Y23+2*PI())/3)</f>
        <v>-0.40920743017049233</v>
      </c>
      <c r="AK23" s="11">
        <f>'OddsRatio_working_3-way'!U23/(3*'OddsRatio_working_3-way'!X23^(1/3))*SIN(('OddsRatio_working_3-way'!Y23+4*PI())/3)</f>
        <v>0.55844249058228634</v>
      </c>
      <c r="AL23" s="11">
        <f>'OddsRatio_working_3-way'!Z23+'OddsRatio_working_3-way'!AF23</f>
        <v>1.1173458844558737</v>
      </c>
      <c r="AM23" s="11">
        <f>'OddsRatio_working_3-way'!AA23+'OddsRatio_working_3-way'!AG23</f>
        <v>-0.81715564913177463</v>
      </c>
      <c r="AN23" s="11">
        <f>'OddsRatio_working_3-way'!AB23+'OddsRatio_working_3-way'!AH23</f>
        <v>-0.3001902353240985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1.1173458844558737</v>
      </c>
      <c r="AS23" s="11">
        <f>IF(('OddsRatio_working_3-way'!X23=0),IF(Q23&gt;0,-Q23^(1/3),(-Q23)^(1/3)),'OddsRatio_working_3-way'!AM23-'OddsRatio_working_3-way'!R23/3)</f>
        <v>-0.81715564913177463</v>
      </c>
      <c r="AT23" s="11">
        <f>IF(('OddsRatio_working_3-way'!X23=0),IF(Q23&gt;0,-Q23^(1/3),(-Q23)^(1/3)),'OddsRatio_working_3-way'!AN23-'OddsRatio_working_3-way'!R23/3)</f>
        <v>-0.3001902353240985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2.2599999999999998</v>
      </c>
      <c r="B24" s="4">
        <f>IF('True_Odds_Calculator_3-way'!B25="","",'True_Odds_Calculator_3-way'!B25)</f>
        <v>3.57</v>
      </c>
      <c r="C24" s="4">
        <f>IF('True_Odds_Calculator_3-way'!C25="","",'True_Odds_Calculator_3-way'!C25)</f>
        <v>3.11</v>
      </c>
      <c r="D24" s="9">
        <f t="shared" si="13"/>
        <v>0.42604651829186041</v>
      </c>
      <c r="E24" s="9">
        <f t="shared" si="14"/>
        <v>0.26682449429682431</v>
      </c>
      <c r="F24" s="9">
        <f t="shared" si="15"/>
        <v>0.30712898741131534</v>
      </c>
      <c r="G24" s="9">
        <f t="shared" si="16"/>
        <v>1.0691758216980691</v>
      </c>
      <c r="H24" s="9">
        <f t="shared" si="17"/>
        <v>2.3471615353395672</v>
      </c>
      <c r="I24" s="9">
        <f t="shared" si="18"/>
        <v>3.7477818617640373</v>
      </c>
      <c r="J24" s="9">
        <f t="shared" si="19"/>
        <v>3.2559609837829253</v>
      </c>
      <c r="K24" s="11">
        <f t="shared" si="20"/>
        <v>0.44247787610619471</v>
      </c>
      <c r="L24" s="11">
        <f t="shared" si="21"/>
        <v>0.28011204481792717</v>
      </c>
      <c r="M24" s="11">
        <f t="shared" si="22"/>
        <v>0.32154340836012862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-0.27230090169408683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0.23672787556817676</v>
      </c>
      <c r="Q24" s="11">
        <f>2*'OddsRatio_working_3-way'!K24*'OddsRatio_working_3-way'!L24*'OddsRatio_working_3-way'!M24</f>
        <v>7.9706355410160537E-2</v>
      </c>
      <c r="R24" s="11">
        <f t="shared" si="23"/>
        <v>0</v>
      </c>
      <c r="S24" s="11">
        <f t="shared" si="24"/>
        <v>-0.86936133554976558</v>
      </c>
      <c r="T24" s="11">
        <f t="shared" si="25"/>
        <v>-0.29271425439386051</v>
      </c>
      <c r="U24" s="11">
        <f>'OddsRatio_working_3-way'!S24-'OddsRatio_working_3-way'!R24^2/3</f>
        <v>-0.86936133554976558</v>
      </c>
      <c r="V24" s="11">
        <f>'OddsRatio_working_3-way'!S24*'OddsRatio_working_3-way'!R24/3-2*'OddsRatio_working_3-way'!R24^3/27-'OddsRatio_working_3-way'!T24</f>
        <v>0.29271425439386051</v>
      </c>
      <c r="W24" s="11">
        <f>'OddsRatio_working_3-way'!V24^2+4*'OddsRatio_working_3-way'!U24^3/27</f>
        <v>-1.1659676233342187E-2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0.15599784530458735</v>
      </c>
      <c r="Y24" s="11">
        <f>IF('OddsRatio_working_3-way'!W24&gt;=0,IF('OddsRatio_working_3-way'!V24+SQRT('OddsRatio_working_3-way'!W24)&gt;0,0,PI()),ACOS('OddsRatio_working_3-way'!V24/(2*'OddsRatio_working_3-way'!X24)))</f>
        <v>0.35340509004342335</v>
      </c>
      <c r="Z24" s="11">
        <f>'OddsRatio_working_3-way'!X24^(1/3)*COS('OddsRatio_working_3-way'!Y24/3)</f>
        <v>0.53458791084903456</v>
      </c>
      <c r="AA24" s="11">
        <f>'OddsRatio_working_3-way'!X24^(1/3)*COS(('OddsRatio_working_3-way'!Y24+2*PI())/3)</f>
        <v>-0.32208590800872361</v>
      </c>
      <c r="AB24" s="11">
        <f>'OddsRatio_working_3-way'!X24^(1/3)*COS(('OddsRatio_working_3-way'!Y24+4*PI())/3)</f>
        <v>-0.21250200284031109</v>
      </c>
      <c r="AC24" s="11">
        <f>'OddsRatio_working_3-way'!X24^(1/3)*SIN('OddsRatio_working_3-way'!Y24/3)</f>
        <v>6.326829714783351E-2</v>
      </c>
      <c r="AD24" s="11">
        <f>'OddsRatio_working_3-way'!X24^(1/3)*SIN(('OddsRatio_working_3-way'!Y24+2*PI())/3)</f>
        <v>0.43133256277739795</v>
      </c>
      <c r="AE24" s="11">
        <f>'OddsRatio_working_3-way'!X24^(1/3)*SIN(('OddsRatio_working_3-way'!Y24+4*PI())/3)</f>
        <v>-0.49460085992523134</v>
      </c>
      <c r="AF24" s="11">
        <f>-'OddsRatio_working_3-way'!U24/(3*'OddsRatio_working_3-way'!X24^(1/3))*COS(('OddsRatio_working_3-way'!Y24)/3)</f>
        <v>0.53458791084903445</v>
      </c>
      <c r="AG24" s="11">
        <f>-'OddsRatio_working_3-way'!U24/(3*'OddsRatio_working_3-way'!X24^(1/3))*COS(('OddsRatio_working_3-way'!Y24+2*PI())/3)</f>
        <v>-0.32208590800872355</v>
      </c>
      <c r="AH24" s="11">
        <f>-'OddsRatio_working_3-way'!U24/(3*'OddsRatio_working_3-way'!X24^(1/3))*COS(('OddsRatio_working_3-way'!Y24+4*PI())/3)</f>
        <v>-0.21250200284031104</v>
      </c>
      <c r="AI24" s="11">
        <f>'OddsRatio_working_3-way'!U24/(3*'OddsRatio_working_3-way'!X24^(1/3))*SIN(('OddsRatio_working_3-way'!Y24)/3)</f>
        <v>-6.3268297147833497E-2</v>
      </c>
      <c r="AJ24" s="11">
        <f>'OddsRatio_working_3-way'!U24/(3*'OddsRatio_working_3-way'!X24^(1/3))*SIN(('OddsRatio_working_3-way'!Y24+2*PI())/3)</f>
        <v>-0.43133256277739784</v>
      </c>
      <c r="AK24" s="11">
        <f>'OddsRatio_working_3-way'!U24/(3*'OddsRatio_working_3-way'!X24^(1/3))*SIN(('OddsRatio_working_3-way'!Y24+4*PI())/3)</f>
        <v>0.49460085992523128</v>
      </c>
      <c r="AL24" s="11">
        <f>'OddsRatio_working_3-way'!Z24+'OddsRatio_working_3-way'!AF24</f>
        <v>1.0691758216980691</v>
      </c>
      <c r="AM24" s="11">
        <f>'OddsRatio_working_3-way'!AA24+'OddsRatio_working_3-way'!AG24</f>
        <v>-0.64417181601744722</v>
      </c>
      <c r="AN24" s="11">
        <f>'OddsRatio_working_3-way'!AB24+'OddsRatio_working_3-way'!AH24</f>
        <v>-0.42500400568062213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1.0691758216980691</v>
      </c>
      <c r="AS24" s="11">
        <f>IF(('OddsRatio_working_3-way'!X24=0),IF(Q24&gt;0,-Q24^(1/3),(-Q24)^(1/3)),'OddsRatio_working_3-way'!AM24-'OddsRatio_working_3-way'!R24/3)</f>
        <v>-0.64417181601744722</v>
      </c>
      <c r="AT24" s="11">
        <f>IF(('OddsRatio_working_3-way'!X24=0),IF(Q24&gt;0,-Q24^(1/3),(-Q24)^(1/3)),'OddsRatio_working_3-way'!AN24-'OddsRatio_working_3-way'!R24/3)</f>
        <v>-0.42500400568062213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5.85</v>
      </c>
      <c r="D25" s="9">
        <f t="shared" si="13"/>
        <v>0.60421241905745127</v>
      </c>
      <c r="E25" s="9">
        <f t="shared" si="14"/>
        <v>0.23693043479852877</v>
      </c>
      <c r="F25" s="9">
        <f t="shared" si="15"/>
        <v>0.15885714614401988</v>
      </c>
      <c r="G25" s="9">
        <f t="shared" si="16"/>
        <v>1.0917451337173838</v>
      </c>
      <c r="H25" s="9">
        <f t="shared" si="17"/>
        <v>1.6550470802304305</v>
      </c>
      <c r="I25" s="9">
        <f t="shared" si="18"/>
        <v>4.2206481444662822</v>
      </c>
      <c r="J25" s="9">
        <f t="shared" si="19"/>
        <v>6.2949638985293115</v>
      </c>
      <c r="K25" s="11">
        <f t="shared" si="20"/>
        <v>0.625</v>
      </c>
      <c r="L25" s="11">
        <f t="shared" si="21"/>
        <v>0.25316455696202528</v>
      </c>
      <c r="M25" s="11">
        <f t="shared" si="22"/>
        <v>0.17094017094017094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-0.23218922427783184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0.22719896137617657</v>
      </c>
      <c r="Q25" s="11">
        <f>2*'OddsRatio_working_3-way'!K25*'OddsRatio_working_3-way'!L25*'OddsRatio_working_3-way'!M25</f>
        <v>5.4094990803851557E-2</v>
      </c>
      <c r="R25" s="11">
        <f t="shared" si="23"/>
        <v>0</v>
      </c>
      <c r="S25" s="11">
        <f t="shared" si="24"/>
        <v>-0.97850777564214586</v>
      </c>
      <c r="T25" s="11">
        <f t="shared" si="25"/>
        <v>-0.2329780418195585</v>
      </c>
      <c r="U25" s="11">
        <f>'OddsRatio_working_3-way'!S25-'OddsRatio_working_3-way'!R25^2/3</f>
        <v>-0.97850777564214586</v>
      </c>
      <c r="V25" s="11">
        <f>'OddsRatio_working_3-way'!S25*'OddsRatio_working_3-way'!R25/3-2*'OddsRatio_working_3-way'!R25^3/27-'OddsRatio_working_3-way'!T25</f>
        <v>0.2329780418195585</v>
      </c>
      <c r="W25" s="11">
        <f>'OddsRatio_working_3-way'!V25^2+4*'OddsRatio_working_3-way'!U25^3/27</f>
        <v>-8.4521105578658162E-2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0.18627927524870694</v>
      </c>
      <c r="Y25" s="11">
        <f>IF('OddsRatio_working_3-way'!W25&gt;=0,IF('OddsRatio_working_3-way'!V25+SQRT('OddsRatio_working_3-way'!W25)&gt;0,0,PI()),ACOS('OddsRatio_working_3-way'!V25/(2*'OddsRatio_working_3-way'!X25)))</f>
        <v>0.89522133425305639</v>
      </c>
      <c r="Z25" s="11">
        <f>'OddsRatio_working_3-way'!X25^(1/3)*COS('OddsRatio_working_3-way'!Y25/3)</f>
        <v>0.54587256685869201</v>
      </c>
      <c r="AA25" s="11">
        <f>'OddsRatio_working_3-way'!X25^(1/3)*COS(('OddsRatio_working_3-way'!Y25+2*PI())/3)</f>
        <v>-0.41834707901847573</v>
      </c>
      <c r="AB25" s="11">
        <f>'OddsRatio_working_3-way'!X25^(1/3)*COS(('OddsRatio_working_3-way'!Y25+4*PI())/3)</f>
        <v>-0.12752548784021639</v>
      </c>
      <c r="AC25" s="11">
        <f>'OddsRatio_working_3-way'!X25^(1/3)*SIN('OddsRatio_working_3-way'!Y25/3)</f>
        <v>0.16790592395292334</v>
      </c>
      <c r="AD25" s="11">
        <f>'OddsRatio_working_3-way'!X25^(1/3)*SIN(('OddsRatio_working_3-way'!Y25+2*PI())/3)</f>
        <v>0.38878654815218505</v>
      </c>
      <c r="AE25" s="11">
        <f>'OddsRatio_working_3-way'!X25^(1/3)*SIN(('OddsRatio_working_3-way'!Y25+4*PI())/3)</f>
        <v>-0.55669247210510842</v>
      </c>
      <c r="AF25" s="11">
        <f>-'OddsRatio_working_3-way'!U25/(3*'OddsRatio_working_3-way'!X25^(1/3))*COS(('OddsRatio_working_3-way'!Y25)/3)</f>
        <v>0.5458725668586919</v>
      </c>
      <c r="AG25" s="11">
        <f>-'OddsRatio_working_3-way'!U25/(3*'OddsRatio_working_3-way'!X25^(1/3))*COS(('OddsRatio_working_3-way'!Y25+2*PI())/3)</f>
        <v>-0.41834707901847562</v>
      </c>
      <c r="AH25" s="11">
        <f>-'OddsRatio_working_3-way'!U25/(3*'OddsRatio_working_3-way'!X25^(1/3))*COS(('OddsRatio_working_3-way'!Y25+4*PI())/3)</f>
        <v>-0.12752548784021636</v>
      </c>
      <c r="AI25" s="11">
        <f>'OddsRatio_working_3-way'!U25/(3*'OddsRatio_working_3-way'!X25^(1/3))*SIN(('OddsRatio_working_3-way'!Y25)/3)</f>
        <v>-0.16790592395292331</v>
      </c>
      <c r="AJ25" s="11">
        <f>'OddsRatio_working_3-way'!U25/(3*'OddsRatio_working_3-way'!X25^(1/3))*SIN(('OddsRatio_working_3-way'!Y25+2*PI())/3)</f>
        <v>-0.38878654815218494</v>
      </c>
      <c r="AK25" s="11">
        <f>'OddsRatio_working_3-way'!U25/(3*'OddsRatio_working_3-way'!X25^(1/3))*SIN(('OddsRatio_working_3-way'!Y25+4*PI())/3)</f>
        <v>0.5566924721051083</v>
      </c>
      <c r="AL25" s="11">
        <f>'OddsRatio_working_3-way'!Z25+'OddsRatio_working_3-way'!AF25</f>
        <v>1.0917451337173838</v>
      </c>
      <c r="AM25" s="11">
        <f>'OddsRatio_working_3-way'!AA25+'OddsRatio_working_3-way'!AG25</f>
        <v>-0.83669415803695135</v>
      </c>
      <c r="AN25" s="11">
        <f>'OddsRatio_working_3-way'!AB25+'OddsRatio_working_3-way'!AH25</f>
        <v>-0.25505097568043278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1.0917451337173838</v>
      </c>
      <c r="AS25" s="11">
        <f>IF(('OddsRatio_working_3-way'!X25=0),IF(Q25&gt;0,-Q25^(1/3),(-Q25)^(1/3)),'OddsRatio_working_3-way'!AM25-'OddsRatio_working_3-way'!R25/3)</f>
        <v>-0.83669415803695135</v>
      </c>
      <c r="AT25" s="11">
        <f>IF(('OddsRatio_working_3-way'!X25=0),IF(Q25&gt;0,-Q25^(1/3),(-Q25)^(1/3)),'OddsRatio_working_3-way'!AN25-'OddsRatio_working_3-way'!R25/3)</f>
        <v>-0.25505097568043278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2.77</v>
      </c>
      <c r="D26" s="9">
        <f t="shared" si="13"/>
        <v>0.3719538805080248</v>
      </c>
      <c r="E26" s="9">
        <f t="shared" si="14"/>
        <v>0.28221125569097466</v>
      </c>
      <c r="F26" s="9">
        <f t="shared" si="15"/>
        <v>0.34583486380100059</v>
      </c>
      <c r="G26" s="9">
        <f t="shared" si="16"/>
        <v>1.068674276067102</v>
      </c>
      <c r="H26" s="9">
        <f t="shared" si="17"/>
        <v>2.6885053561860213</v>
      </c>
      <c r="I26" s="9">
        <f t="shared" si="18"/>
        <v>3.543444777039702</v>
      </c>
      <c r="J26" s="9">
        <f t="shared" si="19"/>
        <v>2.8915534686387705</v>
      </c>
      <c r="K26" s="11">
        <f t="shared" si="20"/>
        <v>0.38759689922480617</v>
      </c>
      <c r="L26" s="11">
        <f t="shared" si="21"/>
        <v>0.29585798816568049</v>
      </c>
      <c r="M26" s="11">
        <f t="shared" si="22"/>
        <v>0.36101083032490977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-0.27554411192677053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0.23721297850577189</v>
      </c>
      <c r="Q26" s="11">
        <f>2*'OddsRatio_working_3-way'!K26*'OddsRatio_working_3-way'!L26*'OddsRatio_working_3-way'!M26</f>
        <v>8.2796851136395067E-2</v>
      </c>
      <c r="R26" s="11">
        <f t="shared" si="23"/>
        <v>0</v>
      </c>
      <c r="S26" s="11">
        <f t="shared" si="24"/>
        <v>-0.8608893031574355</v>
      </c>
      <c r="T26" s="11">
        <f t="shared" si="25"/>
        <v>-0.30048492256804027</v>
      </c>
      <c r="U26" s="11">
        <f>'OddsRatio_working_3-way'!S26-'OddsRatio_working_3-way'!R26^2/3</f>
        <v>-0.8608893031574355</v>
      </c>
      <c r="V26" s="11">
        <f>'OddsRatio_working_3-way'!S26*'OddsRatio_working_3-way'!R26/3-2*'OddsRatio_working_3-way'!R26^3/27-'OddsRatio_working_3-way'!T26</f>
        <v>0.30048492256804027</v>
      </c>
      <c r="W26" s="11">
        <f>'OddsRatio_working_3-way'!V26^2+4*'OddsRatio_working_3-way'!U26^3/27</f>
        <v>-4.2319560452944438E-3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0.15372308279501781</v>
      </c>
      <c r="Y26" s="11">
        <f>IF('OddsRatio_working_3-way'!W26&gt;=0,IF('OddsRatio_working_3-way'!V26+SQRT('OddsRatio_working_3-way'!W26)&gt;0,0,PI()),ACOS('OddsRatio_working_3-way'!V26/(2*'OddsRatio_working_3-way'!X26)))</f>
        <v>0.21320467576321156</v>
      </c>
      <c r="Z26" s="11">
        <f>'OddsRatio_working_3-way'!X26^(1/3)*COS('OddsRatio_working_3-way'!Y26/3)</f>
        <v>0.53433713803355098</v>
      </c>
      <c r="AA26" s="11">
        <f>'OddsRatio_working_3-way'!X26^(1/3)*COS(('OddsRatio_working_3-way'!Y26+2*PI())/3)</f>
        <v>-0.30011083636351843</v>
      </c>
      <c r="AB26" s="11">
        <f>'OddsRatio_working_3-way'!X26^(1/3)*COS(('OddsRatio_working_3-way'!Y26+4*PI())/3)</f>
        <v>-0.23422630167003272</v>
      </c>
      <c r="AC26" s="11">
        <f>'OddsRatio_working_3-way'!X26^(1/3)*SIN('OddsRatio_working_3-way'!Y26/3)</f>
        <v>3.8038453840717378E-2</v>
      </c>
      <c r="AD26" s="11">
        <f>'OddsRatio_working_3-way'!X26^(1/3)*SIN(('OddsRatio_working_3-way'!Y26+2*PI())/3)</f>
        <v>0.44373030880216868</v>
      </c>
      <c r="AE26" s="11">
        <f>'OddsRatio_working_3-way'!X26^(1/3)*SIN(('OddsRatio_working_3-way'!Y26+4*PI())/3)</f>
        <v>-0.48176876264288593</v>
      </c>
      <c r="AF26" s="11">
        <f>-'OddsRatio_working_3-way'!U26/(3*'OddsRatio_working_3-way'!X26^(1/3))*COS(('OddsRatio_working_3-way'!Y26)/3)</f>
        <v>0.53433713803355098</v>
      </c>
      <c r="AG26" s="11">
        <f>-'OddsRatio_working_3-way'!U26/(3*'OddsRatio_working_3-way'!X26^(1/3))*COS(('OddsRatio_working_3-way'!Y26+2*PI())/3)</f>
        <v>-0.30011083636351843</v>
      </c>
      <c r="AH26" s="11">
        <f>-'OddsRatio_working_3-way'!U26/(3*'OddsRatio_working_3-way'!X26^(1/3))*COS(('OddsRatio_working_3-way'!Y26+4*PI())/3)</f>
        <v>-0.23422630167003272</v>
      </c>
      <c r="AI26" s="11">
        <f>'OddsRatio_working_3-way'!U26/(3*'OddsRatio_working_3-way'!X26^(1/3))*SIN(('OddsRatio_working_3-way'!Y26)/3)</f>
        <v>-3.8038453840717378E-2</v>
      </c>
      <c r="AJ26" s="11">
        <f>'OddsRatio_working_3-way'!U26/(3*'OddsRatio_working_3-way'!X26^(1/3))*SIN(('OddsRatio_working_3-way'!Y26+2*PI())/3)</f>
        <v>-0.44373030880216868</v>
      </c>
      <c r="AK26" s="11">
        <f>'OddsRatio_working_3-way'!U26/(3*'OddsRatio_working_3-way'!X26^(1/3))*SIN(('OddsRatio_working_3-way'!Y26+4*PI())/3)</f>
        <v>0.48176876264288593</v>
      </c>
      <c r="AL26" s="11">
        <f>'OddsRatio_working_3-way'!Z26+'OddsRatio_working_3-way'!AF26</f>
        <v>1.068674276067102</v>
      </c>
      <c r="AM26" s="11">
        <f>'OddsRatio_working_3-way'!AA26+'OddsRatio_working_3-way'!AG26</f>
        <v>-0.60022167272703686</v>
      </c>
      <c r="AN26" s="11">
        <f>'OddsRatio_working_3-way'!AB26+'OddsRatio_working_3-way'!AH26</f>
        <v>-0.46845260334006544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1.068674276067102</v>
      </c>
      <c r="AS26" s="11">
        <f>IF(('OddsRatio_working_3-way'!X26=0),IF(Q26&gt;0,-Q26^(1/3),(-Q26)^(1/3)),'OddsRatio_working_3-way'!AM26-'OddsRatio_working_3-way'!R26/3)</f>
        <v>-0.60022167272703686</v>
      </c>
      <c r="AT26" s="11">
        <f>IF(('OddsRatio_working_3-way'!X26=0),IF(Q26&gt;0,-Q26^(1/3),(-Q26)^(1/3)),'OddsRatio_working_3-way'!AN26-'OddsRatio_working_3-way'!R26/3)</f>
        <v>-0.46845260334006544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1.72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5.0199999999999996</v>
      </c>
      <c r="D27" s="9">
        <f t="shared" si="13"/>
        <v>0.56099337426475226</v>
      </c>
      <c r="E27" s="9">
        <f t="shared" si="14"/>
        <v>0.25276087610596343</v>
      </c>
      <c r="F27" s="9">
        <f t="shared" si="15"/>
        <v>0.18624574962928442</v>
      </c>
      <c r="G27" s="9">
        <f t="shared" si="16"/>
        <v>1.0868781212102783</v>
      </c>
      <c r="H27" s="9">
        <f t="shared" si="17"/>
        <v>1.7825522472714004</v>
      </c>
      <c r="I27" s="9">
        <f t="shared" si="18"/>
        <v>3.9563084896919567</v>
      </c>
      <c r="J27" s="9">
        <f t="shared" si="19"/>
        <v>5.369250047265318</v>
      </c>
      <c r="K27" s="11">
        <f t="shared" si="20"/>
        <v>0.58139534883720934</v>
      </c>
      <c r="L27" s="11">
        <f t="shared" si="21"/>
        <v>0.26881720430107525</v>
      </c>
      <c r="M27" s="11">
        <f t="shared" si="22"/>
        <v>0.19920318725099603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-0.24510510097643934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0.23225427870911952</v>
      </c>
      <c r="Q27" s="11">
        <f>2*'OddsRatio_working_3-way'!K27*'OddsRatio_working_3-way'!L27*'OddsRatio_working_3-way'!M27</f>
        <v>6.226656265660041E-2</v>
      </c>
      <c r="R27" s="11">
        <f t="shared" si="23"/>
        <v>0</v>
      </c>
      <c r="S27" s="11">
        <f t="shared" si="24"/>
        <v>-0.94757015575716186</v>
      </c>
      <c r="T27" s="11">
        <f t="shared" si="25"/>
        <v>-0.25404025623516407</v>
      </c>
      <c r="U27" s="11">
        <f>'OddsRatio_working_3-way'!S27-'OddsRatio_working_3-way'!R27^2/3</f>
        <v>-0.94757015575716186</v>
      </c>
      <c r="V27" s="11">
        <f>'OddsRatio_working_3-way'!S27*'OddsRatio_working_3-way'!R27/3-2*'OddsRatio_working_3-way'!R27^3/27-'OddsRatio_working_3-way'!T27</f>
        <v>0.25404025623516407</v>
      </c>
      <c r="W27" s="11">
        <f>'OddsRatio_working_3-way'!V27^2+4*'OddsRatio_working_3-way'!U27^3/27</f>
        <v>-6.1509919941460253E-2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0.17751504987569933</v>
      </c>
      <c r="Y27" s="11">
        <f>IF('OddsRatio_working_3-way'!W27&gt;=0,IF('OddsRatio_working_3-way'!V27+SQRT('OddsRatio_working_3-way'!W27)&gt;0,0,PI()),ACOS('OddsRatio_working_3-way'!V27/(2*'OddsRatio_working_3-way'!X27)))</f>
        <v>0.77339138089273951</v>
      </c>
      <c r="Z27" s="11">
        <f>'OddsRatio_working_3-way'!X27^(1/3)*COS('OddsRatio_working_3-way'!Y27/3)</f>
        <v>0.54343906060513925</v>
      </c>
      <c r="AA27" s="11">
        <f>'OddsRatio_working_3-way'!X27^(1/3)*COS(('OddsRatio_working_3-way'!Y27+2*PI())/3)</f>
        <v>-0.39580832712058744</v>
      </c>
      <c r="AB27" s="11">
        <f>'OddsRatio_working_3-way'!X27^(1/3)*COS(('OddsRatio_working_3-way'!Y27+4*PI())/3)</f>
        <v>-0.14763073348455177</v>
      </c>
      <c r="AC27" s="11">
        <f>'OddsRatio_working_3-way'!X27^(1/3)*SIN('OddsRatio_working_3-way'!Y27/3)</f>
        <v>0.14328540049259866</v>
      </c>
      <c r="AD27" s="11">
        <f>'OddsRatio_working_3-way'!X27^(1/3)*SIN(('OddsRatio_working_3-way'!Y27+2*PI())/3)</f>
        <v>0.39898933164650247</v>
      </c>
      <c r="AE27" s="11">
        <f>'OddsRatio_working_3-way'!X27^(1/3)*SIN(('OddsRatio_working_3-way'!Y27+4*PI())/3)</f>
        <v>-0.54227473213910116</v>
      </c>
      <c r="AF27" s="11">
        <f>-'OddsRatio_working_3-way'!U27/(3*'OddsRatio_working_3-way'!X27^(1/3))*COS(('OddsRatio_working_3-way'!Y27)/3)</f>
        <v>0.54343906060513913</v>
      </c>
      <c r="AG27" s="11">
        <f>-'OddsRatio_working_3-way'!U27/(3*'OddsRatio_working_3-way'!X27^(1/3))*COS(('OddsRatio_working_3-way'!Y27+2*PI())/3)</f>
        <v>-0.39580832712058733</v>
      </c>
      <c r="AH27" s="11">
        <f>-'OddsRatio_working_3-way'!U27/(3*'OddsRatio_working_3-way'!X27^(1/3))*COS(('OddsRatio_working_3-way'!Y27+4*PI())/3)</f>
        <v>-0.14763073348455175</v>
      </c>
      <c r="AI27" s="11">
        <f>'OddsRatio_working_3-way'!U27/(3*'OddsRatio_working_3-way'!X27^(1/3))*SIN(('OddsRatio_working_3-way'!Y27)/3)</f>
        <v>-0.14328540049259864</v>
      </c>
      <c r="AJ27" s="11">
        <f>'OddsRatio_working_3-way'!U27/(3*'OddsRatio_working_3-way'!X27^(1/3))*SIN(('OddsRatio_working_3-way'!Y27+2*PI())/3)</f>
        <v>-0.39898933164650235</v>
      </c>
      <c r="AK27" s="11">
        <f>'OddsRatio_working_3-way'!U27/(3*'OddsRatio_working_3-way'!X27^(1/3))*SIN(('OddsRatio_working_3-way'!Y27+4*PI())/3)</f>
        <v>0.54227473213910105</v>
      </c>
      <c r="AL27" s="11">
        <f>'OddsRatio_working_3-way'!Z27+'OddsRatio_working_3-way'!AF27</f>
        <v>1.0868781212102783</v>
      </c>
      <c r="AM27" s="11">
        <f>'OddsRatio_working_3-way'!AA27+'OddsRatio_working_3-way'!AG27</f>
        <v>-0.79161665424117478</v>
      </c>
      <c r="AN27" s="11">
        <f>'OddsRatio_working_3-way'!AB27+'OddsRatio_working_3-way'!AH27</f>
        <v>-0.29526146696910349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1.0868781212102783</v>
      </c>
      <c r="AS27" s="11">
        <f>IF(('OddsRatio_working_3-way'!X27=0),IF(Q27&gt;0,-Q27^(1/3),(-Q27)^(1/3)),'OddsRatio_working_3-way'!AM27-'OddsRatio_working_3-way'!R27/3)</f>
        <v>-0.79161665424117478</v>
      </c>
      <c r="AT27" s="11">
        <f>IF(('OddsRatio_working_3-way'!X27=0),IF(Q27&gt;0,-Q27^(1/3),(-Q27)^(1/3)),'OddsRatio_working_3-way'!AN27-'OddsRatio_working_3-way'!R27/3)</f>
        <v>-0.29526146696910349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3.46</v>
      </c>
      <c r="C28" s="4">
        <f>IF('True_Odds_Calculator_3-way'!C29="","",'True_Odds_Calculator_3-way'!C29)</f>
        <v>2.4700000000000002</v>
      </c>
      <c r="D28" s="9">
        <f t="shared" si="13"/>
        <v>0.33575902953912623</v>
      </c>
      <c r="E28" s="9">
        <f t="shared" si="14"/>
        <v>0.2754335701899881</v>
      </c>
      <c r="F28" s="9">
        <f t="shared" si="15"/>
        <v>0.38880740027088567</v>
      </c>
      <c r="G28" s="9">
        <f t="shared" si="16"/>
        <v>1.0693656510591436</v>
      </c>
      <c r="H28" s="9">
        <f t="shared" si="17"/>
        <v>2.9783264544594155</v>
      </c>
      <c r="I28" s="9">
        <f t="shared" si="18"/>
        <v>3.6306395016054931</v>
      </c>
      <c r="J28" s="9">
        <f t="shared" si="19"/>
        <v>2.5719675070569408</v>
      </c>
      <c r="K28" s="11">
        <f t="shared" si="20"/>
        <v>0.35087719298245612</v>
      </c>
      <c r="L28" s="11">
        <f t="shared" si="21"/>
        <v>0.28901734104046245</v>
      </c>
      <c r="M28" s="11">
        <f t="shared" si="22"/>
        <v>0.40485829959514169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-0.2746668571688986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0.23730665973632681</v>
      </c>
      <c r="Q28" s="11">
        <f>2*'OddsRatio_working_3-way'!K28*'OddsRatio_working_3-way'!L28*'OddsRatio_working_3-way'!M28</f>
        <v>8.2113031050632126E-2</v>
      </c>
      <c r="R28" s="11">
        <f t="shared" si="23"/>
        <v>0</v>
      </c>
      <c r="S28" s="11">
        <f t="shared" si="24"/>
        <v>-0.86397995805661332</v>
      </c>
      <c r="T28" s="11">
        <f t="shared" si="25"/>
        <v>-0.2989550027877555</v>
      </c>
      <c r="U28" s="11">
        <f>'OddsRatio_working_3-way'!S28-'OddsRatio_working_3-way'!R28^2/3</f>
        <v>-0.86397995805661332</v>
      </c>
      <c r="V28" s="11">
        <f>'OddsRatio_working_3-way'!S28*'OddsRatio_working_3-way'!R28/3-2*'OddsRatio_working_3-way'!R28^3/27-'OddsRatio_working_3-way'!T28</f>
        <v>0.2989550027877555</v>
      </c>
      <c r="W28" s="11">
        <f>'OddsRatio_working_3-way'!V28^2+4*'OddsRatio_working_3-way'!U28^3/27</f>
        <v>-6.1707450266077629E-3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0.1545516408182348</v>
      </c>
      <c r="Y28" s="11">
        <f>IF('OddsRatio_working_3-way'!W28&gt;=0,IF('OddsRatio_working_3-way'!V28+SQRT('OddsRatio_working_3-way'!W28)&gt;0,0,PI()),ACOS('OddsRatio_working_3-way'!V28/(2*'OddsRatio_working_3-way'!X28)))</f>
        <v>0.25695366085834292</v>
      </c>
      <c r="Z28" s="11">
        <f>'OddsRatio_working_3-way'!X28^(1/3)*COS('OddsRatio_working_3-way'!Y28/3)</f>
        <v>0.5346828255295718</v>
      </c>
      <c r="AA28" s="11">
        <f>'OddsRatio_working_3-way'!X28^(1/3)*COS(('OddsRatio_working_3-way'!Y28+2*PI())/3)</f>
        <v>-0.30709938777532209</v>
      </c>
      <c r="AB28" s="11">
        <f>'OddsRatio_working_3-way'!X28^(1/3)*COS(('OddsRatio_working_3-way'!Y28+4*PI())/3)</f>
        <v>-0.22758343775424963</v>
      </c>
      <c r="AC28" s="11">
        <f>'OddsRatio_working_3-way'!X28^(1/3)*SIN('OddsRatio_working_3-way'!Y28/3)</f>
        <v>4.5908555149534895E-2</v>
      </c>
      <c r="AD28" s="11">
        <f>'OddsRatio_working_3-way'!X28^(1/3)*SIN(('OddsRatio_working_3-way'!Y28+2*PI())/3)</f>
        <v>0.44009463230108453</v>
      </c>
      <c r="AE28" s="11">
        <f>'OddsRatio_working_3-way'!X28^(1/3)*SIN(('OddsRatio_working_3-way'!Y28+4*PI())/3)</f>
        <v>-0.48600318745061949</v>
      </c>
      <c r="AF28" s="11">
        <f>-'OddsRatio_working_3-way'!U28/(3*'OddsRatio_working_3-way'!X28^(1/3))*COS(('OddsRatio_working_3-way'!Y28)/3)</f>
        <v>0.5346828255295718</v>
      </c>
      <c r="AG28" s="11">
        <f>-'OddsRatio_working_3-way'!U28/(3*'OddsRatio_working_3-way'!X28^(1/3))*COS(('OddsRatio_working_3-way'!Y28+2*PI())/3)</f>
        <v>-0.30709938777532209</v>
      </c>
      <c r="AH28" s="11">
        <f>-'OddsRatio_working_3-way'!U28/(3*'OddsRatio_working_3-way'!X28^(1/3))*COS(('OddsRatio_working_3-way'!Y28+4*PI())/3)</f>
        <v>-0.22758343775424963</v>
      </c>
      <c r="AI28" s="11">
        <f>'OddsRatio_working_3-way'!U28/(3*'OddsRatio_working_3-way'!X28^(1/3))*SIN(('OddsRatio_working_3-way'!Y28)/3)</f>
        <v>-4.5908555149534895E-2</v>
      </c>
      <c r="AJ28" s="11">
        <f>'OddsRatio_working_3-way'!U28/(3*'OddsRatio_working_3-way'!X28^(1/3))*SIN(('OddsRatio_working_3-way'!Y28+2*PI())/3)</f>
        <v>-0.44009463230108453</v>
      </c>
      <c r="AK28" s="11">
        <f>'OddsRatio_working_3-way'!U28/(3*'OddsRatio_working_3-way'!X28^(1/3))*SIN(('OddsRatio_working_3-way'!Y28+4*PI())/3)</f>
        <v>0.48600318745061949</v>
      </c>
      <c r="AL28" s="11">
        <f>'OddsRatio_working_3-way'!Z28+'OddsRatio_working_3-way'!AF28</f>
        <v>1.0693656510591436</v>
      </c>
      <c r="AM28" s="11">
        <f>'OddsRatio_working_3-way'!AA28+'OddsRatio_working_3-way'!AG28</f>
        <v>-0.61419877555064417</v>
      </c>
      <c r="AN28" s="11">
        <f>'OddsRatio_working_3-way'!AB28+'OddsRatio_working_3-way'!AH28</f>
        <v>-0.45516687550849927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1.0693656510591436</v>
      </c>
      <c r="AS28" s="11">
        <f>IF(('OddsRatio_working_3-way'!X28=0),IF(Q28&gt;0,-Q28^(1/3),(-Q28)^(1/3)),'OddsRatio_working_3-way'!AM28-'OddsRatio_working_3-way'!R28/3)</f>
        <v>-0.61419877555064417</v>
      </c>
      <c r="AT28" s="11">
        <f>IF(('OddsRatio_working_3-way'!X28=0),IF(Q28&gt;0,-Q28^(1/3),(-Q28)^(1/3)),'OddsRatio_working_3-way'!AN28-'OddsRatio_working_3-way'!R28/3)</f>
        <v>-0.45516687550849927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3.62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2.27</v>
      </c>
      <c r="D29" s="9">
        <f t="shared" si="13"/>
        <v>0.26742108034044082</v>
      </c>
      <c r="E29" s="9">
        <f t="shared" si="14"/>
        <v>0.30300485392294407</v>
      </c>
      <c r="F29" s="9">
        <f t="shared" si="15"/>
        <v>0.42957406573661527</v>
      </c>
      <c r="G29" s="9">
        <f t="shared" si="16"/>
        <v>1.0455805291163389</v>
      </c>
      <c r="H29" s="9">
        <f t="shared" si="17"/>
        <v>3.7394209862848076</v>
      </c>
      <c r="I29" s="9">
        <f t="shared" si="18"/>
        <v>3.3002771640559456</v>
      </c>
      <c r="J29" s="9">
        <f t="shared" si="19"/>
        <v>2.3278872719777501</v>
      </c>
      <c r="K29" s="11">
        <f t="shared" si="20"/>
        <v>0.27624309392265195</v>
      </c>
      <c r="L29" s="11">
        <f t="shared" si="21"/>
        <v>0.3125</v>
      </c>
      <c r="M29" s="11">
        <f t="shared" si="22"/>
        <v>0.44052863436123346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-0.27838336943558806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0.23159697714605593</v>
      </c>
      <c r="Q29" s="11">
        <f>2*'OddsRatio_working_3-way'!K29*'OddsRatio_working_3-way'!L29*'OddsRatio_working_3-way'!M29</f>
        <v>7.6058120573417376E-2</v>
      </c>
      <c r="R29" s="11">
        <f t="shared" si="23"/>
        <v>0</v>
      </c>
      <c r="S29" s="11">
        <f t="shared" si="24"/>
        <v>-0.83193539044954512</v>
      </c>
      <c r="T29" s="11">
        <f t="shared" si="25"/>
        <v>-0.27321359292267489</v>
      </c>
      <c r="U29" s="11">
        <f>'OddsRatio_working_3-way'!S29-'OddsRatio_working_3-way'!R29^2/3</f>
        <v>-0.83193539044954512</v>
      </c>
      <c r="V29" s="11">
        <f>'OddsRatio_working_3-way'!S29*'OddsRatio_working_3-way'!R29/3-2*'OddsRatio_working_3-way'!R29^3/27-'OddsRatio_working_3-way'!T29</f>
        <v>0.27321359292267489</v>
      </c>
      <c r="W29" s="11">
        <f>'OddsRatio_working_3-way'!V29^2+4*'OddsRatio_working_3-way'!U29^3/27</f>
        <v>-1.0657474208898524E-2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0.14603350777014812</v>
      </c>
      <c r="Y29" s="11">
        <f>IF('OddsRatio_working_3-way'!W29&gt;=0,IF('OddsRatio_working_3-way'!V29+SQRT('OddsRatio_working_3-way'!W29)&gt;0,0,PI()),ACOS('OddsRatio_working_3-way'!V29/(2*'OddsRatio_working_3-way'!X29)))</f>
        <v>0.36127107967713212</v>
      </c>
      <c r="Z29" s="11">
        <f>'OddsRatio_working_3-way'!X29^(1/3)*COS('OddsRatio_working_3-way'!Y29/3)</f>
        <v>0.52279026455816946</v>
      </c>
      <c r="AA29" s="11">
        <f>'OddsRatio_working_3-way'!X29^(1/3)*COS(('OddsRatio_working_3-way'!Y29+2*PI())/3)</f>
        <v>-0.31618201095259307</v>
      </c>
      <c r="AB29" s="11">
        <f>'OddsRatio_working_3-way'!X29^(1/3)*COS(('OddsRatio_working_3-way'!Y29+4*PI())/3)</f>
        <v>-0.20660825360557625</v>
      </c>
      <c r="AC29" s="11">
        <f>'OddsRatio_working_3-way'!X29^(1/3)*SIN('OddsRatio_working_3-way'!Y29/3)</f>
        <v>6.326243830041893E-2</v>
      </c>
      <c r="AD29" s="11">
        <f>'OddsRatio_working_3-way'!X29^(1/3)*SIN(('OddsRatio_working_3-way'!Y29+2*PI())/3)</f>
        <v>0.42111843080835276</v>
      </c>
      <c r="AE29" s="11">
        <f>'OddsRatio_working_3-way'!X29^(1/3)*SIN(('OddsRatio_working_3-way'!Y29+4*PI())/3)</f>
        <v>-0.48438086910877165</v>
      </c>
      <c r="AF29" s="11">
        <f>-'OddsRatio_working_3-way'!U29/(3*'OddsRatio_working_3-way'!X29^(1/3))*COS(('OddsRatio_working_3-way'!Y29)/3)</f>
        <v>0.52279026455816935</v>
      </c>
      <c r="AG29" s="11">
        <f>-'OddsRatio_working_3-way'!U29/(3*'OddsRatio_working_3-way'!X29^(1/3))*COS(('OddsRatio_working_3-way'!Y29+2*PI())/3)</f>
        <v>-0.31618201095259302</v>
      </c>
      <c r="AH29" s="11">
        <f>-'OddsRatio_working_3-way'!U29/(3*'OddsRatio_working_3-way'!X29^(1/3))*COS(('OddsRatio_working_3-way'!Y29+4*PI())/3)</f>
        <v>-0.20660825360557619</v>
      </c>
      <c r="AI29" s="11">
        <f>'OddsRatio_working_3-way'!U29/(3*'OddsRatio_working_3-way'!X29^(1/3))*SIN(('OddsRatio_working_3-way'!Y29)/3)</f>
        <v>-6.3262438300418916E-2</v>
      </c>
      <c r="AJ29" s="11">
        <f>'OddsRatio_working_3-way'!U29/(3*'OddsRatio_working_3-way'!X29^(1/3))*SIN(('OddsRatio_working_3-way'!Y29+2*PI())/3)</f>
        <v>-0.42111843080835265</v>
      </c>
      <c r="AK29" s="11">
        <f>'OddsRatio_working_3-way'!U29/(3*'OddsRatio_working_3-way'!X29^(1/3))*SIN(('OddsRatio_working_3-way'!Y29+4*PI())/3)</f>
        <v>0.48438086910877154</v>
      </c>
      <c r="AL29" s="11">
        <f>'OddsRatio_working_3-way'!Z29+'OddsRatio_working_3-way'!AF29</f>
        <v>1.0455805291163389</v>
      </c>
      <c r="AM29" s="11">
        <f>'OddsRatio_working_3-way'!AA29+'OddsRatio_working_3-way'!AG29</f>
        <v>-0.63236402190518604</v>
      </c>
      <c r="AN29" s="11">
        <f>'OddsRatio_working_3-way'!AB29+'OddsRatio_working_3-way'!AH29</f>
        <v>-0.41321650721115244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1.0455805291163389</v>
      </c>
      <c r="AS29" s="11">
        <f>IF(('OddsRatio_working_3-way'!X29=0),IF(Q29&gt;0,-Q29^(1/3),(-Q29)^(1/3)),'OddsRatio_working_3-way'!AM29-'OddsRatio_working_3-way'!R29/3)</f>
        <v>-0.63236402190518604</v>
      </c>
      <c r="AT29" s="11">
        <f>IF(('OddsRatio_working_3-way'!X29=0),IF(Q29&gt;0,-Q29^(1/3),(-Q29)^(1/3)),'OddsRatio_working_3-way'!AN29-'OddsRatio_working_3-way'!R29/3)</f>
        <v>-0.41321650721115244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1.82</v>
      </c>
      <c r="B2" s="4">
        <f>IF('True_Odds_Calculator_2-way'!B3="","",'True_Odds_Calculator_2-way'!B3)</f>
        <v>2.0499999999999998</v>
      </c>
      <c r="C2" s="4">
        <f t="shared" ref="C2:C65" si="0">IF(A2="","",((1/A2)+(1/B2))-1)</f>
        <v>3.7255427499329974E-2</v>
      </c>
      <c r="D2" s="4">
        <f>IF(A2="","",(2*A2)/(2-($C2*A2)))</f>
        <v>1.8838677101741985</v>
      </c>
      <c r="E2" s="4">
        <f>IF(B2="","",(2*B2)/(2-($C2*B2)))</f>
        <v>2.1313910311339619</v>
      </c>
      <c r="G2" s="4">
        <f t="shared" ref="G2:G65" si="1">IF(A2="","",C2+1)</f>
        <v>1.03725542749933</v>
      </c>
    </row>
    <row r="3" spans="1:7" x14ac:dyDescent="0.2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si="0"/>
        <v>3.4151034151034265E-2</v>
      </c>
      <c r="D3" s="4">
        <f t="shared" ref="D3:D66" si="2">IF(A3="","",(2*A3)/(2-($C3*A3)))</f>
        <v>1.9530295913574449</v>
      </c>
      <c r="E3" s="4">
        <f t="shared" ref="E3:E66" si="3">IF(B3="","",(2*B3)/(2-($C3*B3)))</f>
        <v>2.0492853622474128</v>
      </c>
      <c r="G3" s="4">
        <f t="shared" si="1"/>
        <v>1.0341510341510343</v>
      </c>
    </row>
    <row r="4" spans="1:7" x14ac:dyDescent="0.2">
      <c r="A4" s="4">
        <f>IF('True_Odds_Calculator_2-way'!A5="","",'True_Odds_Calculator_2-way'!A5)</f>
        <v>1.85</v>
      </c>
      <c r="B4" s="4">
        <f>IF('True_Odds_Calculator_2-way'!B5="","",'True_Odds_Calculator_2-way'!B5)</f>
        <v>2.0299999999999998</v>
      </c>
      <c r="C4" s="4">
        <f t="shared" si="0"/>
        <v>3.315137797896428E-2</v>
      </c>
      <c r="D4" s="4">
        <f t="shared" si="2"/>
        <v>1.9085249650616189</v>
      </c>
      <c r="E4" s="4">
        <f t="shared" si="3"/>
        <v>2.1006852188505105</v>
      </c>
      <c r="G4" s="4">
        <f t="shared" si="1"/>
        <v>1.0331513779789643</v>
      </c>
    </row>
    <row r="5" spans="1:7" x14ac:dyDescent="0.2">
      <c r="A5" s="4">
        <f>IF('True_Odds_Calculator_2-way'!A6="","",'True_Odds_Calculator_2-way'!A6)</f>
        <v>1.91</v>
      </c>
      <c r="B5" s="4">
        <f>IF('True_Odds_Calculator_2-way'!B6="","",'True_Odds_Calculator_2-way'!B6)</f>
        <v>1.95</v>
      </c>
      <c r="C5" s="4">
        <f t="shared" si="0"/>
        <v>3.6380722244596653E-2</v>
      </c>
      <c r="D5" s="4">
        <f t="shared" si="2"/>
        <v>1.9787488378270688</v>
      </c>
      <c r="E5" s="4">
        <f t="shared" si="3"/>
        <v>2.0217125797258788</v>
      </c>
      <c r="G5" s="4">
        <f t="shared" si="1"/>
        <v>1.0363807222445967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1.93</v>
      </c>
      <c r="C6" s="4">
        <f t="shared" si="0"/>
        <v>3.62694300518136E-2</v>
      </c>
      <c r="D6" s="4">
        <f t="shared" si="2"/>
        <v>2.0000000000000004</v>
      </c>
      <c r="E6" s="4">
        <f t="shared" si="3"/>
        <v>2.0000000000000004</v>
      </c>
      <c r="G6" s="4">
        <f t="shared" si="1"/>
        <v>1.0362694300518136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2.0699999999999998</v>
      </c>
      <c r="C7" s="4">
        <f t="shared" si="0"/>
        <v>3.5577975284917462E-2</v>
      </c>
      <c r="D7" s="4">
        <f t="shared" si="2"/>
        <v>1.8702173858786533</v>
      </c>
      <c r="E7" s="4">
        <f t="shared" si="3"/>
        <v>2.1491381535549374</v>
      </c>
      <c r="G7" s="4">
        <f t="shared" si="1"/>
        <v>1.0355779752849175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1.87</v>
      </c>
      <c r="C8" s="4">
        <f t="shared" si="0"/>
        <v>3.22717960997152E-2</v>
      </c>
      <c r="D8" s="4">
        <f t="shared" si="2"/>
        <v>2.0773758532069522</v>
      </c>
      <c r="E8" s="4">
        <f t="shared" si="3"/>
        <v>1.9281811886013285</v>
      </c>
      <c r="G8" s="4">
        <f t="shared" si="1"/>
        <v>1.0322717960997152</v>
      </c>
    </row>
    <row r="9" spans="1:7" x14ac:dyDescent="0.2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3.7675606641123682E-2</v>
      </c>
      <c r="D9" s="4">
        <f t="shared" si="2"/>
        <v>1.7989661114302122</v>
      </c>
      <c r="E9" s="4">
        <f t="shared" si="3"/>
        <v>2.2516175413371671</v>
      </c>
      <c r="G9" s="4">
        <f t="shared" si="1"/>
        <v>1.0376756066411237</v>
      </c>
    </row>
    <row r="10" spans="1:7" x14ac:dyDescent="0.2">
      <c r="A10" s="4">
        <f>IF('True_Odds_Calculator_2-way'!A11="","",'True_Odds_Calculator_2-way'!A11)</f>
        <v>1.65</v>
      </c>
      <c r="B10" s="4">
        <f>IF('True_Odds_Calculator_2-way'!B11="","",'True_Odds_Calculator_2-way'!B11)</f>
        <v>2.2999999999999998</v>
      </c>
      <c r="C10" s="4">
        <f t="shared" si="0"/>
        <v>4.0843214756258295E-2</v>
      </c>
      <c r="D10" s="4">
        <f t="shared" si="2"/>
        <v>1.7075365579302588</v>
      </c>
      <c r="E10" s="4">
        <f t="shared" si="3"/>
        <v>2.4133545310015898</v>
      </c>
      <c r="G10" s="4">
        <f t="shared" si="1"/>
        <v>1.0408432147562583</v>
      </c>
    </row>
    <row r="11" spans="1:7" x14ac:dyDescent="0.2">
      <c r="A11" s="4">
        <f>IF('True_Odds_Calculator_2-way'!A12="","",'True_Odds_Calculator_2-way'!A12)</f>
        <v>1.83</v>
      </c>
      <c r="B11" s="4">
        <f>IF('True_Odds_Calculator_2-way'!B12="","",'True_Odds_Calculator_2-way'!B12)</f>
        <v>2.0499999999999998</v>
      </c>
      <c r="C11" s="4">
        <f t="shared" si="0"/>
        <v>3.4252965480474407E-2</v>
      </c>
      <c r="D11" s="4">
        <f t="shared" si="2"/>
        <v>1.8892106257081707</v>
      </c>
      <c r="E11" s="4">
        <f t="shared" si="3"/>
        <v>2.1245929491717397</v>
      </c>
      <c r="G11" s="4">
        <f t="shared" si="1"/>
        <v>1.0342529654804744</v>
      </c>
    </row>
    <row r="12" spans="1:7" x14ac:dyDescent="0.2">
      <c r="A12" s="4">
        <f>IF('True_Odds_Calculator_2-way'!A13="","",'True_Odds_Calculator_2-way'!A13)</f>
        <v>1.98</v>
      </c>
      <c r="B12" s="4">
        <f>IF('True_Odds_Calculator_2-way'!B13="","",'True_Odds_Calculator_2-way'!B13)</f>
        <v>1.89</v>
      </c>
      <c r="C12" s="4">
        <f t="shared" si="0"/>
        <v>3.4151034151034265E-2</v>
      </c>
      <c r="D12" s="4">
        <f t="shared" si="2"/>
        <v>2.0492853622474128</v>
      </c>
      <c r="E12" s="4">
        <f t="shared" si="3"/>
        <v>1.9530295913574449</v>
      </c>
      <c r="G12" s="4">
        <f t="shared" si="1"/>
        <v>1.0341510341510343</v>
      </c>
    </row>
    <row r="13" spans="1:7" x14ac:dyDescent="0.2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1.66</v>
      </c>
      <c r="C13" s="4">
        <f t="shared" si="0"/>
        <v>3.7192247249869137E-2</v>
      </c>
      <c r="D13" s="4">
        <f t="shared" si="2"/>
        <v>2.402769037130271</v>
      </c>
      <c r="E13" s="4">
        <f t="shared" si="3"/>
        <v>1.7128757290264693</v>
      </c>
      <c r="G13" s="4">
        <f t="shared" si="1"/>
        <v>1.0371922472498691</v>
      </c>
    </row>
    <row r="14" spans="1:7" x14ac:dyDescent="0.2">
      <c r="A14" s="4">
        <f>IF('True_Odds_Calculator_2-way'!A15="","",'True_Odds_Calculator_2-way'!A15)</f>
        <v>1.97</v>
      </c>
      <c r="B14" s="4">
        <f>IF('True_Odds_Calculator_2-way'!B15="","",'True_Odds_Calculator_2-way'!B15)</f>
        <v>1.9</v>
      </c>
      <c r="C14" s="4">
        <f t="shared" si="0"/>
        <v>3.3930002671653803E-2</v>
      </c>
      <c r="D14" s="4">
        <f t="shared" si="2"/>
        <v>2.0381159814865235</v>
      </c>
      <c r="E14" s="4">
        <f t="shared" si="3"/>
        <v>1.9632835038027801</v>
      </c>
      <c r="G14" s="4">
        <f t="shared" si="1"/>
        <v>1.0339300026716538</v>
      </c>
    </row>
    <row r="15" spans="1:7" x14ac:dyDescent="0.2">
      <c r="A15" s="4">
        <f>IF('True_Odds_Calculator_2-way'!A16="","",'True_Odds_Calculator_2-way'!A16)</f>
        <v>2.04</v>
      </c>
      <c r="B15" s="4">
        <f>IF('True_Odds_Calculator_2-way'!B16="","",'True_Odds_Calculator_2-way'!B16)</f>
        <v>1.83</v>
      </c>
      <c r="C15" s="4">
        <f t="shared" si="0"/>
        <v>3.6644165863066513E-2</v>
      </c>
      <c r="D15" s="4">
        <f t="shared" si="2"/>
        <v>2.119209809264305</v>
      </c>
      <c r="E15" s="4">
        <f t="shared" si="3"/>
        <v>1.8934875228241022</v>
      </c>
      <c r="G15" s="4">
        <f t="shared" si="1"/>
        <v>1.0366441658630665</v>
      </c>
    </row>
    <row r="16" spans="1:7" x14ac:dyDescent="0.2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3.8144547759932479E-2</v>
      </c>
      <c r="D16" s="4">
        <f t="shared" si="2"/>
        <v>2.3399678575843743</v>
      </c>
      <c r="E16" s="4">
        <f t="shared" si="3"/>
        <v>1.7462865578005351</v>
      </c>
      <c r="G16" s="4">
        <f t="shared" si="1"/>
        <v>1.0381445477599325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1.74</v>
      </c>
      <c r="C17" s="4">
        <f t="shared" si="0"/>
        <v>3.7675606641123682E-2</v>
      </c>
      <c r="D17" s="4">
        <f t="shared" si="2"/>
        <v>2.2516175413371671</v>
      </c>
      <c r="E17" s="4">
        <f t="shared" si="3"/>
        <v>1.7989661114302122</v>
      </c>
      <c r="G17" s="4">
        <f t="shared" si="1"/>
        <v>1.0376756066411237</v>
      </c>
    </row>
    <row r="18" spans="1:7" x14ac:dyDescent="0.2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4.0146469604903645E-2</v>
      </c>
      <c r="D18" s="4">
        <f t="shared" si="2"/>
        <v>2.3344999535416733</v>
      </c>
      <c r="E18" s="4">
        <f t="shared" si="3"/>
        <v>1.7493443498038854</v>
      </c>
      <c r="G18" s="4">
        <f t="shared" si="1"/>
        <v>1.0401464696049036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1.75</v>
      </c>
      <c r="C19" s="4">
        <f t="shared" si="0"/>
        <v>3.8718291054739673E-2</v>
      </c>
      <c r="D19" s="4">
        <f t="shared" si="2"/>
        <v>2.2324888226527575</v>
      </c>
      <c r="E19" s="4">
        <f t="shared" si="3"/>
        <v>1.81136638452237</v>
      </c>
      <c r="G19" s="4">
        <f t="shared" si="1"/>
        <v>1.0387182910547397</v>
      </c>
    </row>
    <row r="20" spans="1:7" x14ac:dyDescent="0.2">
      <c r="A20" s="4">
        <f>IF('True_Odds_Calculator_2-way'!A21="","",'True_Odds_Calculator_2-way'!A21)</f>
        <v>2.36</v>
      </c>
      <c r="B20" s="4">
        <f>IF('True_Odds_Calculator_2-way'!B21="","",'True_Odds_Calculator_2-way'!B21)</f>
        <v>1.63</v>
      </c>
      <c r="C20" s="4">
        <f t="shared" si="0"/>
        <v>3.7225746074659449E-2</v>
      </c>
      <c r="D20" s="4">
        <f t="shared" si="2"/>
        <v>2.4684291581108826</v>
      </c>
      <c r="E20" s="4">
        <f t="shared" si="3"/>
        <v>1.6809998252053835</v>
      </c>
      <c r="G20" s="4">
        <f t="shared" si="1"/>
        <v>1.0372257460746594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1.95</v>
      </c>
      <c r="C21" s="4">
        <f t="shared" si="0"/>
        <v>4.4735406437534042E-2</v>
      </c>
      <c r="D21" s="4">
        <f t="shared" si="2"/>
        <v>1.9625267665952888</v>
      </c>
      <c r="E21" s="4">
        <f t="shared" si="3"/>
        <v>2.0389321468298109</v>
      </c>
      <c r="G21" s="4">
        <f t="shared" si="1"/>
        <v>1.044735406437534</v>
      </c>
    </row>
    <row r="22" spans="1:7" x14ac:dyDescent="0.2">
      <c r="A22" s="4">
        <f>IF('True_Odds_Calculator_2-way'!A23="","",'True_Odds_Calculator_2-way'!A23)</f>
        <v>1.85</v>
      </c>
      <c r="B22" s="4">
        <f>IF('True_Odds_Calculator_2-way'!B23="","",'True_Odds_Calculator_2-way'!B23)</f>
        <v>1.97</v>
      </c>
      <c r="C22" s="4">
        <f t="shared" si="0"/>
        <v>4.8154753738510081E-2</v>
      </c>
      <c r="D22" s="4">
        <f t="shared" si="2"/>
        <v>1.9362465134812061</v>
      </c>
      <c r="E22" s="4">
        <f t="shared" si="3"/>
        <v>2.0680947652149242</v>
      </c>
      <c r="G22" s="4">
        <f t="shared" si="1"/>
        <v>1.0481547537385101</v>
      </c>
    </row>
    <row r="23" spans="1:7" x14ac:dyDescent="0.2">
      <c r="A23" s="4">
        <f>IF('True_Odds_Calculator_2-way'!A24="","",'True_Odds_Calculator_2-way'!A24)</f>
        <v>1.77</v>
      </c>
      <c r="B23" s="4">
        <f>IF('True_Odds_Calculator_2-way'!B24="","",'True_Odds_Calculator_2-way'!B24)</f>
        <v>2.04</v>
      </c>
      <c r="C23" s="4">
        <f t="shared" si="0"/>
        <v>5.5167829843801863E-2</v>
      </c>
      <c r="D23" s="4">
        <f t="shared" si="2"/>
        <v>1.8608534322820036</v>
      </c>
      <c r="E23" s="4">
        <f t="shared" si="3"/>
        <v>2.1616379310344827</v>
      </c>
      <c r="G23" s="4">
        <f t="shared" si="1"/>
        <v>1.0551678298438019</v>
      </c>
    </row>
    <row r="24" spans="1:7" x14ac:dyDescent="0.2">
      <c r="A24" s="4">
        <f>IF('True_Odds_Calculator_2-way'!A25="","",'True_Odds_Calculator_2-way'!A25)</f>
        <v>1.75</v>
      </c>
      <c r="B24" s="4">
        <f>IF('True_Odds_Calculator_2-way'!B25="","",'True_Odds_Calculator_2-way'!B25)</f>
        <v>2.11</v>
      </c>
      <c r="C24" s="4">
        <f t="shared" si="0"/>
        <v>4.5362220717670931E-2</v>
      </c>
      <c r="D24" s="4">
        <f t="shared" si="2"/>
        <v>1.8223318938926589</v>
      </c>
      <c r="E24" s="4">
        <f t="shared" si="3"/>
        <v>2.2160540135033755</v>
      </c>
      <c r="G24" s="4">
        <f t="shared" si="1"/>
        <v>1.0453622207176709</v>
      </c>
    </row>
    <row r="25" spans="1:7" x14ac:dyDescent="0.2">
      <c r="A25" s="4">
        <f>IF('True_Odds_Calculator_2-way'!A26="","",'True_Odds_Calculator_2-way'!A26)</f>
        <v>2.02</v>
      </c>
      <c r="B25" s="4">
        <f>IF('True_Odds_Calculator_2-way'!B26="","",'True_Odds_Calculator_2-way'!B26)</f>
        <v>1.83</v>
      </c>
      <c r="C25" s="4">
        <f t="shared" si="0"/>
        <v>4.1497592382188975E-2</v>
      </c>
      <c r="D25" s="4">
        <f t="shared" si="2"/>
        <v>2.1083670792220381</v>
      </c>
      <c r="E25" s="4">
        <f t="shared" si="3"/>
        <v>1.9022281685792208</v>
      </c>
      <c r="G25" s="4">
        <f t="shared" si="1"/>
        <v>1.041497592382189</v>
      </c>
    </row>
    <row r="26" spans="1:7" x14ac:dyDescent="0.2">
      <c r="A26" s="4">
        <f>IF('True_Odds_Calculator_2-way'!A27="","",'True_Odds_Calculator_2-way'!A27)</f>
        <v>2.13</v>
      </c>
      <c r="B26" s="4">
        <f>IF('True_Odds_Calculator_2-way'!B27="","",'True_Odds_Calculator_2-way'!B27)</f>
        <v>1.73</v>
      </c>
      <c r="C26" s="4">
        <f t="shared" si="0"/>
        <v>4.7518250156042274E-2</v>
      </c>
      <c r="D26" s="4">
        <f t="shared" si="2"/>
        <v>2.243538616091814</v>
      </c>
      <c r="E26" s="4">
        <f t="shared" si="3"/>
        <v>1.8041567725036107</v>
      </c>
      <c r="G26" s="4">
        <f t="shared" si="1"/>
        <v>1.0475182501560423</v>
      </c>
    </row>
    <row r="27" spans="1:7" x14ac:dyDescent="0.2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4.4889540248602255E-2</v>
      </c>
      <c r="D27" s="4">
        <f t="shared" si="2"/>
        <v>2.1708596005420371</v>
      </c>
      <c r="E27" s="4">
        <f t="shared" si="3"/>
        <v>1.8540733658732955</v>
      </c>
      <c r="G27" s="4">
        <f t="shared" si="1"/>
        <v>1.0448895402486023</v>
      </c>
    </row>
    <row r="28" spans="1:7" x14ac:dyDescent="0.2">
      <c r="A28" s="4">
        <f>IF('True_Odds_Calculator_2-way'!A29="","",'True_Odds_Calculator_2-way'!A29)</f>
        <v>2</v>
      </c>
      <c r="B28" s="4">
        <f>IF('True_Odds_Calculator_2-way'!B29="","",'True_Odds_Calculator_2-way'!B29)</f>
        <v>1.84</v>
      </c>
      <c r="C28" s="4">
        <f t="shared" si="0"/>
        <v>4.3478260869565188E-2</v>
      </c>
      <c r="D28" s="4">
        <f t="shared" si="2"/>
        <v>2.0909090909090908</v>
      </c>
      <c r="E28" s="4">
        <f t="shared" si="3"/>
        <v>1.9166666666666665</v>
      </c>
      <c r="G28" s="4">
        <f t="shared" si="1"/>
        <v>1.0434782608695652</v>
      </c>
    </row>
    <row r="29" spans="1:7" x14ac:dyDescent="0.2">
      <c r="A29" s="4">
        <f>IF('True_Odds_Calculator_2-way'!A30="","",'True_Odds_Calculator_2-way'!A30)</f>
        <v>2.29</v>
      </c>
      <c r="B29" s="4">
        <f>IF('True_Odds_Calculator_2-way'!B30="","",'True_Odds_Calculator_2-way'!B30)</f>
        <v>1.68</v>
      </c>
      <c r="C29" s="4">
        <f t="shared" si="0"/>
        <v>3.1919317945518833E-2</v>
      </c>
      <c r="D29" s="4">
        <f t="shared" si="2"/>
        <v>2.3768688990485605</v>
      </c>
      <c r="E29" s="4">
        <f t="shared" si="3"/>
        <v>1.7262855604415328</v>
      </c>
      <c r="G29" s="4">
        <f t="shared" si="1"/>
        <v>1.0319193179455188</v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2.56</v>
      </c>
      <c r="B2" s="4">
        <f>IF('True_Odds_Calculator_3-way'!B3="","",'True_Odds_Calculator_3-way'!B3)</f>
        <v>3.58</v>
      </c>
      <c r="C2" s="4">
        <f>IF('True_Odds_Calculator_3-way'!C3="","",'True_Odds_Calculator_3-way'!C3)</f>
        <v>2.76</v>
      </c>
      <c r="D2" s="4">
        <f>IF(A2="","",((1/A2)+(1/B2)+(1/C2))-1)</f>
        <v>3.2273449518257724E-2</v>
      </c>
      <c r="E2" s="4">
        <f>IF(A2="","",(3*A2)/(3-($D2*A2)))</f>
        <v>2.632499050858446</v>
      </c>
      <c r="F2" s="4">
        <f>IF(B2="","",(3*B2)/(3-($D2*B2)))</f>
        <v>3.7233992108514991</v>
      </c>
      <c r="G2" s="4">
        <f>IF(C2="","",(3*C2)/(3-($D2*C2)))</f>
        <v>2.8444563860144494</v>
      </c>
      <c r="I2" s="4">
        <f>IF(A2="","",D2+1)</f>
        <v>1.0322734495182577</v>
      </c>
    </row>
    <row r="3" spans="1:9" x14ac:dyDescent="0.2">
      <c r="A3" s="4">
        <f>IF('True_Odds_Calculator_3-way'!A4="","",'True_Odds_Calculator_3-way'!A4)</f>
        <v>2.4300000000000002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3.04</v>
      </c>
      <c r="D3" s="4">
        <f t="shared" ref="D3:D66" si="0">IF(A3="","",((1/A3)+(1/B3)+(1/C3))-1)</f>
        <v>3.2015191670281773E-2</v>
      </c>
      <c r="E3" s="4">
        <f t="shared" ref="E3:E66" si="1">IF(A3="","",(3*A3)/(3-($D3*A3)))</f>
        <v>2.4946931441258591</v>
      </c>
      <c r="F3" s="4">
        <f t="shared" ref="F3:F66" si="2">IF(B3="","",(3*B3)/(3-($D3*B3)))</f>
        <v>3.560322159832539</v>
      </c>
      <c r="G3" s="4">
        <f t="shared" ref="G3:G66" si="3">IF(C3="","",(3*C3)/(3-($D3*C3)))</f>
        <v>3.1419307073272922</v>
      </c>
      <c r="I3" s="4">
        <f t="shared" ref="I3:I66" si="4">IF(A3="","",D3+1)</f>
        <v>1.0320151916702818</v>
      </c>
    </row>
    <row r="4" spans="1: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4.22</v>
      </c>
      <c r="D4" s="4">
        <f t="shared" si="0"/>
        <v>3.3431982811835681E-2</v>
      </c>
      <c r="E4" s="4">
        <f t="shared" si="1"/>
        <v>1.9202301842423308</v>
      </c>
      <c r="F4" s="4">
        <f t="shared" si="2"/>
        <v>3.9462322652727799</v>
      </c>
      <c r="G4" s="4">
        <f t="shared" si="3"/>
        <v>4.4282502275970481</v>
      </c>
      <c r="I4" s="4">
        <f t="shared" si="4"/>
        <v>1.0334319828118357</v>
      </c>
    </row>
    <row r="5" spans="1:9" x14ac:dyDescent="0.2">
      <c r="A5" s="4">
        <f>IF('True_Odds_Calculator_3-way'!A6="","",'True_Odds_Calculator_3-way'!A6)</f>
        <v>3.13</v>
      </c>
      <c r="B5" s="4">
        <f>IF('True_Odds_Calculator_3-way'!B6="","",'True_Odds_Calculator_3-way'!B6)</f>
        <v>3.56</v>
      </c>
      <c r="C5" s="4">
        <f>IF('True_Odds_Calculator_3-way'!C6="","",'True_Odds_Calculator_3-way'!C6)</f>
        <v>2.31</v>
      </c>
      <c r="D5" s="4">
        <f t="shared" si="0"/>
        <v>3.3288127196301032E-2</v>
      </c>
      <c r="E5" s="4">
        <f t="shared" si="1"/>
        <v>3.2426181138733372</v>
      </c>
      <c r="F5" s="4">
        <f t="shared" si="2"/>
        <v>3.7064102891475632</v>
      </c>
      <c r="G5" s="4">
        <f t="shared" si="3"/>
        <v>2.3707671672423016</v>
      </c>
      <c r="I5" s="4">
        <f t="shared" si="4"/>
        <v>1.033288127196301</v>
      </c>
    </row>
    <row r="6" spans="1:9" x14ac:dyDescent="0.2">
      <c r="A6" s="4">
        <f>IF('True_Odds_Calculator_3-way'!A7="","",'True_Odds_Calculator_3-way'!A7)</f>
        <v>5.15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1.68</v>
      </c>
      <c r="D6" s="4">
        <f t="shared" si="0"/>
        <v>3.6326432766562222E-2</v>
      </c>
      <c r="E6" s="4">
        <f t="shared" si="1"/>
        <v>5.4925153220370868</v>
      </c>
      <c r="F6" s="4">
        <f t="shared" si="2"/>
        <v>4.2588572748155622</v>
      </c>
      <c r="G6" s="4">
        <f t="shared" si="3"/>
        <v>1.7148855783724528</v>
      </c>
      <c r="I6" s="4">
        <f t="shared" si="4"/>
        <v>1.0363264327665622</v>
      </c>
    </row>
    <row r="7" spans="1: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3.7</v>
      </c>
      <c r="C7" s="4">
        <f>IF('True_Odds_Calculator_3-way'!C8="","",'True_Odds_Calculator_3-way'!C8)</f>
        <v>2.17</v>
      </c>
      <c r="D7" s="4">
        <f t="shared" si="0"/>
        <v>3.4130066388130764E-2</v>
      </c>
      <c r="E7" s="4">
        <f t="shared" si="1"/>
        <v>3.4287248681128588</v>
      </c>
      <c r="F7" s="4">
        <f t="shared" si="2"/>
        <v>3.8625909313999429</v>
      </c>
      <c r="G7" s="4">
        <f t="shared" si="3"/>
        <v>2.2249277131028919</v>
      </c>
      <c r="I7" s="4">
        <f t="shared" si="4"/>
        <v>1.0341300663881308</v>
      </c>
    </row>
    <row r="8" spans="1:9" x14ac:dyDescent="0.2">
      <c r="A8" s="4">
        <f>IF('True_Odds_Calculator_3-way'!A9="","",'True_Odds_Calculator_3-way'!A9)</f>
        <v>3.12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2.33</v>
      </c>
      <c r="D8" s="4">
        <f t="shared" si="0"/>
        <v>3.2183245575258423E-2</v>
      </c>
      <c r="E8" s="4">
        <f t="shared" si="1"/>
        <v>3.2280445070626063</v>
      </c>
      <c r="F8" s="4">
        <f t="shared" si="2"/>
        <v>3.6797427564456742</v>
      </c>
      <c r="G8" s="4">
        <f t="shared" si="3"/>
        <v>2.3897329378177257</v>
      </c>
      <c r="I8" s="4">
        <f t="shared" si="4"/>
        <v>1.0321832455752584</v>
      </c>
    </row>
    <row r="9" spans="1: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5.18</v>
      </c>
      <c r="C9" s="4">
        <f>IF('True_Odds_Calculator_3-way'!C10="","",'True_Odds_Calculator_3-way'!C10)</f>
        <v>10.23</v>
      </c>
      <c r="D9" s="4">
        <f t="shared" si="0"/>
        <v>3.7070560421547327E-2</v>
      </c>
      <c r="E9" s="4">
        <f t="shared" si="1"/>
        <v>1.3625615442915626</v>
      </c>
      <c r="F9" s="4">
        <f t="shared" si="2"/>
        <v>5.534238297574297</v>
      </c>
      <c r="G9" s="4">
        <f t="shared" si="3"/>
        <v>11.710307072467041</v>
      </c>
      <c r="I9" s="4">
        <f t="shared" si="4"/>
        <v>1.0370705604215473</v>
      </c>
    </row>
    <row r="10" spans="1: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4.6100000000000003</v>
      </c>
      <c r="C10" s="4">
        <f>IF('True_Odds_Calculator_3-way'!C11="","",'True_Odds_Calculator_3-way'!C11)</f>
        <v>6.24</v>
      </c>
      <c r="D10" s="4">
        <f t="shared" si="0"/>
        <v>3.9427805581861541E-2</v>
      </c>
      <c r="E10" s="4">
        <f t="shared" si="1"/>
        <v>1.5405731813388235</v>
      </c>
      <c r="F10" s="4">
        <f t="shared" si="2"/>
        <v>4.9073218449378411</v>
      </c>
      <c r="G10" s="4">
        <f t="shared" si="3"/>
        <v>6.7974584500568129</v>
      </c>
      <c r="I10" s="4">
        <f t="shared" si="4"/>
        <v>1.0394278055818615</v>
      </c>
    </row>
    <row r="11" spans="1: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</v>
      </c>
      <c r="D11" s="4">
        <f t="shared" si="0"/>
        <v>3.6231229771215068E-2</v>
      </c>
      <c r="E11" s="4">
        <f t="shared" si="1"/>
        <v>1.9760594921391597</v>
      </c>
      <c r="F11" s="4">
        <f t="shared" si="2"/>
        <v>3.9059534198139865</v>
      </c>
      <c r="G11" s="4">
        <f t="shared" si="3"/>
        <v>4.2030418324948675</v>
      </c>
      <c r="I11" s="4">
        <f t="shared" si="4"/>
        <v>1.0362312297712151</v>
      </c>
    </row>
    <row r="12" spans="1: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3.44</v>
      </c>
      <c r="C12" s="4">
        <f>IF('True_Odds_Calculator_3-way'!C13="","",'True_Odds_Calculator_3-way'!C13)</f>
        <v>2.5499999999999998</v>
      </c>
      <c r="D12" s="4">
        <f t="shared" si="0"/>
        <v>3.2504886814052281E-2</v>
      </c>
      <c r="E12" s="4">
        <f t="shared" si="1"/>
        <v>2.9514598133685115</v>
      </c>
      <c r="F12" s="4">
        <f t="shared" si="2"/>
        <v>3.5731805510190129</v>
      </c>
      <c r="G12" s="4">
        <f t="shared" si="3"/>
        <v>2.6224562469599006</v>
      </c>
      <c r="I12" s="4">
        <f t="shared" si="4"/>
        <v>1.0325048868140523</v>
      </c>
    </row>
    <row r="13" spans="1:9" x14ac:dyDescent="0.2">
      <c r="A13" s="4">
        <f>IF('True_Odds_Calculator_3-way'!A14="","",'True_Odds_Calculator_3-way'!A14)</f>
        <v>2.2599999999999998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3.52</v>
      </c>
      <c r="D13" s="4">
        <f t="shared" si="0"/>
        <v>3.4261092889411593E-2</v>
      </c>
      <c r="E13" s="4">
        <f t="shared" si="1"/>
        <v>2.3198760550573962</v>
      </c>
      <c r="F13" s="4">
        <f t="shared" si="2"/>
        <v>3.37527741755803</v>
      </c>
      <c r="G13" s="4">
        <f t="shared" si="3"/>
        <v>3.6674295008794666</v>
      </c>
      <c r="I13" s="4">
        <f t="shared" si="4"/>
        <v>1.0342610928894116</v>
      </c>
    </row>
    <row r="14" spans="1:9" x14ac:dyDescent="0.2">
      <c r="A14" s="4">
        <f>IF('True_Odds_Calculator_3-way'!A15="","",'True_Odds_Calculator_3-way'!A15)</f>
        <v>3.06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2.39</v>
      </c>
      <c r="D14" s="4">
        <f t="shared" si="0"/>
        <v>3.3391865502264917E-2</v>
      </c>
      <c r="E14" s="4">
        <f t="shared" si="1"/>
        <v>3.1678976525869258</v>
      </c>
      <c r="F14" s="4">
        <f t="shared" si="2"/>
        <v>3.6094070592246692</v>
      </c>
      <c r="G14" s="4">
        <f t="shared" si="3"/>
        <v>2.4553167945068752</v>
      </c>
      <c r="I14" s="4">
        <f t="shared" si="4"/>
        <v>1.0333918655022649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3.47</v>
      </c>
      <c r="C15" s="4">
        <f>IF('True_Odds_Calculator_3-way'!C16="","",'True_Odds_Calculator_3-way'!C16)</f>
        <v>3.34</v>
      </c>
      <c r="D15" s="4">
        <f t="shared" si="0"/>
        <v>3.4014207073707503E-2</v>
      </c>
      <c r="E15" s="4">
        <f t="shared" si="1"/>
        <v>2.2983723948803929</v>
      </c>
      <c r="F15" s="4">
        <f t="shared" si="2"/>
        <v>3.6121116688476884</v>
      </c>
      <c r="G15" s="4">
        <f t="shared" si="3"/>
        <v>3.4714612901995023</v>
      </c>
      <c r="I15" s="4">
        <f t="shared" si="4"/>
        <v>1.0340142070737075</v>
      </c>
    </row>
    <row r="16" spans="1:9" x14ac:dyDescent="0.2">
      <c r="A16" s="4">
        <f>IF('True_Odds_Calculator_3-way'!A17="","",'True_Odds_Calculator_3-way'!A17)</f>
        <v>2.04</v>
      </c>
      <c r="B16" s="4">
        <f>IF('True_Odds_Calculator_3-way'!B17="","",'True_Odds_Calculator_3-way'!B17)</f>
        <v>3.42</v>
      </c>
      <c r="C16" s="4">
        <f>IF('True_Odds_Calculator_3-way'!C17="","",'True_Odds_Calculator_3-way'!C17)</f>
        <v>3.98</v>
      </c>
      <c r="D16" s="4">
        <f t="shared" si="0"/>
        <v>3.385002065712106E-2</v>
      </c>
      <c r="E16" s="4">
        <f t="shared" si="1"/>
        <v>2.0880630649599405</v>
      </c>
      <c r="F16" s="4">
        <f t="shared" si="2"/>
        <v>3.5572716390499064</v>
      </c>
      <c r="G16" s="4">
        <f t="shared" si="3"/>
        <v>4.1671364906787547</v>
      </c>
      <c r="I16" s="4">
        <f t="shared" si="4"/>
        <v>1.0338500206571211</v>
      </c>
    </row>
    <row r="17" spans="1:9" x14ac:dyDescent="0.2">
      <c r="A17" s="4">
        <f>IF('True_Odds_Calculator_3-way'!A18="","",'True_Odds_Calculator_3-way'!A18)</f>
        <v>2.4500000000000002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3.33</v>
      </c>
      <c r="D17" s="4">
        <f t="shared" si="0"/>
        <v>3.3138890281747546E-2</v>
      </c>
      <c r="E17" s="4">
        <f t="shared" si="1"/>
        <v>2.5181497624303195</v>
      </c>
      <c r="F17" s="4">
        <f t="shared" si="2"/>
        <v>3.188480373289436</v>
      </c>
      <c r="G17" s="4">
        <f t="shared" si="3"/>
        <v>3.4571690893214861</v>
      </c>
      <c r="I17" s="4">
        <f t="shared" si="4"/>
        <v>1.0331388902817475</v>
      </c>
    </row>
    <row r="18" spans="1:9" x14ac:dyDescent="0.2">
      <c r="A18" s="4">
        <f>IF('True_Odds_Calculator_3-way'!A19="","",'True_Odds_Calculator_3-way'!A19)</f>
        <v>2.82</v>
      </c>
      <c r="B18" s="4">
        <f>IF('True_Odds_Calculator_3-way'!B19="","",'True_Odds_Calculator_3-way'!B19)</f>
        <v>3.17</v>
      </c>
      <c r="C18" s="4">
        <f>IF('True_Odds_Calculator_3-way'!C19="","",'True_Odds_Calculator_3-way'!C19)</f>
        <v>2.75</v>
      </c>
      <c r="D18" s="4">
        <f t="shared" si="0"/>
        <v>3.3703705963589181E-2</v>
      </c>
      <c r="E18" s="4">
        <f t="shared" si="1"/>
        <v>2.9122648717913275</v>
      </c>
      <c r="F18" s="4">
        <f t="shared" si="2"/>
        <v>3.2870641300205694</v>
      </c>
      <c r="G18" s="4">
        <f t="shared" si="3"/>
        <v>2.837669995555923</v>
      </c>
      <c r="I18" s="4">
        <f t="shared" si="4"/>
        <v>1.0337037059635892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3.35</v>
      </c>
      <c r="C19" s="4">
        <f>IF('True_Odds_Calculator_3-way'!C20="","",'True_Odds_Calculator_3-way'!C20)</f>
        <v>3.67</v>
      </c>
      <c r="D19" s="4">
        <f t="shared" si="0"/>
        <v>3.394998968222751E-2</v>
      </c>
      <c r="E19" s="4">
        <f t="shared" si="1"/>
        <v>2.2141219812617003</v>
      </c>
      <c r="F19" s="4">
        <f t="shared" si="2"/>
        <v>3.4820056975474669</v>
      </c>
      <c r="G19" s="4">
        <f t="shared" si="3"/>
        <v>3.8290277712359928</v>
      </c>
      <c r="I19" s="4">
        <f t="shared" si="4"/>
        <v>1.0339499896822275</v>
      </c>
    </row>
    <row r="20" spans="1:9" x14ac:dyDescent="0.2">
      <c r="A20" s="4">
        <f>IF('True_Odds_Calculator_3-way'!A21="","",'True_Odds_Calculator_3-way'!A21)</f>
        <v>1.98</v>
      </c>
      <c r="B20" s="4">
        <f>IF('True_Odds_Calculator_3-way'!B21="","",'True_Odds_Calculator_3-way'!B21)</f>
        <v>3.36</v>
      </c>
      <c r="C20" s="4">
        <f>IF('True_Odds_Calculator_3-way'!C21="","",'True_Odds_Calculator_3-way'!C21)</f>
        <v>4.33</v>
      </c>
      <c r="D20" s="4">
        <f t="shared" si="0"/>
        <v>3.3616434886642788E-2</v>
      </c>
      <c r="E20" s="4">
        <f t="shared" si="1"/>
        <v>2.0249267398134458</v>
      </c>
      <c r="F20" s="4">
        <f t="shared" si="2"/>
        <v>3.4914546903694856</v>
      </c>
      <c r="G20" s="4">
        <f t="shared" si="3"/>
        <v>4.5508037272622719</v>
      </c>
      <c r="I20" s="4">
        <f t="shared" si="4"/>
        <v>1.0336164348866428</v>
      </c>
    </row>
    <row r="21" spans="1:9" x14ac:dyDescent="0.2">
      <c r="A21" s="4">
        <f>IF('True_Odds_Calculator_3-way'!A22="","",'True_Odds_Calculator_3-way'!A22)</f>
        <v>1.91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4.09</v>
      </c>
      <c r="D21" s="4">
        <f t="shared" si="0"/>
        <v>4.5836764707974043E-2</v>
      </c>
      <c r="E21" s="4">
        <f t="shared" si="1"/>
        <v>1.9674145476033125</v>
      </c>
      <c r="F21" s="4">
        <f t="shared" si="2"/>
        <v>3.8095404088385423</v>
      </c>
      <c r="G21" s="4">
        <f t="shared" si="3"/>
        <v>4.3626238046139036</v>
      </c>
      <c r="I21" s="4">
        <f t="shared" si="4"/>
        <v>1.045836764707974</v>
      </c>
    </row>
    <row r="22" spans="1:9" x14ac:dyDescent="0.2">
      <c r="A22" s="4">
        <f>IF('True_Odds_Calculator_3-way'!A23="","",'True_Odds_Calculator_3-way'!A23)</f>
        <v>2.39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2.83</v>
      </c>
      <c r="D22" s="4">
        <f t="shared" si="0"/>
        <v>6.5022064265177537E-2</v>
      </c>
      <c r="E22" s="4">
        <f t="shared" si="1"/>
        <v>2.5205677037925129</v>
      </c>
      <c r="F22" s="4">
        <f t="shared" si="2"/>
        <v>3.6821412137253939</v>
      </c>
      <c r="G22" s="4">
        <f t="shared" si="3"/>
        <v>3.0149280935173164</v>
      </c>
      <c r="I22" s="4">
        <f t="shared" si="4"/>
        <v>1.0650220642651775</v>
      </c>
    </row>
    <row r="23" spans="1:9" x14ac:dyDescent="0.2">
      <c r="A23" s="4">
        <f>IF('True_Odds_Calculator_3-way'!A24="","",'True_Odds_Calculator_3-way'!A24)</f>
        <v>4.8600000000000003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1.68</v>
      </c>
      <c r="D23" s="4">
        <f t="shared" si="0"/>
        <v>6.5549676660787703E-2</v>
      </c>
      <c r="E23" s="4">
        <f t="shared" si="1"/>
        <v>5.4374001065530111</v>
      </c>
      <c r="F23" s="4">
        <f t="shared" si="2"/>
        <v>4.1203068227694786</v>
      </c>
      <c r="G23" s="4">
        <f t="shared" si="3"/>
        <v>1.7440191387559807</v>
      </c>
      <c r="I23" s="4">
        <f t="shared" si="4"/>
        <v>1.0655496766607877</v>
      </c>
    </row>
    <row r="24" spans="1:9" x14ac:dyDescent="0.2">
      <c r="A24" s="4">
        <f>IF('True_Odds_Calculator_3-way'!A25="","",'True_Odds_Calculator_3-way'!A25)</f>
        <v>2.2599999999999998</v>
      </c>
      <c r="B24" s="4">
        <f>IF('True_Odds_Calculator_3-way'!B25="","",'True_Odds_Calculator_3-way'!B25)</f>
        <v>3.57</v>
      </c>
      <c r="C24" s="4">
        <f>IF('True_Odds_Calculator_3-way'!C25="","",'True_Odds_Calculator_3-way'!C25)</f>
        <v>3.11</v>
      </c>
      <c r="D24" s="4">
        <f t="shared" si="0"/>
        <v>4.4133329284250511E-2</v>
      </c>
      <c r="E24" s="4">
        <f t="shared" si="1"/>
        <v>2.3377225130060828</v>
      </c>
      <c r="F24" s="4">
        <f t="shared" si="2"/>
        <v>3.7678842381888198</v>
      </c>
      <c r="G24" s="4">
        <f t="shared" si="3"/>
        <v>3.2591093068329227</v>
      </c>
      <c r="I24" s="4">
        <f t="shared" si="4"/>
        <v>1.0441333292842505</v>
      </c>
    </row>
    <row r="25" spans="1:9" x14ac:dyDescent="0.2">
      <c r="A25" s="4">
        <f>IF('True_Odds_Calculator_3-way'!A26="","",'True_Odds_Calculator_3-way'!A26)</f>
        <v>1.6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5.85</v>
      </c>
      <c r="D25" s="4">
        <f t="shared" si="0"/>
        <v>4.9104727902196332E-2</v>
      </c>
      <c r="E25" s="4">
        <f t="shared" si="1"/>
        <v>1.6430296117439676</v>
      </c>
      <c r="F25" s="4">
        <f t="shared" si="2"/>
        <v>4.2230387024310385</v>
      </c>
      <c r="G25" s="4">
        <f t="shared" si="3"/>
        <v>6.4694800081658839</v>
      </c>
      <c r="I25" s="4">
        <f t="shared" si="4"/>
        <v>1.0491047279021963</v>
      </c>
    </row>
    <row r="26" spans="1:9" x14ac:dyDescent="0.2">
      <c r="A26" s="4">
        <f>IF('True_Odds_Calculator_3-way'!A27="","",'True_Odds_Calculator_3-way'!A27)</f>
        <v>2.58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2.77</v>
      </c>
      <c r="D26" s="4">
        <f t="shared" si="0"/>
        <v>4.4465717715396424E-2</v>
      </c>
      <c r="E26" s="4">
        <f t="shared" si="1"/>
        <v>2.6825833758179365</v>
      </c>
      <c r="F26" s="4">
        <f t="shared" si="2"/>
        <v>3.5582619568148579</v>
      </c>
      <c r="G26" s="4">
        <f t="shared" si="3"/>
        <v>2.8885961666047759</v>
      </c>
      <c r="I26" s="4">
        <f t="shared" si="4"/>
        <v>1.0444657177153964</v>
      </c>
    </row>
    <row r="27" spans="1:9" x14ac:dyDescent="0.2">
      <c r="A27" s="4">
        <f>IF('True_Odds_Calculator_3-way'!A28="","",'True_Odds_Calculator_3-way'!A28)</f>
        <v>1.72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5.0199999999999996</v>
      </c>
      <c r="D27" s="4">
        <f t="shared" si="0"/>
        <v>4.9415740389280538E-2</v>
      </c>
      <c r="E27" s="4">
        <f t="shared" si="1"/>
        <v>1.7701513822625512</v>
      </c>
      <c r="F27" s="4">
        <f t="shared" si="2"/>
        <v>3.9628240997849642</v>
      </c>
      <c r="G27" s="4">
        <f t="shared" si="3"/>
        <v>5.4725169877637203</v>
      </c>
      <c r="I27" s="4">
        <f t="shared" si="4"/>
        <v>1.0494157403892805</v>
      </c>
    </row>
    <row r="28" spans="1: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3.46</v>
      </c>
      <c r="C28" s="4">
        <f>IF('True_Odds_Calculator_3-way'!C29="","",'True_Odds_Calculator_3-way'!C29)</f>
        <v>2.4700000000000002</v>
      </c>
      <c r="D28" s="4">
        <f t="shared" si="0"/>
        <v>4.4752833618060262E-2</v>
      </c>
      <c r="E28" s="4">
        <f t="shared" si="1"/>
        <v>2.9765485321548266</v>
      </c>
      <c r="F28" s="4">
        <f t="shared" si="2"/>
        <v>3.6483071347936207</v>
      </c>
      <c r="G28" s="4">
        <f t="shared" si="3"/>
        <v>2.5644925748351257</v>
      </c>
      <c r="I28" s="4">
        <f t="shared" si="4"/>
        <v>1.0447528336180603</v>
      </c>
    </row>
    <row r="29" spans="1:9" x14ac:dyDescent="0.2">
      <c r="A29" s="4">
        <f>IF('True_Odds_Calculator_3-way'!A30="","",'True_Odds_Calculator_3-way'!A30)</f>
        <v>3.62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2.27</v>
      </c>
      <c r="D29" s="4">
        <f t="shared" si="0"/>
        <v>2.9271728283885246E-2</v>
      </c>
      <c r="E29" s="4">
        <f t="shared" si="1"/>
        <v>3.7525444433239392</v>
      </c>
      <c r="F29" s="4">
        <f t="shared" si="2"/>
        <v>3.3031343478566715</v>
      </c>
      <c r="G29" s="4">
        <f t="shared" si="3"/>
        <v>2.3214169267041527</v>
      </c>
      <c r="I29" s="4">
        <f t="shared" si="4"/>
        <v>1.0292717282838852</v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1.82</v>
      </c>
      <c r="B2" s="4">
        <f>IF('True_Odds_Calculator_2-way'!B3="","",'True_Odds_Calculator_2-way'!B3)</f>
        <v>2.0499999999999998</v>
      </c>
      <c r="C2" s="4">
        <f>1/A2</f>
        <v>0.54945054945054939</v>
      </c>
      <c r="D2">
        <f>1/B2</f>
        <v>0.48780487804878053</v>
      </c>
      <c r="E2">
        <f>C2+D2-1</f>
        <v>3.7255427499329974E-2</v>
      </c>
      <c r="F2">
        <f>C2+D2-(C2*D2)-1</f>
        <v>-0.23076923076923073</v>
      </c>
      <c r="G2">
        <v>0</v>
      </c>
      <c r="H2">
        <f>C2*D2</f>
        <v>0.2680246582685607</v>
      </c>
      <c r="I2">
        <f>((-4*F2*H2)^0.5)/(2*F2)</f>
        <v>-1.0777013435226059</v>
      </c>
      <c r="J2">
        <f>(-((-4*F2*H2)^0.5))/(2*F2)</f>
        <v>1.0777013435226059</v>
      </c>
      <c r="K2">
        <f>IF(A2="","",(C2/($J2+C2-($J2*C2))))</f>
        <v>0.53086584011754934</v>
      </c>
      <c r="L2">
        <f>IF(B2="","",(D2/($J2+D2-($J2*D2))))</f>
        <v>0.46913415988245072</v>
      </c>
      <c r="M2">
        <f>IF(A2="","",1/K2)</f>
        <v>1.883715101688537</v>
      </c>
      <c r="N2">
        <f>IF(B2="","",1/L2)</f>
        <v>2.1315864106987359</v>
      </c>
    </row>
    <row r="3" spans="1:14" x14ac:dyDescent="0.25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ref="C3:C66" si="0">1/A3</f>
        <v>0.52910052910052918</v>
      </c>
      <c r="D3">
        <f t="shared" ref="D3:D66" si="1">1/B3</f>
        <v>0.50505050505050508</v>
      </c>
      <c r="E3">
        <f t="shared" ref="E3:E66" si="2">C3+D3-1</f>
        <v>3.4151034151034265E-2</v>
      </c>
      <c r="F3">
        <f t="shared" ref="F3:F66" si="3">C3+D3-(C3*D3)-1</f>
        <v>-0.23307145529367745</v>
      </c>
      <c r="G3">
        <v>0</v>
      </c>
      <c r="H3">
        <f t="shared" ref="H3:H66" si="4">C3*D3</f>
        <v>0.26722248944471172</v>
      </c>
      <c r="I3">
        <f t="shared" ref="I3:I66" si="5">((-4*F3*H3)^0.5)/(2*F3)</f>
        <v>-1.0707595557083738</v>
      </c>
      <c r="J3">
        <f t="shared" ref="J3:J66" si="6">(-((-4*F3*H3)^0.5))/(2*F3)</f>
        <v>1.0707595557083738</v>
      </c>
      <c r="K3">
        <f t="shared" ref="K3:K66" si="7">IF(A3="","",(C3/($J3+C3-($J3*C3))))</f>
        <v>0.5120390612350737</v>
      </c>
      <c r="L3">
        <f t="shared" ref="L3:L66" si="8">IF(B3="","",(D3/($J3+D3-($J3*D3))))</f>
        <v>0.48796093876492608</v>
      </c>
      <c r="M3">
        <f t="shared" ref="M3:M66" si="9">IF(A3="","",1/K3)</f>
        <v>1.9529760045804527</v>
      </c>
      <c r="N3">
        <f t="shared" ref="N3:N66" si="10">IF(B3="","",1/L3)</f>
        <v>2.0493443645942064</v>
      </c>
    </row>
    <row r="4" spans="1:14" x14ac:dyDescent="0.25">
      <c r="A4" s="4">
        <f>IF('True_Odds_Calculator_2-way'!A5="","",'True_Odds_Calculator_2-way'!A5)</f>
        <v>1.85</v>
      </c>
      <c r="B4" s="4">
        <f>IF('True_Odds_Calculator_2-way'!B5="","",'True_Odds_Calculator_2-way'!B5)</f>
        <v>2.0299999999999998</v>
      </c>
      <c r="C4" s="4">
        <f t="shared" si="0"/>
        <v>0.54054054054054046</v>
      </c>
      <c r="D4">
        <f t="shared" si="1"/>
        <v>0.49261083743842371</v>
      </c>
      <c r="E4">
        <f t="shared" si="2"/>
        <v>3.315137797896428E-2</v>
      </c>
      <c r="F4">
        <f t="shared" si="3"/>
        <v>-0.23312475036612956</v>
      </c>
      <c r="G4">
        <v>0</v>
      </c>
      <c r="H4">
        <f t="shared" si="4"/>
        <v>0.26627612834509384</v>
      </c>
      <c r="I4">
        <f t="shared" si="5"/>
        <v>-1.0687396570715308</v>
      </c>
      <c r="J4">
        <f t="shared" si="6"/>
        <v>1.0687396570715308</v>
      </c>
      <c r="K4">
        <f t="shared" si="7"/>
        <v>0.52399127907708287</v>
      </c>
      <c r="L4">
        <f t="shared" si="8"/>
        <v>0.47600872092291718</v>
      </c>
      <c r="M4">
        <f t="shared" si="9"/>
        <v>1.9084287085108012</v>
      </c>
      <c r="N4">
        <f t="shared" si="10"/>
        <v>2.1008018467836762</v>
      </c>
    </row>
    <row r="5" spans="1:14" x14ac:dyDescent="0.25">
      <c r="A5" s="4">
        <f>IF('True_Odds_Calculator_2-way'!A6="","",'True_Odds_Calculator_2-way'!A6)</f>
        <v>1.91</v>
      </c>
      <c r="B5" s="4">
        <f>IF('True_Odds_Calculator_2-way'!B6="","",'True_Odds_Calculator_2-way'!B6)</f>
        <v>1.95</v>
      </c>
      <c r="C5" s="4">
        <f t="shared" si="0"/>
        <v>0.52356020942408377</v>
      </c>
      <c r="D5">
        <f t="shared" si="1"/>
        <v>0.51282051282051289</v>
      </c>
      <c r="E5">
        <f t="shared" si="2"/>
        <v>3.6380722244596653E-2</v>
      </c>
      <c r="F5">
        <f t="shared" si="3"/>
        <v>-0.23211169284467714</v>
      </c>
      <c r="G5">
        <v>0</v>
      </c>
      <c r="H5">
        <f t="shared" si="4"/>
        <v>0.26849241508927374</v>
      </c>
      <c r="I5">
        <f t="shared" si="5"/>
        <v>-1.0755175492958087</v>
      </c>
      <c r="J5">
        <f t="shared" si="6"/>
        <v>1.0755175492958087</v>
      </c>
      <c r="K5">
        <f t="shared" si="7"/>
        <v>0.50537696584433744</v>
      </c>
      <c r="L5">
        <f t="shared" si="8"/>
        <v>0.49462303415566256</v>
      </c>
      <c r="M5">
        <f t="shared" si="9"/>
        <v>1.9787209698591859</v>
      </c>
      <c r="N5">
        <f t="shared" si="10"/>
        <v>2.0217416718310179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1.93</v>
      </c>
      <c r="C6" s="4">
        <f t="shared" si="0"/>
        <v>0.5181347150259068</v>
      </c>
      <c r="D6">
        <f t="shared" si="1"/>
        <v>0.5181347150259068</v>
      </c>
      <c r="E6">
        <f t="shared" si="2"/>
        <v>3.62694300518136E-2</v>
      </c>
      <c r="F6">
        <f t="shared" si="3"/>
        <v>-0.23219415286316403</v>
      </c>
      <c r="G6">
        <v>0</v>
      </c>
      <c r="H6">
        <f t="shared" si="4"/>
        <v>0.26846358291497763</v>
      </c>
      <c r="I6">
        <f t="shared" si="5"/>
        <v>-1.0752688172043015</v>
      </c>
      <c r="J6">
        <f t="shared" si="6"/>
        <v>1.0752688172043015</v>
      </c>
      <c r="K6">
        <f t="shared" si="7"/>
        <v>0.5</v>
      </c>
      <c r="L6">
        <f t="shared" si="8"/>
        <v>0.5</v>
      </c>
      <c r="M6">
        <f t="shared" si="9"/>
        <v>2</v>
      </c>
      <c r="N6">
        <f t="shared" si="10"/>
        <v>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2.0699999999999998</v>
      </c>
      <c r="C7" s="4">
        <f t="shared" si="0"/>
        <v>0.5524861878453039</v>
      </c>
      <c r="D7">
        <f t="shared" si="1"/>
        <v>0.48309178743961356</v>
      </c>
      <c r="E7">
        <f t="shared" si="2"/>
        <v>3.5577975284917462E-2</v>
      </c>
      <c r="F7">
        <f t="shared" si="3"/>
        <v>-0.23132356473696847</v>
      </c>
      <c r="G7">
        <v>0</v>
      </c>
      <c r="H7">
        <f t="shared" si="4"/>
        <v>0.26690154002188599</v>
      </c>
      <c r="I7">
        <f t="shared" si="5"/>
        <v>-1.0741516544951821</v>
      </c>
      <c r="J7">
        <f t="shared" si="6"/>
        <v>1.0741516544951821</v>
      </c>
      <c r="K7">
        <f t="shared" si="7"/>
        <v>0.53474138865009979</v>
      </c>
      <c r="L7">
        <f t="shared" si="8"/>
        <v>0.46525861134990021</v>
      </c>
      <c r="M7">
        <f t="shared" si="9"/>
        <v>1.8700628401410975</v>
      </c>
      <c r="N7">
        <f t="shared" si="10"/>
        <v>2.1493422703098441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1.87</v>
      </c>
      <c r="C8" s="4">
        <f t="shared" si="0"/>
        <v>0.49751243781094534</v>
      </c>
      <c r="D8">
        <f t="shared" si="1"/>
        <v>0.53475935828876997</v>
      </c>
      <c r="E8">
        <f t="shared" si="2"/>
        <v>3.22717960997152E-2</v>
      </c>
      <c r="F8">
        <f t="shared" si="3"/>
        <v>-0.23377763588474743</v>
      </c>
      <c r="G8">
        <v>0</v>
      </c>
      <c r="H8">
        <f t="shared" si="4"/>
        <v>0.26604943198446268</v>
      </c>
      <c r="I8">
        <f t="shared" si="5"/>
        <v>-1.0667918442539084</v>
      </c>
      <c r="J8">
        <f t="shared" si="6"/>
        <v>1.0667918442539084</v>
      </c>
      <c r="K8">
        <f t="shared" si="7"/>
        <v>0.48135709675649557</v>
      </c>
      <c r="L8">
        <f t="shared" si="8"/>
        <v>0.51864290324350448</v>
      </c>
      <c r="M8">
        <f t="shared" si="9"/>
        <v>2.0774597626964471</v>
      </c>
      <c r="N8">
        <f t="shared" si="10"/>
        <v>1.9281089045009006</v>
      </c>
    </row>
    <row r="9" spans="1:14" x14ac:dyDescent="0.25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0.57471264367816088</v>
      </c>
      <c r="D9">
        <f t="shared" si="1"/>
        <v>0.46296296296296291</v>
      </c>
      <c r="E9">
        <f t="shared" si="2"/>
        <v>3.7675606641123682E-2</v>
      </c>
      <c r="F9">
        <f t="shared" si="3"/>
        <v>-0.22839506172839519</v>
      </c>
      <c r="G9">
        <v>0</v>
      </c>
      <c r="H9">
        <f t="shared" si="4"/>
        <v>0.26607066836951887</v>
      </c>
      <c r="I9">
        <f t="shared" si="5"/>
        <v>-1.0793322294408634</v>
      </c>
      <c r="J9">
        <f t="shared" si="6"/>
        <v>1.0793322294408634</v>
      </c>
      <c r="K9">
        <f t="shared" si="7"/>
        <v>0.55595527201895822</v>
      </c>
      <c r="L9">
        <f t="shared" si="8"/>
        <v>0.44404472798104189</v>
      </c>
      <c r="M9">
        <f t="shared" si="9"/>
        <v>1.7987058497862392</v>
      </c>
      <c r="N9">
        <f t="shared" si="10"/>
        <v>2.2520253861514017</v>
      </c>
    </row>
    <row r="10" spans="1:14" x14ac:dyDescent="0.25">
      <c r="A10" s="4">
        <f>IF('True_Odds_Calculator_2-way'!A11="","",'True_Odds_Calculator_2-way'!A11)</f>
        <v>1.65</v>
      </c>
      <c r="B10" s="4">
        <f>IF('True_Odds_Calculator_2-way'!B11="","",'True_Odds_Calculator_2-way'!B11)</f>
        <v>2.2999999999999998</v>
      </c>
      <c r="C10" s="4">
        <f t="shared" si="0"/>
        <v>0.60606060606060608</v>
      </c>
      <c r="D10">
        <f t="shared" si="1"/>
        <v>0.43478260869565222</v>
      </c>
      <c r="E10">
        <f t="shared" si="2"/>
        <v>4.0843214756258295E-2</v>
      </c>
      <c r="F10">
        <f t="shared" si="3"/>
        <v>-0.22266139657443995</v>
      </c>
      <c r="G10">
        <v>0</v>
      </c>
      <c r="H10">
        <f t="shared" si="4"/>
        <v>0.2635046113306983</v>
      </c>
      <c r="I10">
        <f t="shared" si="5"/>
        <v>-1.0878565864408427</v>
      </c>
      <c r="J10">
        <f t="shared" si="6"/>
        <v>1.0878565864408427</v>
      </c>
      <c r="K10">
        <f t="shared" si="7"/>
        <v>0.58578643762690474</v>
      </c>
      <c r="L10">
        <f t="shared" si="8"/>
        <v>0.41421356237309503</v>
      </c>
      <c r="M10">
        <f t="shared" si="9"/>
        <v>1.7071067811865481</v>
      </c>
      <c r="N10">
        <f t="shared" si="10"/>
        <v>2.4142135623730949</v>
      </c>
    </row>
    <row r="11" spans="1:14" x14ac:dyDescent="0.25">
      <c r="A11" s="4">
        <f>IF('True_Odds_Calculator_2-way'!A12="","",'True_Odds_Calculator_2-way'!A12)</f>
        <v>1.83</v>
      </c>
      <c r="B11" s="4">
        <f>IF('True_Odds_Calculator_2-way'!B12="","",'True_Odds_Calculator_2-way'!B12)</f>
        <v>2.0499999999999998</v>
      </c>
      <c r="C11" s="4">
        <f t="shared" si="0"/>
        <v>0.54644808743169393</v>
      </c>
      <c r="D11">
        <f t="shared" si="1"/>
        <v>0.48780487804878053</v>
      </c>
      <c r="E11">
        <f t="shared" si="2"/>
        <v>3.4252965480474407E-2</v>
      </c>
      <c r="F11">
        <f t="shared" si="3"/>
        <v>-0.23230707716913246</v>
      </c>
      <c r="G11">
        <v>0</v>
      </c>
      <c r="H11">
        <f t="shared" si="4"/>
        <v>0.26656004264960681</v>
      </c>
      <c r="I11">
        <f t="shared" si="5"/>
        <v>-1.0711894933108055</v>
      </c>
      <c r="J11">
        <f t="shared" si="6"/>
        <v>1.0711894933108055</v>
      </c>
      <c r="K11">
        <f t="shared" si="7"/>
        <v>0.52935616627105819</v>
      </c>
      <c r="L11">
        <f t="shared" si="8"/>
        <v>0.47064383372894186</v>
      </c>
      <c r="M11">
        <f t="shared" si="9"/>
        <v>1.8890872794479689</v>
      </c>
      <c r="N11">
        <f t="shared" si="10"/>
        <v>2.1247489679763456</v>
      </c>
    </row>
    <row r="12" spans="1:14" x14ac:dyDescent="0.25">
      <c r="A12" s="4">
        <f>IF('True_Odds_Calculator_2-way'!A13="","",'True_Odds_Calculator_2-way'!A13)</f>
        <v>1.98</v>
      </c>
      <c r="B12" s="4">
        <f>IF('True_Odds_Calculator_2-way'!B13="","",'True_Odds_Calculator_2-way'!B13)</f>
        <v>1.89</v>
      </c>
      <c r="C12" s="4">
        <f t="shared" si="0"/>
        <v>0.50505050505050508</v>
      </c>
      <c r="D12">
        <f t="shared" si="1"/>
        <v>0.52910052910052918</v>
      </c>
      <c r="E12">
        <f t="shared" si="2"/>
        <v>3.4151034151034265E-2</v>
      </c>
      <c r="F12">
        <f t="shared" si="3"/>
        <v>-0.23307145529367745</v>
      </c>
      <c r="G12">
        <v>0</v>
      </c>
      <c r="H12">
        <f t="shared" si="4"/>
        <v>0.26722248944471172</v>
      </c>
      <c r="I12">
        <f t="shared" si="5"/>
        <v>-1.0707595557083738</v>
      </c>
      <c r="J12">
        <f t="shared" si="6"/>
        <v>1.0707595557083738</v>
      </c>
      <c r="K12">
        <f t="shared" si="7"/>
        <v>0.48796093876492608</v>
      </c>
      <c r="L12">
        <f t="shared" si="8"/>
        <v>0.5120390612350737</v>
      </c>
      <c r="M12">
        <f t="shared" si="9"/>
        <v>2.0493443645942064</v>
      </c>
      <c r="N12">
        <f t="shared" si="10"/>
        <v>1.9529760045804527</v>
      </c>
    </row>
    <row r="13" spans="1:14" x14ac:dyDescent="0.25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1.66</v>
      </c>
      <c r="C13" s="4">
        <f t="shared" si="0"/>
        <v>0.43478260869565222</v>
      </c>
      <c r="D13">
        <f t="shared" si="1"/>
        <v>0.60240963855421692</v>
      </c>
      <c r="E13">
        <f t="shared" si="2"/>
        <v>3.7192247249869137E-2</v>
      </c>
      <c r="F13">
        <f t="shared" si="3"/>
        <v>-0.22472498690413822</v>
      </c>
      <c r="G13">
        <v>0</v>
      </c>
      <c r="H13">
        <f t="shared" si="4"/>
        <v>0.26191723415400736</v>
      </c>
      <c r="I13">
        <f t="shared" si="5"/>
        <v>-1.0795837927188263</v>
      </c>
      <c r="J13">
        <f t="shared" si="6"/>
        <v>1.0795837927188263</v>
      </c>
      <c r="K13">
        <f t="shared" si="7"/>
        <v>0.41606702211367647</v>
      </c>
      <c r="L13">
        <f t="shared" si="8"/>
        <v>0.58393297788632348</v>
      </c>
      <c r="M13">
        <f t="shared" si="9"/>
        <v>2.4034589305344736</v>
      </c>
      <c r="N13">
        <f t="shared" si="10"/>
        <v>1.7125253031944256</v>
      </c>
    </row>
    <row r="14" spans="1:14" x14ac:dyDescent="0.25">
      <c r="A14" s="4">
        <f>IF('True_Odds_Calculator_2-way'!A15="","",'True_Odds_Calculator_2-way'!A15)</f>
        <v>1.97</v>
      </c>
      <c r="B14" s="4">
        <f>IF('True_Odds_Calculator_2-way'!B15="","",'True_Odds_Calculator_2-way'!B15)</f>
        <v>1.9</v>
      </c>
      <c r="C14" s="4">
        <f t="shared" si="0"/>
        <v>0.50761421319796951</v>
      </c>
      <c r="D14">
        <f t="shared" si="1"/>
        <v>0.52631578947368418</v>
      </c>
      <c r="E14">
        <f t="shared" si="2"/>
        <v>3.3930002671653803E-2</v>
      </c>
      <c r="F14">
        <f t="shared" si="3"/>
        <v>-0.23323537269569861</v>
      </c>
      <c r="G14">
        <v>0</v>
      </c>
      <c r="H14">
        <f t="shared" si="4"/>
        <v>0.26716537536735235</v>
      </c>
      <c r="I14">
        <f t="shared" si="5"/>
        <v>-1.0702688317798925</v>
      </c>
      <c r="J14">
        <f t="shared" si="6"/>
        <v>1.0702688317798925</v>
      </c>
      <c r="K14">
        <f t="shared" si="7"/>
        <v>0.49063843062637452</v>
      </c>
      <c r="L14">
        <f t="shared" si="8"/>
        <v>0.50936156937362553</v>
      </c>
      <c r="M14">
        <f t="shared" si="9"/>
        <v>2.0381607668264961</v>
      </c>
      <c r="N14">
        <f t="shared" si="10"/>
        <v>1.963241948601903</v>
      </c>
    </row>
    <row r="15" spans="1:14" x14ac:dyDescent="0.25">
      <c r="A15" s="4">
        <f>IF('True_Odds_Calculator_2-way'!A16="","",'True_Odds_Calculator_2-way'!A16)</f>
        <v>2.04</v>
      </c>
      <c r="B15" s="4">
        <f>IF('True_Odds_Calculator_2-way'!B16="","",'True_Odds_Calculator_2-way'!B16)</f>
        <v>1.83</v>
      </c>
      <c r="C15" s="4">
        <f t="shared" si="0"/>
        <v>0.49019607843137253</v>
      </c>
      <c r="D15">
        <f t="shared" si="1"/>
        <v>0.54644808743169393</v>
      </c>
      <c r="E15">
        <f t="shared" si="2"/>
        <v>3.6644165863066513E-2</v>
      </c>
      <c r="F15">
        <f t="shared" si="3"/>
        <v>-0.23122254366227368</v>
      </c>
      <c r="G15">
        <v>0</v>
      </c>
      <c r="H15">
        <f t="shared" si="4"/>
        <v>0.26786670952534014</v>
      </c>
      <c r="I15">
        <f t="shared" si="5"/>
        <v>-1.0763271222740438</v>
      </c>
      <c r="J15">
        <f t="shared" si="6"/>
        <v>1.0763271222740438</v>
      </c>
      <c r="K15">
        <f t="shared" si="7"/>
        <v>0.47183605689026059</v>
      </c>
      <c r="L15">
        <f t="shared" si="8"/>
        <v>0.52816394310973935</v>
      </c>
      <c r="M15">
        <f t="shared" si="9"/>
        <v>2.1193802071650061</v>
      </c>
      <c r="N15">
        <f t="shared" si="10"/>
        <v>1.8933515114874566</v>
      </c>
    </row>
    <row r="16" spans="1:14" x14ac:dyDescent="0.25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0.4464285714285714</v>
      </c>
      <c r="D16">
        <f t="shared" si="1"/>
        <v>0.59171597633136097</v>
      </c>
      <c r="E16">
        <f t="shared" si="2"/>
        <v>3.8144547759932479E-2</v>
      </c>
      <c r="F16">
        <f t="shared" si="3"/>
        <v>-0.22601437024513937</v>
      </c>
      <c r="G16">
        <v>0</v>
      </c>
      <c r="H16">
        <f t="shared" si="4"/>
        <v>0.26415891800507185</v>
      </c>
      <c r="I16">
        <f t="shared" si="5"/>
        <v>-1.0810968751610266</v>
      </c>
      <c r="J16">
        <f t="shared" si="6"/>
        <v>1.0810968751610266</v>
      </c>
      <c r="K16">
        <f t="shared" si="7"/>
        <v>0.42724815706868025</v>
      </c>
      <c r="L16">
        <f t="shared" si="8"/>
        <v>0.57275184293131953</v>
      </c>
      <c r="M16">
        <f t="shared" si="9"/>
        <v>2.3405601251996737</v>
      </c>
      <c r="N16">
        <f t="shared" si="10"/>
        <v>1.7459568438611086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1.74</v>
      </c>
      <c r="C17" s="4">
        <f t="shared" si="0"/>
        <v>0.46296296296296291</v>
      </c>
      <c r="D17">
        <f t="shared" si="1"/>
        <v>0.57471264367816088</v>
      </c>
      <c r="E17">
        <f t="shared" si="2"/>
        <v>3.7675606641123682E-2</v>
      </c>
      <c r="F17">
        <f t="shared" si="3"/>
        <v>-0.22839506172839519</v>
      </c>
      <c r="G17">
        <v>0</v>
      </c>
      <c r="H17">
        <f t="shared" si="4"/>
        <v>0.26607066836951887</v>
      </c>
      <c r="I17">
        <f t="shared" si="5"/>
        <v>-1.0793322294408634</v>
      </c>
      <c r="J17">
        <f t="shared" si="6"/>
        <v>1.0793322294408634</v>
      </c>
      <c r="K17">
        <f t="shared" si="7"/>
        <v>0.44404472798104189</v>
      </c>
      <c r="L17">
        <f t="shared" si="8"/>
        <v>0.55595527201895822</v>
      </c>
      <c r="M17">
        <f t="shared" si="9"/>
        <v>2.2520253861514017</v>
      </c>
      <c r="N17">
        <f t="shared" si="10"/>
        <v>1.7987058497862392</v>
      </c>
    </row>
    <row r="18" spans="1:14" x14ac:dyDescent="0.25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0.44843049327354262</v>
      </c>
      <c r="D18">
        <f t="shared" si="1"/>
        <v>0.59171597633136097</v>
      </c>
      <c r="E18">
        <f t="shared" si="2"/>
        <v>4.0146469604903645E-2</v>
      </c>
      <c r="F18">
        <f t="shared" si="3"/>
        <v>-0.2251970175392044</v>
      </c>
      <c r="G18">
        <v>0</v>
      </c>
      <c r="H18">
        <f t="shared" si="4"/>
        <v>0.26534348714410805</v>
      </c>
      <c r="I18">
        <f t="shared" si="5"/>
        <v>-1.0854826817097272</v>
      </c>
      <c r="J18">
        <f t="shared" si="6"/>
        <v>1.0854826817097272</v>
      </c>
      <c r="K18">
        <f t="shared" si="7"/>
        <v>0.42823917030934305</v>
      </c>
      <c r="L18">
        <f t="shared" si="8"/>
        <v>0.571760829690657</v>
      </c>
      <c r="M18">
        <f t="shared" si="9"/>
        <v>2.3351436985029639</v>
      </c>
      <c r="N18">
        <f t="shared" si="10"/>
        <v>1.7489830503797115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1.75</v>
      </c>
      <c r="C19" s="4">
        <f t="shared" si="0"/>
        <v>0.46728971962616822</v>
      </c>
      <c r="D19">
        <f t="shared" si="1"/>
        <v>0.5714285714285714</v>
      </c>
      <c r="E19">
        <f t="shared" si="2"/>
        <v>3.8718291054739673E-2</v>
      </c>
      <c r="F19">
        <f t="shared" si="3"/>
        <v>-0.22830440587449929</v>
      </c>
      <c r="G19">
        <v>0</v>
      </c>
      <c r="H19">
        <f t="shared" si="4"/>
        <v>0.26702269692923897</v>
      </c>
      <c r="I19">
        <f t="shared" si="5"/>
        <v>-1.0814761408717504</v>
      </c>
      <c r="J19">
        <f t="shared" si="6"/>
        <v>1.0814761408717504</v>
      </c>
      <c r="K19">
        <f t="shared" si="7"/>
        <v>0.44785153960345248</v>
      </c>
      <c r="L19">
        <f t="shared" si="8"/>
        <v>0.55214846039654741</v>
      </c>
      <c r="M19">
        <f t="shared" si="9"/>
        <v>2.2328828005937953</v>
      </c>
      <c r="N19">
        <f t="shared" si="10"/>
        <v>1.8111071056538131</v>
      </c>
    </row>
    <row r="20" spans="1:14" x14ac:dyDescent="0.25">
      <c r="A20" s="4">
        <f>IF('True_Odds_Calculator_2-way'!A21="","",'True_Odds_Calculator_2-way'!A21)</f>
        <v>2.36</v>
      </c>
      <c r="B20" s="4">
        <f>IF('True_Odds_Calculator_2-way'!B21="","",'True_Odds_Calculator_2-way'!B21)</f>
        <v>1.63</v>
      </c>
      <c r="C20" s="4">
        <f t="shared" si="0"/>
        <v>0.42372881355932207</v>
      </c>
      <c r="D20">
        <f t="shared" si="1"/>
        <v>0.61349693251533743</v>
      </c>
      <c r="E20">
        <f t="shared" si="2"/>
        <v>3.7225746074659449E-2</v>
      </c>
      <c r="F20">
        <f t="shared" si="3"/>
        <v>-0.2227305812623479</v>
      </c>
      <c r="G20">
        <v>0</v>
      </c>
      <c r="H20">
        <f t="shared" si="4"/>
        <v>0.25995632733700741</v>
      </c>
      <c r="I20">
        <f t="shared" si="5"/>
        <v>-1.0803395392536073</v>
      </c>
      <c r="J20">
        <f t="shared" si="6"/>
        <v>1.0803395392536073</v>
      </c>
      <c r="K20">
        <f t="shared" si="7"/>
        <v>0.40497933867464492</v>
      </c>
      <c r="L20">
        <f t="shared" si="8"/>
        <v>0.59502066132535514</v>
      </c>
      <c r="M20">
        <f t="shared" si="9"/>
        <v>2.4692617733849058</v>
      </c>
      <c r="N20">
        <f t="shared" si="10"/>
        <v>1.6806139097297725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1.95</v>
      </c>
      <c r="C21" s="4">
        <f t="shared" si="0"/>
        <v>0.53191489361702127</v>
      </c>
      <c r="D21">
        <f t="shared" si="1"/>
        <v>0.51282051282051289</v>
      </c>
      <c r="E21">
        <f t="shared" si="2"/>
        <v>4.4735406437534042E-2</v>
      </c>
      <c r="F21">
        <f t="shared" si="3"/>
        <v>-0.22804146208401543</v>
      </c>
      <c r="G21">
        <v>0</v>
      </c>
      <c r="H21">
        <f t="shared" si="4"/>
        <v>0.27277686852154942</v>
      </c>
      <c r="I21">
        <f t="shared" si="5"/>
        <v>-1.0936965981495175</v>
      </c>
      <c r="J21">
        <f t="shared" si="6"/>
        <v>1.0936965981495175</v>
      </c>
      <c r="K21">
        <f t="shared" si="7"/>
        <v>0.50956634210004492</v>
      </c>
      <c r="L21">
        <f t="shared" si="8"/>
        <v>0.49043365789995519</v>
      </c>
      <c r="M21">
        <f t="shared" si="9"/>
        <v>1.9624530063715757</v>
      </c>
      <c r="N21">
        <f t="shared" si="10"/>
        <v>2.0390117682420414</v>
      </c>
    </row>
    <row r="22" spans="1:14" x14ac:dyDescent="0.25">
      <c r="A22" s="4">
        <f>IF('True_Odds_Calculator_2-way'!A23="","",'True_Odds_Calculator_2-way'!A23)</f>
        <v>1.85</v>
      </c>
      <c r="B22" s="4">
        <f>IF('True_Odds_Calculator_2-way'!B23="","",'True_Odds_Calculator_2-way'!B23)</f>
        <v>1.97</v>
      </c>
      <c r="C22" s="4">
        <f t="shared" si="0"/>
        <v>0.54054054054054046</v>
      </c>
      <c r="D22">
        <f t="shared" si="1"/>
        <v>0.50761421319796951</v>
      </c>
      <c r="E22">
        <f t="shared" si="2"/>
        <v>4.8154753738510081E-2</v>
      </c>
      <c r="F22">
        <f t="shared" si="3"/>
        <v>-0.22623130744958153</v>
      </c>
      <c r="G22">
        <v>0</v>
      </c>
      <c r="H22">
        <f t="shared" si="4"/>
        <v>0.27438606118809161</v>
      </c>
      <c r="I22">
        <f t="shared" si="5"/>
        <v>-1.1012975422342641</v>
      </c>
      <c r="J22">
        <f t="shared" si="6"/>
        <v>1.1012975422342641</v>
      </c>
      <c r="K22">
        <f t="shared" si="7"/>
        <v>0.51650147023207593</v>
      </c>
      <c r="L22">
        <f t="shared" si="8"/>
        <v>0.48349852976792396</v>
      </c>
      <c r="M22">
        <f t="shared" si="9"/>
        <v>1.936102910899125</v>
      </c>
      <c r="N22">
        <f t="shared" si="10"/>
        <v>2.0682586159672365</v>
      </c>
    </row>
    <row r="23" spans="1:14" x14ac:dyDescent="0.25">
      <c r="A23" s="4">
        <f>IF('True_Odds_Calculator_2-way'!A24="","",'True_Odds_Calculator_2-way'!A24)</f>
        <v>1.77</v>
      </c>
      <c r="B23" s="4">
        <f>IF('True_Odds_Calculator_2-way'!B24="","",'True_Odds_Calculator_2-way'!B24)</f>
        <v>2.04</v>
      </c>
      <c r="C23" s="4">
        <f t="shared" si="0"/>
        <v>0.56497175141242939</v>
      </c>
      <c r="D23">
        <f t="shared" si="1"/>
        <v>0.49019607843137253</v>
      </c>
      <c r="E23">
        <f t="shared" si="2"/>
        <v>5.5167829843801863E-2</v>
      </c>
      <c r="F23">
        <f t="shared" si="3"/>
        <v>-0.22177910712307525</v>
      </c>
      <c r="G23">
        <v>0</v>
      </c>
      <c r="H23">
        <f t="shared" si="4"/>
        <v>0.27694693696687717</v>
      </c>
      <c r="I23">
        <f t="shared" si="5"/>
        <v>-1.1174753906691854</v>
      </c>
      <c r="J23">
        <f t="shared" si="6"/>
        <v>1.1174753906691854</v>
      </c>
      <c r="K23">
        <f t="shared" si="7"/>
        <v>0.5375026190819121</v>
      </c>
      <c r="L23">
        <f t="shared" si="8"/>
        <v>0.46249738091808795</v>
      </c>
      <c r="M23">
        <f t="shared" si="9"/>
        <v>1.8604560508152725</v>
      </c>
      <c r="N23">
        <f t="shared" si="10"/>
        <v>2.1621744062959527</v>
      </c>
    </row>
    <row r="24" spans="1:14" x14ac:dyDescent="0.25">
      <c r="A24" s="4">
        <f>IF('True_Odds_Calculator_2-way'!A25="","",'True_Odds_Calculator_2-way'!A25)</f>
        <v>1.75</v>
      </c>
      <c r="B24" s="4">
        <f>IF('True_Odds_Calculator_2-way'!B25="","",'True_Odds_Calculator_2-way'!B25)</f>
        <v>2.11</v>
      </c>
      <c r="C24" s="4">
        <f t="shared" si="0"/>
        <v>0.5714285714285714</v>
      </c>
      <c r="D24">
        <f t="shared" si="1"/>
        <v>0.47393364928909953</v>
      </c>
      <c r="E24">
        <f t="shared" si="2"/>
        <v>4.5362220717670931E-2</v>
      </c>
      <c r="F24">
        <f t="shared" si="3"/>
        <v>-0.22545700744752883</v>
      </c>
      <c r="G24">
        <v>0</v>
      </c>
      <c r="H24">
        <f t="shared" si="4"/>
        <v>0.27081922816519971</v>
      </c>
      <c r="I24">
        <f t="shared" si="5"/>
        <v>-1.0959932487023818</v>
      </c>
      <c r="J24">
        <f t="shared" si="6"/>
        <v>1.0959932487023818</v>
      </c>
      <c r="K24">
        <f t="shared" si="7"/>
        <v>0.54884894570907516</v>
      </c>
      <c r="L24">
        <f t="shared" si="8"/>
        <v>0.45115105429092489</v>
      </c>
      <c r="M24">
        <f t="shared" si="9"/>
        <v>1.8219949365267862</v>
      </c>
      <c r="N24">
        <f t="shared" si="10"/>
        <v>2.216552506059644</v>
      </c>
    </row>
    <row r="25" spans="1:14" x14ac:dyDescent="0.25">
      <c r="A25" s="4">
        <f>IF('True_Odds_Calculator_2-way'!A26="","",'True_Odds_Calculator_2-way'!A26)</f>
        <v>2.02</v>
      </c>
      <c r="B25" s="4">
        <f>IF('True_Odds_Calculator_2-way'!B26="","",'True_Odds_Calculator_2-way'!B26)</f>
        <v>1.83</v>
      </c>
      <c r="C25" s="4">
        <f t="shared" si="0"/>
        <v>0.49504950495049505</v>
      </c>
      <c r="D25">
        <f t="shared" si="1"/>
        <v>0.54644808743169393</v>
      </c>
      <c r="E25">
        <f t="shared" si="2"/>
        <v>4.1497592382188975E-2</v>
      </c>
      <c r="F25">
        <f t="shared" si="3"/>
        <v>-0.22902126278201596</v>
      </c>
      <c r="G25">
        <v>0</v>
      </c>
      <c r="H25">
        <f t="shared" si="4"/>
        <v>0.27051885516420493</v>
      </c>
      <c r="I25">
        <f t="shared" si="5"/>
        <v>-1.0868281233544477</v>
      </c>
      <c r="J25">
        <f t="shared" si="6"/>
        <v>1.0868281233544477</v>
      </c>
      <c r="K25">
        <f t="shared" si="7"/>
        <v>0.47425625911513414</v>
      </c>
      <c r="L25">
        <f t="shared" si="8"/>
        <v>0.52574374088486586</v>
      </c>
      <c r="M25">
        <f t="shared" si="9"/>
        <v>2.1085646858215363</v>
      </c>
      <c r="N25">
        <f t="shared" si="10"/>
        <v>1.9020673423841918</v>
      </c>
    </row>
    <row r="26" spans="1:14" x14ac:dyDescent="0.25">
      <c r="A26" s="4">
        <f>IF('True_Odds_Calculator_2-way'!A27="","",'True_Odds_Calculator_2-way'!A27)</f>
        <v>2.13</v>
      </c>
      <c r="B26" s="4">
        <f>IF('True_Odds_Calculator_2-way'!B27="","",'True_Odds_Calculator_2-way'!B27)</f>
        <v>1.73</v>
      </c>
      <c r="C26" s="4">
        <f t="shared" si="0"/>
        <v>0.46948356807511737</v>
      </c>
      <c r="D26">
        <f t="shared" si="1"/>
        <v>0.5780346820809249</v>
      </c>
      <c r="E26">
        <f t="shared" si="2"/>
        <v>4.7518250156042274E-2</v>
      </c>
      <c r="F26">
        <f t="shared" si="3"/>
        <v>-0.22385953485847643</v>
      </c>
      <c r="G26">
        <v>0</v>
      </c>
      <c r="H26">
        <f t="shared" si="4"/>
        <v>0.27137778501451876</v>
      </c>
      <c r="I26">
        <f t="shared" si="5"/>
        <v>-1.1010304962695641</v>
      </c>
      <c r="J26">
        <f t="shared" si="6"/>
        <v>1.1010304962695641</v>
      </c>
      <c r="K26">
        <f t="shared" si="7"/>
        <v>0.44560014093190792</v>
      </c>
      <c r="L26">
        <f t="shared" si="8"/>
        <v>0.55439985906809197</v>
      </c>
      <c r="M26">
        <f t="shared" si="9"/>
        <v>2.244164460784607</v>
      </c>
      <c r="N26">
        <f t="shared" si="10"/>
        <v>1.8037522622767821</v>
      </c>
    </row>
    <row r="27" spans="1:14" x14ac:dyDescent="0.25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0.48309178743961356</v>
      </c>
      <c r="D27">
        <f t="shared" si="1"/>
        <v>0.5617977528089888</v>
      </c>
      <c r="E27">
        <f t="shared" si="2"/>
        <v>4.4889540248602255E-2</v>
      </c>
      <c r="F27">
        <f t="shared" si="3"/>
        <v>-0.22651034033545026</v>
      </c>
      <c r="G27">
        <v>0</v>
      </c>
      <c r="H27">
        <f t="shared" si="4"/>
        <v>0.27139988058405257</v>
      </c>
      <c r="I27">
        <f t="shared" si="5"/>
        <v>-1.0946135246159836</v>
      </c>
      <c r="J27">
        <f t="shared" si="6"/>
        <v>1.0946135246159836</v>
      </c>
      <c r="K27">
        <f t="shared" si="7"/>
        <v>0.46056706084310273</v>
      </c>
      <c r="L27">
        <f t="shared" si="8"/>
        <v>0.53943293915689727</v>
      </c>
      <c r="M27">
        <f t="shared" si="9"/>
        <v>2.1712364713391024</v>
      </c>
      <c r="N27">
        <f t="shared" si="10"/>
        <v>1.8537985492004672</v>
      </c>
    </row>
    <row r="28" spans="1:14" x14ac:dyDescent="0.25">
      <c r="A28" s="4">
        <f>IF('True_Odds_Calculator_2-way'!A29="","",'True_Odds_Calculator_2-way'!A29)</f>
        <v>2</v>
      </c>
      <c r="B28" s="4">
        <f>IF('True_Odds_Calculator_2-way'!B29="","",'True_Odds_Calculator_2-way'!B29)</f>
        <v>1.84</v>
      </c>
      <c r="C28" s="4">
        <f t="shared" si="0"/>
        <v>0.5</v>
      </c>
      <c r="D28">
        <f t="shared" si="1"/>
        <v>0.54347826086956519</v>
      </c>
      <c r="E28">
        <f t="shared" si="2"/>
        <v>4.3478260869565188E-2</v>
      </c>
      <c r="F28">
        <f t="shared" si="3"/>
        <v>-0.22826086956521741</v>
      </c>
      <c r="G28">
        <v>0</v>
      </c>
      <c r="H28">
        <f t="shared" si="4"/>
        <v>0.27173913043478259</v>
      </c>
      <c r="I28">
        <f t="shared" si="5"/>
        <v>-1.0910894511799618</v>
      </c>
      <c r="J28">
        <f t="shared" si="6"/>
        <v>1.0910894511799618</v>
      </c>
      <c r="K28">
        <f t="shared" si="7"/>
        <v>0.47821961869479995</v>
      </c>
      <c r="L28">
        <f t="shared" si="8"/>
        <v>0.52178038130519999</v>
      </c>
      <c r="M28">
        <f t="shared" si="9"/>
        <v>2.091089451179962</v>
      </c>
      <c r="N28">
        <f t="shared" si="10"/>
        <v>1.9165151389911681</v>
      </c>
    </row>
    <row r="29" spans="1:14" x14ac:dyDescent="0.25">
      <c r="A29" s="4">
        <f>IF('True_Odds_Calculator_2-way'!A30="","",'True_Odds_Calculator_2-way'!A30)</f>
        <v>2.29</v>
      </c>
      <c r="B29" s="4">
        <f>IF('True_Odds_Calculator_2-way'!B30="","",'True_Odds_Calculator_2-way'!B30)</f>
        <v>1.68</v>
      </c>
      <c r="C29" s="4">
        <f t="shared" si="0"/>
        <v>0.4366812227074236</v>
      </c>
      <c r="D29">
        <f t="shared" si="1"/>
        <v>0.59523809523809523</v>
      </c>
      <c r="E29">
        <f t="shared" si="2"/>
        <v>3.1919317945518833E-2</v>
      </c>
      <c r="F29">
        <f t="shared" si="3"/>
        <v>-0.22800998128509042</v>
      </c>
      <c r="G29">
        <v>0</v>
      </c>
      <c r="H29">
        <f t="shared" si="4"/>
        <v>0.25992929923060926</v>
      </c>
      <c r="I29">
        <f t="shared" si="5"/>
        <v>-1.0677035543974551</v>
      </c>
      <c r="J29">
        <f t="shared" si="6"/>
        <v>1.0677035543974551</v>
      </c>
      <c r="K29">
        <f t="shared" si="7"/>
        <v>0.42063861953679943</v>
      </c>
      <c r="L29">
        <f t="shared" si="8"/>
        <v>0.57936138046320074</v>
      </c>
      <c r="M29">
        <f t="shared" si="9"/>
        <v>2.3773375851727168</v>
      </c>
      <c r="N29">
        <f t="shared" si="10"/>
        <v>1.7260384169902692</v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9" sqref="Z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1" t="s">
        <v>9</v>
      </c>
      <c r="B1" s="62"/>
      <c r="C1" s="18"/>
      <c r="D1" s="63" t="s">
        <v>25</v>
      </c>
      <c r="E1" s="62"/>
      <c r="F1" s="63" t="s">
        <v>23</v>
      </c>
      <c r="G1" s="62"/>
      <c r="H1" s="63" t="s">
        <v>11</v>
      </c>
      <c r="I1" s="62"/>
      <c r="J1" s="63" t="s">
        <v>10</v>
      </c>
      <c r="K1" s="62"/>
      <c r="L1" s="59" t="s">
        <v>46</v>
      </c>
      <c r="M1" s="60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1.82</v>
      </c>
      <c r="B3">
        <v>2.0499999999999998</v>
      </c>
      <c r="C3" s="29">
        <f t="shared" ref="C3:C30" si="0">IF(OR($A3="",$B3=""),"",(1/A3)+(1/B3)-1)</f>
        <v>3.7255427499329974E-2</v>
      </c>
      <c r="D3" s="30">
        <f>IF(OR($A3="",$B3=""),"",A3*'MPTO_working_2-way'!$G2)</f>
        <v>1.8878048780487806</v>
      </c>
      <c r="E3" s="32">
        <f>IF(OR($A3="",$B3=""),"",B3*'MPTO_working_2-way'!$G2)</f>
        <v>2.1263736263736264</v>
      </c>
      <c r="F3" s="30">
        <f>IF(OR($A3="",$B3=""),"",'MPTO_working_2-way'!D2)</f>
        <v>1.8838677101741985</v>
      </c>
      <c r="G3" s="32">
        <f>IF(OR($A3="",$B3=""),"",'MPTO_working_2-way'!E2)</f>
        <v>2.1313910311339619</v>
      </c>
      <c r="H3" s="30">
        <f>IF(OR($A3="",$B3=""),"",'OddsRatio_working_2-way'!M2)</f>
        <v>1.883715101688537</v>
      </c>
      <c r="I3" s="30">
        <f>IF(OR($A3="",$B3=""),"",'OddsRatio_working_2-way'!N2)</f>
        <v>2.1315864106987359</v>
      </c>
      <c r="J3" s="30">
        <f>IF('Log_working_2-way'!$D2="","",A3^('Log_working_2-way'!$D2))</f>
        <v>1.8819217068707428</v>
      </c>
      <c r="K3" s="32">
        <f>IF('Log_working_2-way'!$D2="","",B3^('Log_working_2-way'!$D2))</f>
        <v>2.1338875006808986</v>
      </c>
      <c r="L3" s="37">
        <f>(1/D3)</f>
        <v>0.52971576227390182</v>
      </c>
      <c r="M3" s="37">
        <f>(1/E3)</f>
        <v>0.47028423772609818</v>
      </c>
      <c r="N3" s="38">
        <v>100</v>
      </c>
      <c r="O3" s="38">
        <f>(1/A3)*((N3*A3)-N3)</f>
        <v>45.054945054945051</v>
      </c>
      <c r="P3" s="38">
        <f>(1/B3)*((N3*B3)-N3)</f>
        <v>51.219512195121943</v>
      </c>
      <c r="Q3" s="38">
        <f>(1/B3)*N3</f>
        <v>48.780487804878057</v>
      </c>
      <c r="R3" s="38">
        <f>(1/A3)*N3</f>
        <v>54.945054945054942</v>
      </c>
      <c r="S3" s="39">
        <f>O3-Q3</f>
        <v>-3.7255427499330054</v>
      </c>
      <c r="T3" s="39">
        <f>P3-R3</f>
        <v>-3.7255427499329983</v>
      </c>
      <c r="U3" t="s">
        <v>68</v>
      </c>
      <c r="V3" t="s">
        <v>80</v>
      </c>
      <c r="W3" t="s">
        <v>70</v>
      </c>
      <c r="X3" s="48" t="s">
        <v>129</v>
      </c>
      <c r="Y3" s="41"/>
    </row>
    <row r="4" spans="1:25" s="12" customFormat="1" ht="15" x14ac:dyDescent="0.25">
      <c r="A4">
        <v>1.89</v>
      </c>
      <c r="B4">
        <v>1.98</v>
      </c>
      <c r="C4" s="29">
        <f t="shared" si="0"/>
        <v>3.4151034151034265E-2</v>
      </c>
      <c r="D4" s="30">
        <f>IF(OR($A4="",$B4=""),"",A4*'MPTO_working_2-way'!$G3)</f>
        <v>1.9545454545454546</v>
      </c>
      <c r="E4" s="32">
        <f>IF(OR($A4="",$B4=""),"",B4*'MPTO_working_2-way'!$G3)</f>
        <v>2.0476190476190479</v>
      </c>
      <c r="F4" s="30">
        <f>IF(OR($A4="",$B4=""),"",'MPTO_working_2-way'!D3)</f>
        <v>1.9530295913574449</v>
      </c>
      <c r="G4" s="32">
        <f>IF(OR($A4="",$B4=""),"",'MPTO_working_2-way'!E3)</f>
        <v>2.0492853622474128</v>
      </c>
      <c r="H4" s="30">
        <f>IF(OR($A4="",$B4=""),"",'OddsRatio_working_2-way'!M3)</f>
        <v>1.9529760045804527</v>
      </c>
      <c r="I4" s="30">
        <f>IF(OR($A4="",$B4=""),"",'OddsRatio_working_2-way'!N3)</f>
        <v>2.0493443645942064</v>
      </c>
      <c r="J4" s="30">
        <f>IF('Log_working_2-way'!$D3="","",A4^('Log_working_2-way'!$D3))</f>
        <v>1.9522863194945297</v>
      </c>
      <c r="K4" s="32">
        <f>IF('Log_working_2-way'!$D3="","",B4^('Log_working_2-way'!$D3))</f>
        <v>2.0501043431252364</v>
      </c>
      <c r="L4" s="37">
        <f t="shared" ref="L4" si="1">(1/D4)</f>
        <v>0.51162790697674421</v>
      </c>
      <c r="M4" s="37">
        <f t="shared" ref="M4" si="2">(1/E4)</f>
        <v>0.48837209302325574</v>
      </c>
      <c r="N4" s="38">
        <v>100</v>
      </c>
      <c r="O4" s="38">
        <f t="shared" ref="O4" si="3">(1/A4)*((N4*A4)-N4)</f>
        <v>47.089947089947096</v>
      </c>
      <c r="P4" s="38">
        <f t="shared" ref="P4" si="4">(1/B4)*((N4*B4)-N4)</f>
        <v>49.494949494949495</v>
      </c>
      <c r="Q4" s="38">
        <f t="shared" ref="Q4" si="5">(1/B4)*N4</f>
        <v>50.505050505050505</v>
      </c>
      <c r="R4" s="38">
        <f t="shared" ref="R4" si="6">(1/A4)*N4</f>
        <v>52.910052910052919</v>
      </c>
      <c r="S4" s="39">
        <f t="shared" ref="S4" si="7">O4-Q4</f>
        <v>-3.4151034151034096</v>
      </c>
      <c r="T4" s="39">
        <f t="shared" ref="T4" si="8">P4-R4</f>
        <v>-3.4151034151034239</v>
      </c>
      <c r="U4" t="s">
        <v>81</v>
      </c>
      <c r="V4" t="s">
        <v>82</v>
      </c>
      <c r="W4" t="s">
        <v>70</v>
      </c>
      <c r="X4" s="48" t="s">
        <v>129</v>
      </c>
      <c r="Y4" s="41"/>
    </row>
    <row r="5" spans="1:25" s="12" customFormat="1" ht="15" x14ac:dyDescent="0.25">
      <c r="A5">
        <v>1.85</v>
      </c>
      <c r="B5">
        <v>2.0299999999999998</v>
      </c>
      <c r="C5" s="29">
        <f t="shared" si="0"/>
        <v>3.315137797896428E-2</v>
      </c>
      <c r="D5" s="30">
        <f>IF(OR($A5="",$B5=""),"",A5*'MPTO_working_2-way'!$G4)</f>
        <v>1.9113300492610841</v>
      </c>
      <c r="E5" s="32">
        <f>IF(OR($A5="",$B5=""),"",B5*'MPTO_working_2-way'!$G4)</f>
        <v>2.0972972972972972</v>
      </c>
      <c r="F5" s="30">
        <f>IF(OR($A5="",$B5=""),"",'MPTO_working_2-way'!D4)</f>
        <v>1.9085249650616189</v>
      </c>
      <c r="G5" s="32">
        <f>IF(OR($A5="",$B5=""),"",'MPTO_working_2-way'!E4)</f>
        <v>2.1006852188505105</v>
      </c>
      <c r="H5" s="30">
        <f>IF(OR($A5="",$B5=""),"",'OddsRatio_working_2-way'!M4)</f>
        <v>1.9084287085108012</v>
      </c>
      <c r="I5" s="30">
        <f>IF(OR($A5="",$B5=""),"",'OddsRatio_working_2-way'!N4)</f>
        <v>2.1008018467836762</v>
      </c>
      <c r="J5" s="30">
        <f>IF('Log_working_2-way'!$D4="","",A5^('Log_working_2-way'!$D4))</f>
        <v>1.9071545307970494</v>
      </c>
      <c r="K5" s="32">
        <f>IF('Log_working_2-way'!$D4="","",B5^('Log_working_2-way'!$D4))</f>
        <v>2.1023480190539692</v>
      </c>
      <c r="L5" s="37">
        <f t="shared" ref="L5:L30" si="9">(1/D5)</f>
        <v>0.52319587628865971</v>
      </c>
      <c r="M5" s="37">
        <f t="shared" ref="M5:M30" si="10">(1/E5)</f>
        <v>0.47680412371134023</v>
      </c>
      <c r="N5" s="38">
        <v>101</v>
      </c>
      <c r="O5" s="38">
        <f t="shared" ref="O5:O30" si="11">(1/A5)*((N5*A5)-N5)</f>
        <v>46.405405405405411</v>
      </c>
      <c r="P5" s="38">
        <f t="shared" ref="P5:P30" si="12">(1/B5)*((N5*B5)-N5)</f>
        <v>51.246305418719203</v>
      </c>
      <c r="Q5" s="38">
        <f t="shared" ref="Q5:Q30" si="13">(1/B5)*N5</f>
        <v>49.753694581280797</v>
      </c>
      <c r="R5" s="38">
        <f t="shared" ref="R5:R30" si="14">(1/A5)*N5</f>
        <v>54.594594594594589</v>
      </c>
      <c r="S5" s="39">
        <f t="shared" ref="S5:S30" si="15">O5-Q5</f>
        <v>-3.3482891758753865</v>
      </c>
      <c r="T5" s="39">
        <f t="shared" ref="T5:T30" si="16">P5-R5</f>
        <v>-3.3482891758753865</v>
      </c>
      <c r="U5" t="s">
        <v>83</v>
      </c>
      <c r="V5" t="s">
        <v>84</v>
      </c>
      <c r="W5" t="s">
        <v>70</v>
      </c>
      <c r="X5" s="48" t="s">
        <v>129</v>
      </c>
      <c r="Y5" s="41"/>
    </row>
    <row r="6" spans="1:25" s="12" customFormat="1" ht="15" x14ac:dyDescent="0.25">
      <c r="A6">
        <v>1.91</v>
      </c>
      <c r="B6">
        <v>1.95</v>
      </c>
      <c r="C6" s="29">
        <f t="shared" si="0"/>
        <v>3.6380722244596653E-2</v>
      </c>
      <c r="D6" s="30">
        <f>IF(OR($A6="",$B6=""),"",A6*'MPTO_working_2-way'!$G5)</f>
        <v>1.9794871794871796</v>
      </c>
      <c r="E6" s="32">
        <f>IF(OR($A6="",$B6=""),"",B6*'MPTO_working_2-way'!$G5)</f>
        <v>2.0209424083769636</v>
      </c>
      <c r="F6" s="30">
        <f>IF(OR($A6="",$B6=""),"",'MPTO_working_2-way'!D5)</f>
        <v>1.9787488378270688</v>
      </c>
      <c r="G6" s="32">
        <f>IF(OR($A6="",$B6=""),"",'MPTO_working_2-way'!E5)</f>
        <v>2.0217125797258788</v>
      </c>
      <c r="H6" s="30">
        <f>IF(OR($A6="",$B6=""),"",'OddsRatio_working_2-way'!M5)</f>
        <v>1.9787209698591859</v>
      </c>
      <c r="I6" s="30">
        <f>IF(OR($A6="",$B6=""),"",'OddsRatio_working_2-way'!N5)</f>
        <v>2.0217416718310179</v>
      </c>
      <c r="J6" s="30">
        <f>IF('Log_working_2-way'!$D5="","",A6^('Log_working_2-way'!$D5))</f>
        <v>1.9783842182123497</v>
      </c>
      <c r="K6" s="32">
        <f>IF('Log_working_2-way'!$D5="","",B6^('Log_working_2-way'!$D5))</f>
        <v>2.0220933467498754</v>
      </c>
      <c r="L6" s="37">
        <f t="shared" si="9"/>
        <v>0.50518134715025909</v>
      </c>
      <c r="M6" s="37">
        <f t="shared" si="10"/>
        <v>0.49481865284974086</v>
      </c>
      <c r="N6" s="38">
        <v>102</v>
      </c>
      <c r="O6" s="38">
        <f t="shared" si="11"/>
        <v>48.596858638743448</v>
      </c>
      <c r="P6" s="38">
        <f t="shared" si="12"/>
        <v>49.692307692307701</v>
      </c>
      <c r="Q6" s="38">
        <f t="shared" si="13"/>
        <v>52.307692307692314</v>
      </c>
      <c r="R6" s="38">
        <f t="shared" si="14"/>
        <v>53.403141361256544</v>
      </c>
      <c r="S6" s="39">
        <f t="shared" si="15"/>
        <v>-3.7108336689488652</v>
      </c>
      <c r="T6" s="39">
        <f t="shared" si="16"/>
        <v>-3.7108336689488439</v>
      </c>
      <c r="U6" t="s">
        <v>85</v>
      </c>
      <c r="V6" t="s">
        <v>86</v>
      </c>
      <c r="W6" t="s">
        <v>70</v>
      </c>
      <c r="X6" s="48" t="s">
        <v>129</v>
      </c>
      <c r="Y6" s="41"/>
    </row>
    <row r="7" spans="1:25" s="12" customFormat="1" ht="15" x14ac:dyDescent="0.25">
      <c r="A7">
        <v>1.93</v>
      </c>
      <c r="B7">
        <v>1.93</v>
      </c>
      <c r="C7" s="29">
        <f t="shared" si="0"/>
        <v>3.62694300518136E-2</v>
      </c>
      <c r="D7" s="30">
        <f>IF(OR($A7="",$B7=""),"",A7*'MPTO_working_2-way'!$G6)</f>
        <v>2</v>
      </c>
      <c r="E7" s="32">
        <f>IF(OR($A7="",$B7=""),"",B7*'MPTO_working_2-way'!$G6)</f>
        <v>2</v>
      </c>
      <c r="F7" s="30">
        <f>IF(OR($A7="",$B7=""),"",'MPTO_working_2-way'!D6)</f>
        <v>2.0000000000000004</v>
      </c>
      <c r="G7" s="32">
        <f>IF(OR($A7="",$B7=""),"",'MPTO_working_2-way'!E6)</f>
        <v>2.0000000000000004</v>
      </c>
      <c r="H7" s="30">
        <f>IF(OR($A7="",$B7=""),"",'OddsRatio_working_2-way'!M6)</f>
        <v>2</v>
      </c>
      <c r="I7" s="30">
        <f>IF(OR($A7="",$B7=""),"",'OddsRatio_working_2-way'!N6)</f>
        <v>2</v>
      </c>
      <c r="J7" s="30">
        <f>IF('Log_working_2-way'!$D6="","",A7^('Log_working_2-way'!$D6))</f>
        <v>1.9999999999999618</v>
      </c>
      <c r="K7" s="32">
        <f>IF('Log_working_2-way'!$D6="","",B7^('Log_working_2-way'!$D6))</f>
        <v>1.9999999999999618</v>
      </c>
      <c r="L7" s="37">
        <f t="shared" si="9"/>
        <v>0.5</v>
      </c>
      <c r="M7" s="37">
        <f t="shared" si="10"/>
        <v>0.5</v>
      </c>
      <c r="N7" s="38">
        <v>103</v>
      </c>
      <c r="O7" s="38">
        <f t="shared" si="11"/>
        <v>49.632124352331608</v>
      </c>
      <c r="P7" s="38">
        <f t="shared" si="12"/>
        <v>49.632124352331608</v>
      </c>
      <c r="Q7" s="38">
        <f t="shared" si="13"/>
        <v>53.367875647668399</v>
      </c>
      <c r="R7" s="38">
        <f t="shared" si="14"/>
        <v>53.367875647668399</v>
      </c>
      <c r="S7" s="39">
        <f t="shared" si="15"/>
        <v>-3.7357512953367902</v>
      </c>
      <c r="T7" s="39">
        <f t="shared" si="16"/>
        <v>-3.7357512953367902</v>
      </c>
      <c r="U7" t="s">
        <v>87</v>
      </c>
      <c r="V7" t="s">
        <v>69</v>
      </c>
      <c r="W7" t="s">
        <v>70</v>
      </c>
      <c r="X7" s="48" t="s">
        <v>129</v>
      </c>
      <c r="Y7" s="41"/>
    </row>
    <row r="8" spans="1:25" ht="15" x14ac:dyDescent="0.25">
      <c r="A8">
        <v>1.81</v>
      </c>
      <c r="B8">
        <v>2.0699999999999998</v>
      </c>
      <c r="C8" s="29">
        <f t="shared" si="0"/>
        <v>3.5577975284917462E-2</v>
      </c>
      <c r="D8" s="30">
        <f>IF(OR($A8="",$B8=""),"",A8*'MPTO_working_2-way'!$G7)</f>
        <v>1.8743961352657006</v>
      </c>
      <c r="E8" s="32">
        <f>IF(OR($A8="",$B8=""),"",B8*'MPTO_working_2-way'!$G7)</f>
        <v>2.1436464088397789</v>
      </c>
      <c r="F8" s="30">
        <f>IF(OR($A8="",$B8=""),"",'MPTO_working_2-way'!D7)</f>
        <v>1.8702173858786533</v>
      </c>
      <c r="G8" s="32">
        <f>IF(OR($A8="",$B8=""),"",'MPTO_working_2-way'!E7)</f>
        <v>2.1491381535549374</v>
      </c>
      <c r="H8" s="30">
        <f>IF(OR($A8="",$B8=""),"",'OddsRatio_working_2-way'!M7)</f>
        <v>1.8700628401410975</v>
      </c>
      <c r="I8" s="30">
        <f>IF(OR($A8="",$B8=""),"",'OddsRatio_working_2-way'!N7)</f>
        <v>2.1493422703098441</v>
      </c>
      <c r="J8" s="30">
        <f>IF('Log_working_2-way'!$D7="","",A8^('Log_working_2-way'!$D7))</f>
        <v>1.8681622223592078</v>
      </c>
      <c r="K8" s="32">
        <f>IF('Log_working_2-way'!$D7="","",B8^('Log_working_2-way'!$D7))</f>
        <v>2.1518584594506485</v>
      </c>
      <c r="L8" s="37">
        <f t="shared" si="9"/>
        <v>0.53350515463917525</v>
      </c>
      <c r="M8" s="37">
        <f t="shared" si="10"/>
        <v>0.46649484536082475</v>
      </c>
      <c r="N8" s="38">
        <v>104</v>
      </c>
      <c r="O8" s="38">
        <f t="shared" si="11"/>
        <v>46.541436464088406</v>
      </c>
      <c r="P8" s="38">
        <f t="shared" si="12"/>
        <v>53.758454106280183</v>
      </c>
      <c r="Q8" s="38">
        <f t="shared" si="13"/>
        <v>50.24154589371981</v>
      </c>
      <c r="R8" s="38">
        <f t="shared" si="14"/>
        <v>57.458563535911608</v>
      </c>
      <c r="S8" s="39">
        <f t="shared" si="15"/>
        <v>-3.7001094296314037</v>
      </c>
      <c r="T8" s="39">
        <f t="shared" si="16"/>
        <v>-3.700109429631425</v>
      </c>
      <c r="U8" t="s">
        <v>72</v>
      </c>
      <c r="V8" t="s">
        <v>88</v>
      </c>
      <c r="W8" t="s">
        <v>70</v>
      </c>
      <c r="X8" s="48" t="s">
        <v>129</v>
      </c>
      <c r="Y8" s="41"/>
    </row>
    <row r="9" spans="1:25" ht="15" x14ac:dyDescent="0.25">
      <c r="A9">
        <v>2.0099999999999998</v>
      </c>
      <c r="B9">
        <v>1.87</v>
      </c>
      <c r="C9" s="29">
        <f t="shared" si="0"/>
        <v>3.22717960997152E-2</v>
      </c>
      <c r="D9" s="30">
        <f>IF(OR($A9="",$B9=""),"",A9*'MPTO_working_2-way'!$G8)</f>
        <v>2.0748663101604272</v>
      </c>
      <c r="E9" s="32">
        <f>IF(OR($A9="",$B9=""),"",B9*'MPTO_working_2-way'!$G8)</f>
        <v>1.9303482587064675</v>
      </c>
      <c r="F9" s="30">
        <f>IF(OR($A9="",$B9=""),"",'MPTO_working_2-way'!D8)</f>
        <v>2.0773758532069522</v>
      </c>
      <c r="G9" s="32">
        <f>IF(OR($A9="",$B9=""),"",'MPTO_working_2-way'!E8)</f>
        <v>1.9281811886013285</v>
      </c>
      <c r="H9" s="30">
        <f>IF(OR($A9="",$B9=""),"",'OddsRatio_working_2-way'!M8)</f>
        <v>2.0774597626964471</v>
      </c>
      <c r="I9" s="30">
        <f>IF(OR($A9="",$B9=""),"",'OddsRatio_working_2-way'!N8)</f>
        <v>1.9281089045009006</v>
      </c>
      <c r="J9" s="30">
        <f>IF('Log_working_2-way'!$D8="","",A9^('Log_working_2-way'!$D8))</f>
        <v>2.0786033258509891</v>
      </c>
      <c r="K9" s="32">
        <f>IF('Log_working_2-way'!$D8="","",B9^('Log_working_2-way'!$D8))</f>
        <v>1.9271248994258339</v>
      </c>
      <c r="L9" s="37">
        <f t="shared" si="9"/>
        <v>0.48195876288659806</v>
      </c>
      <c r="M9" s="37">
        <f t="shared" si="10"/>
        <v>0.51804123711340211</v>
      </c>
      <c r="N9" s="38">
        <v>105</v>
      </c>
      <c r="O9" s="38">
        <f t="shared" si="11"/>
        <v>52.761194029850742</v>
      </c>
      <c r="P9" s="38">
        <f t="shared" si="12"/>
        <v>48.850267379679146</v>
      </c>
      <c r="Q9" s="38">
        <f t="shared" si="13"/>
        <v>56.149732620320847</v>
      </c>
      <c r="R9" s="38">
        <f t="shared" si="14"/>
        <v>52.238805970149258</v>
      </c>
      <c r="S9" s="39">
        <f t="shared" si="15"/>
        <v>-3.3885385904701053</v>
      </c>
      <c r="T9" s="39">
        <f t="shared" si="16"/>
        <v>-3.3885385904701124</v>
      </c>
      <c r="U9" t="s">
        <v>89</v>
      </c>
      <c r="V9" t="s">
        <v>90</v>
      </c>
      <c r="W9" t="s">
        <v>70</v>
      </c>
      <c r="X9" s="48" t="s">
        <v>129</v>
      </c>
      <c r="Y9" s="41"/>
    </row>
    <row r="10" spans="1:25" ht="14.25" customHeight="1" x14ac:dyDescent="0.25">
      <c r="A10">
        <v>1.74</v>
      </c>
      <c r="B10">
        <v>2.16</v>
      </c>
      <c r="C10" s="29">
        <f t="shared" si="0"/>
        <v>3.7675606641123682E-2</v>
      </c>
      <c r="D10" s="30">
        <f>IF(OR($A10="",$B10=""),"",A10*'MPTO_working_2-way'!$G9)</f>
        <v>1.8055555555555551</v>
      </c>
      <c r="E10" s="32">
        <f>IF(OR($A10="",$B10=""),"",B10*'MPTO_working_2-way'!$G9)</f>
        <v>2.2413793103448274</v>
      </c>
      <c r="F10" s="30">
        <f>IF(OR($A10="",$B10=""),"",'MPTO_working_2-way'!D9)</f>
        <v>1.7989661114302122</v>
      </c>
      <c r="G10" s="32">
        <f>IF(OR($A10="",$B10=""),"",'MPTO_working_2-way'!E9)</f>
        <v>2.2516175413371671</v>
      </c>
      <c r="H10" s="30">
        <f>IF(OR($A10="",$B10=""),"",'OddsRatio_working_2-way'!M9)</f>
        <v>1.7987058497862392</v>
      </c>
      <c r="I10" s="30">
        <f>IF(OR($A10="",$B10=""),"",'OddsRatio_working_2-way'!N9)</f>
        <v>2.2520253861514017</v>
      </c>
      <c r="J10" s="30">
        <f>IF('Log_working_2-way'!$D9="","",A10^('Log_working_2-way'!$D9))</f>
        <v>1.7957063007853538</v>
      </c>
      <c r="K10" s="32">
        <f>IF('Log_working_2-way'!$D9="","",B10^('Log_working_2-way'!$D9))</f>
        <v>2.2567451068476951</v>
      </c>
      <c r="L10" s="37">
        <f t="shared" si="9"/>
        <v>0.55384615384615399</v>
      </c>
      <c r="M10" s="37">
        <f t="shared" si="10"/>
        <v>0.44615384615384618</v>
      </c>
      <c r="N10" s="38">
        <v>106</v>
      </c>
      <c r="O10" s="38">
        <f t="shared" si="11"/>
        <v>45.080459770114942</v>
      </c>
      <c r="P10" s="38">
        <f t="shared" si="12"/>
        <v>56.925925925925924</v>
      </c>
      <c r="Q10" s="38">
        <f t="shared" si="13"/>
        <v>49.074074074074069</v>
      </c>
      <c r="R10" s="38">
        <f t="shared" si="14"/>
        <v>60.919540229885051</v>
      </c>
      <c r="S10" s="39">
        <f t="shared" si="15"/>
        <v>-3.9936143039591272</v>
      </c>
      <c r="T10" s="39">
        <f t="shared" si="16"/>
        <v>-3.9936143039591272</v>
      </c>
      <c r="U10" t="s">
        <v>91</v>
      </c>
      <c r="V10" t="s">
        <v>92</v>
      </c>
      <c r="W10" t="s">
        <v>70</v>
      </c>
      <c r="X10" s="48" t="s">
        <v>129</v>
      </c>
      <c r="Y10" s="41"/>
    </row>
    <row r="11" spans="1:25" ht="15" x14ac:dyDescent="0.25">
      <c r="A11">
        <v>1.65</v>
      </c>
      <c r="B11">
        <v>2.2999999999999998</v>
      </c>
      <c r="C11" s="29">
        <f t="shared" si="0"/>
        <v>4.0843214756258295E-2</v>
      </c>
      <c r="D11" s="30">
        <f>IF(OR($A11="",$B11=""),"",A11*'MPTO_working_2-way'!$G10)</f>
        <v>1.7173913043478262</v>
      </c>
      <c r="E11" s="32">
        <f>IF(OR($A11="",$B11=""),"",B11*'MPTO_working_2-way'!$G10)</f>
        <v>2.393939393939394</v>
      </c>
      <c r="F11" s="30">
        <f>IF(OR($A11="",$B11=""),"",'MPTO_working_2-way'!D10)</f>
        <v>1.7075365579302588</v>
      </c>
      <c r="G11" s="32">
        <f>IF(OR($A11="",$B11=""),"",'MPTO_working_2-way'!E10)</f>
        <v>2.4133545310015898</v>
      </c>
      <c r="H11" s="30">
        <f>IF(OR($A11="",$B11=""),"",'OddsRatio_working_2-way'!M10)</f>
        <v>1.7071067811865481</v>
      </c>
      <c r="I11" s="30">
        <f>IF(OR($A11="",$B11=""),"",'OddsRatio_working_2-way'!N10)</f>
        <v>2.4142135623730949</v>
      </c>
      <c r="J11" s="30">
        <f>IF('Log_working_2-way'!$D10="","",A11^('Log_working_2-way'!$D10))</f>
        <v>1.7026112839208782</v>
      </c>
      <c r="K11" s="32">
        <f>IF('Log_working_2-way'!$D10="","",B11^('Log_working_2-way'!$D10))</f>
        <v>2.4232620837218128</v>
      </c>
      <c r="L11" s="37">
        <f t="shared" si="9"/>
        <v>0.58227848101265822</v>
      </c>
      <c r="M11" s="37">
        <f t="shared" si="10"/>
        <v>0.41772151898734178</v>
      </c>
      <c r="N11" s="38">
        <v>107</v>
      </c>
      <c r="O11" s="38">
        <f t="shared" si="11"/>
        <v>42.151515151515142</v>
      </c>
      <c r="P11" s="38">
        <f t="shared" si="12"/>
        <v>60.478260869565219</v>
      </c>
      <c r="Q11" s="38">
        <f t="shared" si="13"/>
        <v>46.521739130434788</v>
      </c>
      <c r="R11" s="38">
        <f t="shared" si="14"/>
        <v>64.848484848484844</v>
      </c>
      <c r="S11" s="39">
        <f t="shared" si="15"/>
        <v>-4.3702239789196469</v>
      </c>
      <c r="T11" s="39">
        <f t="shared" si="16"/>
        <v>-4.3702239789196256</v>
      </c>
      <c r="U11" t="s">
        <v>73</v>
      </c>
      <c r="V11" t="s">
        <v>93</v>
      </c>
      <c r="W11" t="s">
        <v>70</v>
      </c>
      <c r="X11" s="48" t="s">
        <v>129</v>
      </c>
      <c r="Y11" s="41"/>
    </row>
    <row r="12" spans="1:25" ht="15" x14ac:dyDescent="0.25">
      <c r="A12">
        <v>1.83</v>
      </c>
      <c r="B12">
        <v>2.0499999999999998</v>
      </c>
      <c r="C12" s="29">
        <f t="shared" si="0"/>
        <v>3.4252965480474407E-2</v>
      </c>
      <c r="D12" s="30">
        <f>IF(OR($A12="",$B12=""),"",A12*'MPTO_working_2-way'!$G11)</f>
        <v>1.8926829268292682</v>
      </c>
      <c r="E12" s="32">
        <f>IF(OR($A12="",$B12=""),"",B12*'MPTO_working_2-way'!$G11)</f>
        <v>2.1202185792349724</v>
      </c>
      <c r="F12" s="30">
        <f>IF(OR($A12="",$B12=""),"",'MPTO_working_2-way'!D11)</f>
        <v>1.8892106257081707</v>
      </c>
      <c r="G12" s="32">
        <f>IF(OR($A12="",$B12=""),"",'MPTO_working_2-way'!E11)</f>
        <v>2.1245929491717397</v>
      </c>
      <c r="H12" s="30">
        <f>IF(OR($A12="",$B12=""),"",'OddsRatio_working_2-way'!M11)</f>
        <v>1.8890872794479689</v>
      </c>
      <c r="I12" s="30">
        <f>IF(OR($A12="",$B12=""),"",'OddsRatio_working_2-way'!N11)</f>
        <v>2.1247489679763456</v>
      </c>
      <c r="J12" s="30">
        <f>IF('Log_working_2-way'!$D11="","",A12^('Log_working_2-way'!$D11))</f>
        <v>1.8875091450726849</v>
      </c>
      <c r="K12" s="32">
        <f>IF('Log_working_2-way'!$D11="","",B12^('Log_working_2-way'!$D11))</f>
        <v>2.1267489530128172</v>
      </c>
      <c r="L12" s="37">
        <f t="shared" si="9"/>
        <v>0.52835051546391754</v>
      </c>
      <c r="M12" s="37">
        <f t="shared" si="10"/>
        <v>0.47164948453608252</v>
      </c>
      <c r="N12" s="38">
        <v>108</v>
      </c>
      <c r="O12" s="38">
        <f t="shared" si="11"/>
        <v>48.983606557377051</v>
      </c>
      <c r="P12" s="38">
        <f t="shared" si="12"/>
        <v>55.317073170731703</v>
      </c>
      <c r="Q12" s="38">
        <f t="shared" si="13"/>
        <v>52.682926829268297</v>
      </c>
      <c r="R12" s="38">
        <f t="shared" si="14"/>
        <v>59.016393442622942</v>
      </c>
      <c r="S12" s="39">
        <f t="shared" si="15"/>
        <v>-3.6993202718912457</v>
      </c>
      <c r="T12" s="39">
        <f t="shared" si="16"/>
        <v>-3.6993202718912386</v>
      </c>
      <c r="U12" t="s">
        <v>94</v>
      </c>
      <c r="V12" t="s">
        <v>95</v>
      </c>
      <c r="W12" t="s">
        <v>70</v>
      </c>
      <c r="X12" s="48" t="s">
        <v>129</v>
      </c>
      <c r="Y12" s="41"/>
    </row>
    <row r="13" spans="1:25" ht="15" x14ac:dyDescent="0.25">
      <c r="A13">
        <v>1.98</v>
      </c>
      <c r="B13">
        <v>1.89</v>
      </c>
      <c r="C13" s="29">
        <f t="shared" si="0"/>
        <v>3.4151034151034265E-2</v>
      </c>
      <c r="D13" s="30">
        <f>IF(OR($A13="",$B13=""),"",A13*'MPTO_working_2-way'!$G12)</f>
        <v>2.0476190476190479</v>
      </c>
      <c r="E13" s="32">
        <f>IF(OR($A13="",$B13=""),"",B13*'MPTO_working_2-way'!$G12)</f>
        <v>1.9545454545454546</v>
      </c>
      <c r="F13" s="30">
        <f>IF(OR($A13="",$B13=""),"",'MPTO_working_2-way'!D12)</f>
        <v>2.0492853622474128</v>
      </c>
      <c r="G13" s="32">
        <f>IF(OR($A13="",$B13=""),"",'MPTO_working_2-way'!E12)</f>
        <v>1.9530295913574449</v>
      </c>
      <c r="H13" s="30">
        <f>IF(OR($A13="",$B13=""),"",'OddsRatio_working_2-way'!M12)</f>
        <v>2.0493443645942064</v>
      </c>
      <c r="I13" s="30">
        <f>IF(OR($A13="",$B13=""),"",'OddsRatio_working_2-way'!N12)</f>
        <v>1.9529760045804527</v>
      </c>
      <c r="J13" s="30">
        <f>IF('Log_working_2-way'!$D12="","",A13^('Log_working_2-way'!$D12))</f>
        <v>2.0501043431252364</v>
      </c>
      <c r="K13" s="32">
        <f>IF('Log_working_2-way'!$D12="","",B13^('Log_working_2-way'!$D12))</f>
        <v>1.9522863194945297</v>
      </c>
      <c r="L13" s="37">
        <f t="shared" si="9"/>
        <v>0.48837209302325574</v>
      </c>
      <c r="M13" s="37">
        <f t="shared" si="10"/>
        <v>0.51162790697674421</v>
      </c>
      <c r="N13" s="38">
        <v>109</v>
      </c>
      <c r="O13" s="38">
        <f t="shared" si="11"/>
        <v>53.949494949494948</v>
      </c>
      <c r="P13" s="38">
        <f t="shared" si="12"/>
        <v>51.328042328042329</v>
      </c>
      <c r="Q13" s="38">
        <f t="shared" si="13"/>
        <v>57.671957671957678</v>
      </c>
      <c r="R13" s="38">
        <f t="shared" si="14"/>
        <v>55.050505050505052</v>
      </c>
      <c r="S13" s="39">
        <f t="shared" si="15"/>
        <v>-3.7224627224627298</v>
      </c>
      <c r="T13" s="39">
        <f t="shared" si="16"/>
        <v>-3.7224627224627227</v>
      </c>
      <c r="U13" t="s">
        <v>96</v>
      </c>
      <c r="V13" t="s">
        <v>97</v>
      </c>
      <c r="W13" t="s">
        <v>131</v>
      </c>
      <c r="X13" s="48" t="s">
        <v>129</v>
      </c>
      <c r="Y13" s="41"/>
    </row>
    <row r="14" spans="1:25" s="35" customFormat="1" ht="15" x14ac:dyDescent="0.25">
      <c r="A14">
        <v>2.2999999999999998</v>
      </c>
      <c r="B14">
        <v>1.66</v>
      </c>
      <c r="C14" s="29">
        <f t="shared" si="0"/>
        <v>3.7192247249869137E-2</v>
      </c>
      <c r="D14" s="30">
        <f>IF(OR($A14="",$B14=""),"",A14*'MPTO_working_2-way'!$G13)</f>
        <v>2.3855421686746987</v>
      </c>
      <c r="E14" s="32">
        <f>IF(OR($A14="",$B14=""),"",B14*'MPTO_working_2-way'!$G13)</f>
        <v>1.7217391304347827</v>
      </c>
      <c r="F14" s="30">
        <f>IF(OR($A14="",$B14=""),"",'MPTO_working_2-way'!D13)</f>
        <v>2.402769037130271</v>
      </c>
      <c r="G14" s="32">
        <f>IF(OR($A14="",$B14=""),"",'MPTO_working_2-way'!E13)</f>
        <v>1.7128757290264693</v>
      </c>
      <c r="H14" s="30">
        <f>IF(OR($A14="",$B14=""),"",'OddsRatio_working_2-way'!M13)</f>
        <v>2.4034589305344736</v>
      </c>
      <c r="I14" s="30">
        <f>IF(OR($A14="",$B14=""),"",'OddsRatio_working_2-way'!N13)</f>
        <v>1.7125253031944256</v>
      </c>
      <c r="J14" s="30">
        <f>IF('Log_working_2-way'!$D13="","",A14^('Log_working_2-way'!$D13))</f>
        <v>2.4114497005870583</v>
      </c>
      <c r="K14" s="32">
        <f>IF('Log_working_2-way'!$D13="","",B14^('Log_working_2-way'!$D13))</f>
        <v>1.708491418138335</v>
      </c>
      <c r="L14" s="37">
        <f t="shared" si="9"/>
        <v>0.41919191919191923</v>
      </c>
      <c r="M14" s="37">
        <f t="shared" si="10"/>
        <v>0.58080808080808077</v>
      </c>
      <c r="N14" s="38">
        <v>110</v>
      </c>
      <c r="O14" s="38">
        <f t="shared" si="11"/>
        <v>62.173913043478258</v>
      </c>
      <c r="P14" s="38">
        <f t="shared" si="12"/>
        <v>43.734939759036145</v>
      </c>
      <c r="Q14" s="38">
        <f t="shared" si="13"/>
        <v>66.265060240963862</v>
      </c>
      <c r="R14" s="38">
        <f t="shared" si="14"/>
        <v>47.826086956521742</v>
      </c>
      <c r="S14" s="39">
        <f t="shared" si="15"/>
        <v>-4.0911471974856042</v>
      </c>
      <c r="T14" s="39">
        <f t="shared" si="16"/>
        <v>-4.0911471974855971</v>
      </c>
      <c r="U14" t="s">
        <v>98</v>
      </c>
      <c r="V14" t="s">
        <v>99</v>
      </c>
      <c r="W14" t="s">
        <v>131</v>
      </c>
      <c r="X14" s="48" t="s">
        <v>129</v>
      </c>
      <c r="Y14" s="41"/>
    </row>
    <row r="15" spans="1:25" ht="15" x14ac:dyDescent="0.25">
      <c r="A15">
        <v>1.97</v>
      </c>
      <c r="B15">
        <v>1.9</v>
      </c>
      <c r="C15" s="29">
        <f t="shared" si="0"/>
        <v>3.3930002671653803E-2</v>
      </c>
      <c r="D15" s="30">
        <f>IF(OR($A15="",$B15=""),"",A15*'MPTO_working_2-way'!$G14)</f>
        <v>2.0368421052631578</v>
      </c>
      <c r="E15" s="32">
        <f>IF(OR($A15="",$B15=""),"",B15*'MPTO_working_2-way'!$G14)</f>
        <v>1.9644670050761421</v>
      </c>
      <c r="F15" s="30">
        <f>IF(OR($A15="",$B15=""),"",'MPTO_working_2-way'!D14)</f>
        <v>2.0381159814865235</v>
      </c>
      <c r="G15" s="32">
        <f>IF(OR($A15="",$B15=""),"",'MPTO_working_2-way'!E14)</f>
        <v>1.9632835038027801</v>
      </c>
      <c r="H15" s="30">
        <f>IF(OR($A15="",$B15=""),"",'OddsRatio_working_2-way'!M14)</f>
        <v>2.0381607668264961</v>
      </c>
      <c r="I15" s="30">
        <f>IF(OR($A15="",$B15=""),"",'OddsRatio_working_2-way'!N14)</f>
        <v>1.963241948601903</v>
      </c>
      <c r="J15" s="30">
        <f>IF('Log_working_2-way'!$D14="","",A15^('Log_working_2-way'!$D14))</f>
        <v>2.0387414625037734</v>
      </c>
      <c r="K15" s="32">
        <f>IF('Log_working_2-way'!$D14="","",B15^('Log_working_2-way'!$D14))</f>
        <v>1.9627034600020314</v>
      </c>
      <c r="L15" s="37">
        <f t="shared" si="9"/>
        <v>0.49095607235142119</v>
      </c>
      <c r="M15" s="37">
        <f t="shared" si="10"/>
        <v>0.50904392764857886</v>
      </c>
      <c r="N15" s="38">
        <v>111</v>
      </c>
      <c r="O15" s="38">
        <f t="shared" si="11"/>
        <v>54.654822335025372</v>
      </c>
      <c r="P15" s="38">
        <f t="shared" si="12"/>
        <v>52.578947368421041</v>
      </c>
      <c r="Q15" s="38">
        <f t="shared" si="13"/>
        <v>58.421052631578945</v>
      </c>
      <c r="R15" s="38">
        <f t="shared" si="14"/>
        <v>56.345177664974614</v>
      </c>
      <c r="S15" s="39">
        <f t="shared" si="15"/>
        <v>-3.766230296553573</v>
      </c>
      <c r="T15" s="39">
        <f t="shared" si="16"/>
        <v>-3.766230296553573</v>
      </c>
      <c r="U15" t="s">
        <v>100</v>
      </c>
      <c r="V15" t="s">
        <v>101</v>
      </c>
      <c r="W15" t="s">
        <v>131</v>
      </c>
      <c r="X15" s="48" t="s">
        <v>129</v>
      </c>
      <c r="Y15" s="41"/>
    </row>
    <row r="16" spans="1:25" ht="15" x14ac:dyDescent="0.25">
      <c r="A16">
        <v>2.04</v>
      </c>
      <c r="B16">
        <v>1.83</v>
      </c>
      <c r="C16" s="29">
        <f t="shared" si="0"/>
        <v>3.6644165863066513E-2</v>
      </c>
      <c r="D16" s="30">
        <f>IF(OR($A16="",$B16=""),"",A16*'MPTO_working_2-way'!$G15)</f>
        <v>2.1147540983606556</v>
      </c>
      <c r="E16" s="32">
        <f>IF(OR($A16="",$B16=""),"",B16*'MPTO_working_2-way'!$G15)</f>
        <v>1.8970588235294117</v>
      </c>
      <c r="F16" s="30">
        <f>IF(OR($A16="",$B16=""),"",'MPTO_working_2-way'!D15)</f>
        <v>2.119209809264305</v>
      </c>
      <c r="G16" s="32">
        <f>IF(OR($A16="",$B16=""),"",'MPTO_working_2-way'!E15)</f>
        <v>1.8934875228241022</v>
      </c>
      <c r="H16" s="30">
        <f>IF(OR($A16="",$B16=""),"",'OddsRatio_working_2-way'!M15)</f>
        <v>2.1193802071650061</v>
      </c>
      <c r="I16" s="30">
        <f>IF(OR($A16="",$B16=""),"",'OddsRatio_working_2-way'!N15)</f>
        <v>1.8933515114874566</v>
      </c>
      <c r="J16" s="30">
        <f>IF('Log_working_2-way'!$D15="","",A16^('Log_working_2-way'!$D15))</f>
        <v>2.1214216172135263</v>
      </c>
      <c r="K16" s="32">
        <f>IF('Log_working_2-way'!$D15="","",B16^('Log_working_2-way'!$D15))</f>
        <v>1.8917252749993179</v>
      </c>
      <c r="L16" s="37">
        <f t="shared" si="9"/>
        <v>0.47286821705426357</v>
      </c>
      <c r="M16" s="37">
        <f t="shared" si="10"/>
        <v>0.52713178294573648</v>
      </c>
      <c r="N16" s="38">
        <v>112</v>
      </c>
      <c r="O16" s="38">
        <f t="shared" si="11"/>
        <v>57.098039215686278</v>
      </c>
      <c r="P16" s="38">
        <f t="shared" si="12"/>
        <v>50.797814207650269</v>
      </c>
      <c r="Q16" s="38">
        <f t="shared" si="13"/>
        <v>61.202185792349724</v>
      </c>
      <c r="R16" s="38">
        <f t="shared" si="14"/>
        <v>54.901960784313722</v>
      </c>
      <c r="S16" s="39">
        <f t="shared" si="15"/>
        <v>-4.104146576663446</v>
      </c>
      <c r="T16" s="39">
        <f t="shared" si="16"/>
        <v>-4.1041465766634531</v>
      </c>
      <c r="U16" t="s">
        <v>102</v>
      </c>
      <c r="V16" t="s">
        <v>103</v>
      </c>
      <c r="W16" t="s">
        <v>131</v>
      </c>
      <c r="X16" s="48" t="s">
        <v>129</v>
      </c>
      <c r="Y16" s="41"/>
    </row>
    <row r="17" spans="1:25" ht="15" x14ac:dyDescent="0.25">
      <c r="A17">
        <v>2.2400000000000002</v>
      </c>
      <c r="B17">
        <v>1.69</v>
      </c>
      <c r="C17" s="29">
        <f t="shared" si="0"/>
        <v>3.8144547759932479E-2</v>
      </c>
      <c r="D17" s="30">
        <f>IF(OR($A17="",$B17=""),"",A17*'MPTO_working_2-way'!$G16)</f>
        <v>2.3254437869822491</v>
      </c>
      <c r="E17" s="32">
        <f>IF(OR($A17="",$B17=""),"",B17*'MPTO_working_2-way'!$G16)</f>
        <v>1.7544642857142858</v>
      </c>
      <c r="F17" s="30">
        <f>IF(OR($A17="",$B17=""),"",'MPTO_working_2-way'!D16)</f>
        <v>2.3399678575843743</v>
      </c>
      <c r="G17" s="32">
        <f>IF(OR($A17="",$B17=""),"",'MPTO_working_2-way'!E16)</f>
        <v>1.7462865578005351</v>
      </c>
      <c r="H17" s="30">
        <f>IF(OR($A17="",$B17=""),"",'OddsRatio_working_2-way'!M16)</f>
        <v>2.3405601251996737</v>
      </c>
      <c r="I17" s="30">
        <f>IF(OR($A17="",$B17=""),"",'OddsRatio_working_2-way'!N16)</f>
        <v>1.7459568438611086</v>
      </c>
      <c r="J17" s="30">
        <f>IF('Log_working_2-way'!$D16="","",A17^('Log_working_2-way'!$D16))</f>
        <v>2.347284961783934</v>
      </c>
      <c r="K17" s="32">
        <f>IF('Log_working_2-way'!$D16="","",B17^('Log_working_2-way'!$D16))</f>
        <v>1.7422334757420166</v>
      </c>
      <c r="L17" s="37">
        <f t="shared" si="9"/>
        <v>0.43002544529262077</v>
      </c>
      <c r="M17" s="37">
        <f t="shared" si="10"/>
        <v>0.56997455470737912</v>
      </c>
      <c r="N17" s="38">
        <v>113</v>
      </c>
      <c r="O17" s="38">
        <f t="shared" si="11"/>
        <v>62.553571428571438</v>
      </c>
      <c r="P17" s="38">
        <f t="shared" si="12"/>
        <v>46.136094674556212</v>
      </c>
      <c r="Q17" s="38">
        <f t="shared" si="13"/>
        <v>66.863905325443795</v>
      </c>
      <c r="R17" s="38">
        <f t="shared" si="14"/>
        <v>50.446428571428569</v>
      </c>
      <c r="S17" s="39">
        <f t="shared" si="15"/>
        <v>-4.3103338968723577</v>
      </c>
      <c r="T17" s="39">
        <f t="shared" si="16"/>
        <v>-4.3103338968723577</v>
      </c>
      <c r="U17" t="s">
        <v>104</v>
      </c>
      <c r="V17" t="s">
        <v>105</v>
      </c>
      <c r="W17" t="s">
        <v>131</v>
      </c>
      <c r="X17" s="48" t="s">
        <v>129</v>
      </c>
      <c r="Y17" s="41"/>
    </row>
    <row r="18" spans="1:25" ht="15" x14ac:dyDescent="0.25">
      <c r="A18">
        <v>2.16</v>
      </c>
      <c r="B18">
        <v>1.74</v>
      </c>
      <c r="C18" s="29">
        <f t="shared" si="0"/>
        <v>3.7675606641123682E-2</v>
      </c>
      <c r="D18" s="30">
        <f>IF(OR($A18="",$B18=""),"",A18*'MPTO_working_2-way'!$G17)</f>
        <v>2.2413793103448274</v>
      </c>
      <c r="E18" s="32">
        <f>IF(OR($A18="",$B18=""),"",B18*'MPTO_working_2-way'!$G17)</f>
        <v>1.8055555555555551</v>
      </c>
      <c r="F18" s="30">
        <f>IF(OR($A18="",$B18=""),"",'MPTO_working_2-way'!D17)</f>
        <v>2.2516175413371671</v>
      </c>
      <c r="G18" s="32">
        <f>IF(OR($A18="",$B18=""),"",'MPTO_working_2-way'!E17)</f>
        <v>1.7989661114302122</v>
      </c>
      <c r="H18" s="30">
        <f>IF(OR($A18="",$B18=""),"",'OddsRatio_working_2-way'!M17)</f>
        <v>2.2520253861514017</v>
      </c>
      <c r="I18" s="30">
        <f>IF(OR($A18="",$B18=""),"",'OddsRatio_working_2-way'!N17)</f>
        <v>1.7987058497862392</v>
      </c>
      <c r="J18" s="30">
        <f>IF('Log_working_2-way'!$D17="","",A18^('Log_working_2-way'!$D17))</f>
        <v>2.2567451068476951</v>
      </c>
      <c r="K18" s="32">
        <f>IF('Log_working_2-way'!$D17="","",B18^('Log_working_2-way'!$D17))</f>
        <v>1.7957063007853538</v>
      </c>
      <c r="L18" s="37">
        <f t="shared" si="9"/>
        <v>0.44615384615384618</v>
      </c>
      <c r="M18" s="37">
        <f t="shared" si="10"/>
        <v>0.55384615384615399</v>
      </c>
      <c r="N18" s="38">
        <v>114</v>
      </c>
      <c r="O18" s="38">
        <f t="shared" si="11"/>
        <v>61.222222222222221</v>
      </c>
      <c r="P18" s="38">
        <f t="shared" si="12"/>
        <v>48.482758620689644</v>
      </c>
      <c r="Q18" s="38">
        <f t="shared" si="13"/>
        <v>65.517241379310335</v>
      </c>
      <c r="R18" s="38">
        <f t="shared" si="14"/>
        <v>52.777777777777771</v>
      </c>
      <c r="S18" s="39">
        <f t="shared" si="15"/>
        <v>-4.2950191570881131</v>
      </c>
      <c r="T18" s="39">
        <f t="shared" si="16"/>
        <v>-4.2950191570881273</v>
      </c>
      <c r="U18" t="s">
        <v>106</v>
      </c>
      <c r="V18" t="s">
        <v>107</v>
      </c>
      <c r="W18" t="s">
        <v>131</v>
      </c>
      <c r="X18" s="48" t="s">
        <v>129</v>
      </c>
      <c r="Y18" s="41"/>
    </row>
    <row r="19" spans="1:25" ht="15" x14ac:dyDescent="0.25">
      <c r="A19">
        <v>2.23</v>
      </c>
      <c r="B19">
        <v>1.69</v>
      </c>
      <c r="C19" s="29">
        <f t="shared" si="0"/>
        <v>4.0146469604903645E-2</v>
      </c>
      <c r="D19" s="30">
        <f>IF(OR($A19="",$B19=""),"",A19*'MPTO_working_2-way'!$G18)</f>
        <v>2.3195266272189352</v>
      </c>
      <c r="E19" s="32">
        <f>IF(OR($A19="",$B19=""),"",B19*'MPTO_working_2-way'!$G18)</f>
        <v>1.7578475336322872</v>
      </c>
      <c r="F19" s="30">
        <f>IF(OR($A19="",$B19=""),"",'MPTO_working_2-way'!D18)</f>
        <v>2.3344999535416733</v>
      </c>
      <c r="G19" s="32">
        <f>IF(OR($A19="",$B19=""),"",'MPTO_working_2-way'!E18)</f>
        <v>1.7493443498038854</v>
      </c>
      <c r="H19" s="30">
        <f>IF(OR($A19="",$B19=""),"",'OddsRatio_working_2-way'!M18)</f>
        <v>2.3351436985029639</v>
      </c>
      <c r="I19" s="30">
        <f>IF(OR($A19="",$B19=""),"",'OddsRatio_working_2-way'!N18)</f>
        <v>1.7489830503797115</v>
      </c>
      <c r="J19" s="30">
        <f>IF('Log_working_2-way'!$D18="","",A19^('Log_working_2-way'!$D18))</f>
        <v>2.3420901732972235</v>
      </c>
      <c r="K19" s="32">
        <f>IF('Log_working_2-way'!$D18="","",B19^('Log_working_2-way'!$D18))</f>
        <v>1.7451064167640695</v>
      </c>
      <c r="L19" s="37">
        <f t="shared" si="9"/>
        <v>0.43112244897959179</v>
      </c>
      <c r="M19" s="37">
        <f t="shared" si="10"/>
        <v>0.56887755102040816</v>
      </c>
      <c r="N19" s="38">
        <v>115</v>
      </c>
      <c r="O19" s="38">
        <f t="shared" si="11"/>
        <v>63.430493273542595</v>
      </c>
      <c r="P19" s="38">
        <f t="shared" si="12"/>
        <v>46.952662721893489</v>
      </c>
      <c r="Q19" s="38">
        <f t="shared" si="13"/>
        <v>68.047337278106511</v>
      </c>
      <c r="R19" s="38">
        <f t="shared" si="14"/>
        <v>51.569506726457398</v>
      </c>
      <c r="S19" s="39">
        <f t="shared" si="15"/>
        <v>-4.6168440045639159</v>
      </c>
      <c r="T19" s="39">
        <f t="shared" si="16"/>
        <v>-4.6168440045639088</v>
      </c>
      <c r="U19" t="s">
        <v>108</v>
      </c>
      <c r="V19" t="s">
        <v>109</v>
      </c>
      <c r="W19" t="s">
        <v>131</v>
      </c>
      <c r="X19" s="48" t="s">
        <v>129</v>
      </c>
      <c r="Y19" s="41"/>
    </row>
    <row r="20" spans="1:25" ht="15" x14ac:dyDescent="0.25">
      <c r="A20">
        <v>2.14</v>
      </c>
      <c r="B20">
        <v>1.75</v>
      </c>
      <c r="C20" s="29">
        <f t="shared" si="0"/>
        <v>3.8718291054739673E-2</v>
      </c>
      <c r="D20" s="30">
        <f>IF(OR($A20="",$B20=""),"",A20*'MPTO_working_2-way'!$G19)</f>
        <v>2.2228571428571429</v>
      </c>
      <c r="E20" s="32">
        <f>IF(OR($A20="",$B20=""),"",B20*'MPTO_working_2-way'!$G19)</f>
        <v>1.8177570093457944</v>
      </c>
      <c r="F20" s="30">
        <f>IF(OR($A20="",$B20=""),"",'MPTO_working_2-way'!D19)</f>
        <v>2.2324888226527575</v>
      </c>
      <c r="G20" s="32">
        <f>IF(OR($A20="",$B20=""),"",'MPTO_working_2-way'!E19)</f>
        <v>1.81136638452237</v>
      </c>
      <c r="H20" s="30">
        <f>IF(OR($A20="",$B20=""),"",'OddsRatio_working_2-way'!M19)</f>
        <v>2.2328828005937953</v>
      </c>
      <c r="I20" s="30">
        <f>IF(OR($A20="",$B20=""),"",'OddsRatio_working_2-way'!N19)</f>
        <v>1.8111071056538131</v>
      </c>
      <c r="J20" s="30">
        <f>IF('Log_working_2-way'!$D19="","",A20^('Log_working_2-way'!$D19))</f>
        <v>2.2373241322265098</v>
      </c>
      <c r="K20" s="32">
        <f>IF('Log_working_2-way'!$D19="","",B20^('Log_working_2-way'!$D19))</f>
        <v>1.8081956651086979</v>
      </c>
      <c r="L20" s="37">
        <f t="shared" si="9"/>
        <v>0.44987146529562982</v>
      </c>
      <c r="M20" s="37">
        <f t="shared" si="10"/>
        <v>0.55012853470437018</v>
      </c>
      <c r="N20" s="38">
        <v>116</v>
      </c>
      <c r="O20" s="38">
        <f t="shared" si="11"/>
        <v>61.794392523364493</v>
      </c>
      <c r="P20" s="38">
        <f t="shared" si="12"/>
        <v>49.714285714285708</v>
      </c>
      <c r="Q20" s="38">
        <f t="shared" si="13"/>
        <v>66.285714285714278</v>
      </c>
      <c r="R20" s="38">
        <f t="shared" si="14"/>
        <v>54.205607476635514</v>
      </c>
      <c r="S20" s="39">
        <f t="shared" si="15"/>
        <v>-4.4913217623497843</v>
      </c>
      <c r="T20" s="39">
        <f t="shared" si="16"/>
        <v>-4.4913217623498056</v>
      </c>
      <c r="U20" t="s">
        <v>110</v>
      </c>
      <c r="V20" t="s">
        <v>111</v>
      </c>
      <c r="W20" t="s">
        <v>131</v>
      </c>
      <c r="X20" s="48" t="s">
        <v>129</v>
      </c>
      <c r="Y20" s="41"/>
    </row>
    <row r="21" spans="1:25" ht="15" x14ac:dyDescent="0.25">
      <c r="A21">
        <v>2.36</v>
      </c>
      <c r="B21">
        <v>1.63</v>
      </c>
      <c r="C21" s="29">
        <f t="shared" si="0"/>
        <v>3.7225746074659449E-2</v>
      </c>
      <c r="D21" s="30">
        <f>IF(OR($A21="",$B21=""),"",A21*'MPTO_working_2-way'!$G20)</f>
        <v>2.447852760736196</v>
      </c>
      <c r="E21" s="32">
        <f>IF(OR($A21="",$B21=""),"",B21*'MPTO_working_2-way'!$G20)</f>
        <v>1.6906779661016949</v>
      </c>
      <c r="F21" s="30">
        <f>IF(OR($A21="",$B21=""),"",'MPTO_working_2-way'!D20)</f>
        <v>2.4684291581108826</v>
      </c>
      <c r="G21" s="32">
        <f>IF(OR($A21="",$B21=""),"",'MPTO_working_2-way'!E20)</f>
        <v>1.6809998252053835</v>
      </c>
      <c r="H21" s="30">
        <f>IF(OR($A21="",$B21=""),"",'OddsRatio_working_2-way'!M20)</f>
        <v>2.4692617733849058</v>
      </c>
      <c r="I21" s="30">
        <f>IF(OR($A21="",$B21=""),"",'OddsRatio_working_2-way'!N20)</f>
        <v>1.6806139097297725</v>
      </c>
      <c r="J21" s="30">
        <f>IF('Log_working_2-way'!$D20="","",A21^('Log_working_2-way'!$D20))</f>
        <v>2.4788363298437481</v>
      </c>
      <c r="K21" s="32">
        <f>IF('Log_working_2-way'!$D20="","",B21^('Log_working_2-way'!$D20))</f>
        <v>1.6762073529161199</v>
      </c>
      <c r="L21" s="37">
        <f t="shared" si="9"/>
        <v>0.40852130325814545</v>
      </c>
      <c r="M21" s="37">
        <f t="shared" si="10"/>
        <v>0.5914786967418546</v>
      </c>
      <c r="N21" s="38">
        <v>117</v>
      </c>
      <c r="O21" s="38">
        <f t="shared" si="11"/>
        <v>67.423728813559336</v>
      </c>
      <c r="P21" s="38">
        <f t="shared" si="12"/>
        <v>45.220858895705511</v>
      </c>
      <c r="Q21" s="38">
        <f t="shared" si="13"/>
        <v>71.779141104294482</v>
      </c>
      <c r="R21" s="38">
        <f t="shared" si="14"/>
        <v>49.576271186440685</v>
      </c>
      <c r="S21" s="39">
        <f t="shared" si="15"/>
        <v>-4.3554122907351456</v>
      </c>
      <c r="T21" s="39">
        <f t="shared" si="16"/>
        <v>-4.355412290735174</v>
      </c>
      <c r="U21" t="s">
        <v>112</v>
      </c>
      <c r="V21" t="s">
        <v>113</v>
      </c>
      <c r="W21" t="s">
        <v>131</v>
      </c>
      <c r="X21" s="48" t="s">
        <v>129</v>
      </c>
      <c r="Y21" s="41"/>
    </row>
    <row r="22" spans="1:25" ht="15" x14ac:dyDescent="0.25">
      <c r="A22">
        <v>1.88</v>
      </c>
      <c r="B22">
        <v>1.95</v>
      </c>
      <c r="C22" s="29">
        <f t="shared" si="0"/>
        <v>4.4735406437534042E-2</v>
      </c>
      <c r="D22" s="30">
        <f>IF(OR($A22="",$B22=""),"",A22*'MPTO_working_2-way'!$G21)</f>
        <v>1.9641025641025638</v>
      </c>
      <c r="E22" s="32">
        <f>IF(OR($A22="",$B22=""),"",B22*'MPTO_working_2-way'!$G21)</f>
        <v>2.0372340425531914</v>
      </c>
      <c r="F22" s="30">
        <f>IF(OR($A22="",$B22=""),"",'MPTO_working_2-way'!D21)</f>
        <v>1.9625267665952888</v>
      </c>
      <c r="G22" s="32">
        <f>IF(OR($A22="",$B22=""),"",'MPTO_working_2-way'!E21)</f>
        <v>2.0389321468298109</v>
      </c>
      <c r="H22" s="30">
        <f>IF(OR($A22="",$B22=""),"",'OddsRatio_working_2-way'!M21)</f>
        <v>1.9624530063715757</v>
      </c>
      <c r="I22" s="30">
        <f>IF(OR($A22="",$B22=""),"",'OddsRatio_working_2-way'!N21)</f>
        <v>2.0390117682420414</v>
      </c>
      <c r="J22" s="30">
        <f>IF('Log_working_2-way'!$D21="","",A22^('Log_working_2-way'!$D21))</f>
        <v>1.9617295659739398</v>
      </c>
      <c r="K22" s="32">
        <f>IF('Log_working_2-way'!$D21="","",B22^('Log_working_2-way'!$D21))</f>
        <v>2.0397933425150612</v>
      </c>
      <c r="L22" s="37">
        <f t="shared" si="9"/>
        <v>0.50913838120104449</v>
      </c>
      <c r="M22" s="37">
        <f t="shared" si="10"/>
        <v>0.49086161879895562</v>
      </c>
      <c r="N22" s="38">
        <v>118</v>
      </c>
      <c r="O22" s="38">
        <f t="shared" si="11"/>
        <v>55.234042553191472</v>
      </c>
      <c r="P22" s="38">
        <f t="shared" si="12"/>
        <v>57.487179487179489</v>
      </c>
      <c r="Q22" s="38">
        <f t="shared" si="13"/>
        <v>60.512820512820518</v>
      </c>
      <c r="R22" s="38">
        <f t="shared" si="14"/>
        <v>62.765957446808507</v>
      </c>
      <c r="S22" s="39">
        <f t="shared" si="15"/>
        <v>-5.2787779596290463</v>
      </c>
      <c r="T22" s="39">
        <f t="shared" si="16"/>
        <v>-5.2787779596290179</v>
      </c>
      <c r="U22" t="s">
        <v>114</v>
      </c>
      <c r="V22" t="s">
        <v>77</v>
      </c>
      <c r="W22" t="s">
        <v>71</v>
      </c>
      <c r="X22" s="48" t="s">
        <v>129</v>
      </c>
      <c r="Y22" s="41"/>
    </row>
    <row r="23" spans="1:25" ht="15" x14ac:dyDescent="0.25">
      <c r="A23">
        <v>1.85</v>
      </c>
      <c r="B23">
        <v>1.97</v>
      </c>
      <c r="C23" s="29">
        <f t="shared" si="0"/>
        <v>4.8154753738510081E-2</v>
      </c>
      <c r="D23" s="30">
        <f>IF(OR($A23="",$B23=""),"",A23*'MPTO_working_2-way'!$G22)</f>
        <v>1.9390862944162437</v>
      </c>
      <c r="E23" s="32">
        <f>IF(OR($A23="",$B23=""),"",B23*'MPTO_working_2-way'!$G22)</f>
        <v>2.0648648648648646</v>
      </c>
      <c r="F23" s="30">
        <f>IF(OR($A23="",$B23=""),"",'MPTO_working_2-way'!D22)</f>
        <v>1.9362465134812061</v>
      </c>
      <c r="G23" s="32">
        <f>IF(OR($A23="",$B23=""),"",'MPTO_working_2-way'!E22)</f>
        <v>2.0680947652149242</v>
      </c>
      <c r="H23" s="30">
        <f>IF(OR($A23="",$B23=""),"",'OddsRatio_working_2-way'!M22)</f>
        <v>1.936102910899125</v>
      </c>
      <c r="I23" s="30">
        <f>IF(OR($A23="",$B23=""),"",'OddsRatio_working_2-way'!N22)</f>
        <v>2.0682586159672365</v>
      </c>
      <c r="J23" s="30">
        <f>IF('Log_working_2-way'!$D22="","",A23^('Log_working_2-way'!$D22))</f>
        <v>1.9347965200176827</v>
      </c>
      <c r="K23" s="32">
        <f>IF('Log_working_2-way'!$D22="","",B23^('Log_working_2-way'!$D22))</f>
        <v>2.0697515219465816</v>
      </c>
      <c r="L23" s="37">
        <f t="shared" si="9"/>
        <v>0.51570680628272247</v>
      </c>
      <c r="M23" s="37">
        <f t="shared" si="10"/>
        <v>0.48429319371727753</v>
      </c>
      <c r="N23" s="38">
        <v>119</v>
      </c>
      <c r="O23" s="38">
        <f t="shared" si="11"/>
        <v>54.67567567567567</v>
      </c>
      <c r="P23" s="38">
        <f t="shared" si="12"/>
        <v>58.593908629441621</v>
      </c>
      <c r="Q23" s="38">
        <f t="shared" si="13"/>
        <v>60.406091370558372</v>
      </c>
      <c r="R23" s="38">
        <f t="shared" si="14"/>
        <v>64.324324324324309</v>
      </c>
      <c r="S23" s="39">
        <f t="shared" si="15"/>
        <v>-5.7304156948827014</v>
      </c>
      <c r="T23" s="39">
        <f t="shared" si="16"/>
        <v>-5.7304156948826872</v>
      </c>
      <c r="U23" t="s">
        <v>115</v>
      </c>
      <c r="V23" t="s">
        <v>116</v>
      </c>
      <c r="W23" t="s">
        <v>79</v>
      </c>
      <c r="X23" s="48" t="s">
        <v>129</v>
      </c>
      <c r="Y23" s="41"/>
    </row>
    <row r="24" spans="1:25" ht="15" x14ac:dyDescent="0.25">
      <c r="A24">
        <v>1.77</v>
      </c>
      <c r="B24">
        <v>2.04</v>
      </c>
      <c r="C24" s="29">
        <f t="shared" si="0"/>
        <v>5.5167829843801863E-2</v>
      </c>
      <c r="D24" s="30">
        <f>IF(OR($A24="",$B24=""),"",A24*'MPTO_working_2-way'!$G23)</f>
        <v>1.8676470588235292</v>
      </c>
      <c r="E24" s="32">
        <f>IF(OR($A24="",$B24=""),"",B24*'MPTO_working_2-way'!$G23)</f>
        <v>2.152542372881356</v>
      </c>
      <c r="F24" s="30">
        <f>IF(OR($A24="",$B24=""),"",'MPTO_working_2-way'!D23)</f>
        <v>1.8608534322820036</v>
      </c>
      <c r="G24" s="32">
        <f>IF(OR($A24="",$B24=""),"",'MPTO_working_2-way'!E23)</f>
        <v>2.1616379310344827</v>
      </c>
      <c r="H24" s="30">
        <f>IF(OR($A24="",$B24=""),"",'OddsRatio_working_2-way'!M23)</f>
        <v>1.8604560508152725</v>
      </c>
      <c r="I24" s="30">
        <f>IF(OR($A24="",$B24=""),"",'OddsRatio_working_2-way'!N23)</f>
        <v>2.1621744062959527</v>
      </c>
      <c r="J24" s="30">
        <f>IF('Log_working_2-way'!$D23="","",A24^('Log_working_2-way'!$D23))</f>
        <v>1.8573202636406585</v>
      </c>
      <c r="K24" s="32">
        <f>IF('Log_working_2-way'!$D23="","",B24^('Log_working_2-way'!$D23))</f>
        <v>2.16642524667648</v>
      </c>
      <c r="L24" s="37">
        <f t="shared" si="9"/>
        <v>0.53543307086614178</v>
      </c>
      <c r="M24" s="37">
        <f t="shared" si="10"/>
        <v>0.46456692913385828</v>
      </c>
      <c r="N24" s="38">
        <v>120</v>
      </c>
      <c r="O24" s="38">
        <f t="shared" si="11"/>
        <v>52.203389830508478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67.79661016949153</v>
      </c>
      <c r="S24" s="39">
        <f t="shared" si="15"/>
        <v>-6.6201395812562254</v>
      </c>
      <c r="T24" s="39">
        <f t="shared" si="16"/>
        <v>-6.6201395812562325</v>
      </c>
      <c r="U24" t="s">
        <v>117</v>
      </c>
      <c r="V24" t="s">
        <v>118</v>
      </c>
      <c r="W24" t="s">
        <v>78</v>
      </c>
      <c r="X24" s="48" t="s">
        <v>129</v>
      </c>
      <c r="Y24" s="41"/>
    </row>
    <row r="25" spans="1:25" ht="15" x14ac:dyDescent="0.25">
      <c r="A25">
        <v>1.75</v>
      </c>
      <c r="B25">
        <v>2.11</v>
      </c>
      <c r="C25" s="29">
        <f t="shared" si="0"/>
        <v>4.5362220717670931E-2</v>
      </c>
      <c r="D25" s="30">
        <f>IF(OR($A25="",$B25=""),"",A25*'MPTO_working_2-way'!$G24)</f>
        <v>1.8293838862559242</v>
      </c>
      <c r="E25" s="32">
        <f>IF(OR($A25="",$B25=""),"",B25*'MPTO_working_2-way'!$G24)</f>
        <v>2.2057142857142855</v>
      </c>
      <c r="F25" s="30">
        <f>IF(OR($A25="",$B25=""),"",'MPTO_working_2-way'!D24)</f>
        <v>1.8223318938926589</v>
      </c>
      <c r="G25" s="32">
        <f>IF(OR($A25="",$B25=""),"",'MPTO_working_2-way'!E24)</f>
        <v>2.2160540135033755</v>
      </c>
      <c r="H25" s="30">
        <f>IF(OR($A25="",$B25=""),"",'OddsRatio_working_2-way'!M24)</f>
        <v>1.8219949365267862</v>
      </c>
      <c r="I25" s="30">
        <f>IF(OR($A25="",$B25=""),"",'OddsRatio_working_2-way'!N24)</f>
        <v>2.216552506059644</v>
      </c>
      <c r="J25" s="30">
        <f>IF('Log_working_2-way'!$D24="","",A25^('Log_working_2-way'!$D24))</f>
        <v>1.8187663952959283</v>
      </c>
      <c r="K25" s="32">
        <f>IF('Log_working_2-way'!$D24="","",B25^('Log_working_2-way'!$D24))</f>
        <v>2.2213495885331906</v>
      </c>
      <c r="L25" s="37">
        <f t="shared" si="9"/>
        <v>0.54663212435233155</v>
      </c>
      <c r="M25" s="37">
        <f t="shared" si="10"/>
        <v>0.45336787564766845</v>
      </c>
      <c r="N25" s="38">
        <v>121</v>
      </c>
      <c r="O25" s="38">
        <f t="shared" si="11"/>
        <v>51.857142857142854</v>
      </c>
      <c r="P25" s="38">
        <f t="shared" si="12"/>
        <v>63.654028436018947</v>
      </c>
      <c r="Q25" s="38">
        <f t="shared" si="13"/>
        <v>57.345971563981045</v>
      </c>
      <c r="R25" s="38">
        <f t="shared" si="14"/>
        <v>69.142857142857139</v>
      </c>
      <c r="S25" s="39">
        <f t="shared" si="15"/>
        <v>-5.4888287068381914</v>
      </c>
      <c r="T25" s="39">
        <f t="shared" si="16"/>
        <v>-5.4888287068381914</v>
      </c>
      <c r="U25" t="s">
        <v>119</v>
      </c>
      <c r="V25" t="s">
        <v>120</v>
      </c>
      <c r="W25" t="s">
        <v>70</v>
      </c>
      <c r="X25" s="48" t="s">
        <v>130</v>
      </c>
      <c r="Y25" s="41"/>
    </row>
    <row r="26" spans="1:25" ht="15" x14ac:dyDescent="0.25">
      <c r="A26">
        <v>2.02</v>
      </c>
      <c r="B26">
        <v>1.83</v>
      </c>
      <c r="C26" s="29">
        <f t="shared" si="0"/>
        <v>4.1497592382188975E-2</v>
      </c>
      <c r="D26" s="30">
        <f>IF(OR($A26="",$B26=""),"",A26*'MPTO_working_2-way'!$G25)</f>
        <v>2.1038251366120218</v>
      </c>
      <c r="E26" s="32">
        <f>IF(OR($A26="",$B26=""),"",B26*'MPTO_working_2-way'!$G25)</f>
        <v>1.9059405940594059</v>
      </c>
      <c r="F26" s="30">
        <f>IF(OR($A26="",$B26=""),"",'MPTO_working_2-way'!D25)</f>
        <v>2.1083670792220381</v>
      </c>
      <c r="G26" s="32">
        <f>IF(OR($A26="",$B26=""),"",'MPTO_working_2-way'!E25)</f>
        <v>1.9022281685792208</v>
      </c>
      <c r="H26" s="30">
        <f>IF(OR($A26="",$B26=""),"",'OddsRatio_working_2-way'!M25)</f>
        <v>2.1085646858215363</v>
      </c>
      <c r="I26" s="30">
        <f>IF(OR($A26="",$B26=""),"",'OddsRatio_working_2-way'!N25)</f>
        <v>1.9020673423841918</v>
      </c>
      <c r="J26" s="30">
        <f>IF('Log_working_2-way'!$D25="","",A26^('Log_working_2-way'!$D25))</f>
        <v>2.1106543395875321</v>
      </c>
      <c r="K26" s="32">
        <f>IF('Log_working_2-way'!$D25="","",B26^('Log_working_2-way'!$D25))</f>
        <v>1.9003701370951678</v>
      </c>
      <c r="L26" s="37">
        <f t="shared" si="9"/>
        <v>0.47532467532467537</v>
      </c>
      <c r="M26" s="37">
        <f t="shared" si="10"/>
        <v>0.52467532467532474</v>
      </c>
      <c r="N26" s="38">
        <v>122</v>
      </c>
      <c r="O26" s="38">
        <f t="shared" si="11"/>
        <v>61.603960396039604</v>
      </c>
      <c r="P26" s="38">
        <f t="shared" si="12"/>
        <v>55.333333333333336</v>
      </c>
      <c r="Q26" s="38">
        <f t="shared" si="13"/>
        <v>66.666666666666657</v>
      </c>
      <c r="R26" s="38">
        <f t="shared" si="14"/>
        <v>60.396039603960396</v>
      </c>
      <c r="S26" s="39">
        <f t="shared" si="15"/>
        <v>-5.0627062706270536</v>
      </c>
      <c r="T26" s="39">
        <f t="shared" si="16"/>
        <v>-5.0627062706270607</v>
      </c>
      <c r="U26" t="s">
        <v>121</v>
      </c>
      <c r="V26" t="s">
        <v>122</v>
      </c>
      <c r="W26" t="s">
        <v>70</v>
      </c>
      <c r="X26" s="48" t="s">
        <v>130</v>
      </c>
      <c r="Y26" s="41"/>
    </row>
    <row r="27" spans="1:25" ht="15" x14ac:dyDescent="0.25">
      <c r="A27">
        <v>2.13</v>
      </c>
      <c r="B27">
        <v>1.73</v>
      </c>
      <c r="C27" s="29">
        <f t="shared" si="0"/>
        <v>4.7518250156042274E-2</v>
      </c>
      <c r="D27" s="30">
        <f>IF(OR($A27="",$B27=""),"",A27*'MPTO_working_2-way'!$G26)</f>
        <v>2.2312138728323698</v>
      </c>
      <c r="E27" s="32">
        <f>IF(OR($A27="",$B27=""),"",B27*'MPTO_working_2-way'!$G26)</f>
        <v>1.812206572769953</v>
      </c>
      <c r="F27" s="30">
        <f>IF(OR($A27="",$B27=""),"",'MPTO_working_2-way'!D26)</f>
        <v>2.243538616091814</v>
      </c>
      <c r="G27" s="32">
        <f>IF(OR($A27="",$B27=""),"",'MPTO_working_2-way'!E26)</f>
        <v>1.8041567725036107</v>
      </c>
      <c r="H27" s="30">
        <f>IF(OR($A27="",$B27=""),"",'OddsRatio_working_2-way'!M26)</f>
        <v>2.244164460784607</v>
      </c>
      <c r="I27" s="30">
        <f>IF(OR($A27="",$B27=""),"",'OddsRatio_working_2-way'!N26)</f>
        <v>1.8037522622767821</v>
      </c>
      <c r="J27" s="30">
        <f>IF('Log_working_2-way'!$D26="","",A27^('Log_working_2-way'!$D26))</f>
        <v>2.2499028330075874</v>
      </c>
      <c r="K27" s="32">
        <f>IF('Log_working_2-way'!$D26="","",B27^('Log_working_2-way'!$D26))</f>
        <v>1.8000621917089168</v>
      </c>
      <c r="L27" s="37">
        <f t="shared" si="9"/>
        <v>0.44818652849740936</v>
      </c>
      <c r="M27" s="37">
        <f t="shared" si="10"/>
        <v>0.55181347150259064</v>
      </c>
      <c r="N27" s="38">
        <v>123</v>
      </c>
      <c r="O27" s="38">
        <f t="shared" si="11"/>
        <v>65.253521126760575</v>
      </c>
      <c r="P27" s="38">
        <f t="shared" si="12"/>
        <v>51.901734104046241</v>
      </c>
      <c r="Q27" s="38">
        <f t="shared" si="13"/>
        <v>71.098265895953759</v>
      </c>
      <c r="R27" s="38">
        <f t="shared" si="14"/>
        <v>57.74647887323944</v>
      </c>
      <c r="S27" s="39">
        <f t="shared" si="15"/>
        <v>-5.8447447691931842</v>
      </c>
      <c r="T27" s="39">
        <f t="shared" si="16"/>
        <v>-5.8447447691931984</v>
      </c>
      <c r="U27" t="s">
        <v>123</v>
      </c>
      <c r="V27" t="s">
        <v>124</v>
      </c>
      <c r="W27" t="s">
        <v>131</v>
      </c>
      <c r="X27" s="48" t="s">
        <v>130</v>
      </c>
      <c r="Y27" s="41"/>
    </row>
    <row r="28" spans="1:25" ht="15" x14ac:dyDescent="0.25">
      <c r="A28">
        <v>2.0699999999999998</v>
      </c>
      <c r="B28">
        <v>1.78</v>
      </c>
      <c r="C28" s="29">
        <f t="shared" si="0"/>
        <v>4.4889540248602255E-2</v>
      </c>
      <c r="D28" s="30">
        <f>IF(OR($A28="",$B28=""),"",A28*'MPTO_working_2-way'!$G27)</f>
        <v>2.1629213483146064</v>
      </c>
      <c r="E28" s="32">
        <f>IF(OR($A28="",$B28=""),"",B28*'MPTO_working_2-way'!$G27)</f>
        <v>1.8599033816425121</v>
      </c>
      <c r="F28" s="30">
        <f>IF(OR($A28="",$B28=""),"",'MPTO_working_2-way'!D27)</f>
        <v>2.1708596005420371</v>
      </c>
      <c r="G28" s="32">
        <f>IF(OR($A28="",$B28=""),"",'MPTO_working_2-way'!E27)</f>
        <v>1.8540733658732955</v>
      </c>
      <c r="H28" s="30">
        <f>IF(OR($A28="",$B28=""),"",'OddsRatio_working_2-way'!M27)</f>
        <v>2.1712364713391024</v>
      </c>
      <c r="I28" s="30">
        <f>IF(OR($A28="",$B28=""),"",'OddsRatio_working_2-way'!N27)</f>
        <v>1.8537985492004672</v>
      </c>
      <c r="J28" s="30">
        <f>IF('Log_working_2-way'!$D27="","",A28^('Log_working_2-way'!$D27))</f>
        <v>2.1749101411939322</v>
      </c>
      <c r="K28" s="32">
        <f>IF('Log_working_2-way'!$D27="","",B28^('Log_working_2-way'!$D27))</f>
        <v>1.8511289203643779</v>
      </c>
      <c r="L28" s="37">
        <f t="shared" si="9"/>
        <v>0.46233766233766244</v>
      </c>
      <c r="M28" s="37">
        <f t="shared" si="10"/>
        <v>0.53766233766233762</v>
      </c>
      <c r="N28" s="38">
        <v>124</v>
      </c>
      <c r="O28" s="38">
        <f t="shared" si="11"/>
        <v>64.096618357487927</v>
      </c>
      <c r="P28" s="38">
        <f t="shared" si="12"/>
        <v>54.337078651685395</v>
      </c>
      <c r="Q28" s="38">
        <f t="shared" si="13"/>
        <v>69.662921348314612</v>
      </c>
      <c r="R28" s="38">
        <f t="shared" si="14"/>
        <v>59.90338164251208</v>
      </c>
      <c r="S28" s="39">
        <f t="shared" si="15"/>
        <v>-5.566302990826685</v>
      </c>
      <c r="T28" s="39">
        <f t="shared" si="16"/>
        <v>-5.566302990826685</v>
      </c>
      <c r="U28" t="s">
        <v>125</v>
      </c>
      <c r="V28" t="s">
        <v>126</v>
      </c>
      <c r="W28" t="s">
        <v>131</v>
      </c>
      <c r="X28" s="48" t="s">
        <v>130</v>
      </c>
      <c r="Y28" s="41"/>
    </row>
    <row r="29" spans="1:25" ht="15" x14ac:dyDescent="0.25">
      <c r="A29">
        <v>2</v>
      </c>
      <c r="B29">
        <v>1.84</v>
      </c>
      <c r="C29" s="29">
        <f t="shared" si="0"/>
        <v>4.3478260869565188E-2</v>
      </c>
      <c r="D29" s="30">
        <f>IF(OR($A29="",$B29=""),"",A29*'MPTO_working_2-way'!$G28)</f>
        <v>2.0869565217391304</v>
      </c>
      <c r="E29" s="32">
        <f>IF(OR($A29="",$B29=""),"",B29*'MPTO_working_2-way'!$G28)</f>
        <v>1.92</v>
      </c>
      <c r="F29" s="30">
        <f>IF(OR($A29="",$B29=""),"",'MPTO_working_2-way'!D28)</f>
        <v>2.0909090909090908</v>
      </c>
      <c r="G29" s="32">
        <f>IF(OR($A29="",$B29=""),"",'MPTO_working_2-way'!E28)</f>
        <v>1.9166666666666665</v>
      </c>
      <c r="H29" s="30">
        <f>IF(OR($A29="",$B29=""),"",'OddsRatio_working_2-way'!M28)</f>
        <v>2.091089451179962</v>
      </c>
      <c r="I29" s="30">
        <f>IF(OR($A29="",$B29=""),"",'OddsRatio_working_2-way'!N28)</f>
        <v>1.9165151389911681</v>
      </c>
      <c r="J29" s="30">
        <f>IF('Log_working_2-way'!$D28="","",A29^('Log_working_2-way'!$D28))</f>
        <v>2.0929101135076231</v>
      </c>
      <c r="K29" s="32">
        <f>IF('Log_working_2-way'!$D28="","",B29^('Log_working_2-way'!$D28))</f>
        <v>1.9149883303671131</v>
      </c>
      <c r="L29" s="37">
        <f t="shared" si="9"/>
        <v>0.47916666666666669</v>
      </c>
      <c r="M29" s="37">
        <f t="shared" si="10"/>
        <v>0.52083333333333337</v>
      </c>
      <c r="N29" s="38">
        <v>125</v>
      </c>
      <c r="O29" s="38">
        <f t="shared" si="11"/>
        <v>62.5</v>
      </c>
      <c r="P29" s="38">
        <f t="shared" si="12"/>
        <v>57.065217391304344</v>
      </c>
      <c r="Q29" s="38">
        <f t="shared" si="13"/>
        <v>67.934782608695642</v>
      </c>
      <c r="R29" s="38">
        <f t="shared" si="14"/>
        <v>62.5</v>
      </c>
      <c r="S29" s="39">
        <f t="shared" si="15"/>
        <v>-5.4347826086956417</v>
      </c>
      <c r="T29" s="39">
        <f t="shared" si="16"/>
        <v>-5.4347826086956559</v>
      </c>
      <c r="U29" t="s">
        <v>127</v>
      </c>
      <c r="V29" t="s">
        <v>128</v>
      </c>
      <c r="W29" t="s">
        <v>131</v>
      </c>
      <c r="X29" s="48" t="s">
        <v>130</v>
      </c>
      <c r="Y29" s="41"/>
    </row>
    <row r="30" spans="1:25" s="35" customFormat="1" ht="15" x14ac:dyDescent="0.25">
      <c r="A30">
        <v>2.29</v>
      </c>
      <c r="B30">
        <v>1.68</v>
      </c>
      <c r="C30" s="29">
        <f t="shared" si="0"/>
        <v>3.1919317945518833E-2</v>
      </c>
      <c r="D30" s="30">
        <f>IF(OR($A30="",$B30=""),"",A30*'MPTO_working_2-way'!$G29)</f>
        <v>2.3630952380952381</v>
      </c>
      <c r="E30" s="32">
        <f>IF(OR($A30="",$B30=""),"",B30*'MPTO_working_2-way'!$G29)</f>
        <v>1.7336244541484715</v>
      </c>
      <c r="F30" s="30">
        <f>IF(OR($A30="",$B30=""),"",'MPTO_working_2-way'!D29)</f>
        <v>2.3768688990485605</v>
      </c>
      <c r="G30" s="32">
        <f>IF(OR($A30="",$B30=""),"",'MPTO_working_2-way'!E29)</f>
        <v>1.7262855604415328</v>
      </c>
      <c r="H30" s="30">
        <f>IF(OR($A30="",$B30=""),"",'OddsRatio_working_2-way'!M29)</f>
        <v>2.3773375851727168</v>
      </c>
      <c r="I30" s="30">
        <f>IF(OR($A30="",$B30=""),"",'OddsRatio_working_2-way'!N29)</f>
        <v>1.7260384169902692</v>
      </c>
      <c r="J30" s="30">
        <f>IF('Log_working_2-way'!$D29="","",A30^('Log_working_2-way'!$D29))</f>
        <v>2.3836811049586637</v>
      </c>
      <c r="K30" s="32">
        <f>IF('Log_working_2-way'!$D29="","",B30^('Log_working_2-way'!$D29))</f>
        <v>1.7227098761530257</v>
      </c>
      <c r="L30" s="37">
        <f t="shared" si="9"/>
        <v>0.42317380352644834</v>
      </c>
      <c r="M30" s="37">
        <f t="shared" si="10"/>
        <v>0.57682619647355171</v>
      </c>
      <c r="N30" s="38">
        <v>126</v>
      </c>
      <c r="O30" s="38">
        <f t="shared" si="11"/>
        <v>70.978165938864635</v>
      </c>
      <c r="P30" s="38">
        <f t="shared" si="12"/>
        <v>50.999999999999986</v>
      </c>
      <c r="Q30" s="38">
        <f t="shared" si="13"/>
        <v>75</v>
      </c>
      <c r="R30" s="38">
        <f t="shared" si="14"/>
        <v>55.021834061135372</v>
      </c>
      <c r="S30" s="39">
        <f t="shared" si="15"/>
        <v>-4.0218340611353653</v>
      </c>
      <c r="T30" s="39">
        <f t="shared" si="16"/>
        <v>-4.0218340611353867</v>
      </c>
      <c r="U30" t="s">
        <v>76</v>
      </c>
      <c r="V30" t="s">
        <v>75</v>
      </c>
      <c r="W30" t="s">
        <v>74</v>
      </c>
      <c r="X30" s="48" t="s">
        <v>130</v>
      </c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 s="48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 s="48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 s="48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 s="48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 s="48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 s="48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 s="48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 s="4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 s="48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 s="48"/>
      <c r="Y40" s="41"/>
    </row>
    <row r="41" spans="1:25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 s="48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5" activePane="bottomLeft" state="frozen"/>
      <selection pane="bottomLeft" activeCell="S3" sqref="S3:S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1" t="s">
        <v>9</v>
      </c>
      <c r="B1" s="61"/>
      <c r="C1" s="62"/>
      <c r="D1" s="18"/>
      <c r="E1" s="63" t="s">
        <v>25</v>
      </c>
      <c r="F1" s="61"/>
      <c r="G1" s="62"/>
      <c r="H1" s="63" t="s">
        <v>23</v>
      </c>
      <c r="I1" s="61"/>
      <c r="J1" s="62"/>
      <c r="K1" s="63" t="s">
        <v>11</v>
      </c>
      <c r="L1" s="61"/>
      <c r="M1" s="62"/>
      <c r="N1" s="63" t="s">
        <v>35</v>
      </c>
      <c r="O1" s="61"/>
      <c r="P1" s="61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2.56</v>
      </c>
      <c r="B3">
        <v>3.58</v>
      </c>
      <c r="C3">
        <v>2.76</v>
      </c>
      <c r="D3" s="20">
        <f>IF(OR($A3="",$B3="",$C3=""),"",(1/A3)+(1/B3)+(1/C3)-1)</f>
        <v>3.2273449518257724E-2</v>
      </c>
      <c r="E3" s="17">
        <f>IF(OR($A3="",$B3="",$C3=""),"",A3*'MPTO_working_3-way'!$I2)</f>
        <v>2.6426200307667398</v>
      </c>
      <c r="F3" s="21">
        <f>IF(OR($A3="",$B3="",$C3=""),"",B3*'MPTO_working_3-way'!$I2)</f>
        <v>3.6955389492753628</v>
      </c>
      <c r="G3" s="22">
        <f>IF(OR($A3="",$B3="",$C3=""),"",C3*'MPTO_working_3-way'!$I2)</f>
        <v>2.8490747206703912</v>
      </c>
      <c r="H3" s="17">
        <f>IF(OR($A3="",$B3="",$C3=""),"",'MPTO_working_3-way'!E2)</f>
        <v>2.632499050858446</v>
      </c>
      <c r="I3" s="21">
        <f>IF(OR($A3="",$B3="",$C3=""),"",'MPTO_working_3-way'!F2)</f>
        <v>3.7233992108514991</v>
      </c>
      <c r="J3" s="22">
        <f>IF(OR($A3="",$B3="",$C3=""),"",'MPTO_working_3-way'!G2)</f>
        <v>2.8444563860144494</v>
      </c>
      <c r="K3" s="17">
        <f>IF(OR($A3="",$B3="",$C3=""),"",'OddsRatio_working_3-way'!H2)</f>
        <v>2.6375363396201834</v>
      </c>
      <c r="L3" s="21">
        <f>IF(OR($A3="",$B3="",$C3=""),"",'OddsRatio_working_3-way'!I2)</f>
        <v>3.7082331770641499</v>
      </c>
      <c r="M3" s="22">
        <f>IF(OR($A3="",$B3="",$C3=""),"",'OddsRatio_working_3-way'!J2)</f>
        <v>2.8474768959817447</v>
      </c>
      <c r="N3" s="23">
        <f>(1/E3)* 100</f>
        <v>37.841232880909338</v>
      </c>
      <c r="O3" s="24">
        <f>(1/F3)* 100</f>
        <v>27.059652562884889</v>
      </c>
      <c r="P3" s="24">
        <f>(1/G3)* 100</f>
        <v>35.099114556205762</v>
      </c>
      <c r="Q3" t="s">
        <v>68</v>
      </c>
      <c r="R3" t="s">
        <v>80</v>
      </c>
      <c r="S3" s="48" t="s">
        <v>129</v>
      </c>
      <c r="T3" s="35">
        <v>100</v>
      </c>
      <c r="U3" s="35">
        <f>(1/A4)*((T3*A4)-T3)</f>
        <v>58.847736625514408</v>
      </c>
      <c r="V3" s="35">
        <f>(1/B4)*((T3*B4)-T3)</f>
        <v>70.845481049562679</v>
      </c>
      <c r="W3" s="35">
        <f>(1/C4)*((T3*C4)-T3)</f>
        <v>67.10526315789474</v>
      </c>
      <c r="X3" s="35">
        <f>((1/B4)+(1/C4))*T3</f>
        <v>62.049255792542581</v>
      </c>
      <c r="Y3" s="35">
        <f>((1/A4)+(1/C4))*T3</f>
        <v>74.047000216590845</v>
      </c>
      <c r="Z3" s="35">
        <f>((1/A4)+(1/B4))*T3</f>
        <v>70.306782324922906</v>
      </c>
      <c r="AA3" s="35">
        <f t="shared" ref="AA3:AA4" si="0">U3-X3</f>
        <v>-3.2015191670281737</v>
      </c>
      <c r="AB3" s="35">
        <f t="shared" ref="AB3:AB4" si="1">V3-Y3</f>
        <v>-3.2015191670281666</v>
      </c>
      <c r="AC3" s="35">
        <f t="shared" ref="AC3:AC4" si="2">W3-Z3</f>
        <v>-3.2015191670281666</v>
      </c>
      <c r="AD3" s="27"/>
      <c r="AE3" s="27"/>
      <c r="AF3">
        <v>1.82</v>
      </c>
      <c r="AG3">
        <v>2.0499999999999998</v>
      </c>
      <c r="AH3" s="41"/>
      <c r="AI3" s="27"/>
      <c r="AJ3" t="s">
        <v>70</v>
      </c>
    </row>
    <row r="4" spans="1:36" ht="15" x14ac:dyDescent="0.25">
      <c r="A4">
        <v>2.4300000000000002</v>
      </c>
      <c r="B4">
        <v>3.43</v>
      </c>
      <c r="C4">
        <v>3.04</v>
      </c>
      <c r="D4" s="20">
        <f t="shared" ref="D4:D67" si="3">IF(OR($A4="",$B4="",$C4=""),"",(1/A4)+(1/B4)+(1/C4)-1)</f>
        <v>3.2015191670281773E-2</v>
      </c>
      <c r="E4" s="17">
        <f>IF(OR($A4="",$B4="",$C4=""),"",A4*'MPTO_working_3-way'!$I3)</f>
        <v>2.5077969157587847</v>
      </c>
      <c r="F4" s="21">
        <f>IF(OR($A4="",$B4="",$C4=""),"",B4*'MPTO_working_3-way'!$I3)</f>
        <v>3.5398121074290665</v>
      </c>
      <c r="G4" s="22">
        <f>IF(OR($A4="",$B4="",$C4=""),"",C4*'MPTO_working_3-way'!$I3)</f>
        <v>3.1373261826776568</v>
      </c>
      <c r="H4" s="17">
        <f>IF(OR($A4="",$B4="",$C4=""),"",'MPTO_working_3-way'!E3)</f>
        <v>2.4946931441258591</v>
      </c>
      <c r="I4" s="21">
        <f>IF(OR($A4="",$B4="",$C4=""),"",'MPTO_working_3-way'!F3)</f>
        <v>3.560322159832539</v>
      </c>
      <c r="J4" s="22">
        <f>IF(OR($A4="",$B4="",$C4=""),"",'MPTO_working_3-way'!G3)</f>
        <v>3.1419307073272922</v>
      </c>
      <c r="K4" s="17">
        <f>IF(OR($A4="",$B4="",$C4=""),"",'OddsRatio_working_3-way'!H3)</f>
        <v>2.5005891223606516</v>
      </c>
      <c r="L4" s="21">
        <f>IF(OR($A4="",$B4="",$C4=""),"",'OddsRatio_working_3-way'!I3)</f>
        <v>3.5499521449904785</v>
      </c>
      <c r="M4" s="22">
        <f>IF(OR($A4="",$B4="",$C4=""),"",'OddsRatio_working_3-way'!J3)</f>
        <v>3.1407005661648451</v>
      </c>
      <c r="N4" s="23">
        <f t="shared" ref="N4" si="4">(1/E4)* 100</f>
        <v>39.875637206349687</v>
      </c>
      <c r="O4" s="24">
        <f t="shared" ref="O4" si="5">(1/F4)* 100</f>
        <v>28.250087000416833</v>
      </c>
      <c r="P4" s="24">
        <f t="shared" ref="P4" si="6">(1/G4)* 100</f>
        <v>31.874275793233469</v>
      </c>
      <c r="Q4" t="s">
        <v>81</v>
      </c>
      <c r="R4" t="s">
        <v>82</v>
      </c>
      <c r="S4" s="48" t="s">
        <v>129</v>
      </c>
      <c r="T4" s="35">
        <v>100</v>
      </c>
      <c r="U4" s="35">
        <f t="shared" ref="U4" si="7">(1/A5)*((T4*A5)-T4)</f>
        <v>46.808510638297875</v>
      </c>
      <c r="V4" s="35">
        <f t="shared" ref="V4" si="8">(1/B5)*((T4*B5)-T4)</f>
        <v>73.544973544973558</v>
      </c>
      <c r="W4" s="35">
        <f t="shared" ref="W4" si="9">(1/C5)*((T4*C5)-T4)</f>
        <v>76.30331753554502</v>
      </c>
      <c r="X4" s="35">
        <f t="shared" ref="X4" si="10">((1/B5)+(1/C5))*T4</f>
        <v>50.151708919481443</v>
      </c>
      <c r="Y4" s="35">
        <f t="shared" ref="Y4" si="11">((1/A5)+(1/C5))*T4</f>
        <v>76.888171826157105</v>
      </c>
      <c r="Z4" s="35">
        <f t="shared" ref="Z4" si="12">((1/A5)+(1/B5))*T4</f>
        <v>79.646515816728595</v>
      </c>
      <c r="AA4" s="35">
        <f t="shared" si="0"/>
        <v>-3.3431982811835681</v>
      </c>
      <c r="AB4" s="35">
        <f t="shared" si="1"/>
        <v>-3.3431982811835468</v>
      </c>
      <c r="AC4" s="35">
        <f t="shared" si="2"/>
        <v>-3.3431982811835752</v>
      </c>
      <c r="AD4" s="4"/>
      <c r="AE4" s="4"/>
      <c r="AF4">
        <v>1.89</v>
      </c>
      <c r="AG4">
        <v>1.98</v>
      </c>
      <c r="AH4" s="4"/>
      <c r="AI4" s="4"/>
      <c r="AJ4" t="s">
        <v>70</v>
      </c>
    </row>
    <row r="5" spans="1:36" s="12" customFormat="1" ht="15" x14ac:dyDescent="0.25">
      <c r="A5">
        <v>1.88</v>
      </c>
      <c r="B5">
        <v>3.78</v>
      </c>
      <c r="C5">
        <v>4.22</v>
      </c>
      <c r="D5" s="20">
        <f t="shared" si="3"/>
        <v>3.3431982811835681E-2</v>
      </c>
      <c r="E5" s="17">
        <f>IF(OR($A5="",$B5="",$C5=""),"",A5*'MPTO_working_3-way'!$I4)</f>
        <v>1.9428521276862509</v>
      </c>
      <c r="F5" s="21">
        <f>IF(OR($A5="",$B5="",$C5=""),"",B5*'MPTO_working_3-way'!$I4)</f>
        <v>3.9063728950287389</v>
      </c>
      <c r="G5" s="22">
        <f>IF(OR($A5="",$B5="",$C5=""),"",C5*'MPTO_working_3-way'!$I4)</f>
        <v>4.3610829674659461</v>
      </c>
      <c r="H5" s="17">
        <f>IF(OR($A5="",$B5="",$C5=""),"",'MPTO_working_3-way'!E4)</f>
        <v>1.9202301842423308</v>
      </c>
      <c r="I5" s="21">
        <f>IF(OR($A5="",$B5="",$C5=""),"",'MPTO_working_3-way'!F4)</f>
        <v>3.9462322652727799</v>
      </c>
      <c r="J5" s="22">
        <f>IF(OR($A5="",$B5="",$C5=""),"",'MPTO_working_3-way'!G4)</f>
        <v>4.4282502275970481</v>
      </c>
      <c r="K5" s="17">
        <f>IF(OR($A5="",$B5="",$C5=""),"",'OddsRatio_working_3-way'!H4)</f>
        <v>1.9287813411178683</v>
      </c>
      <c r="L5" s="21">
        <f>IF(OR($A5="",$B5="",$C5=""),"",'OddsRatio_working_3-way'!I4)</f>
        <v>3.9341046912587201</v>
      </c>
      <c r="M5" s="22">
        <f>IF(OR($A5="",$B5="",$C5=""),"",'OddsRatio_working_3-way'!J4)</f>
        <v>4.3984953618176545</v>
      </c>
      <c r="N5" s="23">
        <f t="shared" ref="N5:N30" si="13">(1/E5)* 100</f>
        <v>51.470721098620274</v>
      </c>
      <c r="O5" s="24">
        <f t="shared" ref="O5:O30" si="14">(1/F5)* 100</f>
        <v>25.599194620477807</v>
      </c>
      <c r="P5" s="24">
        <f t="shared" ref="P5:P30" si="15">(1/G5)* 100</f>
        <v>22.930084280901923</v>
      </c>
      <c r="Q5" t="s">
        <v>83</v>
      </c>
      <c r="R5" t="s">
        <v>84</v>
      </c>
      <c r="S5" s="48" t="s">
        <v>129</v>
      </c>
      <c r="T5" s="35">
        <v>100</v>
      </c>
      <c r="U5" s="35"/>
      <c r="V5" s="35"/>
      <c r="W5" s="35"/>
      <c r="X5" s="35"/>
      <c r="Y5" s="35">
        <f t="shared" ref="Y5:Y30" si="16">((1/A6)+(1/C6))*T5</f>
        <v>75.23892507918066</v>
      </c>
      <c r="Z5" s="35">
        <f t="shared" ref="Z5:Z30" si="17">((1/A6)+(1/B6))*T5</f>
        <v>60.038769429586814</v>
      </c>
      <c r="AA5" s="35">
        <f t="shared" ref="AA5:AA30" si="18">U5-X5</f>
        <v>0</v>
      </c>
      <c r="AB5" s="35">
        <f t="shared" ref="AB5:AB30" si="19">V5-Y5</f>
        <v>-75.23892507918066</v>
      </c>
      <c r="AC5" s="35">
        <f t="shared" ref="AC5:AC30" si="20">W5-Z5</f>
        <v>-60.038769429586814</v>
      </c>
      <c r="AD5" s="27"/>
      <c r="AE5" s="27"/>
      <c r="AF5">
        <v>1.85</v>
      </c>
      <c r="AG5">
        <v>2.0299999999999998</v>
      </c>
      <c r="AH5" s="36"/>
      <c r="AI5" s="27"/>
      <c r="AJ5" t="s">
        <v>70</v>
      </c>
    </row>
    <row r="6" spans="1:36" s="12" customFormat="1" ht="15" x14ac:dyDescent="0.25">
      <c r="A6">
        <v>3.13</v>
      </c>
      <c r="B6">
        <v>3.56</v>
      </c>
      <c r="C6">
        <v>2.31</v>
      </c>
      <c r="D6" s="20">
        <f t="shared" si="3"/>
        <v>3.3288127196301032E-2</v>
      </c>
      <c r="E6" s="17">
        <f>IF(OR($A6="",$B6="",$C6=""),"",A6*'MPTO_working_3-way'!$I5)</f>
        <v>3.2341918381244219</v>
      </c>
      <c r="F6" s="21">
        <f>IF(OR($A6="",$B6="",$C6=""),"",B6*'MPTO_working_3-way'!$I5)</f>
        <v>3.6785057328188318</v>
      </c>
      <c r="G6" s="22">
        <f>IF(OR($A6="",$B6="",$C6=""),"",C6*'MPTO_working_3-way'!$I5)</f>
        <v>2.3868955738234554</v>
      </c>
      <c r="H6" s="17">
        <f>IF(OR($A6="",$B6="",$C6=""),"",'MPTO_working_3-way'!E5)</f>
        <v>3.2426181138733372</v>
      </c>
      <c r="I6" s="21">
        <f>IF(OR($A6="",$B6="",$C6=""),"",'MPTO_working_3-way'!F5)</f>
        <v>3.7064102891475632</v>
      </c>
      <c r="J6" s="22">
        <f>IF(OR($A6="",$B6="",$C6=""),"",'MPTO_working_3-way'!G5)</f>
        <v>2.3707671672423016</v>
      </c>
      <c r="K6" s="17">
        <f>IF(OR($A6="",$B6="",$C6=""),"",'OddsRatio_working_3-way'!H5)</f>
        <v>3.240224570204608</v>
      </c>
      <c r="L6" s="21">
        <f>IF(OR($A6="",$B6="",$C6=""),"",'OddsRatio_working_3-way'!I5)</f>
        <v>3.6924764787435662</v>
      </c>
      <c r="M6" s="22">
        <f>IF(OR($A6="",$B6="",$C6=""),"",'OddsRatio_working_3-way'!J5)</f>
        <v>2.3777906981070598</v>
      </c>
      <c r="N6" s="23">
        <f t="shared" si="13"/>
        <v>30.91962536705682</v>
      </c>
      <c r="O6" s="24">
        <f t="shared" si="14"/>
        <v>27.184951516541528</v>
      </c>
      <c r="P6" s="24">
        <f t="shared" si="15"/>
        <v>41.895423116401659</v>
      </c>
      <c r="Q6" t="s">
        <v>85</v>
      </c>
      <c r="R6" t="s">
        <v>86</v>
      </c>
      <c r="S6" s="48" t="s">
        <v>129</v>
      </c>
      <c r="T6" s="35">
        <v>100</v>
      </c>
      <c r="U6" s="35"/>
      <c r="V6" s="35"/>
      <c r="W6" s="35"/>
      <c r="X6" s="35"/>
      <c r="Y6" s="35">
        <f t="shared" si="16"/>
        <v>78.941285251964871</v>
      </c>
      <c r="Z6" s="35">
        <f t="shared" si="17"/>
        <v>44.108833752846699</v>
      </c>
      <c r="AA6" s="35">
        <f t="shared" si="18"/>
        <v>0</v>
      </c>
      <c r="AB6" s="35">
        <f t="shared" si="19"/>
        <v>-78.941285251964871</v>
      </c>
      <c r="AC6" s="35">
        <f t="shared" si="20"/>
        <v>-44.108833752846699</v>
      </c>
      <c r="AD6" s="27"/>
      <c r="AE6" s="27"/>
      <c r="AF6">
        <v>1.91</v>
      </c>
      <c r="AG6">
        <v>1.95</v>
      </c>
      <c r="AH6" s="36"/>
      <c r="AI6" s="27"/>
      <c r="AJ6" t="s">
        <v>70</v>
      </c>
    </row>
    <row r="7" spans="1:36" s="12" customFormat="1" ht="15" x14ac:dyDescent="0.25">
      <c r="A7">
        <v>5.15</v>
      </c>
      <c r="B7">
        <v>4.05</v>
      </c>
      <c r="C7">
        <v>1.68</v>
      </c>
      <c r="D7" s="20">
        <f t="shared" si="3"/>
        <v>3.6326432766562222E-2</v>
      </c>
      <c r="E7" s="17">
        <f>IF(OR($A7="",$B7="",$C7=""),"",A7*'MPTO_working_3-way'!$I6)</f>
        <v>5.3370811287477959</v>
      </c>
      <c r="F7" s="21">
        <f>IF(OR($A7="",$B7="",$C7=""),"",B7*'MPTO_working_3-way'!$I6)</f>
        <v>4.1971220527045769</v>
      </c>
      <c r="G7" s="22">
        <f>IF(OR($A7="",$B7="",$C7=""),"",C7*'MPTO_working_3-way'!$I6)</f>
        <v>1.7410284070478246</v>
      </c>
      <c r="H7" s="17">
        <f>IF(OR($A7="",$B7="",$C7=""),"",'MPTO_working_3-way'!E6)</f>
        <v>5.4925153220370868</v>
      </c>
      <c r="I7" s="21">
        <f>IF(OR($A7="",$B7="",$C7=""),"",'MPTO_working_3-way'!F6)</f>
        <v>4.2588572748155622</v>
      </c>
      <c r="J7" s="22">
        <f>IF(OR($A7="",$B7="",$C7=""),"",'MPTO_working_3-way'!G6)</f>
        <v>1.7148855783724528</v>
      </c>
      <c r="K7" s="17">
        <f>IF(OR($A7="",$B7="",$C7=""),"",'OddsRatio_working_3-way'!H6)</f>
        <v>5.4188302164387414</v>
      </c>
      <c r="L7" s="21">
        <f>IF(OR($A7="",$B7="",$C7=""),"",'OddsRatio_working_3-way'!I6)</f>
        <v>4.2475740144911232</v>
      </c>
      <c r="M7" s="22">
        <f>IF(OR($A7="",$B7="",$C7=""),"",'OddsRatio_working_3-way'!J6)</f>
        <v>1.7240492884767091</v>
      </c>
      <c r="N7" s="23">
        <f t="shared" si="13"/>
        <v>18.736833409062744</v>
      </c>
      <c r="O7" s="24">
        <f t="shared" si="14"/>
        <v>23.825849890536578</v>
      </c>
      <c r="P7" s="24">
        <f t="shared" si="15"/>
        <v>57.437316700400679</v>
      </c>
      <c r="Q7" t="s">
        <v>87</v>
      </c>
      <c r="R7" t="s">
        <v>69</v>
      </c>
      <c r="S7" s="48" t="s">
        <v>129</v>
      </c>
      <c r="T7" s="35">
        <v>100</v>
      </c>
      <c r="U7" s="35"/>
      <c r="V7" s="35"/>
      <c r="W7" s="35"/>
      <c r="X7" s="35"/>
      <c r="Y7" s="35">
        <f t="shared" si="16"/>
        <v>76.385979611786055</v>
      </c>
      <c r="Z7" s="35">
        <f t="shared" si="17"/>
        <v>57.330057330057329</v>
      </c>
      <c r="AA7" s="35">
        <f t="shared" si="18"/>
        <v>0</v>
      </c>
      <c r="AB7" s="35">
        <f t="shared" si="19"/>
        <v>-76.385979611786055</v>
      </c>
      <c r="AC7" s="35">
        <f t="shared" si="20"/>
        <v>-57.330057330057329</v>
      </c>
      <c r="AD7" s="27"/>
      <c r="AE7" s="27"/>
      <c r="AF7">
        <v>1.93</v>
      </c>
      <c r="AG7">
        <v>1.93</v>
      </c>
      <c r="AH7" s="36"/>
      <c r="AI7" s="27"/>
      <c r="AJ7" t="s">
        <v>70</v>
      </c>
    </row>
    <row r="8" spans="1:36" ht="15" x14ac:dyDescent="0.25">
      <c r="A8">
        <v>3.3</v>
      </c>
      <c r="B8">
        <v>3.7</v>
      </c>
      <c r="C8">
        <v>2.17</v>
      </c>
      <c r="D8" s="20">
        <f t="shared" si="3"/>
        <v>3.4130066388130764E-2</v>
      </c>
      <c r="E8" s="17">
        <f>IF(OR($A8="",$B8="",$C8=""),"",A8*'MPTO_working_3-way'!$I7)</f>
        <v>3.4126292190808312</v>
      </c>
      <c r="F8" s="21">
        <f>IF(OR($A8="",$B8="",$C8=""),"",B8*'MPTO_working_3-way'!$I7)</f>
        <v>3.8262812456360842</v>
      </c>
      <c r="G8" s="22">
        <f>IF(OR($A8="",$B8="",$C8=""),"",C8*'MPTO_working_3-way'!$I7)</f>
        <v>2.2440622440622437</v>
      </c>
      <c r="H8" s="17">
        <f>IF(OR($A8="",$B8="",$C8=""),"",'MPTO_working_3-way'!E7)</f>
        <v>3.4287248681128588</v>
      </c>
      <c r="I8" s="21">
        <f>IF(OR($A8="",$B8="",$C8=""),"",'MPTO_working_3-way'!F7)</f>
        <v>3.8625909313999429</v>
      </c>
      <c r="J8" s="22">
        <f>IF(OR($A8="",$B8="",$C8=""),"",'MPTO_working_3-way'!G7)</f>
        <v>2.2249277131028919</v>
      </c>
      <c r="K8" s="17">
        <f>IF(OR($A8="",$B8="",$C8=""),"",'OddsRatio_working_3-way'!H7)</f>
        <v>3.4236558546141462</v>
      </c>
      <c r="L8" s="21">
        <f>IF(OR($A8="",$B8="",$C8=""),"",'OddsRatio_working_3-way'!I7)</f>
        <v>3.8451612206339978</v>
      </c>
      <c r="M8" s="22">
        <f>IF(OR($A8="",$B8="",$C8=""),"",'OddsRatio_working_3-way'!J7)</f>
        <v>2.232903195608066</v>
      </c>
      <c r="N8" s="23">
        <f t="shared" si="13"/>
        <v>29.302919708029201</v>
      </c>
      <c r="O8" s="24">
        <f t="shared" si="14"/>
        <v>26.135036496350367</v>
      </c>
      <c r="P8" s="24">
        <f t="shared" si="15"/>
        <v>44.56204379562044</v>
      </c>
      <c r="Q8" t="s">
        <v>72</v>
      </c>
      <c r="R8" t="s">
        <v>88</v>
      </c>
      <c r="S8" s="48" t="s">
        <v>129</v>
      </c>
      <c r="T8" s="35">
        <v>100</v>
      </c>
      <c r="U8" s="35"/>
      <c r="V8" s="35"/>
      <c r="W8" s="35"/>
      <c r="X8" s="35"/>
      <c r="Y8" s="35">
        <f t="shared" si="16"/>
        <v>74.969736986904365</v>
      </c>
      <c r="Z8" s="35">
        <f t="shared" si="17"/>
        <v>60.299869621903525</v>
      </c>
      <c r="AA8" s="35">
        <f t="shared" si="18"/>
        <v>0</v>
      </c>
      <c r="AB8" s="35">
        <f t="shared" si="19"/>
        <v>-74.969736986904365</v>
      </c>
      <c r="AC8" s="35">
        <f t="shared" si="20"/>
        <v>-60.299869621903525</v>
      </c>
      <c r="AF8">
        <v>1.81</v>
      </c>
      <c r="AG8">
        <v>2.0699999999999998</v>
      </c>
      <c r="AJ8" t="s">
        <v>70</v>
      </c>
    </row>
    <row r="9" spans="1:36" ht="15" x14ac:dyDescent="0.25">
      <c r="A9">
        <v>3.12</v>
      </c>
      <c r="B9">
        <v>3.54</v>
      </c>
      <c r="C9">
        <v>2.33</v>
      </c>
      <c r="D9" s="20">
        <f t="shared" si="3"/>
        <v>3.2183245575258423E-2</v>
      </c>
      <c r="E9" s="17">
        <f>IF(OR($A9="",$B9="",$C9=""),"",A9*'MPTO_working_3-way'!$I8)</f>
        <v>3.2204117261948064</v>
      </c>
      <c r="F9" s="21">
        <f>IF(OR($A9="",$B9="",$C9=""),"",B9*'MPTO_working_3-way'!$I8)</f>
        <v>3.6539286893364147</v>
      </c>
      <c r="G9" s="22">
        <f>IF(OR($A9="",$B9="",$C9=""),"",C9*'MPTO_working_3-way'!$I8)</f>
        <v>2.4049869621903524</v>
      </c>
      <c r="H9" s="17">
        <f>IF(OR($A9="",$B9="",$C9=""),"",'MPTO_working_3-way'!E8)</f>
        <v>3.2280445070626063</v>
      </c>
      <c r="I9" s="21">
        <f>IF(OR($A9="",$B9="",$C9=""),"",'MPTO_working_3-way'!F8)</f>
        <v>3.6797427564456742</v>
      </c>
      <c r="J9" s="22">
        <f>IF(OR($A9="",$B9="",$C9=""),"",'MPTO_working_3-way'!G8)</f>
        <v>2.3897329378177257</v>
      </c>
      <c r="K9" s="17">
        <f>IF(OR($A9="",$B9="",$C9=""),"",'OddsRatio_working_3-way'!H8)</f>
        <v>3.2258610073764569</v>
      </c>
      <c r="L9" s="21">
        <f>IF(OR($A9="",$B9="",$C9=""),"",'OddsRatio_working_3-way'!I8)</f>
        <v>3.6668334711019814</v>
      </c>
      <c r="M9" s="22">
        <f>IF(OR($A9="",$B9="",$C9=""),"",'OddsRatio_working_3-way'!J8)</f>
        <v>2.3964128017974939</v>
      </c>
      <c r="N9" s="23">
        <f t="shared" si="13"/>
        <v>31.051930157439404</v>
      </c>
      <c r="O9" s="24">
        <f t="shared" si="14"/>
        <v>27.36780285062456</v>
      </c>
      <c r="P9" s="24">
        <f t="shared" si="15"/>
        <v>41.580266991936028</v>
      </c>
      <c r="Q9" t="s">
        <v>89</v>
      </c>
      <c r="R9" t="s">
        <v>90</v>
      </c>
      <c r="S9" s="48" t="s">
        <v>129</v>
      </c>
      <c r="T9" s="35">
        <v>100</v>
      </c>
      <c r="U9" s="35"/>
      <c r="V9" s="35"/>
      <c r="W9" s="35"/>
      <c r="X9" s="35"/>
      <c r="Y9" s="35">
        <f t="shared" si="16"/>
        <v>84.402036737135433</v>
      </c>
      <c r="Z9" s="35">
        <f t="shared" si="17"/>
        <v>93.931884976661095</v>
      </c>
      <c r="AA9" s="35">
        <f t="shared" si="18"/>
        <v>0</v>
      </c>
      <c r="AB9" s="35">
        <f t="shared" si="19"/>
        <v>-84.402036737135433</v>
      </c>
      <c r="AC9" s="35">
        <f t="shared" si="20"/>
        <v>-93.931884976661095</v>
      </c>
      <c r="AF9">
        <v>2.0099999999999998</v>
      </c>
      <c r="AG9">
        <v>1.87</v>
      </c>
      <c r="AJ9" t="s">
        <v>70</v>
      </c>
    </row>
    <row r="10" spans="1:36" ht="15" x14ac:dyDescent="0.25">
      <c r="A10">
        <v>1.34</v>
      </c>
      <c r="B10">
        <v>5.18</v>
      </c>
      <c r="C10">
        <v>10.23</v>
      </c>
      <c r="D10" s="20">
        <f t="shared" si="3"/>
        <v>3.7070560421547327E-2</v>
      </c>
      <c r="E10" s="17">
        <f>IF(OR($A10="",$B10="",$C10=""),"",A10*'MPTO_working_3-way'!$I9)</f>
        <v>1.3896745509648736</v>
      </c>
      <c r="F10" s="21">
        <f>IF(OR($A10="",$B10="",$C10=""),"",B10*'MPTO_working_3-way'!$I9)</f>
        <v>5.3720255029836146</v>
      </c>
      <c r="G10" s="22">
        <f>IF(OR($A10="",$B10="",$C10=""),"",C10*'MPTO_working_3-way'!$I9)</f>
        <v>10.60923183311243</v>
      </c>
      <c r="H10" s="17">
        <f>IF(OR($A10="",$B10="",$C10=""),"",'MPTO_working_3-way'!E9)</f>
        <v>1.3625615442915626</v>
      </c>
      <c r="I10" s="21">
        <f>IF(OR($A10="",$B10="",$C10=""),"",'MPTO_working_3-way'!F9)</f>
        <v>5.534238297574297</v>
      </c>
      <c r="J10" s="22">
        <f>IF(OR($A10="",$B10="",$C10=""),"",'MPTO_working_3-way'!G9)</f>
        <v>11.710307072467041</v>
      </c>
      <c r="K10" s="17">
        <f>IF(OR($A10="",$B10="",$C10=""),"",'OddsRatio_working_3-way'!H9)</f>
        <v>1.3705972100245558</v>
      </c>
      <c r="L10" s="21">
        <f>IF(OR($A10="",$B10="",$C10=""),"",'OddsRatio_working_3-way'!I9)</f>
        <v>5.5561656997136533</v>
      </c>
      <c r="M10" s="22">
        <f>IF(OR($A10="",$B10="",$C10=""),"",'OddsRatio_working_3-way'!J9)</f>
        <v>11.060624260372494</v>
      </c>
      <c r="N10" s="23">
        <f t="shared" si="13"/>
        <v>71.959294304244381</v>
      </c>
      <c r="O10" s="24">
        <f t="shared" si="14"/>
        <v>18.614952580634654</v>
      </c>
      <c r="P10" s="24">
        <f t="shared" si="15"/>
        <v>9.4257531151209655</v>
      </c>
      <c r="Q10" t="s">
        <v>91</v>
      </c>
      <c r="R10" t="s">
        <v>92</v>
      </c>
      <c r="S10" s="48" t="s">
        <v>129</v>
      </c>
      <c r="T10" s="35">
        <v>100</v>
      </c>
      <c r="U10" s="35"/>
      <c r="V10" s="35"/>
      <c r="W10" s="35"/>
      <c r="X10" s="35"/>
      <c r="Y10" s="35">
        <f t="shared" si="16"/>
        <v>82.250806588554937</v>
      </c>
      <c r="Z10" s="35">
        <f t="shared" si="17"/>
        <v>87.917139532545136</v>
      </c>
      <c r="AA10" s="35">
        <f t="shared" si="18"/>
        <v>0</v>
      </c>
      <c r="AB10" s="35">
        <f t="shared" si="19"/>
        <v>-82.250806588554937</v>
      </c>
      <c r="AC10" s="35">
        <f t="shared" si="20"/>
        <v>-87.917139532545136</v>
      </c>
      <c r="AF10">
        <v>1.74</v>
      </c>
      <c r="AG10">
        <v>2.16</v>
      </c>
      <c r="AJ10" t="s">
        <v>70</v>
      </c>
    </row>
    <row r="11" spans="1:36" ht="15" x14ac:dyDescent="0.25">
      <c r="A11">
        <v>1.51</v>
      </c>
      <c r="B11">
        <v>4.6100000000000003</v>
      </c>
      <c r="C11">
        <v>6.24</v>
      </c>
      <c r="D11" s="20">
        <f t="shared" si="3"/>
        <v>3.9427805581861541E-2</v>
      </c>
      <c r="E11" s="17">
        <f>IF(OR($A11="",$B11="",$C11=""),"",A11*'MPTO_working_3-way'!$I10)</f>
        <v>1.5695359864286109</v>
      </c>
      <c r="F11" s="21">
        <f>IF(OR($A11="",$B11="",$C11=""),"",B11*'MPTO_working_3-way'!$I10)</f>
        <v>4.7917621837323816</v>
      </c>
      <c r="G11" s="22">
        <f>IF(OR($A11="",$B11="",$C11=""),"",C11*'MPTO_working_3-way'!$I10)</f>
        <v>6.4860295068308158</v>
      </c>
      <c r="H11" s="17">
        <f>IF(OR($A11="",$B11="",$C11=""),"",'MPTO_working_3-way'!E10)</f>
        <v>1.5405731813388235</v>
      </c>
      <c r="I11" s="21">
        <f>IF(OR($A11="",$B11="",$C11=""),"",'MPTO_working_3-way'!F10)</f>
        <v>4.9073218449378411</v>
      </c>
      <c r="J11" s="22">
        <f>IF(OR($A11="",$B11="",$C11=""),"",'MPTO_working_3-way'!G10)</f>
        <v>6.7974584500568129</v>
      </c>
      <c r="K11" s="17">
        <f>IF(OR($A11="",$B11="",$C11=""),"",'OddsRatio_working_3-way'!H10)</f>
        <v>1.5498760166497003</v>
      </c>
      <c r="L11" s="21">
        <f>IF(OR($A11="",$B11="",$C11=""),"",'OddsRatio_working_3-way'!I10)</f>
        <v>4.8922596472655266</v>
      </c>
      <c r="M11" s="22">
        <f>IF(OR($A11="",$B11="",$C11=""),"",'OddsRatio_working_3-way'!J10)</f>
        <v>6.6497065240086872</v>
      </c>
      <c r="N11" s="23">
        <f t="shared" si="13"/>
        <v>63.713097924912354</v>
      </c>
      <c r="O11" s="24">
        <f t="shared" si="14"/>
        <v>20.869149211847649</v>
      </c>
      <c r="P11" s="24">
        <f t="shared" si="15"/>
        <v>15.417752863240011</v>
      </c>
      <c r="Q11" t="s">
        <v>73</v>
      </c>
      <c r="R11" t="s">
        <v>93</v>
      </c>
      <c r="S11" s="48" t="s">
        <v>129</v>
      </c>
      <c r="T11" s="35">
        <v>100</v>
      </c>
      <c r="U11" s="35"/>
      <c r="V11" s="35"/>
      <c r="W11" s="35"/>
      <c r="X11" s="35"/>
      <c r="Y11" s="35">
        <f t="shared" si="16"/>
        <v>76.813471502590687</v>
      </c>
      <c r="Z11" s="35">
        <f t="shared" si="17"/>
        <v>78.623122977121511</v>
      </c>
      <c r="AA11" s="35">
        <f t="shared" si="18"/>
        <v>0</v>
      </c>
      <c r="AB11" s="35">
        <f t="shared" si="19"/>
        <v>-76.813471502590687</v>
      </c>
      <c r="AC11" s="35">
        <f t="shared" si="20"/>
        <v>-78.623122977121511</v>
      </c>
      <c r="AF11">
        <v>1.65</v>
      </c>
      <c r="AG11">
        <v>2.2999999999999998</v>
      </c>
      <c r="AJ11" t="s">
        <v>70</v>
      </c>
    </row>
    <row r="12" spans="1:36" ht="15" x14ac:dyDescent="0.25">
      <c r="A12">
        <v>1.93</v>
      </c>
      <c r="B12">
        <v>3.73</v>
      </c>
      <c r="C12">
        <v>4</v>
      </c>
      <c r="D12" s="20">
        <f t="shared" si="3"/>
        <v>3.6231229771215068E-2</v>
      </c>
      <c r="E12" s="17">
        <f>IF(OR($A12="",$B12="",$C12=""),"",A12*'MPTO_working_3-way'!$I11)</f>
        <v>1.9999262734584451</v>
      </c>
      <c r="F12" s="21">
        <f>IF(OR($A12="",$B12="",$C12=""),"",B12*'MPTO_working_3-way'!$I11)</f>
        <v>3.865142487046632</v>
      </c>
      <c r="G12" s="22">
        <f>IF(OR($A12="",$B12="",$C12=""),"",C12*'MPTO_working_3-way'!$I11)</f>
        <v>4.1449249190848603</v>
      </c>
      <c r="H12" s="17">
        <f>IF(OR($A12="",$B12="",$C12=""),"",'MPTO_working_3-way'!E11)</f>
        <v>1.9760594921391597</v>
      </c>
      <c r="I12" s="21">
        <f>IF(OR($A12="",$B12="",$C12=""),"",'MPTO_working_3-way'!F11)</f>
        <v>3.9059534198139865</v>
      </c>
      <c r="J12" s="22">
        <f>IF(OR($A12="",$B12="",$C12=""),"",'MPTO_working_3-way'!G11)</f>
        <v>4.2030418324948675</v>
      </c>
      <c r="K12" s="17">
        <f>IF(OR($A12="",$B12="",$C12=""),"",'OddsRatio_working_3-way'!H11)</f>
        <v>1.9852120363793224</v>
      </c>
      <c r="L12" s="21">
        <f>IF(OR($A12="",$B12="",$C12=""),"",'OddsRatio_working_3-way'!I11)</f>
        <v>3.8920740422747855</v>
      </c>
      <c r="M12" s="22">
        <f>IF(OR($A12="",$B12="",$C12=""),"",'OddsRatio_working_3-way'!J11)</f>
        <v>4.1781033431591048</v>
      </c>
      <c r="N12" s="23">
        <f t="shared" si="13"/>
        <v>50.001843231486411</v>
      </c>
      <c r="O12" s="24">
        <f t="shared" si="14"/>
        <v>25.872267409321392</v>
      </c>
      <c r="P12" s="24">
        <f t="shared" si="15"/>
        <v>24.125889359192197</v>
      </c>
      <c r="Q12" t="s">
        <v>94</v>
      </c>
      <c r="R12" t="s">
        <v>95</v>
      </c>
      <c r="S12" s="48" t="s">
        <v>129</v>
      </c>
      <c r="T12" s="35">
        <v>100</v>
      </c>
      <c r="U12" s="35"/>
      <c r="V12" s="35"/>
      <c r="W12" s="35"/>
      <c r="X12" s="35"/>
      <c r="Y12" s="35">
        <f t="shared" si="16"/>
        <v>74.180721239544781</v>
      </c>
      <c r="Z12" s="35">
        <f t="shared" si="17"/>
        <v>64.034802406895437</v>
      </c>
      <c r="AA12" s="35">
        <f t="shared" si="18"/>
        <v>0</v>
      </c>
      <c r="AB12" s="35">
        <f t="shared" si="19"/>
        <v>-74.180721239544781</v>
      </c>
      <c r="AC12" s="35">
        <f t="shared" si="20"/>
        <v>-64.034802406895437</v>
      </c>
      <c r="AF12">
        <v>1.83</v>
      </c>
      <c r="AG12">
        <v>2.0499999999999998</v>
      </c>
      <c r="AJ12" t="s">
        <v>70</v>
      </c>
    </row>
    <row r="13" spans="1:36" ht="15" x14ac:dyDescent="0.25">
      <c r="A13">
        <v>2.86</v>
      </c>
      <c r="B13">
        <v>3.44</v>
      </c>
      <c r="C13">
        <v>2.5499999999999998</v>
      </c>
      <c r="D13" s="20">
        <f t="shared" si="3"/>
        <v>3.2504886814052281E-2</v>
      </c>
      <c r="E13" s="17">
        <f>IF(OR($A13="",$B13="",$C13=""),"",A13*'MPTO_working_3-way'!$I12)</f>
        <v>2.9529639762881894</v>
      </c>
      <c r="F13" s="21">
        <f>IF(OR($A13="",$B13="",$C13=""),"",B13*'MPTO_working_3-way'!$I12)</f>
        <v>3.5518168106403398</v>
      </c>
      <c r="G13" s="22">
        <f>IF(OR($A13="",$B13="",$C13=""),"",C13*'MPTO_working_3-way'!$I12)</f>
        <v>2.6328874613758333</v>
      </c>
      <c r="H13" s="17">
        <f>IF(OR($A13="",$B13="",$C13=""),"",'MPTO_working_3-way'!E12)</f>
        <v>2.9514598133685115</v>
      </c>
      <c r="I13" s="21">
        <f>IF(OR($A13="",$B13="",$C13=""),"",'MPTO_working_3-way'!F12)</f>
        <v>3.5731805510190129</v>
      </c>
      <c r="J13" s="22">
        <f>IF(OR($A13="",$B13="",$C13=""),"",'MPTO_working_3-way'!G12)</f>
        <v>2.6224562469599006</v>
      </c>
      <c r="K13" s="17">
        <f>IF(OR($A13="",$B13="",$C13=""),"",'OddsRatio_working_3-way'!H12)</f>
        <v>2.9529106916258239</v>
      </c>
      <c r="L13" s="21">
        <f>IF(OR($A13="",$B13="",$C13=""),"",'OddsRatio_working_3-way'!I12)</f>
        <v>3.5618828427779632</v>
      </c>
      <c r="M13" s="22">
        <f>IF(OR($A13="",$B13="",$C13=""),"",'OddsRatio_working_3-way'!J12)</f>
        <v>2.6274255763548529</v>
      </c>
      <c r="N13" s="23">
        <f t="shared" si="13"/>
        <v>33.86428036473977</v>
      </c>
      <c r="O13" s="24">
        <f t="shared" si="14"/>
        <v>28.154605186963877</v>
      </c>
      <c r="P13" s="24">
        <f t="shared" si="15"/>
        <v>37.981114448296367</v>
      </c>
      <c r="Q13" t="s">
        <v>96</v>
      </c>
      <c r="R13" t="s">
        <v>97</v>
      </c>
      <c r="S13" s="48" t="s">
        <v>129</v>
      </c>
      <c r="T13" s="35">
        <v>100</v>
      </c>
      <c r="U13" s="35"/>
      <c r="V13" s="35"/>
      <c r="W13" s="35"/>
      <c r="X13" s="35"/>
      <c r="Y13" s="35">
        <f t="shared" si="16"/>
        <v>72.656878519710389</v>
      </c>
      <c r="Z13" s="35">
        <f t="shared" si="17"/>
        <v>75.017018379850242</v>
      </c>
      <c r="AA13" s="35">
        <f t="shared" si="18"/>
        <v>0</v>
      </c>
      <c r="AB13" s="35">
        <f t="shared" si="19"/>
        <v>-72.656878519710389</v>
      </c>
      <c r="AC13" s="35">
        <f t="shared" si="20"/>
        <v>-75.017018379850242</v>
      </c>
      <c r="AF13">
        <v>1.98</v>
      </c>
      <c r="AG13">
        <v>1.89</v>
      </c>
      <c r="AJ13" t="s">
        <v>131</v>
      </c>
    </row>
    <row r="14" spans="1:36" ht="15" x14ac:dyDescent="0.25">
      <c r="A14">
        <v>2.2599999999999998</v>
      </c>
      <c r="B14">
        <v>3.25</v>
      </c>
      <c r="C14">
        <v>3.52</v>
      </c>
      <c r="D14" s="20">
        <f t="shared" si="3"/>
        <v>3.4261092889411593E-2</v>
      </c>
      <c r="E14" s="17">
        <f>IF(OR($A14="",$B14="",$C14=""),"",A14*'MPTO_working_3-way'!$I13)</f>
        <v>2.3374300699300701</v>
      </c>
      <c r="F14" s="21">
        <f>IF(OR($A14="",$B14="",$C14=""),"",B14*'MPTO_working_3-way'!$I13)</f>
        <v>3.3613485518905879</v>
      </c>
      <c r="G14" s="22">
        <f>IF(OR($A14="",$B14="",$C14=""),"",C14*'MPTO_working_3-way'!$I13)</f>
        <v>3.640599046970729</v>
      </c>
      <c r="H14" s="17">
        <f>IF(OR($A14="",$B14="",$C14=""),"",'MPTO_working_3-way'!E13)</f>
        <v>2.3198760550573962</v>
      </c>
      <c r="I14" s="21">
        <f>IF(OR($A14="",$B14="",$C14=""),"",'MPTO_working_3-way'!F13)</f>
        <v>3.37527741755803</v>
      </c>
      <c r="J14" s="22">
        <f>IF(OR($A14="",$B14="",$C14=""),"",'MPTO_working_3-way'!G13)</f>
        <v>3.6674295008794666</v>
      </c>
      <c r="K14" s="17">
        <f>IF(OR($A14="",$B14="",$C14=""),"",'OddsRatio_working_3-way'!H13)</f>
        <v>2.3273618495495705</v>
      </c>
      <c r="L14" s="21">
        <f>IF(OR($A14="",$B14="",$C14=""),"",'OddsRatio_working_3-way'!I13)</f>
        <v>3.3702890170528037</v>
      </c>
      <c r="M14" s="22">
        <f>IF(OR($A14="",$B14="",$C14=""),"",'OddsRatio_working_3-way'!J13)</f>
        <v>3.6547236990991405</v>
      </c>
      <c r="N14" s="23">
        <f t="shared" si="13"/>
        <v>42.782028556256115</v>
      </c>
      <c r="O14" s="24">
        <f t="shared" si="14"/>
        <v>29.749964472965789</v>
      </c>
      <c r="P14" s="24">
        <f t="shared" si="15"/>
        <v>27.468006970778074</v>
      </c>
      <c r="Q14" t="s">
        <v>98</v>
      </c>
      <c r="R14" t="s">
        <v>99</v>
      </c>
      <c r="S14" s="48" t="s">
        <v>129</v>
      </c>
      <c r="T14" s="35">
        <v>100</v>
      </c>
      <c r="U14" s="35"/>
      <c r="V14" s="35"/>
      <c r="W14" s="35"/>
      <c r="X14" s="35"/>
      <c r="Y14" s="35">
        <f t="shared" si="16"/>
        <v>74.520742746191914</v>
      </c>
      <c r="Z14" s="35">
        <f t="shared" si="17"/>
        <v>61.498182366126088</v>
      </c>
      <c r="AA14" s="35">
        <f t="shared" si="18"/>
        <v>0</v>
      </c>
      <c r="AB14" s="35">
        <f t="shared" si="19"/>
        <v>-74.520742746191914</v>
      </c>
      <c r="AC14" s="35">
        <f t="shared" si="20"/>
        <v>-61.498182366126088</v>
      </c>
      <c r="AF14">
        <v>2.2999999999999998</v>
      </c>
      <c r="AG14">
        <v>1.66</v>
      </c>
      <c r="AJ14" t="s">
        <v>131</v>
      </c>
    </row>
    <row r="15" spans="1:36" ht="15" x14ac:dyDescent="0.25">
      <c r="A15">
        <v>3.06</v>
      </c>
      <c r="B15">
        <v>3.47</v>
      </c>
      <c r="C15">
        <v>2.39</v>
      </c>
      <c r="D15" s="20">
        <f t="shared" si="3"/>
        <v>3.3391865502264917E-2</v>
      </c>
      <c r="E15" s="17">
        <f>IF(OR($A15="",$B15="",$C15=""),"",A15*'MPTO_working_3-way'!$I14)</f>
        <v>3.1621791084369306</v>
      </c>
      <c r="F15" s="21">
        <f>IF(OR($A15="",$B15="",$C15=""),"",B15*'MPTO_working_3-way'!$I14)</f>
        <v>3.5858697732928593</v>
      </c>
      <c r="G15" s="22">
        <f>IF(OR($A15="",$B15="",$C15=""),"",C15*'MPTO_working_3-way'!$I14)</f>
        <v>2.4698065585504132</v>
      </c>
      <c r="H15" s="17">
        <f>IF(OR($A15="",$B15="",$C15=""),"",'MPTO_working_3-way'!E14)</f>
        <v>3.1678976525869258</v>
      </c>
      <c r="I15" s="21">
        <f>IF(OR($A15="",$B15="",$C15=""),"",'MPTO_working_3-way'!F14)</f>
        <v>3.6094070592246692</v>
      </c>
      <c r="J15" s="22">
        <f>IF(OR($A15="",$B15="",$C15=""),"",'MPTO_working_3-way'!G14)</f>
        <v>2.4553167945068752</v>
      </c>
      <c r="K15" s="17">
        <f>IF(OR($A15="",$B15="",$C15=""),"",'OddsRatio_working_3-way'!H14)</f>
        <v>3.1663629836773812</v>
      </c>
      <c r="L15" s="21">
        <f>IF(OR($A15="",$B15="",$C15=""),"",'OddsRatio_working_3-way'!I14)</f>
        <v>3.5975323153801617</v>
      </c>
      <c r="M15" s="22">
        <f>IF(OR($A15="",$B15="",$C15=""),"",'OddsRatio_working_3-way'!J14)</f>
        <v>2.4617691977240592</v>
      </c>
      <c r="N15" s="23">
        <f t="shared" si="13"/>
        <v>31.623762149712682</v>
      </c>
      <c r="O15" s="24">
        <f t="shared" si="14"/>
        <v>27.887236938939715</v>
      </c>
      <c r="P15" s="24">
        <f t="shared" si="15"/>
        <v>40.489000911347617</v>
      </c>
      <c r="Q15" t="s">
        <v>100</v>
      </c>
      <c r="R15" t="s">
        <v>101</v>
      </c>
      <c r="S15" s="48" t="s">
        <v>129</v>
      </c>
      <c r="T15" s="35">
        <v>100</v>
      </c>
      <c r="U15" s="35"/>
      <c r="V15" s="35"/>
      <c r="W15" s="35"/>
      <c r="X15" s="35"/>
      <c r="Y15" s="35">
        <f t="shared" si="16"/>
        <v>74.582976903336188</v>
      </c>
      <c r="Z15" s="35">
        <f t="shared" si="17"/>
        <v>73.461300946891711</v>
      </c>
      <c r="AA15" s="35">
        <f t="shared" si="18"/>
        <v>0</v>
      </c>
      <c r="AB15" s="35">
        <f t="shared" si="19"/>
        <v>-74.582976903336188</v>
      </c>
      <c r="AC15" s="35">
        <f t="shared" si="20"/>
        <v>-73.461300946891711</v>
      </c>
      <c r="AF15">
        <v>1.97</v>
      </c>
      <c r="AG15">
        <v>1.9</v>
      </c>
      <c r="AJ15" t="s">
        <v>131</v>
      </c>
    </row>
    <row r="16" spans="1:36" ht="15" x14ac:dyDescent="0.25">
      <c r="A16">
        <v>2.2400000000000002</v>
      </c>
      <c r="B16">
        <v>3.47</v>
      </c>
      <c r="C16">
        <v>3.34</v>
      </c>
      <c r="D16" s="20">
        <f t="shared" si="3"/>
        <v>3.4014207073707503E-2</v>
      </c>
      <c r="E16" s="17">
        <f>IF(OR($A16="",$B16="",$C16=""),"",A16*'MPTO_working_3-way'!$I15)</f>
        <v>2.3161918238451049</v>
      </c>
      <c r="F16" s="21">
        <f>IF(OR($A16="",$B16="",$C16=""),"",B16*'MPTO_working_3-way'!$I15)</f>
        <v>3.5880292985457651</v>
      </c>
      <c r="G16" s="22">
        <f>IF(OR($A16="",$B16="",$C16=""),"",C16*'MPTO_working_3-way'!$I15)</f>
        <v>3.453607451626183</v>
      </c>
      <c r="H16" s="17">
        <f>IF(OR($A16="",$B16="",$C16=""),"",'MPTO_working_3-way'!E15)</f>
        <v>2.2983723948803929</v>
      </c>
      <c r="I16" s="21">
        <f>IF(OR($A16="",$B16="",$C16=""),"",'MPTO_working_3-way'!F15)</f>
        <v>3.6121116688476884</v>
      </c>
      <c r="J16" s="22">
        <f>IF(OR($A16="",$B16="",$C16=""),"",'MPTO_working_3-way'!G15)</f>
        <v>3.4714612901995023</v>
      </c>
      <c r="K16" s="17">
        <f>IF(OR($A16="",$B16="",$C16=""),"",'OddsRatio_working_3-way'!H15)</f>
        <v>2.3059074403262363</v>
      </c>
      <c r="L16" s="21">
        <f>IF(OR($A16="",$B16="",$C16=""),"",'OddsRatio_working_3-way'!I15)</f>
        <v>3.6012833690369384</v>
      </c>
      <c r="M16" s="22">
        <f>IF(OR($A16="",$B16="",$C16=""),"",'OddsRatio_working_3-way'!J15)</f>
        <v>3.4643737180349943</v>
      </c>
      <c r="N16" s="23">
        <f t="shared" si="13"/>
        <v>43.174316984674533</v>
      </c>
      <c r="O16" s="24">
        <f t="shared" si="14"/>
        <v>27.870452462729382</v>
      </c>
      <c r="P16" s="24">
        <f t="shared" si="15"/>
        <v>28.955230552596095</v>
      </c>
      <c r="Q16" t="s">
        <v>102</v>
      </c>
      <c r="R16" t="s">
        <v>103</v>
      </c>
      <c r="S16" s="48" t="s">
        <v>129</v>
      </c>
      <c r="T16" s="35">
        <v>100</v>
      </c>
      <c r="U16" s="35"/>
      <c r="V16" s="35"/>
      <c r="W16" s="35"/>
      <c r="X16" s="35"/>
      <c r="Y16" s="35">
        <f t="shared" si="16"/>
        <v>74.145235983840777</v>
      </c>
      <c r="Z16" s="35">
        <f t="shared" si="17"/>
        <v>78.259373925008589</v>
      </c>
      <c r="AA16" s="35">
        <f t="shared" si="18"/>
        <v>0</v>
      </c>
      <c r="AB16" s="35">
        <f t="shared" si="19"/>
        <v>-74.145235983840777</v>
      </c>
      <c r="AC16" s="35">
        <f t="shared" si="20"/>
        <v>-78.259373925008589</v>
      </c>
      <c r="AF16">
        <v>2.04</v>
      </c>
      <c r="AG16">
        <v>1.83</v>
      </c>
      <c r="AJ16" t="s">
        <v>131</v>
      </c>
    </row>
    <row r="17" spans="1:36" ht="15" x14ac:dyDescent="0.25">
      <c r="A17">
        <v>2.04</v>
      </c>
      <c r="B17">
        <v>3.42</v>
      </c>
      <c r="C17">
        <v>3.98</v>
      </c>
      <c r="D17" s="20">
        <f t="shared" si="3"/>
        <v>3.385002065712106E-2</v>
      </c>
      <c r="E17" s="17">
        <f>IF(OR($A17="",$B17="",$C17=""),"",A17*'MPTO_working_3-way'!$I16)</f>
        <v>2.1090540421405271</v>
      </c>
      <c r="F17" s="21">
        <f>IF(OR($A17="",$B17="",$C17=""),"",B17*'MPTO_working_3-way'!$I16)</f>
        <v>3.5357670706473541</v>
      </c>
      <c r="G17" s="22">
        <f>IF(OR($A17="",$B17="",$C17=""),"",C17*'MPTO_working_3-way'!$I16)</f>
        <v>4.1147230822153418</v>
      </c>
      <c r="H17" s="17">
        <f>IF(OR($A17="",$B17="",$C17=""),"",'MPTO_working_3-way'!E16)</f>
        <v>2.0880630649599405</v>
      </c>
      <c r="I17" s="21">
        <f>IF(OR($A17="",$B17="",$C17=""),"",'MPTO_working_3-way'!F16)</f>
        <v>3.5572716390499064</v>
      </c>
      <c r="J17" s="22">
        <f>IF(OR($A17="",$B17="",$C17=""),"",'MPTO_working_3-way'!G16)</f>
        <v>4.1671364906787547</v>
      </c>
      <c r="K17" s="17">
        <f>IF(OR($A17="",$B17="",$C17=""),"",'OddsRatio_working_3-way'!H16)</f>
        <v>2.0964902121676552</v>
      </c>
      <c r="L17" s="21">
        <f>IF(OR($A17="",$B17="",$C17=""),"",'OddsRatio_working_3-way'!I16)</f>
        <v>3.5514483783131978</v>
      </c>
      <c r="M17" s="22">
        <f>IF(OR($A17="",$B17="",$C17=""),"",'OddsRatio_working_3-way'!J16)</f>
        <v>4.1418661848650125</v>
      </c>
      <c r="N17" s="23">
        <f t="shared" si="13"/>
        <v>47.414621911967565</v>
      </c>
      <c r="O17" s="24">
        <f t="shared" si="14"/>
        <v>28.282406052752584</v>
      </c>
      <c r="P17" s="24">
        <f t="shared" si="15"/>
        <v>24.302972035279861</v>
      </c>
      <c r="Q17" t="s">
        <v>104</v>
      </c>
      <c r="R17" t="s">
        <v>105</v>
      </c>
      <c r="S17" s="48" t="s">
        <v>129</v>
      </c>
      <c r="T17" s="35">
        <v>100</v>
      </c>
      <c r="U17" s="35"/>
      <c r="V17" s="35"/>
      <c r="W17" s="35"/>
      <c r="X17" s="35"/>
      <c r="Y17" s="35">
        <f t="shared" si="16"/>
        <v>70.846356560642263</v>
      </c>
      <c r="Z17" s="35">
        <f t="shared" si="17"/>
        <v>73.283858998144709</v>
      </c>
      <c r="AA17" s="35">
        <f t="shared" si="18"/>
        <v>0</v>
      </c>
      <c r="AB17" s="35">
        <f t="shared" si="19"/>
        <v>-70.846356560642263</v>
      </c>
      <c r="AC17" s="35">
        <f t="shared" si="20"/>
        <v>-73.283858998144709</v>
      </c>
      <c r="AF17">
        <v>2.2400000000000002</v>
      </c>
      <c r="AG17">
        <v>1.69</v>
      </c>
      <c r="AJ17" t="s">
        <v>131</v>
      </c>
    </row>
    <row r="18" spans="1:36" ht="15" x14ac:dyDescent="0.25">
      <c r="A18">
        <v>2.4500000000000002</v>
      </c>
      <c r="B18">
        <v>3.08</v>
      </c>
      <c r="C18">
        <v>3.33</v>
      </c>
      <c r="D18" s="20">
        <f t="shared" si="3"/>
        <v>3.3138890281747546E-2</v>
      </c>
      <c r="E18" s="17">
        <f>IF(OR($A18="",$B18="",$C18=""),"",A18*'MPTO_working_3-way'!$I17)</f>
        <v>2.5311902811902818</v>
      </c>
      <c r="F18" s="21">
        <f>IF(OR($A18="",$B18="",$C18=""),"",B18*'MPTO_working_3-way'!$I17)</f>
        <v>3.1820677820677825</v>
      </c>
      <c r="G18" s="22">
        <f>IF(OR($A18="",$B18="",$C18=""),"",C18*'MPTO_working_3-way'!$I17)</f>
        <v>3.4403525046382195</v>
      </c>
      <c r="H18" s="17">
        <f>IF(OR($A18="",$B18="",$C18=""),"",'MPTO_working_3-way'!E17)</f>
        <v>2.5181497624303195</v>
      </c>
      <c r="I18" s="21">
        <f>IF(OR($A18="",$B18="",$C18=""),"",'MPTO_working_3-way'!F17)</f>
        <v>3.188480373289436</v>
      </c>
      <c r="J18" s="22">
        <f>IF(OR($A18="",$B18="",$C18=""),"",'MPTO_working_3-way'!G17)</f>
        <v>3.4571690893214861</v>
      </c>
      <c r="K18" s="17">
        <f>IF(OR($A18="",$B18="",$C18=""),"",'OddsRatio_working_3-way'!H17)</f>
        <v>2.5240032580047433</v>
      </c>
      <c r="L18" s="21">
        <f>IF(OR($A18="",$B18="",$C18=""),"",'OddsRatio_working_3-way'!I17)</f>
        <v>3.1861563976895622</v>
      </c>
      <c r="M18" s="22">
        <f>IF(OR($A18="",$B18="",$C18=""),"",'OddsRatio_working_3-way'!J17)</f>
        <v>3.4489155801041727</v>
      </c>
      <c r="N18" s="23">
        <f t="shared" si="13"/>
        <v>39.507104915469021</v>
      </c>
      <c r="O18" s="24">
        <f t="shared" si="14"/>
        <v>31.426106182759455</v>
      </c>
      <c r="P18" s="24">
        <f t="shared" si="15"/>
        <v>29.066788901771506</v>
      </c>
      <c r="Q18" t="s">
        <v>106</v>
      </c>
      <c r="R18" t="s">
        <v>107</v>
      </c>
      <c r="S18" s="48" t="s">
        <v>129</v>
      </c>
      <c r="T18" s="35">
        <v>100</v>
      </c>
      <c r="U18" s="35"/>
      <c r="V18" s="35"/>
      <c r="W18" s="35"/>
      <c r="X18" s="35"/>
      <c r="Y18" s="35">
        <f t="shared" si="16"/>
        <v>71.824629271437772</v>
      </c>
      <c r="Z18" s="35">
        <f t="shared" si="17"/>
        <v>67.00673423272255</v>
      </c>
      <c r="AA18" s="35">
        <f t="shared" si="18"/>
        <v>0</v>
      </c>
      <c r="AB18" s="35">
        <f t="shared" si="19"/>
        <v>-71.824629271437772</v>
      </c>
      <c r="AC18" s="35">
        <f t="shared" si="20"/>
        <v>-67.00673423272255</v>
      </c>
      <c r="AF18">
        <v>2.16</v>
      </c>
      <c r="AG18">
        <v>1.74</v>
      </c>
      <c r="AJ18" t="s">
        <v>131</v>
      </c>
    </row>
    <row r="19" spans="1:36" ht="15" x14ac:dyDescent="0.25">
      <c r="A19">
        <v>2.82</v>
      </c>
      <c r="B19">
        <v>3.17</v>
      </c>
      <c r="C19">
        <v>2.75</v>
      </c>
      <c r="D19" s="20">
        <f t="shared" si="3"/>
        <v>3.3703705963589181E-2</v>
      </c>
      <c r="E19" s="17">
        <f>IF(OR($A19="",$B19="",$C19=""),"",A19*'MPTO_working_3-way'!$I18)</f>
        <v>2.9150444508173212</v>
      </c>
      <c r="F19" s="21">
        <f>IF(OR($A19="",$B19="",$C19=""),"",B19*'MPTO_working_3-way'!$I18)</f>
        <v>3.2768407479045778</v>
      </c>
      <c r="G19" s="22">
        <f>IF(OR($A19="",$B19="",$C19=""),"",C19*'MPTO_working_3-way'!$I18)</f>
        <v>2.8426851913998701</v>
      </c>
      <c r="H19" s="17">
        <f>IF(OR($A19="",$B19="",$C19=""),"",'MPTO_working_3-way'!E18)</f>
        <v>2.9122648717913275</v>
      </c>
      <c r="I19" s="21">
        <f>IF(OR($A19="",$B19="",$C19=""),"",'MPTO_working_3-way'!F18)</f>
        <v>3.2870641300205694</v>
      </c>
      <c r="J19" s="22">
        <f>IF(OR($A19="",$B19="",$C19=""),"",'MPTO_working_3-way'!G18)</f>
        <v>2.837669995555923</v>
      </c>
      <c r="K19" s="17">
        <f>IF(OR($A19="",$B19="",$C19=""),"",'OddsRatio_working_3-way'!H18)</f>
        <v>2.9137728118434638</v>
      </c>
      <c r="L19" s="21">
        <f>IF(OR($A19="",$B19="",$C19=""),"",'OddsRatio_working_3-way'!I18)</f>
        <v>3.2818060448902839</v>
      </c>
      <c r="M19" s="22">
        <f>IF(OR($A19="",$B19="",$C19=""),"",'OddsRatio_working_3-way'!J18)</f>
        <v>2.8401661652341001</v>
      </c>
      <c r="N19" s="23">
        <f t="shared" si="13"/>
        <v>34.30479421058638</v>
      </c>
      <c r="O19" s="24">
        <f t="shared" si="14"/>
        <v>30.517198635285041</v>
      </c>
      <c r="P19" s="24">
        <f t="shared" si="15"/>
        <v>35.178007154128579</v>
      </c>
      <c r="Q19" t="s">
        <v>108</v>
      </c>
      <c r="R19" t="s">
        <v>109</v>
      </c>
      <c r="S19" s="48" t="s">
        <v>129</v>
      </c>
      <c r="T19" s="35">
        <v>100</v>
      </c>
      <c r="U19" s="35"/>
      <c r="V19" s="35"/>
      <c r="W19" s="35"/>
      <c r="X19" s="35"/>
      <c r="Y19" s="35">
        <f t="shared" si="16"/>
        <v>73.544252699566044</v>
      </c>
      <c r="Z19" s="35">
        <f t="shared" si="17"/>
        <v>76.147042564953011</v>
      </c>
      <c r="AA19" s="35">
        <f t="shared" si="18"/>
        <v>0</v>
      </c>
      <c r="AB19" s="35">
        <f t="shared" si="19"/>
        <v>-73.544252699566044</v>
      </c>
      <c r="AC19" s="35">
        <f t="shared" si="20"/>
        <v>-76.147042564953011</v>
      </c>
      <c r="AF19">
        <v>2.23</v>
      </c>
      <c r="AG19">
        <v>1.69</v>
      </c>
      <c r="AJ19" t="s">
        <v>131</v>
      </c>
    </row>
    <row r="20" spans="1:36" ht="15" x14ac:dyDescent="0.25">
      <c r="A20">
        <v>2.16</v>
      </c>
      <c r="B20">
        <v>3.35</v>
      </c>
      <c r="C20">
        <v>3.67</v>
      </c>
      <c r="D20" s="20">
        <f t="shared" si="3"/>
        <v>3.394998968222751E-2</v>
      </c>
      <c r="E20" s="17">
        <f>IF(OR($A20="",$B20="",$C20=""),"",A20*'MPTO_working_3-way'!$I19)</f>
        <v>2.2333319777136116</v>
      </c>
      <c r="F20" s="21">
        <f>IF(OR($A20="",$B20="",$C20=""),"",B20*'MPTO_working_3-way'!$I19)</f>
        <v>3.4637324654354624</v>
      </c>
      <c r="G20" s="22">
        <f>IF(OR($A20="",$B20="",$C20=""),"",C20*'MPTO_working_3-way'!$I19)</f>
        <v>3.7945964621337751</v>
      </c>
      <c r="H20" s="17">
        <f>IF(OR($A20="",$B20="",$C20=""),"",'MPTO_working_3-way'!E19)</f>
        <v>2.2141219812617003</v>
      </c>
      <c r="I20" s="21">
        <f>IF(OR($A20="",$B20="",$C20=""),"",'MPTO_working_3-way'!F19)</f>
        <v>3.4820056975474669</v>
      </c>
      <c r="J20" s="22">
        <f>IF(OR($A20="",$B20="",$C20=""),"",'MPTO_working_3-way'!G19)</f>
        <v>3.8290277712359928</v>
      </c>
      <c r="K20" s="17">
        <f>IF(OR($A20="",$B20="",$C20=""),"",'OddsRatio_working_3-way'!H19)</f>
        <v>2.2220864109767851</v>
      </c>
      <c r="L20" s="21">
        <f>IF(OR($A20="",$B20="",$C20=""),"",'OddsRatio_working_3-way'!I19)</f>
        <v>3.475778504996073</v>
      </c>
      <c r="M20" s="22">
        <f>IF(OR($A20="",$B20="",$C20=""),"",'OddsRatio_working_3-way'!J19)</f>
        <v>3.812905790782771</v>
      </c>
      <c r="N20" s="23">
        <f t="shared" si="13"/>
        <v>44.776146581833146</v>
      </c>
      <c r="O20" s="24">
        <f t="shared" si="14"/>
        <v>28.870590034853617</v>
      </c>
      <c r="P20" s="24">
        <f t="shared" si="15"/>
        <v>26.353263383313248</v>
      </c>
      <c r="Q20" t="s">
        <v>110</v>
      </c>
      <c r="R20" t="s">
        <v>111</v>
      </c>
      <c r="S20" s="48" t="s">
        <v>129</v>
      </c>
      <c r="T20" s="35">
        <v>100</v>
      </c>
      <c r="U20" s="35"/>
      <c r="V20" s="35"/>
      <c r="W20" s="35"/>
      <c r="X20" s="35"/>
      <c r="Y20" s="35">
        <f t="shared" si="16"/>
        <v>73.599738726759512</v>
      </c>
      <c r="Z20" s="35">
        <f t="shared" si="17"/>
        <v>80.266955266955264</v>
      </c>
      <c r="AA20" s="35">
        <f t="shared" si="18"/>
        <v>0</v>
      </c>
      <c r="AB20" s="35">
        <f t="shared" si="19"/>
        <v>-73.599738726759512</v>
      </c>
      <c r="AC20" s="35">
        <f t="shared" si="20"/>
        <v>-80.266955266955264</v>
      </c>
      <c r="AF20">
        <v>2.14</v>
      </c>
      <c r="AG20">
        <v>1.75</v>
      </c>
      <c r="AJ20" t="s">
        <v>131</v>
      </c>
    </row>
    <row r="21" spans="1:36" ht="15" x14ac:dyDescent="0.25">
      <c r="A21">
        <v>1.98</v>
      </c>
      <c r="B21">
        <v>3.36</v>
      </c>
      <c r="C21">
        <v>4.33</v>
      </c>
      <c r="D21" s="20">
        <f t="shared" si="3"/>
        <v>3.3616434886642788E-2</v>
      </c>
      <c r="E21" s="17">
        <f>IF(OR($A21="",$B21="",$C21=""),"",A21*'MPTO_working_3-way'!$I20)</f>
        <v>2.0465605410755527</v>
      </c>
      <c r="F21" s="21">
        <f>IF(OR($A21="",$B21="",$C21=""),"",B21*'MPTO_working_3-way'!$I20)</f>
        <v>3.4729512212191196</v>
      </c>
      <c r="G21" s="22">
        <f>IF(OR($A21="",$B21="",$C21=""),"",C21*'MPTO_working_3-way'!$I20)</f>
        <v>4.4755591630591631</v>
      </c>
      <c r="H21" s="17">
        <f>IF(OR($A21="",$B21="",$C21=""),"",'MPTO_working_3-way'!E20)</f>
        <v>2.0249267398134458</v>
      </c>
      <c r="I21" s="21">
        <f>IF(OR($A21="",$B21="",$C21=""),"",'MPTO_working_3-way'!F20)</f>
        <v>3.4914546903694856</v>
      </c>
      <c r="J21" s="22">
        <f>IF(OR($A21="",$B21="",$C21=""),"",'MPTO_working_3-way'!G20)</f>
        <v>4.5508037272622719</v>
      </c>
      <c r="K21" s="17">
        <f>IF(OR($A21="",$B21="",$C21=""),"",'OddsRatio_working_3-way'!H20)</f>
        <v>2.0335543046962714</v>
      </c>
      <c r="L21" s="21">
        <f>IF(OR($A21="",$B21="",$C21=""),"",'OddsRatio_working_3-way'!I20)</f>
        <v>3.4889675092685732</v>
      </c>
      <c r="M21" s="22">
        <f>IF(OR($A21="",$B21="",$C21=""),"",'OddsRatio_working_3-way'!J20)</f>
        <v>4.5119753414679451</v>
      </c>
      <c r="N21" s="23">
        <f t="shared" si="13"/>
        <v>48.862468513853905</v>
      </c>
      <c r="O21" s="24">
        <f t="shared" si="14"/>
        <v>28.793954659949623</v>
      </c>
      <c r="P21" s="24">
        <f t="shared" si="15"/>
        <v>22.343576826196472</v>
      </c>
      <c r="Q21" t="s">
        <v>112</v>
      </c>
      <c r="R21" t="s">
        <v>113</v>
      </c>
      <c r="S21" s="48" t="s">
        <v>129</v>
      </c>
      <c r="T21" s="35">
        <v>100</v>
      </c>
      <c r="U21" s="35"/>
      <c r="V21" s="35"/>
      <c r="W21" s="35"/>
      <c r="X21" s="35"/>
      <c r="Y21" s="35">
        <f t="shared" si="16"/>
        <v>76.805898693019628</v>
      </c>
      <c r="Z21" s="35">
        <f t="shared" si="17"/>
        <v>80.133798720186149</v>
      </c>
      <c r="AA21" s="35">
        <f t="shared" si="18"/>
        <v>0</v>
      </c>
      <c r="AB21" s="35">
        <f t="shared" si="19"/>
        <v>-76.805898693019628</v>
      </c>
      <c r="AC21" s="35">
        <f t="shared" si="20"/>
        <v>-80.133798720186149</v>
      </c>
      <c r="AF21">
        <v>2.36</v>
      </c>
      <c r="AG21">
        <v>1.63</v>
      </c>
      <c r="AJ21" t="s">
        <v>131</v>
      </c>
    </row>
    <row r="22" spans="1:36" ht="15" x14ac:dyDescent="0.25">
      <c r="A22">
        <v>1.91</v>
      </c>
      <c r="B22">
        <v>3.6</v>
      </c>
      <c r="C22">
        <v>4.09</v>
      </c>
      <c r="D22" s="20">
        <f t="shared" si="3"/>
        <v>4.5836764707974043E-2</v>
      </c>
      <c r="E22" s="17">
        <f>IF(OR($A22="",$B22="",$C22=""),"",A22*'MPTO_working_3-way'!$I21)</f>
        <v>1.9975482205922304</v>
      </c>
      <c r="F22" s="21">
        <f>IF(OR($A22="",$B22="",$C22=""),"",B22*'MPTO_working_3-way'!$I21)</f>
        <v>3.7650123529487067</v>
      </c>
      <c r="G22" s="22">
        <f>IF(OR($A22="",$B22="",$C22=""),"",C22*'MPTO_working_3-way'!$I21)</f>
        <v>4.2774723676556139</v>
      </c>
      <c r="H22" s="17">
        <f>IF(OR($A22="",$B22="",$C22=""),"",'MPTO_working_3-way'!E21)</f>
        <v>1.9674145476033125</v>
      </c>
      <c r="I22" s="21">
        <f>IF(OR($A22="",$B22="",$C22=""),"",'MPTO_working_3-way'!F21)</f>
        <v>3.8095404088385423</v>
      </c>
      <c r="J22" s="22">
        <f>IF(OR($A22="",$B22="",$C22=""),"",'MPTO_working_3-way'!G21)</f>
        <v>4.3626238046139036</v>
      </c>
      <c r="K22" s="17">
        <f>IF(OR($A22="",$B22="",$C22=""),"",'OddsRatio_working_3-way'!H21)</f>
        <v>1.9788631699032198</v>
      </c>
      <c r="L22" s="21">
        <f>IF(OR($A22="",$B22="",$C22=""),"",'OddsRatio_working_3-way'!I21)</f>
        <v>3.7967519140091985</v>
      </c>
      <c r="M22" s="22">
        <f>IF(OR($A22="",$B22="",$C22=""),"",'OddsRatio_working_3-way'!J21)</f>
        <v>4.3238320824186243</v>
      </c>
      <c r="N22" s="23">
        <f t="shared" si="13"/>
        <v>50.0613697176993</v>
      </c>
      <c r="O22" s="24">
        <f t="shared" si="14"/>
        <v>26.560337822446016</v>
      </c>
      <c r="P22" s="24">
        <f t="shared" si="15"/>
        <v>23.378292459854684</v>
      </c>
      <c r="Q22" t="s">
        <v>114</v>
      </c>
      <c r="R22" t="s">
        <v>77</v>
      </c>
      <c r="S22" s="48" t="s">
        <v>129</v>
      </c>
      <c r="T22" s="35">
        <v>100</v>
      </c>
      <c r="U22" s="35"/>
      <c r="V22" s="35"/>
      <c r="W22" s="35"/>
      <c r="X22" s="35"/>
      <c r="Y22" s="35">
        <f t="shared" si="16"/>
        <v>77.176693230036818</v>
      </c>
      <c r="Z22" s="35">
        <f t="shared" si="17"/>
        <v>71.166517380581354</v>
      </c>
      <c r="AA22" s="35">
        <f t="shared" si="18"/>
        <v>0</v>
      </c>
      <c r="AB22" s="35">
        <f t="shared" si="19"/>
        <v>-77.176693230036818</v>
      </c>
      <c r="AC22" s="35">
        <f t="shared" si="20"/>
        <v>-71.166517380581354</v>
      </c>
      <c r="AF22">
        <v>1.88</v>
      </c>
      <c r="AG22">
        <v>1.95</v>
      </c>
      <c r="AJ22" t="s">
        <v>71</v>
      </c>
    </row>
    <row r="23" spans="1:36" ht="15" x14ac:dyDescent="0.25">
      <c r="A23">
        <v>2.39</v>
      </c>
      <c r="B23">
        <v>3.41</v>
      </c>
      <c r="C23">
        <v>2.83</v>
      </c>
      <c r="D23" s="20">
        <f t="shared" si="3"/>
        <v>6.5022064265177537E-2</v>
      </c>
      <c r="E23" s="17">
        <f>IF(OR($A23="",$B23="",$C23=""),"",A23*'MPTO_working_3-way'!$I22)</f>
        <v>2.5454027335937743</v>
      </c>
      <c r="F23" s="21">
        <f>IF(OR($A23="",$B23="",$C23=""),"",B23*'MPTO_working_3-way'!$I22)</f>
        <v>3.6317252391442554</v>
      </c>
      <c r="G23" s="22">
        <f>IF(OR($A23="",$B23="",$C23=""),"",C23*'MPTO_working_3-way'!$I22)</f>
        <v>3.0140124418704524</v>
      </c>
      <c r="H23" s="17">
        <f>IF(OR($A23="",$B23="",$C23=""),"",'MPTO_working_3-way'!E22)</f>
        <v>2.5205677037925129</v>
      </c>
      <c r="I23" s="21">
        <f>IF(OR($A23="",$B23="",$C23=""),"",'MPTO_working_3-way'!F22)</f>
        <v>3.6821412137253939</v>
      </c>
      <c r="J23" s="22">
        <f>IF(OR($A23="",$B23="",$C23=""),"",'MPTO_working_3-way'!G22)</f>
        <v>3.0149280935173164</v>
      </c>
      <c r="K23" s="17">
        <f>IF(OR($A23="",$B23="",$C23=""),"",'OddsRatio_working_3-way'!H22)</f>
        <v>2.5317983900575989</v>
      </c>
      <c r="L23" s="21">
        <f>IF(OR($A23="",$B23="",$C23=""),"",'OddsRatio_working_3-way'!I22)</f>
        <v>3.6558518849200095</v>
      </c>
      <c r="M23" s="22">
        <f>IF(OR($A23="",$B23="",$C23=""),"",'OddsRatio_working_3-way'!J22)</f>
        <v>3.0166842113707948</v>
      </c>
      <c r="N23" s="23">
        <f t="shared" si="13"/>
        <v>39.286513949332146</v>
      </c>
      <c r="O23" s="24">
        <f t="shared" si="14"/>
        <v>27.535122680030451</v>
      </c>
      <c r="P23" s="24">
        <f t="shared" si="15"/>
        <v>33.178363370637399</v>
      </c>
      <c r="Q23" t="s">
        <v>115</v>
      </c>
      <c r="R23" t="s">
        <v>116</v>
      </c>
      <c r="S23" s="48" t="s">
        <v>129</v>
      </c>
      <c r="T23" s="35">
        <v>100</v>
      </c>
      <c r="U23" s="35"/>
      <c r="V23" s="35"/>
      <c r="W23" s="35"/>
      <c r="X23" s="35"/>
      <c r="Y23" s="35">
        <f t="shared" si="16"/>
        <v>80.099941211052311</v>
      </c>
      <c r="Z23" s="35">
        <f t="shared" si="17"/>
        <v>47.031158142269256</v>
      </c>
      <c r="AA23" s="35">
        <f t="shared" si="18"/>
        <v>0</v>
      </c>
      <c r="AB23" s="35">
        <f t="shared" si="19"/>
        <v>-80.099941211052311</v>
      </c>
      <c r="AC23" s="35">
        <f t="shared" si="20"/>
        <v>-47.031158142269256</v>
      </c>
      <c r="AF23">
        <v>1.85</v>
      </c>
      <c r="AG23">
        <v>1.97</v>
      </c>
      <c r="AJ23" t="s">
        <v>79</v>
      </c>
    </row>
    <row r="24" spans="1:36" ht="15" x14ac:dyDescent="0.25">
      <c r="A24">
        <v>4.8600000000000003</v>
      </c>
      <c r="B24">
        <v>3.78</v>
      </c>
      <c r="C24">
        <v>1.68</v>
      </c>
      <c r="D24" s="20">
        <f t="shared" si="3"/>
        <v>6.5549676660787703E-2</v>
      </c>
      <c r="E24" s="17">
        <f>IF(OR($A24="",$B24="",$C24=""),"",A24*'MPTO_working_3-way'!$I23)</f>
        <v>5.1785714285714288</v>
      </c>
      <c r="F24" s="21">
        <f>IF(OR($A24="",$B24="",$C24=""),"",B24*'MPTO_working_3-way'!$I23)</f>
        <v>4.0277777777777777</v>
      </c>
      <c r="G24" s="22">
        <f>IF(OR($A24="",$B24="",$C24=""),"",C24*'MPTO_working_3-way'!$I23)</f>
        <v>1.7901234567901232</v>
      </c>
      <c r="H24" s="17">
        <f>IF(OR($A24="",$B24="",$C24=""),"",'MPTO_working_3-way'!E23)</f>
        <v>5.4374001065530111</v>
      </c>
      <c r="I24" s="21">
        <f>IF(OR($A24="",$B24="",$C24=""),"",'MPTO_working_3-way'!F23)</f>
        <v>4.1203068227694786</v>
      </c>
      <c r="J24" s="22">
        <f>IF(OR($A24="",$B24="",$C24=""),"",'MPTO_working_3-way'!G23)</f>
        <v>1.7440191387559807</v>
      </c>
      <c r="K24" s="17">
        <f>IF(OR($A24="",$B24="",$C24=""),"",'OddsRatio_working_3-way'!H23)</f>
        <v>5.3129551139996725</v>
      </c>
      <c r="L24" s="21">
        <f>IF(OR($A24="",$B24="",$C24=""),"",'OddsRatio_working_3-way'!I23)</f>
        <v>4.1062215587873281</v>
      </c>
      <c r="M24" s="22">
        <f>IF(OR($A24="",$B24="",$C24=""),"",'OddsRatio_working_3-way'!J23)</f>
        <v>1.7597952014299945</v>
      </c>
      <c r="N24" s="23">
        <f t="shared" si="13"/>
        <v>19.310344827586206</v>
      </c>
      <c r="O24" s="24">
        <f t="shared" si="14"/>
        <v>24.827586206896552</v>
      </c>
      <c r="P24" s="24">
        <f t="shared" si="15"/>
        <v>55.862068965517253</v>
      </c>
      <c r="Q24" t="s">
        <v>117</v>
      </c>
      <c r="R24" t="s">
        <v>118</v>
      </c>
      <c r="S24" s="48" t="s">
        <v>129</v>
      </c>
      <c r="T24" s="35">
        <v>100</v>
      </c>
      <c r="U24" s="35"/>
      <c r="V24" s="35"/>
      <c r="W24" s="35"/>
      <c r="X24" s="35"/>
      <c r="Y24" s="35">
        <f t="shared" si="16"/>
        <v>76.402128446632332</v>
      </c>
      <c r="Z24" s="35">
        <f t="shared" si="17"/>
        <v>72.258992092412186</v>
      </c>
      <c r="AA24" s="35">
        <f t="shared" si="18"/>
        <v>0</v>
      </c>
      <c r="AB24" s="35">
        <f t="shared" si="19"/>
        <v>-76.402128446632332</v>
      </c>
      <c r="AC24" s="35">
        <f t="shared" si="20"/>
        <v>-72.258992092412186</v>
      </c>
      <c r="AF24">
        <v>1.77</v>
      </c>
      <c r="AG24">
        <v>2.04</v>
      </c>
      <c r="AJ24" t="s">
        <v>78</v>
      </c>
    </row>
    <row r="25" spans="1:36" ht="15" x14ac:dyDescent="0.25">
      <c r="A25">
        <v>2.2599999999999998</v>
      </c>
      <c r="B25">
        <v>3.57</v>
      </c>
      <c r="C25">
        <v>3.11</v>
      </c>
      <c r="D25" s="20">
        <f t="shared" si="3"/>
        <v>4.4133329284250511E-2</v>
      </c>
      <c r="E25" s="17">
        <f>IF(OR($A25="",$B25="",$C25=""),"",A25*'MPTO_working_3-way'!$I24)</f>
        <v>2.3597413241824059</v>
      </c>
      <c r="F25" s="21">
        <f>IF(OR($A25="",$B25="",$C25=""),"",B25*'MPTO_working_3-way'!$I24)</f>
        <v>3.727555985544774</v>
      </c>
      <c r="G25" s="22">
        <f>IF(OR($A25="",$B25="",$C25=""),"",C25*'MPTO_working_3-way'!$I24)</f>
        <v>3.2472546540740188</v>
      </c>
      <c r="H25" s="17">
        <f>IF(OR($A25="",$B25="",$C25=""),"",'MPTO_working_3-way'!E24)</f>
        <v>2.3377225130060828</v>
      </c>
      <c r="I25" s="21">
        <f>IF(OR($A25="",$B25="",$C25=""),"",'MPTO_working_3-way'!F24)</f>
        <v>3.7678842381888198</v>
      </c>
      <c r="J25" s="22">
        <f>IF(OR($A25="",$B25="",$C25=""),"",'MPTO_working_3-way'!G24)</f>
        <v>3.2591093068329227</v>
      </c>
      <c r="K25" s="17">
        <f>IF(OR($A25="",$B25="",$C25=""),"",'OddsRatio_working_3-way'!H24)</f>
        <v>2.3471615353395672</v>
      </c>
      <c r="L25" s="21">
        <f>IF(OR($A25="",$B25="",$C25=""),"",'OddsRatio_working_3-way'!I24)</f>
        <v>3.7477818617640373</v>
      </c>
      <c r="M25" s="22">
        <f>IF(OR($A25="",$B25="",$C25=""),"",'OddsRatio_working_3-way'!J24)</f>
        <v>3.2559609837829253</v>
      </c>
      <c r="N25" s="23">
        <f t="shared" si="13"/>
        <v>42.377526288669635</v>
      </c>
      <c r="O25" s="24">
        <f t="shared" si="14"/>
        <v>26.827229527281055</v>
      </c>
      <c r="P25" s="24">
        <f t="shared" si="15"/>
        <v>30.795244184049313</v>
      </c>
      <c r="Q25" t="s">
        <v>119</v>
      </c>
      <c r="R25" t="s">
        <v>120</v>
      </c>
      <c r="S25" s="48" t="s">
        <v>130</v>
      </c>
      <c r="T25" s="35">
        <v>100</v>
      </c>
      <c r="U25" s="35"/>
      <c r="V25" s="35"/>
      <c r="W25" s="35"/>
      <c r="X25" s="35"/>
      <c r="Y25" s="35">
        <f t="shared" si="16"/>
        <v>79.594017094017104</v>
      </c>
      <c r="Z25" s="35">
        <f t="shared" si="17"/>
        <v>87.816455696202539</v>
      </c>
      <c r="AA25" s="35">
        <f t="shared" si="18"/>
        <v>0</v>
      </c>
      <c r="AB25" s="35">
        <f t="shared" si="19"/>
        <v>-79.594017094017104</v>
      </c>
      <c r="AC25" s="35">
        <f t="shared" si="20"/>
        <v>-87.816455696202539</v>
      </c>
      <c r="AF25">
        <v>1.75</v>
      </c>
      <c r="AG25">
        <v>2.11</v>
      </c>
      <c r="AJ25" t="s">
        <v>70</v>
      </c>
    </row>
    <row r="26" spans="1:36" ht="15" x14ac:dyDescent="0.25">
      <c r="A26">
        <v>1.6</v>
      </c>
      <c r="B26">
        <v>3.95</v>
      </c>
      <c r="C26">
        <v>5.85</v>
      </c>
      <c r="D26" s="20">
        <f t="shared" si="3"/>
        <v>4.9104727902196332E-2</v>
      </c>
      <c r="E26" s="17">
        <f>IF(OR($A26="",$B26="",$C26=""),"",A26*'MPTO_working_3-way'!$I25)</f>
        <v>1.6785675646435143</v>
      </c>
      <c r="F26" s="21">
        <f>IF(OR($A26="",$B26="",$C26=""),"",B26*'MPTO_working_3-way'!$I25)</f>
        <v>4.1439636752136755</v>
      </c>
      <c r="G26" s="22">
        <f>IF(OR($A26="",$B26="",$C26=""),"",C26*'MPTO_working_3-way'!$I25)</f>
        <v>6.137262658227848</v>
      </c>
      <c r="H26" s="17">
        <f>IF(OR($A26="",$B26="",$C26=""),"",'MPTO_working_3-way'!E25)</f>
        <v>1.6430296117439676</v>
      </c>
      <c r="I26" s="21">
        <f>IF(OR($A26="",$B26="",$C26=""),"",'MPTO_working_3-way'!F25)</f>
        <v>4.2230387024310385</v>
      </c>
      <c r="J26" s="22">
        <f>IF(OR($A26="",$B26="",$C26=""),"",'MPTO_working_3-way'!G25)</f>
        <v>6.4694800081658839</v>
      </c>
      <c r="K26" s="17">
        <f>IF(OR($A26="",$B26="",$C26=""),"",'OddsRatio_working_3-way'!H25)</f>
        <v>1.6550470802304305</v>
      </c>
      <c r="L26" s="21">
        <f>IF(OR($A26="",$B26="",$C26=""),"",'OddsRatio_working_3-way'!I25)</f>
        <v>4.2206481444662822</v>
      </c>
      <c r="M26" s="22">
        <f>IF(OR($A26="",$B26="",$C26=""),"",'OddsRatio_working_3-way'!J25)</f>
        <v>6.2949638985293115</v>
      </c>
      <c r="N26" s="23">
        <f t="shared" si="13"/>
        <v>59.574605220754094</v>
      </c>
      <c r="O26" s="24">
        <f t="shared" si="14"/>
        <v>24.131485659039637</v>
      </c>
      <c r="P26" s="24">
        <f t="shared" si="15"/>
        <v>16.293909120206251</v>
      </c>
      <c r="Q26" t="s">
        <v>121</v>
      </c>
      <c r="R26" t="s">
        <v>122</v>
      </c>
      <c r="S26" s="48" t="s">
        <v>130</v>
      </c>
      <c r="T26" s="35">
        <v>100</v>
      </c>
      <c r="U26" s="35"/>
      <c r="V26" s="35"/>
      <c r="W26" s="35"/>
      <c r="X26" s="35"/>
      <c r="Y26" s="35">
        <f t="shared" si="16"/>
        <v>74.860772954971594</v>
      </c>
      <c r="Z26" s="35">
        <f t="shared" si="17"/>
        <v>68.345488739048662</v>
      </c>
      <c r="AA26" s="35">
        <f t="shared" si="18"/>
        <v>0</v>
      </c>
      <c r="AB26" s="35">
        <f t="shared" si="19"/>
        <v>-74.860772954971594</v>
      </c>
      <c r="AC26" s="35">
        <f t="shared" si="20"/>
        <v>-68.345488739048662</v>
      </c>
      <c r="AF26">
        <v>2.02</v>
      </c>
      <c r="AG26">
        <v>1.83</v>
      </c>
      <c r="AJ26" t="s">
        <v>70</v>
      </c>
    </row>
    <row r="27" spans="1:36" ht="15" x14ac:dyDescent="0.25">
      <c r="A27">
        <v>2.58</v>
      </c>
      <c r="B27">
        <v>3.38</v>
      </c>
      <c r="C27">
        <v>2.77</v>
      </c>
      <c r="D27" s="20">
        <f t="shared" si="3"/>
        <v>4.4465717715396424E-2</v>
      </c>
      <c r="E27" s="17">
        <f>IF(OR($A27="",$B27="",$C27=""),"",A27*'MPTO_working_3-way'!$I26)</f>
        <v>2.6947215517057228</v>
      </c>
      <c r="F27" s="21">
        <f>IF(OR($A27="",$B27="",$C27=""),"",B27*'MPTO_working_3-way'!$I26)</f>
        <v>3.5302941258780396</v>
      </c>
      <c r="G27" s="22">
        <f>IF(OR($A27="",$B27="",$C27=""),"",C27*'MPTO_working_3-way'!$I26)</f>
        <v>2.8931700380716481</v>
      </c>
      <c r="H27" s="17">
        <f>IF(OR($A27="",$B27="",$C27=""),"",'MPTO_working_3-way'!E26)</f>
        <v>2.6825833758179365</v>
      </c>
      <c r="I27" s="21">
        <f>IF(OR($A27="",$B27="",$C27=""),"",'MPTO_working_3-way'!F26)</f>
        <v>3.5582619568148579</v>
      </c>
      <c r="J27" s="22">
        <f>IF(OR($A27="",$B27="",$C27=""),"",'MPTO_working_3-way'!G26)</f>
        <v>2.8885961666047759</v>
      </c>
      <c r="K27" s="17">
        <f>IF(OR($A27="",$B27="",$C27=""),"",'OddsRatio_working_3-way'!H26)</f>
        <v>2.6885053561860213</v>
      </c>
      <c r="L27" s="21">
        <f>IF(OR($A27="",$B27="",$C27=""),"",'OddsRatio_working_3-way'!I26)</f>
        <v>3.543444777039702</v>
      </c>
      <c r="M27" s="22">
        <f>IF(OR($A27="",$B27="",$C27=""),"",'OddsRatio_working_3-way'!J26)</f>
        <v>2.8915534686387705</v>
      </c>
      <c r="N27" s="23">
        <f t="shared" si="13"/>
        <v>37.109585566160384</v>
      </c>
      <c r="O27" s="24">
        <f t="shared" si="14"/>
        <v>28.326251704347278</v>
      </c>
      <c r="P27" s="24">
        <f t="shared" si="15"/>
        <v>34.564162729492345</v>
      </c>
      <c r="Q27" t="s">
        <v>123</v>
      </c>
      <c r="R27" t="s">
        <v>124</v>
      </c>
      <c r="S27" s="48" t="s">
        <v>130</v>
      </c>
      <c r="T27" s="35">
        <v>100</v>
      </c>
      <c r="U27" s="35"/>
      <c r="V27" s="35"/>
      <c r="W27" s="35"/>
      <c r="X27" s="35"/>
      <c r="Y27" s="35">
        <f t="shared" si="16"/>
        <v>78.059853608820546</v>
      </c>
      <c r="Z27" s="35">
        <f t="shared" si="17"/>
        <v>85.021255313828462</v>
      </c>
      <c r="AA27" s="35">
        <f t="shared" si="18"/>
        <v>0</v>
      </c>
      <c r="AB27" s="35">
        <f t="shared" si="19"/>
        <v>-78.059853608820546</v>
      </c>
      <c r="AC27" s="35">
        <f t="shared" si="20"/>
        <v>-85.021255313828462</v>
      </c>
      <c r="AF27">
        <v>2.13</v>
      </c>
      <c r="AG27">
        <v>1.73</v>
      </c>
      <c r="AJ27" t="s">
        <v>131</v>
      </c>
    </row>
    <row r="28" spans="1:36" ht="15" x14ac:dyDescent="0.25">
      <c r="A28">
        <v>1.72</v>
      </c>
      <c r="B28">
        <v>3.72</v>
      </c>
      <c r="C28">
        <v>5.0199999999999996</v>
      </c>
      <c r="D28" s="20">
        <f t="shared" si="3"/>
        <v>4.9415740389280538E-2</v>
      </c>
      <c r="E28" s="17">
        <f>IF(OR($A28="",$B28="",$C28=""),"",A28*'MPTO_working_3-way'!$I27)</f>
        <v>1.8049950734695626</v>
      </c>
      <c r="F28" s="21">
        <f>IF(OR($A28="",$B28="",$C28=""),"",B28*'MPTO_working_3-way'!$I27)</f>
        <v>3.9038265542481239</v>
      </c>
      <c r="G28" s="22">
        <f>IF(OR($A28="",$B28="",$C28=""),"",C28*'MPTO_working_3-way'!$I27)</f>
        <v>5.2680670167541876</v>
      </c>
      <c r="H28" s="17">
        <f>IF(OR($A28="",$B28="",$C28=""),"",'MPTO_working_3-way'!E27)</f>
        <v>1.7701513822625512</v>
      </c>
      <c r="I28" s="21">
        <f>IF(OR($A28="",$B28="",$C28=""),"",'MPTO_working_3-way'!F27)</f>
        <v>3.9628240997849642</v>
      </c>
      <c r="J28" s="22">
        <f>IF(OR($A28="",$B28="",$C28=""),"",'MPTO_working_3-way'!G27)</f>
        <v>5.4725169877637203</v>
      </c>
      <c r="K28" s="17">
        <f>IF(OR($A28="",$B28="",$C28=""),"",'OddsRatio_working_3-way'!H27)</f>
        <v>1.7825522472714004</v>
      </c>
      <c r="L28" s="21">
        <f>IF(OR($A28="",$B28="",$C28=""),"",'OddsRatio_working_3-way'!I27)</f>
        <v>3.9563084896919567</v>
      </c>
      <c r="M28" s="22">
        <f>IF(OR($A28="",$B28="",$C28=""),"",'OddsRatio_working_3-way'!J27)</f>
        <v>5.369250047265318</v>
      </c>
      <c r="N28" s="23">
        <f t="shared" si="13"/>
        <v>55.401813262448385</v>
      </c>
      <c r="O28" s="24">
        <f t="shared" si="14"/>
        <v>25.615892153605163</v>
      </c>
      <c r="P28" s="24">
        <f t="shared" si="15"/>
        <v>18.982294583946459</v>
      </c>
      <c r="Q28" t="s">
        <v>125</v>
      </c>
      <c r="R28" t="s">
        <v>126</v>
      </c>
      <c r="S28" s="48" t="s">
        <v>130</v>
      </c>
      <c r="T28" s="35">
        <v>100</v>
      </c>
      <c r="U28" s="35"/>
      <c r="V28" s="35"/>
      <c r="W28" s="35"/>
      <c r="X28" s="35"/>
      <c r="Y28" s="35">
        <f t="shared" si="16"/>
        <v>75.573549257759794</v>
      </c>
      <c r="Z28" s="35">
        <f t="shared" si="17"/>
        <v>63.989453402291851</v>
      </c>
      <c r="AA28" s="35">
        <f t="shared" si="18"/>
        <v>0</v>
      </c>
      <c r="AB28" s="35">
        <f t="shared" si="19"/>
        <v>-75.573549257759794</v>
      </c>
      <c r="AC28" s="35">
        <f t="shared" si="20"/>
        <v>-63.989453402291851</v>
      </c>
      <c r="AF28">
        <v>2.0699999999999998</v>
      </c>
      <c r="AG28">
        <v>1.78</v>
      </c>
      <c r="AJ28" t="s">
        <v>131</v>
      </c>
    </row>
    <row r="29" spans="1:36" ht="15" x14ac:dyDescent="0.25">
      <c r="A29">
        <v>2.85</v>
      </c>
      <c r="B29">
        <v>3.46</v>
      </c>
      <c r="C29">
        <v>2.4700000000000002</v>
      </c>
      <c r="D29" s="20">
        <f t="shared" si="3"/>
        <v>4.4752833618060262E-2</v>
      </c>
      <c r="E29" s="17">
        <f>IF(OR($A29="",$B29="",$C29=""),"",A29*'MPTO_working_3-way'!$I28)</f>
        <v>2.9775455758114719</v>
      </c>
      <c r="F29" s="21">
        <f>IF(OR($A29="",$B29="",$C29=""),"",B29*'MPTO_working_3-way'!$I28)</f>
        <v>3.6148448043184884</v>
      </c>
      <c r="G29" s="22">
        <f>IF(OR($A29="",$B29="",$C29=""),"",C29*'MPTO_working_3-way'!$I28)</f>
        <v>2.5805394990366088</v>
      </c>
      <c r="H29" s="17">
        <f>IF(OR($A29="",$B29="",$C29=""),"",'MPTO_working_3-way'!E28)</f>
        <v>2.9765485321548266</v>
      </c>
      <c r="I29" s="21">
        <f>IF(OR($A29="",$B29="",$C29=""),"",'MPTO_working_3-way'!F28)</f>
        <v>3.6483071347936207</v>
      </c>
      <c r="J29" s="22">
        <f>IF(OR($A29="",$B29="",$C29=""),"",'MPTO_working_3-way'!G28)</f>
        <v>2.5644925748351257</v>
      </c>
      <c r="K29" s="17">
        <f>IF(OR($A29="",$B29="",$C29=""),"",'OddsRatio_working_3-way'!H28)</f>
        <v>2.9783264544594155</v>
      </c>
      <c r="L29" s="21">
        <f>IF(OR($A29="",$B29="",$C29=""),"",'OddsRatio_working_3-way'!I28)</f>
        <v>3.6306395016054931</v>
      </c>
      <c r="M29" s="22">
        <f>IF(OR($A29="",$B29="",$C29=""),"",'OddsRatio_working_3-way'!J28)</f>
        <v>2.5719675070569408</v>
      </c>
      <c r="N29" s="23">
        <f t="shared" si="13"/>
        <v>33.584708429776747</v>
      </c>
      <c r="O29" s="24">
        <f t="shared" si="14"/>
        <v>27.663704920480846</v>
      </c>
      <c r="P29" s="24">
        <f t="shared" si="15"/>
        <v>38.7515866497424</v>
      </c>
      <c r="Q29" t="s">
        <v>127</v>
      </c>
      <c r="R29" t="s">
        <v>128</v>
      </c>
      <c r="S29" s="48" t="s">
        <v>130</v>
      </c>
      <c r="T29" s="35">
        <v>100</v>
      </c>
      <c r="U29" s="35"/>
      <c r="V29" s="35"/>
      <c r="W29" s="35"/>
      <c r="X29" s="35"/>
      <c r="Y29" s="35">
        <f t="shared" si="16"/>
        <v>71.677172828388549</v>
      </c>
      <c r="Z29" s="35">
        <f t="shared" si="17"/>
        <v>58.874309392265189</v>
      </c>
      <c r="AA29" s="35">
        <f t="shared" si="18"/>
        <v>0</v>
      </c>
      <c r="AB29" s="35">
        <f t="shared" si="19"/>
        <v>-71.677172828388549</v>
      </c>
      <c r="AC29" s="35">
        <f t="shared" si="20"/>
        <v>-58.874309392265189</v>
      </c>
      <c r="AF29">
        <v>2</v>
      </c>
      <c r="AG29">
        <v>1.84</v>
      </c>
      <c r="AJ29" t="s">
        <v>131</v>
      </c>
    </row>
    <row r="30" spans="1:36" s="35" customFormat="1" ht="15" x14ac:dyDescent="0.25">
      <c r="A30">
        <v>3.62</v>
      </c>
      <c r="B30">
        <v>3.2</v>
      </c>
      <c r="C30">
        <v>2.27</v>
      </c>
      <c r="D30" s="20">
        <f t="shared" si="3"/>
        <v>2.9271728283885246E-2</v>
      </c>
      <c r="E30" s="17">
        <f>IF(OR($A30="",$B30="",$C30=""),"",A30*'MPTO_working_3-way'!$I29)</f>
        <v>3.7259636563876648</v>
      </c>
      <c r="F30" s="21">
        <f>IF(OR($A30="",$B30="",$C30=""),"",B30*'MPTO_working_3-way'!$I29)</f>
        <v>3.2936695305084331</v>
      </c>
      <c r="G30" s="22">
        <f>IF(OR($A30="",$B30="",$C30=""),"",C30*'MPTO_working_3-way'!$I29)</f>
        <v>2.3364468232044193</v>
      </c>
      <c r="H30" s="17">
        <f>IF(OR($A30="",$B30="",$C30=""),"",'MPTO_working_3-way'!E29)</f>
        <v>3.7525444433239392</v>
      </c>
      <c r="I30" s="21">
        <f>IF(OR($A30="",$B30="",$C30=""),"",'MPTO_working_3-way'!F29)</f>
        <v>3.3031343478566715</v>
      </c>
      <c r="J30" s="22">
        <f>IF(OR($A30="",$B30="",$C30=""),"",'MPTO_working_3-way'!G29)</f>
        <v>2.3214169267041527</v>
      </c>
      <c r="K30" s="17">
        <f>IF(OR($A30="",$B30="",$C30=""),"",'OddsRatio_working_3-way'!H29)</f>
        <v>3.7394209862848076</v>
      </c>
      <c r="L30" s="21">
        <f>IF(OR($A30="",$B30="",$C30=""),"",'OddsRatio_working_3-way'!I29)</f>
        <v>3.3002771640559456</v>
      </c>
      <c r="M30" s="22">
        <f>IF(OR($A30="",$B30="",$C30=""),"",'OddsRatio_working_3-way'!J29)</f>
        <v>2.3278872719777501</v>
      </c>
      <c r="N30" s="23">
        <f t="shared" si="13"/>
        <v>26.838694421660129</v>
      </c>
      <c r="O30" s="24">
        <f t="shared" si="14"/>
        <v>30.36127306450302</v>
      </c>
      <c r="P30" s="24">
        <f t="shared" si="15"/>
        <v>42.800032513836868</v>
      </c>
      <c r="Q30" t="s">
        <v>76</v>
      </c>
      <c r="R30" t="s">
        <v>75</v>
      </c>
      <c r="S30" s="48" t="s">
        <v>130</v>
      </c>
      <c r="T30" s="35">
        <v>100</v>
      </c>
      <c r="Y30" s="35" t="e">
        <f t="shared" si="16"/>
        <v>#DIV/0!</v>
      </c>
      <c r="Z30" s="35" t="e">
        <f t="shared" si="17"/>
        <v>#DIV/0!</v>
      </c>
      <c r="AA30" s="35">
        <f t="shared" si="18"/>
        <v>0</v>
      </c>
      <c r="AB30" s="35" t="e">
        <f t="shared" si="19"/>
        <v>#DIV/0!</v>
      </c>
      <c r="AC30" s="35" t="e">
        <f t="shared" si="20"/>
        <v>#DIV/0!</v>
      </c>
      <c r="AD30" s="36"/>
      <c r="AE30" s="36"/>
      <c r="AF30">
        <v>2.29</v>
      </c>
      <c r="AG30">
        <v>1.68</v>
      </c>
      <c r="AH30" s="36"/>
      <c r="AI30" s="36"/>
      <c r="AJ30" t="s">
        <v>74</v>
      </c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48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48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48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48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48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48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48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4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48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48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48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F41"/>
      <c r="AG41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F46"/>
      <c r="AG4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/>
      <c r="AG53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/>
      <c r="AG60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 s="52"/>
      <c r="B178" s="52"/>
      <c r="C178" s="52"/>
      <c r="D178" s="53"/>
      <c r="E178" s="54"/>
      <c r="F178" s="55"/>
      <c r="G178" s="56"/>
      <c r="H178" s="54"/>
      <c r="I178" s="55"/>
      <c r="J178" s="56"/>
      <c r="K178" s="54"/>
      <c r="L178" s="55"/>
      <c r="M178" s="56"/>
      <c r="N178" s="57"/>
      <c r="O178" s="58"/>
      <c r="P178" s="58"/>
      <c r="Q178" s="52"/>
      <c r="R178" s="52"/>
      <c r="S178" s="52"/>
      <c r="AD178" s="51"/>
      <c r="AE178" s="51"/>
      <c r="AF178" s="52"/>
      <c r="AG178" s="52"/>
      <c r="AH178" s="51"/>
      <c r="AI178" s="51"/>
      <c r="AJ178" s="52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2021-12-07T15:50:09Z</dcterms:modified>
</cp:coreProperties>
</file>