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A02DACF4-A3A2-44E8-922B-3018867D59DC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M9" i="8" s="1"/>
  <c r="F9" i="8"/>
  <c r="G9" i="8"/>
  <c r="H9" i="8"/>
  <c r="I9" i="8"/>
  <c r="J9" i="8"/>
  <c r="K9" i="8"/>
  <c r="L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Y33" i="2"/>
  <c r="AB33" i="2" s="1"/>
  <c r="Z33" i="2"/>
  <c r="AA33" i="2"/>
  <c r="AC33" i="2"/>
  <c r="U34" i="2"/>
  <c r="V34" i="2"/>
  <c r="W34" i="2"/>
  <c r="X34" i="2"/>
  <c r="AA34" i="2" s="1"/>
  <c r="Y34" i="2"/>
  <c r="Z34" i="2"/>
  <c r="AC34" i="2" s="1"/>
  <c r="AB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X37" i="2"/>
  <c r="Y37" i="2"/>
  <c r="AB37" i="2" s="1"/>
  <c r="Z37" i="2"/>
  <c r="AA37" i="2"/>
  <c r="AC37" i="2"/>
  <c r="U38" i="2"/>
  <c r="V38" i="2"/>
  <c r="W38" i="2"/>
  <c r="X38" i="2"/>
  <c r="Y38" i="2"/>
  <c r="Z38" i="2"/>
  <c r="AC38" i="2" s="1"/>
  <c r="AA38" i="2"/>
  <c r="AB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Z54" i="2"/>
  <c r="AA54" i="2"/>
  <c r="AB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AB56" i="2" s="1"/>
  <c r="Z56" i="2"/>
  <c r="AA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X62" i="2"/>
  <c r="Y62" i="2"/>
  <c r="AB62" i="2" s="1"/>
  <c r="Z62" i="2"/>
  <c r="AA62" i="2"/>
  <c r="AC62" i="2"/>
  <c r="U63" i="2"/>
  <c r="V63" i="2"/>
  <c r="W63" i="2"/>
  <c r="X63" i="2"/>
  <c r="AA63" i="2" s="1"/>
  <c r="Y63" i="2"/>
  <c r="Z63" i="2"/>
  <c r="AC63" i="2" s="1"/>
  <c r="AB63" i="2"/>
  <c r="U64" i="2"/>
  <c r="V64" i="2"/>
  <c r="W64" i="2"/>
  <c r="X64" i="2"/>
  <c r="Y64" i="2"/>
  <c r="Z64" i="2"/>
  <c r="AA64" i="2"/>
  <c r="AB64" i="2"/>
  <c r="AC64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42" i="5" l="1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2" i="10"/>
  <c r="D3" i="10"/>
  <c r="D3" i="3"/>
  <c r="D2" i="3"/>
  <c r="D175" i="10"/>
  <c r="D180" i="10"/>
  <c r="D171" i="10"/>
  <c r="D170" i="10"/>
  <c r="D97" i="10"/>
  <c r="D62" i="10"/>
  <c r="D126" i="10"/>
  <c r="D90" i="10"/>
  <c r="D166" i="10"/>
  <c r="D50" i="10"/>
  <c r="D80" i="10"/>
  <c r="D49" i="10"/>
  <c r="D158" i="10"/>
  <c r="D120" i="10"/>
  <c r="D77" i="10"/>
  <c r="D150" i="10"/>
  <c r="D148" i="10"/>
  <c r="D98" i="10"/>
  <c r="D76" i="10"/>
  <c r="D102" i="10"/>
  <c r="D39" i="10"/>
  <c r="D35" i="10"/>
  <c r="D37" i="10"/>
  <c r="D23" i="10"/>
  <c r="D10" i="10"/>
  <c r="D143" i="10"/>
  <c r="D86" i="10"/>
  <c r="D163" i="10"/>
  <c r="D57" i="10"/>
  <c r="D118" i="10"/>
  <c r="D125" i="10"/>
  <c r="D138" i="10"/>
  <c r="D135" i="10"/>
  <c r="D69" i="10"/>
  <c r="D93" i="10"/>
  <c r="D139" i="10"/>
  <c r="D154" i="10"/>
  <c r="D101" i="10"/>
  <c r="D109" i="10"/>
  <c r="D64" i="10"/>
  <c r="D110" i="10"/>
  <c r="D33" i="10"/>
  <c r="D38" i="10"/>
  <c r="D30" i="10"/>
  <c r="D9" i="10"/>
  <c r="D167" i="10"/>
  <c r="D178" i="10"/>
  <c r="D168" i="10"/>
  <c r="D169" i="10"/>
  <c r="D134" i="10"/>
  <c r="D151" i="10"/>
  <c r="D113" i="10"/>
  <c r="D74" i="10"/>
  <c r="D128" i="10"/>
  <c r="D111" i="10"/>
  <c r="D44" i="10"/>
  <c r="D54" i="10"/>
  <c r="D45" i="10"/>
  <c r="D79" i="10"/>
  <c r="D48" i="10"/>
  <c r="D61" i="10"/>
  <c r="D88" i="10"/>
  <c r="D87" i="10"/>
  <c r="D162" i="10"/>
  <c r="D67" i="10"/>
  <c r="D11" i="10"/>
  <c r="D25" i="10"/>
  <c r="D4" i="10"/>
  <c r="D8" i="10"/>
  <c r="D28" i="10"/>
  <c r="D147" i="10"/>
  <c r="D70" i="10"/>
  <c r="D84" i="10"/>
  <c r="D72" i="10"/>
  <c r="D145" i="10"/>
  <c r="D121" i="10"/>
  <c r="D159" i="10"/>
  <c r="D127" i="10"/>
  <c r="D160" i="10"/>
  <c r="D60" i="10"/>
  <c r="D96" i="10"/>
  <c r="D42" i="10"/>
  <c r="D83" i="10"/>
  <c r="D53" i="10"/>
  <c r="D144" i="10"/>
  <c r="D22" i="10"/>
  <c r="D6" i="10"/>
  <c r="D15" i="10"/>
  <c r="D16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68" i="10"/>
  <c r="D56" i="10"/>
  <c r="D73" i="10"/>
  <c r="D89" i="10"/>
  <c r="D100" i="10"/>
  <c r="D55" i="10"/>
  <c r="D66" i="10"/>
  <c r="D112" i="10"/>
  <c r="D14" i="10"/>
  <c r="D36" i="10"/>
  <c r="D19" i="10"/>
  <c r="D31" i="10"/>
  <c r="D34" i="10"/>
  <c r="D105" i="10"/>
  <c r="D106" i="10"/>
  <c r="D108" i="10"/>
  <c r="D41" i="10"/>
  <c r="D81" i="10"/>
  <c r="D141" i="10"/>
  <c r="D94" i="10"/>
  <c r="D95" i="10"/>
  <c r="D164" i="10"/>
  <c r="D165" i="10"/>
  <c r="D52" i="10"/>
  <c r="D130" i="10"/>
  <c r="D156" i="10"/>
  <c r="D149" i="10"/>
  <c r="D124" i="10"/>
  <c r="D26" i="10"/>
  <c r="D18" i="10"/>
  <c r="D17" i="10"/>
  <c r="D20" i="10"/>
  <c r="D29" i="10"/>
  <c r="D176" i="10"/>
  <c r="D181" i="10"/>
  <c r="D177" i="10"/>
  <c r="D155" i="10"/>
  <c r="D114" i="10"/>
  <c r="D82" i="10"/>
  <c r="D119" i="10"/>
  <c r="D132" i="10"/>
  <c r="D75" i="10"/>
  <c r="D63" i="10"/>
  <c r="D91" i="10"/>
  <c r="D107" i="10"/>
  <c r="D153" i="10"/>
  <c r="D103" i="10"/>
  <c r="D92" i="10"/>
  <c r="D71" i="10"/>
  <c r="D43" i="10"/>
  <c r="D116" i="10"/>
  <c r="D47" i="10"/>
  <c r="D5" i="10"/>
  <c r="D24" i="10"/>
  <c r="D13" i="10"/>
  <c r="D32" i="10"/>
  <c r="D129" i="10"/>
  <c r="D157" i="10"/>
  <c r="D115" i="10"/>
  <c r="D131" i="10"/>
  <c r="D51" i="10"/>
  <c r="D58" i="10"/>
  <c r="D65" i="10"/>
  <c r="D46" i="10"/>
  <c r="D133" i="10"/>
  <c r="D104" i="10"/>
  <c r="D78" i="10"/>
  <c r="D99" i="10"/>
  <c r="D59" i="10"/>
  <c r="D123" i="10"/>
  <c r="D122" i="10"/>
  <c r="D161" i="10"/>
  <c r="D12" i="10"/>
  <c r="D21" i="10"/>
  <c r="D40" i="10"/>
  <c r="D27" i="10"/>
  <c r="D7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78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64" i="3"/>
  <c r="D63" i="3"/>
  <c r="D76" i="3"/>
  <c r="D61" i="3"/>
  <c r="D34" i="3"/>
  <c r="D26" i="3"/>
  <c r="D11" i="3"/>
  <c r="D25" i="3"/>
  <c r="D18" i="3"/>
  <c r="D45" i="3"/>
  <c r="D57" i="3"/>
  <c r="D47" i="3"/>
  <c r="D53" i="3"/>
  <c r="D75" i="3"/>
  <c r="D44" i="3"/>
  <c r="D74" i="3"/>
  <c r="D28" i="3"/>
  <c r="D16" i="3"/>
  <c r="D15" i="3"/>
  <c r="D23" i="3"/>
  <c r="D42" i="3"/>
  <c r="D41" i="3"/>
  <c r="D50" i="3"/>
  <c r="D58" i="3"/>
  <c r="D14" i="3"/>
  <c r="D29" i="3"/>
  <c r="D19" i="3"/>
  <c r="D9" i="3"/>
  <c r="D21" i="3"/>
  <c r="D72" i="3"/>
  <c r="D70" i="3"/>
  <c r="D65" i="3"/>
  <c r="D32" i="3"/>
  <c r="D36" i="3"/>
  <c r="D30" i="3"/>
  <c r="D10" i="3"/>
  <c r="D6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71" i="3"/>
  <c r="D68" i="3"/>
  <c r="D24" i="3"/>
  <c r="D35" i="3"/>
  <c r="D59" i="3"/>
  <c r="D69" i="3"/>
  <c r="D54" i="3"/>
  <c r="D62" i="3"/>
  <c r="D7" i="3"/>
  <c r="D40" i="3"/>
  <c r="D67" i="3"/>
  <c r="D52" i="3"/>
  <c r="D20" i="3"/>
  <c r="D17" i="3"/>
  <c r="D77" i="3"/>
  <c r="D56" i="3"/>
  <c r="D27" i="3"/>
  <c r="D4" i="3"/>
  <c r="D38" i="3"/>
  <c r="D143" i="3"/>
  <c r="D88" i="3"/>
  <c r="D84" i="3"/>
  <c r="D164" i="3"/>
  <c r="D133" i="3"/>
  <c r="D105" i="3"/>
  <c r="D79" i="3"/>
  <c r="D51" i="3"/>
  <c r="D73" i="3"/>
  <c r="D37" i="3"/>
  <c r="D12" i="3"/>
  <c r="D46" i="3"/>
  <c r="D55" i="3"/>
  <c r="D49" i="3"/>
  <c r="D39" i="3"/>
  <c r="D33" i="3"/>
  <c r="D8" i="3"/>
  <c r="D60" i="3"/>
  <c r="D48" i="3"/>
  <c r="D13" i="3"/>
  <c r="D22" i="3"/>
  <c r="D43" i="3"/>
  <c r="D66" i="3"/>
  <c r="D5" i="3"/>
  <c r="D31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<sst xmlns="http://schemas.openxmlformats.org/spreadsheetml/2006/main" count="626" uniqueCount="203">
  <si>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</si>
  <si>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</si>
  <si>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</si>
  <si>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</si>
  <si>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</si>
  <si>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</si>
  <si>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</si>
  <si>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</si>
  <si>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</si>
  <si>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</si>
  <si>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</si>
  <si>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</si>
  <si>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</si>
  <si>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</si>
  <si>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</si>
  <si>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</si>
  <si>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</si>
  <si>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</si>
  <si>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</si>
  <si>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</si>
  <si>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</si>
  <si>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</si>
  <si>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</si>
  <si>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</si>
  <si>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</si>
  <si>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</si>
  <si>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</si>
  <si>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</si>
  <si>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</si>
  <si>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</si>
  <si>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</si>
  <si>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</si>
  <si>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</si>
  <si>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</si>
  <si>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</si>
  <si>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</si>
  <si>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</si>
  <si>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</si>
  <si>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</si>
  <si>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</si>
  <si>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</si>
  <si>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</si>
  <si>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</si>
  <si>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</si>
  <si>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</si>
  <si>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</si>
  <si>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</si>
  <si>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</si>
  <si>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</si>
  <si>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</si>
  <si>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</si>
  <si>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</si>
  <si>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</si>
  <si>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</si>
  <si>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</si>
  <si>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</si>
  <si>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</si>
  <si>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</si>
  <si>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</si>
  <si>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</si>
  <si>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</si>
  <si>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</si>
  <si>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</si>
  <si>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</si>
  <si>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</si>
  <si>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</si>
  <si>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</si>
  <si>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</si>
  <si>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AFC Wimbledon</t>
  </si>
  <si>
    <t>Leyton Orient</t>
  </si>
  <si>
    <t>Harrogate</t>
  </si>
  <si>
    <t>Carlisle</t>
  </si>
  <si>
    <t>Rochdale</t>
  </si>
  <si>
    <t>Salford</t>
  </si>
  <si>
    <t>Aldershot</t>
  </si>
  <si>
    <t>Dag and Red</t>
  </si>
  <si>
    <t>Altrincham</t>
  </si>
  <si>
    <t>Barnet</t>
  </si>
  <si>
    <t>Boreham Wood</t>
  </si>
  <si>
    <t>York</t>
  </si>
  <si>
    <t>Eastleigh</t>
  </si>
  <si>
    <t>Maidstone</t>
  </si>
  <si>
    <t>Solihull</t>
  </si>
  <si>
    <t>Halifax</t>
  </si>
  <si>
    <t>Southend</t>
  </si>
  <si>
    <t>Notts County</t>
  </si>
  <si>
    <t>Wealdstone</t>
  </si>
  <si>
    <t>Chesterfield</t>
  </si>
  <si>
    <t>Yeovil</t>
  </si>
  <si>
    <t>Maidenhead</t>
  </si>
  <si>
    <t>Shrewsbury</t>
  </si>
  <si>
    <t>Oxford</t>
  </si>
  <si>
    <t>Bromley</t>
  </si>
  <si>
    <t>Woking</t>
  </si>
  <si>
    <t>Scunthorpe</t>
  </si>
  <si>
    <t>Wrexham</t>
  </si>
  <si>
    <t>Torquay</t>
  </si>
  <si>
    <t>Dorking</t>
  </si>
  <si>
    <t>E3</t>
  </si>
  <si>
    <t>EC</t>
  </si>
  <si>
    <t>E2</t>
  </si>
  <si>
    <t>Hamilton</t>
  </si>
  <si>
    <t>Ayr</t>
  </si>
  <si>
    <t>Accrington</t>
  </si>
  <si>
    <t>Sheffield Weds</t>
  </si>
  <si>
    <t>Bristol Rvs</t>
  </si>
  <si>
    <t>Fleetwood Town</t>
  </si>
  <si>
    <t>Burton</t>
  </si>
  <si>
    <t>Charlton</t>
  </si>
  <si>
    <t>Cambridge</t>
  </si>
  <si>
    <t>Bolton</t>
  </si>
  <si>
    <t>Exeter</t>
  </si>
  <si>
    <t>Peterboro</t>
  </si>
  <si>
    <t>Forest Green</t>
  </si>
  <si>
    <t>Wycombe</t>
  </si>
  <si>
    <t>Ipswich</t>
  </si>
  <si>
    <t>Cheltenham</t>
  </si>
  <si>
    <t>Lincoln</t>
  </si>
  <si>
    <t>Plymouth</t>
  </si>
  <si>
    <t>Milton Keynes Dons</t>
  </si>
  <si>
    <t>Derby</t>
  </si>
  <si>
    <t>Morecambe</t>
  </si>
  <si>
    <t>Portsmouth</t>
  </si>
  <si>
    <t>Port Vale</t>
  </si>
  <si>
    <t>Barnsley</t>
  </si>
  <si>
    <t>Walsall</t>
  </si>
  <si>
    <t>Crawley Town</t>
  </si>
  <si>
    <t>Barrow</t>
  </si>
  <si>
    <t>Crewe</t>
  </si>
  <si>
    <t>Colchester</t>
  </si>
  <si>
    <t>Gillingham</t>
  </si>
  <si>
    <t>Northampton</t>
  </si>
  <si>
    <t>Grimsby</t>
  </si>
  <si>
    <t>Doncaster</t>
  </si>
  <si>
    <t>Newport County</t>
  </si>
  <si>
    <t>Stockport</t>
  </si>
  <si>
    <t>Mansfield</t>
  </si>
  <si>
    <t>Stevenage</t>
  </si>
  <si>
    <t>Hartlepool</t>
  </si>
  <si>
    <t>Sutton</t>
  </si>
  <si>
    <t>Bradford</t>
  </si>
  <si>
    <t>Swindon</t>
  </si>
  <si>
    <t>Tranmere</t>
  </si>
  <si>
    <t>Oldham</t>
  </si>
  <si>
    <t>Gateshead</t>
  </si>
  <si>
    <t>Arbroath</t>
  </si>
  <si>
    <t>Cove Rangers</t>
  </si>
  <si>
    <t>Dundee</t>
  </si>
  <si>
    <t>Raith Rvs</t>
  </si>
  <si>
    <t>Morton</t>
  </si>
  <si>
    <t>Partick</t>
  </si>
  <si>
    <t>Queens Park</t>
  </si>
  <si>
    <t>Inverness C</t>
  </si>
  <si>
    <t>Airdrie Utd</t>
  </si>
  <si>
    <t>Peterhead</t>
  </si>
  <si>
    <t>Alloa</t>
  </si>
  <si>
    <t>Queen of Sth</t>
  </si>
  <si>
    <t>Dunfermline</t>
  </si>
  <si>
    <t>Clyde</t>
  </si>
  <si>
    <t>Falkirk</t>
  </si>
  <si>
    <t>FC Edinburgh</t>
  </si>
  <si>
    <t>Kelty Hearts</t>
  </si>
  <si>
    <t>Montrose</t>
  </si>
  <si>
    <t>East Fife</t>
  </si>
  <si>
    <t>Albion Rvs</t>
  </si>
  <si>
    <t>Elgin</t>
  </si>
  <si>
    <t>Dumbarton</t>
  </si>
  <si>
    <t>Forfar</t>
  </si>
  <si>
    <t>Bonnyrigg Rose</t>
  </si>
  <si>
    <t>Stirling</t>
  </si>
  <si>
    <t>Annan Athletic</t>
  </si>
  <si>
    <t>Stranraer</t>
  </si>
  <si>
    <t>Stenhousemuir</t>
  </si>
  <si>
    <t>SC1</t>
  </si>
  <si>
    <t>SC2</t>
  </si>
  <si>
    <t>SC3</t>
  </si>
  <si>
    <t>Granada</t>
  </si>
  <si>
    <t>Albacete</t>
  </si>
  <si>
    <t>Ponferradina</t>
  </si>
  <si>
    <t>Oviedo</t>
  </si>
  <si>
    <t>Sp Gijon</t>
  </si>
  <si>
    <t>Leganes</t>
  </si>
  <si>
    <t>Tenerife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</si>
  <si>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</si>
  <si>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</si>
  <si>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</si>
  <si>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</si>
  <si>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</si>
  <si>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</si>
  <si>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</si>
  <si>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</si>
  <si>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</si>
  <si>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</si>
  <si>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</si>
  <si>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</si>
  <si>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</si>
  <si>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</si>
  <si>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</si>
  <si>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18/11/2022</t>
  </si>
  <si>
    <t>19/11/2022</t>
  </si>
  <si>
    <t>20/11/2022</t>
  </si>
  <si>
    <t>21/11/2022</t>
  </si>
  <si>
    <t>SP2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</si>
</sst>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1.0503245504598744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1.0567687035951574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1.0502857379813271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1.0575635508862022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1.0595834779007536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1.0552914984182968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1.0532159430726011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1.0512018249471584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1.0532159430726011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1.0584574108458336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1.0593568958392465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1.0501502456550436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1.055162882031925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1.0564966775030487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1.0575635508862022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1.0600668335258359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1.0501502456550436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1.0575751071698982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1.0535792336879053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1.0619653803953464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1.0480730539288112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1.0765255566793932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1.0597111971376585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1.0864964460681739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1.0708425290899795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1.0720588896370926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1.0857999737873021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1.0674111222252509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1.0654583973780449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1.0744841031203913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1.0648207184922545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1.0813944705707008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1.0725753995856002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1.0973994435550316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1.0662939096981978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1.0648207184922545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1.0729832486866209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1.0648207184922545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1.0688052819193437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1.0655103519273617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1.0758906966555091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1.0887955014239501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1.071200922068871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1.0819204349687941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1.0882202949124216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1.086976930295475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1.1165434271929353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1.0715771327693893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1.1035279199621328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1.0844960009352391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1.0588161259487125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1.0638506360918354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1.0570899221118917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1.0629114617744848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1.0593568958392465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1.074921319897685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1.0776454872008754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1.0889917465503181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1.0725172100503928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1.0747679749614711</v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1.030877572421216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15.528420453211499</v>
      </c>
      <c r="I2" s="6">
        <f>IF('Log_working_3-way'!$D2="","",'True_Odds_Calculator_3-way'!O3/'True_Odds_Calculator_3-way'!B3-1)</f>
        <v>6.947146701766636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3.3089425118599358E-2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1.0334747525712997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21.996666628604757</v>
      </c>
      <c r="I3" s="6">
        <f>IF('Log_working_3-way'!$D3="","",'True_Odds_Calculator_3-way'!O4/'True_Odds_Calculator_3-way'!B4-1)</f>
        <v>7.6632266759933554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3.4730828128818558E-2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1.0381203324053385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3.5153962638110094</v>
      </c>
      <c r="I4" s="6">
        <f>IF('Log_working_3-way'!$D4="","",'True_Odds_Calculator_3-way'!O5/'True_Odds_Calculator_3-way'!B5-1)</f>
        <v>5.6394158219692416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3.7576625928361196E-2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1.0371900584518974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28.772160427308279</v>
      </c>
      <c r="I5" s="6">
        <f>IF('Log_working_3-way'!$D5="","",'True_Odds_Calculator_3-way'!O6/'True_Odds_Calculator_3-way'!B6-1)</f>
        <v>6.2010062844873559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3.6679807171610346E-2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1.0313641977716532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8.7546153739913173</v>
      </c>
      <c r="I6" s="6">
        <f>IF('Log_working_3-way'!$D6="","",'True_Odds_Calculator_3-way'!O7/'True_Odds_Calculator_3-way'!B7-1)</f>
        <v>5.8100226588823434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3.3162757300688295E-2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1.0307551601916136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11.801443975861297</v>
      </c>
      <c r="I7" s="6">
        <f>IF('Log_working_3-way'!$D7="","",'True_Odds_Calculator_3-way'!O8/'True_Odds_Calculator_3-way'!B8-1)</f>
        <v>6.1877376821753121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3.294132449445808E-2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1.031085667197827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14.360127702190891</v>
      </c>
      <c r="I8" s="6">
        <f>IF('Log_working_3-way'!$D8="","",'True_Odds_Calculator_3-way'!O9/'True_Odds_Calculator_3-way'!B9-1)</f>
        <v>6.8101062545658575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3.3374476575357193E-2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1.0333782595831855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6.4969203700170928</v>
      </c>
      <c r="I9" s="6">
        <f>IF('Log_working_3-way'!$D9="","",'True_Odds_Calculator_3-way'!O10/'True_Odds_Calculator_3-way'!B10-1)</f>
        <v>6.7101933847886359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3.4971057028740482E-2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1.0324283877533627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7.5121014235550767</v>
      </c>
      <c r="I10" s="6">
        <f>IF('Log_working_3-way'!$D10="","",'True_Odds_Calculator_3-way'!O11/'True_Odds_Calculator_3-way'!B11-1)</f>
        <v>7.3135752751672811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3.4435481453764183E-2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1.0339675739423473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27.883066018764108</v>
      </c>
      <c r="I11" s="6">
        <f>IF('Log_working_3-way'!$D11="","",'True_Odds_Calculator_3-way'!O12/'True_Odds_Calculator_3-way'!B12-1)</f>
        <v>5.9522888679023884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3.38428477910373E-2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1.0420170892453182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40.747584641038216</v>
      </c>
      <c r="I12" s="6">
        <f>IF('Log_working_3-way'!$D12="","",'True_Odds_Calculator_3-way'!O13/'True_Odds_Calculator_3-way'!B13-1)</f>
        <v>3.9148591613029726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3.6767727968319175E-2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1.0308396171022971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15.805338481811773</v>
      </c>
      <c r="I13" s="6">
        <f>IF('Log_working_3-way'!$D13="","",'True_Odds_Calculator_3-way'!O14/'True_Odds_Calculator_3-way'!B14-1)</f>
        <v>7.9975042436826893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3.3071195197933223E-2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1.0478734931368185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44.748773849988297</v>
      </c>
      <c r="I14" s="6">
        <f>IF('Log_working_3-way'!$D14="","",'True_Odds_Calculator_3-way'!O15/'True_Odds_Calculator_3-way'!B15-1)</f>
        <v>3.6461440415215742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3.9643725527346296E-2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1.0411194671691928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35.259696524142015</v>
      </c>
      <c r="I15" s="6">
        <f>IF('Log_working_3-way'!$D15="","",'True_Odds_Calculator_3-way'!O16/'True_Odds_Calculator_3-way'!B16-1)</f>
        <v>5.4324651760372911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3.8007822142506198E-2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1.0316016699393875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18.992844863509738</v>
      </c>
      <c r="I16" s="6">
        <f>IF('Log_working_3-way'!$D16="","",'True_Odds_Calculator_3-way'!O17/'True_Odds_Calculator_3-way'!B17-1)</f>
        <v>7.0363900654757643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3.3427567004405079E-2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1.0309709463084582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14.992439476390325</v>
      </c>
      <c r="I17" s="6">
        <f>IF('Log_working_3-way'!$D17="","",'True_Odds_Calculator_3-way'!O18/'True_Odds_Calculator_3-way'!B18-1)</f>
        <v>7.5216781635238235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3.3272973385490845E-2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1.0311680027733807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8.5088642449203409</v>
      </c>
      <c r="I18" s="6">
        <f>IF('Log_working_3-way'!$D18="","",'True_Odds_Calculator_3-way'!O19/'True_Odds_Calculator_3-way'!B19-1)</f>
        <v>8.104892303317202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3.3451230577987934E-2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1.032548820317321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5.3939227355506913</v>
      </c>
      <c r="I19" s="6">
        <f>IF('Log_working_3-way'!$D19="","",'True_Odds_Calculator_3-way'!O20/'True_Odds_Calculator_3-way'!B20-1)</f>
        <v>6.2624115764028234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3.3554574294156314E-2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1.0367471020659254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24.615359085399486</v>
      </c>
      <c r="I20" s="6">
        <f>IF('Log_working_3-way'!$D20="","",'True_Odds_Calculator_3-way'!O21/'True_Odds_Calculator_3-way'!B21-1)</f>
        <v>7.9066033622942786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3.7280209054205038E-2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1.032177880175865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16.50579938728406</v>
      </c>
      <c r="I21" s="6">
        <f>IF('Log_working_3-way'!$D21="","",'True_Odds_Calculator_3-way'!O22/'True_Odds_Calculator_3-way'!B22-1)</f>
        <v>7.265430142289615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3.438527191486207E-2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1.0305756384228153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17.14843354955137</v>
      </c>
      <c r="I22" s="6">
        <f>IF('Log_working_3-way'!$D22="","",'True_Odds_Calculator_3-way'!O23/'True_Odds_Calculator_3-way'!B23-1)</f>
        <v>8.3983808642929603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3.2611350691557517E-2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1.0330392828863943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21.343576000181542</v>
      </c>
      <c r="I23" s="6">
        <f>IF('Log_working_3-way'!$D23="","",'True_Odds_Calculator_3-way'!O24/'True_Odds_Calculator_3-way'!B24-1)</f>
        <v>7.1215918678584682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3.4476545977062178E-2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1.0382169467234204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30.12045875596942</v>
      </c>
      <c r="I24" s="6">
        <f>IF('Log_working_3-way'!$D24="","",'True_Odds_Calculator_3-way'!O25/'True_Odds_Calculator_3-way'!B25-1)</f>
        <v>5.3378522710381899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3.7358032038883326E-2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1.0472169187573621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24.352438853249289</v>
      </c>
      <c r="I25" s="6">
        <f>IF('Log_working_3-way'!$D25="","",'True_Odds_Calculator_3-way'!O26/'True_Odds_Calculator_3-way'!B26-1)</f>
        <v>7.0165040006796069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4.8037436591483296E-2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1.0362979470028293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27.82185658667489</v>
      </c>
      <c r="I26" s="6">
        <f>IF('Log_working_3-way'!$D26="","",'True_Odds_Calculator_3-way'!O27/'True_Odds_Calculator_3-way'!B27-1)</f>
        <v>6.6589181133200208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3.6038436176972333E-2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1.0489741334474487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29.45673402244519</v>
      </c>
      <c r="I27" s="6">
        <f>IF('Log_working_3-way'!$D27="","",'True_Odds_Calculator_3-way'!O28/'True_Odds_Calculator_3-way'!B28-1)</f>
        <v>4.0425631929670258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4.8021365845719144E-2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1.0431958208711034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22.460678805780173</v>
      </c>
      <c r="I28" s="6">
        <f>IF('Log_working_3-way'!$D28="","",'True_Odds_Calculator_3-way'!O29/'True_Odds_Calculator_3-way'!B29-1)</f>
        <v>5.6644588800624769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4.4616033408844125E-2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1.0504582668014562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31.230838823598226</v>
      </c>
      <c r="I29" s="6">
        <f>IF('Log_working_3-way'!$D29="","",'True_Odds_Calculator_3-way'!O30/'True_Odds_Calculator_3-way'!B30-1)</f>
        <v>4.3290251203400771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4.8748850439642277E-2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1.0419754149947855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10.548448439583366</v>
      </c>
      <c r="I30" s="6">
        <f>IF('Log_working_3-way'!$D30="","",'True_Odds_Calculator_3-way'!O31/'True_Odds_Calculator_3-way'!B31-1)</f>
        <v>4.8110759019437674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4.3978091391884355E-2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1.0447976135680379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6.8443185923476477</v>
      </c>
      <c r="I31" s="6">
        <f>IF('Log_working_3-way'!$D31="","",'True_Odds_Calculator_3-way'!O32/'True_Odds_Calculator_3-way'!B32-1)</f>
        <v>6.4548691431801126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4.6631790997176292E-2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1.0410235889288915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10.79284100209957</v>
      </c>
      <c r="I32" s="6">
        <f>IF('Log_working_3-way'!$D32="","",'True_Odds_Calculator_3-way'!O33/'True_Odds_Calculator_3-way'!B33-1)</f>
        <v>7.5864813223451701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4.3979177988821228E-2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1.0412536743135818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12.432437244213279</v>
      </c>
      <c r="I33" s="6">
        <f>IF('Log_working_3-way'!$D33="","",'True_Odds_Calculator_3-way'!O34/'True_Odds_Calculator_3-way'!B34-1)</f>
        <v>7.7401996942590916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4.4293697654899544E-2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1.0413464872932501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14.57184750733138</v>
      </c>
      <c r="I34" s="6">
        <f>IF('Log_working_3-way'!$D34="","",'True_Odds_Calculator_3-way'!O35/'True_Odds_Calculator_3-way'!B35-1)</f>
        <v>6.6425269645608624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4.4134621225927928E-2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1.0949707583917379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62.522560613167876</v>
      </c>
      <c r="I35" s="6">
        <f>IF('Log_working_3-way'!$D35="","",'True_Odds_Calculator_3-way'!O36/'True_Odds_Calculator_3-way'!B36-1)</f>
        <v>1.4204026679459605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5.7675251272345962E-2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1.0538592536612188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36.218981520906063</v>
      </c>
      <c r="I36" s="6">
        <f>IF('Log_working_3-way'!$D36="","",'True_Odds_Calculator_3-way'!O37/'True_Odds_Calculator_3-way'!B37-1)</f>
        <v>4.1054844335947962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4.9531674531674508E-2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1.0919406393405275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62.603281655903572</v>
      </c>
      <c r="I37" s="6">
        <f>IF('Log_working_3-way'!$D37="","",'True_Odds_Calculator_3-way'!O38/'True_Odds_Calculator_3-way'!B38-1)</f>
        <v>1.115178141452156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5.6332920390421926E-2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1.0460572953853207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26.330879181254264</v>
      </c>
      <c r="I38" s="6">
        <f>IF('Log_working_3-way'!$D38="","",'True_Odds_Calculator_3-way'!O39/'True_Odds_Calculator_3-way'!B39-1)</f>
        <v>5.7244089108435334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4.6316766397902276E-2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1.0414813533875418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12.431125828215702</v>
      </c>
      <c r="I39" s="6">
        <f>IF('Log_working_3-way'!$D39="","",'True_Odds_Calculator_3-way'!O40/'True_Odds_Calculator_3-way'!B40-1)</f>
        <v>6.9519930334748166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4.4395662559315374E-2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1.0619743058956554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42.968153687839717</v>
      </c>
      <c r="I40" s="6">
        <f>IF('Log_working_3-way'!$D40="","",'True_Odds_Calculator_3-way'!O41/'True_Odds_Calculator_3-way'!B41-1)</f>
        <v>3.6095782619521453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5.2512109914731653E-2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1.0421553112463762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8.7697533940469796</v>
      </c>
      <c r="I41" s="6">
        <f>IF('Log_working_3-way'!$D41="","",'True_Odds_Calculator_3-way'!O42/'True_Odds_Calculator_3-way'!B42-1)</f>
        <v>7.1831415671607388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4.4786911610520175E-2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1.0438511285738177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23.658713295228875</v>
      </c>
      <c r="I42" s="6">
        <f>IF('Log_working_3-way'!$D42="","",'True_Odds_Calculator_3-way'!O43/'True_Odds_Calculator_3-way'!B43-1)</f>
        <v>6.3027380442793079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4.4953912864746703E-2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1.0453077795671986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21.952449562192019</v>
      </c>
      <c r="I43" s="6">
        <f>IF('Log_working_3-way'!$D43="","",'True_Odds_Calculator_3-way'!O44/'True_Odds_Calculator_3-way'!B44-1)</f>
        <v>6.7974623753484336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4.6913074172758584E-2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1.0635850566583598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28.711923238812371</v>
      </c>
      <c r="I44" s="6">
        <f>IF('Log_working_3-way'!$D44="","",'True_Odds_Calculator_3-way'!O45/'True_Odds_Calculator_3-way'!B45-1)</f>
        <v>6.1837899934261102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6.225609336841198E-2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1.0646433685589352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3.5458147801457125</v>
      </c>
      <c r="I45" s="6">
        <f>IF('Log_working_3-way'!$D45="","",'True_Odds_Calculator_3-way'!O46/'True_Odds_Calculator_3-way'!B46-1)</f>
        <v>5.7642066345597662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6.2589378203689039E-2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1.0599632799338057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13.457306673440506</v>
      </c>
      <c r="I46" s="6">
        <f>IF('Log_working_3-way'!$D46="","",'True_Odds_Calculator_3-way'!O47/'True_Odds_Calculator_3-way'!B47-1)</f>
        <v>7.5288718104992451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6.3732052392576843E-2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1.0761595378384021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1.2571951264572712</v>
      </c>
      <c r="I47" s="6">
        <f>IF('Log_working_3-way'!$D47="","",'True_Odds_Calculator_3-way'!O48/'True_Odds_Calculator_3-way'!B48-1)</f>
        <v>4.1503030372808851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6.4906472836324003E-2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1.0623702288562979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17.705059897299339</v>
      </c>
      <c r="I48" s="6">
        <f>IF('Log_working_3-way'!$D48="","",'True_Odds_Calculator_3-way'!O49/'True_Odds_Calculator_3-way'!B49-1)</f>
        <v>6.8397631511818959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6.5478915769363821E-2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1.0606100189956948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12.281915235390034</v>
      </c>
      <c r="I49" s="6">
        <f>IF('Log_working_3-way'!$D49="","",'True_Odds_Calculator_3-way'!O50/'True_Odds_Calculator_3-way'!B50-1)</f>
        <v>6.5417922814183367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6.4084268199371852E-2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1.0813581936937531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27.902280572660416</v>
      </c>
      <c r="I50" s="6">
        <f>IF('Log_working_3-way'!$D50="","",'True_Odds_Calculator_3-way'!O51/'True_Odds_Calculator_3-way'!B51-1)</f>
        <v>4.9654846287498557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7.9846003620464678E-2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1.0624443203135079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22.260631649368371</v>
      </c>
      <c r="I51" s="6">
        <f>IF('Log_working_3-way'!$D51="","",'True_Odds_Calculator_3-way'!O52/'True_Odds_Calculator_3-way'!B52-1)</f>
        <v>5.977205111524559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6.4109648902466398E-2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1.0641551501206574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26.161738351254481</v>
      </c>
      <c r="I52" s="6">
        <f>IF('Log_working_3-way'!$D52="","",'True_Odds_Calculator_3-way'!O53/'True_Odds_Calculator_3-way'!B53-1)</f>
        <v>5.2419458762886597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6.4183571666112327E-2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1.0662125006365133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28.301120485697968</v>
      </c>
      <c r="I53" s="6">
        <f>IF('Log_working_3-way'!$D53="","",'True_Odds_Calculator_3-way'!O54/'True_Odds_Calculator_3-way'!B54-1)</f>
        <v>5.2362977035434737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6.5147395545454234E-2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1.0302945498415177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11.803169094168442</v>
      </c>
      <c r="I54" s="6">
        <f>IF('Log_working_3-way'!$D54="","",'True_Odds_Calculator_3-way'!O55/'True_Odds_Calculator_3-way'!B55-1)</f>
        <v>9.4083812173769275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3.2802144423025092E-2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1.0311589767912694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16.525204621516256</v>
      </c>
      <c r="I55" s="6">
        <f>IF('Log_working_3-way'!$D55="","",'True_Odds_Calculator_3-way'!O56/'True_Odds_Calculator_3-way'!B56-1)</f>
        <v>9.6823260805425484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3.3239922178791348E-2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1.0323492245059862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20.32238353023449</v>
      </c>
      <c r="I56" s="6">
        <f>IF('Log_working_3-way'!$D56="","",'True_Odds_Calculator_3-way'!O57/'True_Odds_Calculator_3-way'!B57-1)</f>
        <v>9.4676161961479455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3.3725054143228794E-2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1.033869054308526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21.99364994980008</v>
      </c>
      <c r="I57" s="6">
        <f>IF('Log_working_3-way'!$D57="","",'True_Odds_Calculator_3-way'!O58/'True_Odds_Calculator_3-way'!B58-1)</f>
        <v>9.3198357377541541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3.4866580850312356E-2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1.0341325661759169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21.757800146943946</v>
      </c>
      <c r="I58" s="6">
        <f>IF('Log_working_3-way'!$D58="","",'True_Odds_Calculator_3-way'!O59/'True_Odds_Calculator_3-way'!B59-1)</f>
        <v>7.6570870866265679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3.5464657224713925E-2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1.0474840602224502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28.831058493263303</v>
      </c>
      <c r="I59" s="6">
        <f>IF('Log_working_3-way'!$D59="","",'True_Odds_Calculator_3-way'!O60/'True_Odds_Calculator_3-way'!B60-1)</f>
        <v>7.6195830531671245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4.6225435780391511E-2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1.0431519378269387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20.495511897402118</v>
      </c>
      <c r="I60" s="6">
        <f>IF('Log_working_3-way'!$D60="","",'True_Odds_Calculator_3-way'!O61/'True_Odds_Calculator_3-way'!B61-1)</f>
        <v>8.706293208489587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4.4930239393969895E-2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1.0411018416663627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13.730871189974211</v>
      </c>
      <c r="I61" s="6">
        <f>IF('Log_working_3-way'!$D61="","",'True_Odds_Calculator_3-way'!O62/'True_Odds_Calculator_3-way'!B62-1)</f>
        <v>11.666114368635675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4.3977664421807505E-2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1.0409081096481003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14.702584383679813</v>
      </c>
      <c r="I62" s="6">
        <f>IF('Log_working_3-way'!$D62="","",'True_Odds_Calculator_3-way'!O63/'True_Odds_Calculator_3-way'!B63-1)</f>
        <v>8.8413766710215498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4.3842457687579994E-2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1.041203186357623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9.8560416209696022</v>
      </c>
      <c r="I63" s="6">
        <f>IF('Log_working_3-way'!$D63="","",'True_Odds_Calculator_3-way'!O64/'True_Odds_Calculator_3-way'!B64-1)</f>
        <v>8.7123673916194129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4.427673264571319E-2</v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2.42</v>
      </c>
      <c r="B2" s="4">
        <f>IF('True_Odds_Calculator_3-way'!B3="","",'True_Odds_Calculator_3-way'!B3)</f>
        <v>3.49</v>
      </c>
      <c r="C2" s="4">
        <f>IF('True_Odds_Calculator_3-way'!C3="","",'True_Odds_Calculator_3-way'!C3)</f>
        <v>3</v>
      </c>
      <c r="D2" s="9">
        <f>(K2/(AR2+K2-(AR2*K2)))</f>
        <v>0.40119382898819556</v>
      </c>
      <c r="E2" s="9">
        <f>(L2/(AR2+L2-(AR2*L2)))</f>
        <v>0.27645411194048009</v>
      </c>
      <c r="F2" s="9">
        <f>(M2/(AR2+M2-(AR2*M2)))</f>
        <v>0.32235205907132441</v>
      </c>
      <c r="G2" s="9">
        <f>AR2</f>
        <v>1.0510991350279193</v>
      </c>
      <c r="H2" s="9">
        <f>IF(A2="","",1/D2)</f>
        <v>2.4925607717396452</v>
      </c>
      <c r="I2" s="9">
        <f>IF(B2="","",1/E2)</f>
        <v>3.617236846219519</v>
      </c>
      <c r="J2" s="9">
        <f>IF(C2="","",1/F2)</f>
        <v>3.1021982700558381</v>
      </c>
      <c r="K2" s="11">
        <f>1/A2</f>
        <v>0.41322314049586778</v>
      </c>
      <c r="L2" s="11">
        <f>1/B2</f>
        <v>0.28653295128939826</v>
      </c>
      <c r="M2" s="11">
        <f>1/C2</f>
        <v>0.33333333333333331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-0.27909730280139255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0.23325203059508864</v>
      </c>
      <c r="Q2" s="11">
        <f>2*'OddsRatio_working_3-way'!K2*'OddsRatio_working_3-way'!L2*'OddsRatio_working_3-way'!M2</f>
        <v>7.8934697324903103E-2</v>
      </c>
      <c r="R2" s="11">
        <f>O2/N2</f>
        <v>0</v>
      </c>
      <c r="S2" s="11">
        <f>P2/N2</f>
        <v>-0.83573731545901864</v>
      </c>
      <c r="T2" s="11">
        <f>Q2/N2</f>
        <v>-0.28282142655127535</v>
      </c>
      <c r="U2" s="11">
        <f>'OddsRatio_working_3-way'!S2-'OddsRatio_working_3-way'!R2^2/3</f>
        <v>-0.83573731545901864</v>
      </c>
      <c r="V2" s="11">
        <f>'OddsRatio_working_3-way'!S2*'OddsRatio_working_3-way'!R2/3-2*'OddsRatio_working_3-way'!R2^3/27-'OddsRatio_working_3-way'!T2</f>
        <v>0.28282142655127535</v>
      </c>
      <c r="W2" s="11">
        <f>'OddsRatio_working_3-way'!V2^2+4*'OddsRatio_working_3-way'!U2^3/27</f>
        <v>-6.490034982310211E-3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0.14703570510152342</v>
      </c>
      <c r="Y2" s="11">
        <f>IF('OddsRatio_working_3-way'!W2&gt;=0,IF('OddsRatio_working_3-way'!V2+SQRT('OddsRatio_working_3-way'!W2)&gt;0,0,PI()),ACOS('OddsRatio_working_3-way'!V2/(2*'OddsRatio_working_3-way'!X2)))</f>
        <v>0.27749737862373114</v>
      </c>
      <c r="Z2" s="11">
        <f>'OddsRatio_working_3-way'!X2^(1/3)*COS('OddsRatio_working_3-way'!Y2/3)</f>
        <v>0.52554956751395965</v>
      </c>
      <c r="AA2" s="11">
        <f>'OddsRatio_working_3-way'!X2^(1/3)*COS(('OddsRatio_working_3-way'!Y2+2*PI())/3)</f>
        <v>-0.30499525188764187</v>
      </c>
      <c r="AB2" s="11">
        <f>'OddsRatio_working_3-way'!X2^(1/3)*COS(('OddsRatio_working_3-way'!Y2+4*PI())/3)</f>
        <v>-0.22055431562631758</v>
      </c>
      <c r="AC2" s="11">
        <f>'OddsRatio_working_3-way'!X2^(1/3)*SIN('OddsRatio_working_3-way'!Y2/3)</f>
        <v>4.8751997281099649E-2</v>
      </c>
      <c r="AD2" s="11">
        <f>'OddsRatio_working_3-way'!X2^(1/3)*SIN(('OddsRatio_working_3-way'!Y2+2*PI())/3)</f>
        <v>0.43076327777446416</v>
      </c>
      <c r="AE2" s="11">
        <f>'OddsRatio_working_3-way'!X2^(1/3)*SIN(('OddsRatio_working_3-way'!Y2+4*PI())/3)</f>
        <v>-0.47951527505556379</v>
      </c>
      <c r="AF2" s="11">
        <f>-'OddsRatio_working_3-way'!U2/(3*'OddsRatio_working_3-way'!X2^(1/3))*COS(('OddsRatio_working_3-way'!Y2)/3)</f>
        <v>0.52554956751395954</v>
      </c>
      <c r="AG2" s="11">
        <f>-'OddsRatio_working_3-way'!U2/(3*'OddsRatio_working_3-way'!X2^(1/3))*COS(('OddsRatio_working_3-way'!Y2+2*PI())/3)</f>
        <v>-0.30499525188764182</v>
      </c>
      <c r="AH2" s="11">
        <f>-'OddsRatio_working_3-way'!U2/(3*'OddsRatio_working_3-way'!X2^(1/3))*COS(('OddsRatio_working_3-way'!Y2+4*PI())/3)</f>
        <v>-0.22055431562631755</v>
      </c>
      <c r="AI2" s="11">
        <f>'OddsRatio_working_3-way'!U2/(3*'OddsRatio_working_3-way'!X2^(1/3))*SIN(('OddsRatio_working_3-way'!Y2)/3)</f>
        <v>-4.8751997281099642E-2</v>
      </c>
      <c r="AJ2" s="11">
        <f>'OddsRatio_working_3-way'!U2/(3*'OddsRatio_working_3-way'!X2^(1/3))*SIN(('OddsRatio_working_3-way'!Y2+2*PI())/3)</f>
        <v>-0.43076327777446405</v>
      </c>
      <c r="AK2" s="11">
        <f>'OddsRatio_working_3-way'!U2/(3*'OddsRatio_working_3-way'!X2^(1/3))*SIN(('OddsRatio_working_3-way'!Y2+4*PI())/3)</f>
        <v>0.47951527505556368</v>
      </c>
      <c r="AL2" s="11">
        <f>'OddsRatio_working_3-way'!Z2+'OddsRatio_working_3-way'!AF2</f>
        <v>1.0510991350279193</v>
      </c>
      <c r="AM2" s="11">
        <f>'OddsRatio_working_3-way'!AA2+'OddsRatio_working_3-way'!AG2</f>
        <v>-0.60999050377528374</v>
      </c>
      <c r="AN2" s="11">
        <f>'OddsRatio_working_3-way'!AB2+'OddsRatio_working_3-way'!AH2</f>
        <v>-0.44110863125263511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1.0510991350279193</v>
      </c>
      <c r="AS2" s="11">
        <f>IF(('OddsRatio_working_3-way'!X2=0),IF(Q2&gt;0,-Q2^(1/3),(-Q2)^(1/3)),'OddsRatio_working_3-way'!AM2-'OddsRatio_working_3-way'!R2/3)</f>
        <v>-0.60999050377528374</v>
      </c>
      <c r="AT2" s="11">
        <f>IF(('OddsRatio_working_3-way'!X2=0),IF(Q2&gt;0,-Q2^(1/3),(-Q2)^(1/3)),'OddsRatio_working_3-way'!AN2-'OddsRatio_working_3-way'!R2/3)</f>
        <v>-0.44110863125263511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4.04</v>
      </c>
      <c r="D3" s="9">
        <f t="shared" ref="D3" si="0">(K3/(AR3+K3-(AR3*K3)))</f>
        <v>0.47427490283182117</v>
      </c>
      <c r="E3" s="9">
        <f t="shared" ref="E3" si="1">(L3/(AR3+L3-(AR3*L3)))</f>
        <v>0.28815696225495258</v>
      </c>
      <c r="F3" s="9">
        <f t="shared" ref="F3" si="2">(M3/(AR3+M3-(AR3*M3)))</f>
        <v>0.23756813491322629</v>
      </c>
      <c r="G3" s="9">
        <f t="shared" ref="G3" si="3">AR3</f>
        <v>1.0556969507390206</v>
      </c>
      <c r="H3" s="9">
        <f t="shared" ref="H3" si="4">IF(A3="","",1/D3)</f>
        <v>2.1084817982759718</v>
      </c>
      <c r="I3" s="9">
        <f t="shared" ref="I3" si="5">IF(B3="","",1/E3)</f>
        <v>3.4703308647293074</v>
      </c>
      <c r="J3" s="9">
        <f t="shared" ref="J3" si="6">IF(C3="","",1/F3)</f>
        <v>4.2093187302466228</v>
      </c>
      <c r="K3" s="11">
        <f t="shared" ref="K3" si="7">1/A3</f>
        <v>0.48780487804878053</v>
      </c>
      <c r="L3" s="11">
        <f t="shared" ref="L3" si="8">1/B3</f>
        <v>0.29940119760479045</v>
      </c>
      <c r="M3" s="11">
        <f t="shared" ref="M3" si="9">1/C3</f>
        <v>0.24752475247524752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-0.27002069273671925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0.23244985517976363</v>
      </c>
      <c r="Q3" s="11">
        <f>2*'OddsRatio_working_3-way'!K3*'OddsRatio_working_3-way'!L3*'OddsRatio_working_3-way'!M3</f>
        <v>7.2301665685774077E-2</v>
      </c>
      <c r="R3" s="11">
        <f t="shared" ref="R3" si="10">O3/N3</f>
        <v>0</v>
      </c>
      <c r="S3" s="11">
        <f t="shared" ref="S3" si="11">P3/N3</f>
        <v>-0.86085941349099249</v>
      </c>
      <c r="T3" s="11">
        <f t="shared" ref="T3" si="12">Q3/N3</f>
        <v>-0.26776342565816258</v>
      </c>
      <c r="U3" s="11">
        <f>'OddsRatio_working_3-way'!S3-'OddsRatio_working_3-way'!R3^2/3</f>
        <v>-0.86085941349099249</v>
      </c>
      <c r="V3" s="11">
        <f>'OddsRatio_working_3-way'!S3*'OddsRatio_working_3-way'!R3/3-2*'OddsRatio_working_3-way'!R3^3/27-'OddsRatio_working_3-way'!T3</f>
        <v>0.26776342565816258</v>
      </c>
      <c r="W3" s="11">
        <f>'OddsRatio_working_3-way'!V3^2+4*'OddsRatio_working_3-way'!U3^3/27</f>
        <v>-2.2816047561993028E-2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0.15371507707621543</v>
      </c>
      <c r="Y3" s="11">
        <f>IF('OddsRatio_working_3-way'!W3&gt;=0,IF('OddsRatio_working_3-way'!V3+SQRT('OddsRatio_working_3-way'!W3)&gt;0,0,PI()),ACOS('OddsRatio_working_3-way'!V3/(2*'OddsRatio_working_3-way'!X3)))</f>
        <v>0.51361672276858217</v>
      </c>
      <c r="Z3" s="11">
        <f>'OddsRatio_working_3-way'!X3^(1/3)*COS('OddsRatio_working_3-way'!Y3/3)</f>
        <v>0.52784847536951029</v>
      </c>
      <c r="AA3" s="11">
        <f>'OddsRatio_working_3-way'!X3^(1/3)*COS(('OddsRatio_working_3-way'!Y3+2*PI())/3)</f>
        <v>-0.34296121422302323</v>
      </c>
      <c r="AB3" s="11">
        <f>'OddsRatio_working_3-way'!X3^(1/3)*COS(('OddsRatio_working_3-way'!Y3+4*PI())/3)</f>
        <v>-0.18488726114648726</v>
      </c>
      <c r="AC3" s="11">
        <f>'OddsRatio_working_3-way'!X3^(1/3)*SIN('OddsRatio_working_3-way'!Y3/3)</f>
        <v>9.1264039360606397E-2</v>
      </c>
      <c r="AD3" s="11">
        <f>'OddsRatio_working_3-way'!X3^(1/3)*SIN(('OddsRatio_working_3-way'!Y3+2*PI())/3)</f>
        <v>0.41149816933857736</v>
      </c>
      <c r="AE3" s="11">
        <f>'OddsRatio_working_3-way'!X3^(1/3)*SIN(('OddsRatio_working_3-way'!Y3+4*PI())/3)</f>
        <v>-0.50276220869918364</v>
      </c>
      <c r="AF3" s="11">
        <f>-'OddsRatio_working_3-way'!U3/(3*'OddsRatio_working_3-way'!X3^(1/3))*COS(('OddsRatio_working_3-way'!Y3)/3)</f>
        <v>0.52784847536951018</v>
      </c>
      <c r="AG3" s="11">
        <f>-'OddsRatio_working_3-way'!U3/(3*'OddsRatio_working_3-way'!X3^(1/3))*COS(('OddsRatio_working_3-way'!Y3+2*PI())/3)</f>
        <v>-0.34296121422302311</v>
      </c>
      <c r="AH3" s="11">
        <f>-'OddsRatio_working_3-way'!U3/(3*'OddsRatio_working_3-way'!X3^(1/3))*COS(('OddsRatio_working_3-way'!Y3+4*PI())/3)</f>
        <v>-0.18488726114648724</v>
      </c>
      <c r="AI3" s="11">
        <f>'OddsRatio_working_3-way'!U3/(3*'OddsRatio_working_3-way'!X3^(1/3))*SIN(('OddsRatio_working_3-way'!Y3)/3)</f>
        <v>-9.1264039360606369E-2</v>
      </c>
      <c r="AJ3" s="11">
        <f>'OddsRatio_working_3-way'!U3/(3*'OddsRatio_working_3-way'!X3^(1/3))*SIN(('OddsRatio_working_3-way'!Y3+2*PI())/3)</f>
        <v>-0.4114981693385773</v>
      </c>
      <c r="AK3" s="11">
        <f>'OddsRatio_working_3-way'!U3/(3*'OddsRatio_working_3-way'!X3^(1/3))*SIN(('OddsRatio_working_3-way'!Y3+4*PI())/3)</f>
        <v>0.50276220869918353</v>
      </c>
      <c r="AL3" s="11">
        <f>'OddsRatio_working_3-way'!Z3+'OddsRatio_working_3-way'!AF3</f>
        <v>1.0556969507390206</v>
      </c>
      <c r="AM3" s="11">
        <f>'OddsRatio_working_3-way'!AA3+'OddsRatio_working_3-way'!AG3</f>
        <v>-0.68592242844604634</v>
      </c>
      <c r="AN3" s="11">
        <f>'OddsRatio_working_3-way'!AB3+'OddsRatio_working_3-way'!AH3</f>
        <v>-0.36977452229297447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1.0556969507390206</v>
      </c>
      <c r="AS3" s="11">
        <f>IF(('OddsRatio_working_3-way'!X3=0),IF(Q3&gt;0,-Q3^(1/3),(-Q3)^(1/3)),'OddsRatio_working_3-way'!AM3-'OddsRatio_working_3-way'!R3/3)</f>
        <v>-0.68592242844604634</v>
      </c>
      <c r="AT3" s="11">
        <f>IF(('OddsRatio_working_3-way'!X3=0),IF(Q3&gt;0,-Q3^(1/3),(-Q3)^(1/3)),'OddsRatio_working_3-way'!AN3-'OddsRatio_working_3-way'!R3/3)</f>
        <v>-0.36977452229297447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4.62</v>
      </c>
      <c r="B4" s="4">
        <f>IF('True_Odds_Calculator_3-way'!B5="","",'True_Odds_Calculator_3-way'!B5)</f>
        <v>3.81</v>
      </c>
      <c r="C4" s="4">
        <f>IF('True_Odds_Calculator_3-way'!C5="","",'True_Odds_Calculator_3-way'!C5)</f>
        <v>1.79</v>
      </c>
      <c r="D4" s="9">
        <f t="shared" ref="D4:D67" si="13">(K4/(AR4+K4-(AR4*K4)))</f>
        <v>0.20609678853962904</v>
      </c>
      <c r="E4" s="9">
        <f t="shared" ref="E4:E67" si="14">(L4/(AR4+L4-(AR4*L4)))</f>
        <v>0.25061666537506228</v>
      </c>
      <c r="F4" s="9">
        <f t="shared" ref="F4:F67" si="15">(M4/(AR4+M4-(AR4*M4)))</f>
        <v>0.5432865460853088</v>
      </c>
      <c r="G4" s="9">
        <f t="shared" ref="G4:G67" si="16">AR4</f>
        <v>1.0641130362241062</v>
      </c>
      <c r="H4" s="9">
        <f t="shared" ref="H4:H67" si="17">IF(A4="","",1/D4)</f>
        <v>4.8520891911312649</v>
      </c>
      <c r="I4" s="9">
        <f t="shared" ref="I4:I67" si="18">IF(B4="","",1/E4)</f>
        <v>3.9901576317897391</v>
      </c>
      <c r="J4" s="9">
        <f t="shared" ref="J4:J67" si="19">IF(C4="","",1/F4)</f>
        <v>1.840649298617044</v>
      </c>
      <c r="K4" s="11">
        <f t="shared" ref="K4:K67" si="20">1/A4</f>
        <v>0.21645021645021645</v>
      </c>
      <c r="L4" s="11">
        <f t="shared" ref="L4:L67" si="21">1/B4</f>
        <v>0.26246719160104987</v>
      </c>
      <c r="M4" s="11">
        <f t="shared" ref="M4:M67" si="22">1/C4</f>
        <v>0.55865921787709494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-0.25504804535288861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0.22914860375820212</v>
      </c>
      <c r="Q4" s="11">
        <f>2*'OddsRatio_working_3-way'!K4*'OddsRatio_working_3-way'!L4*'OddsRatio_working_3-way'!M4</f>
        <v>6.3476067523047672E-2</v>
      </c>
      <c r="R4" s="11">
        <f t="shared" ref="R4:R67" si="23">O4/N4</f>
        <v>0</v>
      </c>
      <c r="S4" s="11">
        <f t="shared" ref="S4:S67" si="24">P4/N4</f>
        <v>-0.89845269522120197</v>
      </c>
      <c r="T4" s="11">
        <f t="shared" ref="T4:T67" si="25">Q4/N4</f>
        <v>-0.24887886294216119</v>
      </c>
      <c r="U4" s="11">
        <f>'OddsRatio_working_3-way'!S4-'OddsRatio_working_3-way'!R4^2/3</f>
        <v>-0.89845269522120197</v>
      </c>
      <c r="V4" s="11">
        <f>'OddsRatio_working_3-way'!S4*'OddsRatio_working_3-way'!R4/3-2*'OddsRatio_working_3-way'!R4^3/27-'OddsRatio_working_3-way'!T4</f>
        <v>0.24887886294216119</v>
      </c>
      <c r="W4" s="11">
        <f>'OddsRatio_working_3-way'!V4^2+4*'OddsRatio_working_3-way'!U4^3/27</f>
        <v>-4.5503238972268746E-2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0.16389320256774823</v>
      </c>
      <c r="Y4" s="11">
        <f>IF('OddsRatio_working_3-way'!W4&gt;=0,IF('OddsRatio_working_3-way'!V4+SQRT('OddsRatio_working_3-way'!W4)&gt;0,0,PI()),ACOS('OddsRatio_working_3-way'!V4/(2*'OddsRatio_working_3-way'!X4)))</f>
        <v>0.70860343915641344</v>
      </c>
      <c r="Z4" s="11">
        <f>'OddsRatio_working_3-way'!X4^(1/3)*COS('OddsRatio_working_3-way'!Y4/3)</f>
        <v>0.53205651811205323</v>
      </c>
      <c r="AA4" s="11">
        <f>'OddsRatio_working_3-way'!X4^(1/3)*COS(('OddsRatio_working_3-way'!Y4+2*PI())/3)</f>
        <v>-0.37693393950639525</v>
      </c>
      <c r="AB4" s="11">
        <f>'OddsRatio_working_3-way'!X4^(1/3)*COS(('OddsRatio_working_3-way'!Y4+4*PI())/3)</f>
        <v>-0.15512257860565812</v>
      </c>
      <c r="AC4" s="11">
        <f>'OddsRatio_working_3-way'!X4^(1/3)*SIN('OddsRatio_working_3-way'!Y4/3)</f>
        <v>0.12806284892535802</v>
      </c>
      <c r="AD4" s="11">
        <f>'OddsRatio_working_3-way'!X4^(1/3)*SIN(('OddsRatio_working_3-way'!Y4+2*PI())/3)</f>
        <v>0.39674303647145448</v>
      </c>
      <c r="AE4" s="11">
        <f>'OddsRatio_working_3-way'!X4^(1/3)*SIN(('OddsRatio_working_3-way'!Y4+4*PI())/3)</f>
        <v>-0.52480588539681239</v>
      </c>
      <c r="AF4" s="11">
        <f>-'OddsRatio_working_3-way'!U4/(3*'OddsRatio_working_3-way'!X4^(1/3))*COS(('OddsRatio_working_3-way'!Y4)/3)</f>
        <v>0.53205651811205312</v>
      </c>
      <c r="AG4" s="11">
        <f>-'OddsRatio_working_3-way'!U4/(3*'OddsRatio_working_3-way'!X4^(1/3))*COS(('OddsRatio_working_3-way'!Y4+2*PI())/3)</f>
        <v>-0.3769339395063952</v>
      </c>
      <c r="AH4" s="11">
        <f>-'OddsRatio_working_3-way'!U4/(3*'OddsRatio_working_3-way'!X4^(1/3))*COS(('OddsRatio_working_3-way'!Y4+4*PI())/3)</f>
        <v>-0.15512257860565809</v>
      </c>
      <c r="AI4" s="11">
        <f>'OddsRatio_working_3-way'!U4/(3*'OddsRatio_working_3-way'!X4^(1/3))*SIN(('OddsRatio_working_3-way'!Y4)/3)</f>
        <v>-0.12806284892535799</v>
      </c>
      <c r="AJ4" s="11">
        <f>'OddsRatio_working_3-way'!U4/(3*'OddsRatio_working_3-way'!X4^(1/3))*SIN(('OddsRatio_working_3-way'!Y4+2*PI())/3)</f>
        <v>-0.39674303647145442</v>
      </c>
      <c r="AK4" s="11">
        <f>'OddsRatio_working_3-way'!U4/(3*'OddsRatio_working_3-way'!X4^(1/3))*SIN(('OddsRatio_working_3-way'!Y4+4*PI())/3)</f>
        <v>0.52480588539681228</v>
      </c>
      <c r="AL4" s="11">
        <f>'OddsRatio_working_3-way'!Z4+'OddsRatio_working_3-way'!AF4</f>
        <v>1.0641130362241062</v>
      </c>
      <c r="AM4" s="11">
        <f>'OddsRatio_working_3-way'!AA4+'OddsRatio_working_3-way'!AG4</f>
        <v>-0.7538678790127904</v>
      </c>
      <c r="AN4" s="11">
        <f>'OddsRatio_working_3-way'!AB4+'OddsRatio_working_3-way'!AH4</f>
        <v>-0.31024515721131618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1.0641130362241062</v>
      </c>
      <c r="AS4" s="11">
        <f>IF(('OddsRatio_working_3-way'!X4=0),IF(Q4&gt;0,-Q4^(1/3),(-Q4)^(1/3)),'OddsRatio_working_3-way'!AM4-'OddsRatio_working_3-way'!R4/3)</f>
        <v>-0.7538678790127904</v>
      </c>
      <c r="AT4" s="11">
        <f>IF(('OddsRatio_working_3-way'!X4=0),IF(Q4&gt;0,-Q4^(1/3),(-Q4)^(1/3)),'OddsRatio_working_3-way'!AN4-'OddsRatio_working_3-way'!R4/3)</f>
        <v>-0.31024515721131618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</v>
      </c>
      <c r="B5" s="4">
        <f>IF('True_Odds_Calculator_3-way'!B6="","",'True_Odds_Calculator_3-way'!B6)</f>
        <v>3.66</v>
      </c>
      <c r="C5" s="4">
        <f>IF('True_Odds_Calculator_3-way'!C6="","",'True_Odds_Calculator_3-way'!C6)</f>
        <v>4.8099999999999996</v>
      </c>
      <c r="D5" s="9">
        <f t="shared" si="13"/>
        <v>0.54054617116238357</v>
      </c>
      <c r="E5" s="9">
        <f t="shared" si="14"/>
        <v>0.26135687589085099</v>
      </c>
      <c r="F5" s="9">
        <f t="shared" si="15"/>
        <v>0.19809695294676558</v>
      </c>
      <c r="G5" s="9">
        <f t="shared" si="16"/>
        <v>1.062475911746847</v>
      </c>
      <c r="H5" s="9">
        <f t="shared" si="17"/>
        <v>1.8499807293974773</v>
      </c>
      <c r="I5" s="9">
        <f t="shared" si="18"/>
        <v>3.8261859252466133</v>
      </c>
      <c r="J5" s="9">
        <f t="shared" si="19"/>
        <v>5.0480332237554864</v>
      </c>
      <c r="K5" s="11">
        <f t="shared" si="20"/>
        <v>0.55555555555555558</v>
      </c>
      <c r="L5" s="11">
        <f t="shared" si="21"/>
        <v>0.27322404371584696</v>
      </c>
      <c r="M5" s="11">
        <f t="shared" si="22"/>
        <v>0.20790020790020791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-0.25585737061146907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0.22942236056990151</v>
      </c>
      <c r="Q5" s="11">
        <f>2*'OddsRatio_working_3-way'!K5*'OddsRatio_working_3-way'!L5*'OddsRatio_working_3-way'!M5</f>
        <v>6.3114817213177868E-2</v>
      </c>
      <c r="R5" s="11">
        <f t="shared" si="23"/>
        <v>0</v>
      </c>
      <c r="S5" s="11">
        <f t="shared" si="24"/>
        <v>-0.89668067807313512</v>
      </c>
      <c r="T5" s="11">
        <f t="shared" si="25"/>
        <v>-0.24667969135437007</v>
      </c>
      <c r="U5" s="11">
        <f>'OddsRatio_working_3-way'!S5-'OddsRatio_working_3-way'!R5^2/3</f>
        <v>-0.89668067807313512</v>
      </c>
      <c r="V5" s="11">
        <f>'OddsRatio_working_3-way'!S5*'OddsRatio_working_3-way'!R5/3-2*'OddsRatio_working_3-way'!R5^3/27-'OddsRatio_working_3-way'!T5</f>
        <v>0.24667969135437007</v>
      </c>
      <c r="W5" s="11">
        <f>'OddsRatio_working_3-way'!V5^2+4*'OddsRatio_working_3-way'!U5^3/27</f>
        <v>-4.5958575720796278E-2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0.16340857217989174</v>
      </c>
      <c r="Y5" s="11">
        <f>IF('OddsRatio_working_3-way'!W5&gt;=0,IF('OddsRatio_working_3-way'!V5+SQRT('OddsRatio_working_3-way'!W5)&gt;0,0,PI()),ACOS('OddsRatio_working_3-way'!V5/(2*'OddsRatio_working_3-way'!X5)))</f>
        <v>0.71545597225835933</v>
      </c>
      <c r="Z5" s="11">
        <f>'OddsRatio_working_3-way'!X5^(1/3)*COS('OddsRatio_working_3-way'!Y5/3)</f>
        <v>0.53123795587342348</v>
      </c>
      <c r="AA5" s="11">
        <f>'OddsRatio_working_3-way'!X5^(1/3)*COS(('OddsRatio_working_3-way'!Y5+2*PI())/3)</f>
        <v>-0.37746639720892267</v>
      </c>
      <c r="AB5" s="11">
        <f>'OddsRatio_working_3-way'!X5^(1/3)*COS(('OddsRatio_working_3-way'!Y5+4*PI())/3)</f>
        <v>-0.15377155866450073</v>
      </c>
      <c r="AC5" s="11">
        <f>'OddsRatio_working_3-way'!X5^(1/3)*SIN('OddsRatio_working_3-way'!Y5/3)</f>
        <v>0.12915027524995179</v>
      </c>
      <c r="AD5" s="11">
        <f>'OddsRatio_working_3-way'!X5^(1/3)*SIN(('OddsRatio_working_3-way'!Y5+2*PI())/3)</f>
        <v>0.39549042761592551</v>
      </c>
      <c r="AE5" s="11">
        <f>'OddsRatio_working_3-way'!X5^(1/3)*SIN(('OddsRatio_working_3-way'!Y5+4*PI())/3)</f>
        <v>-0.52464070286587727</v>
      </c>
      <c r="AF5" s="11">
        <f>-'OddsRatio_working_3-way'!U5/(3*'OddsRatio_working_3-way'!X5^(1/3))*COS(('OddsRatio_working_3-way'!Y5)/3)</f>
        <v>0.53123795587342337</v>
      </c>
      <c r="AG5" s="11">
        <f>-'OddsRatio_working_3-way'!U5/(3*'OddsRatio_working_3-way'!X5^(1/3))*COS(('OddsRatio_working_3-way'!Y5+2*PI())/3)</f>
        <v>-0.37746639720892255</v>
      </c>
      <c r="AH5" s="11">
        <f>-'OddsRatio_working_3-way'!U5/(3*'OddsRatio_working_3-way'!X5^(1/3))*COS(('OddsRatio_working_3-way'!Y5+4*PI())/3)</f>
        <v>-0.15377155866450071</v>
      </c>
      <c r="AI5" s="11">
        <f>'OddsRatio_working_3-way'!U5/(3*'OddsRatio_working_3-way'!X5^(1/3))*SIN(('OddsRatio_working_3-way'!Y5)/3)</f>
        <v>-0.12915027524995176</v>
      </c>
      <c r="AJ5" s="11">
        <f>'OddsRatio_working_3-way'!U5/(3*'OddsRatio_working_3-way'!X5^(1/3))*SIN(('OddsRatio_working_3-way'!Y5+2*PI())/3)</f>
        <v>-0.39549042761592546</v>
      </c>
      <c r="AK5" s="11">
        <f>'OddsRatio_working_3-way'!U5/(3*'OddsRatio_working_3-way'!X5^(1/3))*SIN(('OddsRatio_working_3-way'!Y5+4*PI())/3)</f>
        <v>0.52464070286587727</v>
      </c>
      <c r="AL5" s="11">
        <f>'OddsRatio_working_3-way'!Z5+'OddsRatio_working_3-way'!AF5</f>
        <v>1.062475911746847</v>
      </c>
      <c r="AM5" s="11">
        <f>'OddsRatio_working_3-way'!AA5+'OddsRatio_working_3-way'!AG5</f>
        <v>-0.75493279441784522</v>
      </c>
      <c r="AN5" s="11">
        <f>'OddsRatio_working_3-way'!AB5+'OddsRatio_working_3-way'!AH5</f>
        <v>-0.30754311732900141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1.062475911746847</v>
      </c>
      <c r="AS5" s="11">
        <f>IF(('OddsRatio_working_3-way'!X5=0),IF(Q5&gt;0,-Q5^(1/3),(-Q5)^(1/3)),'OddsRatio_working_3-way'!AM5-'OddsRatio_working_3-way'!R5/3)</f>
        <v>-0.75493279441784522</v>
      </c>
      <c r="AT5" s="11">
        <f>IF(('OddsRatio_working_3-way'!X5=0),IF(Q5&gt;0,-Q5^(1/3),(-Q5)^(1/3)),'OddsRatio_working_3-way'!AN5-'OddsRatio_working_3-way'!R5/3)</f>
        <v>-0.30754311732900141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3.15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2.2200000000000002</v>
      </c>
      <c r="D6" s="9">
        <f t="shared" si="13"/>
        <v>0.30657741187752852</v>
      </c>
      <c r="E6" s="9">
        <f t="shared" si="14"/>
        <v>0.25548890018855502</v>
      </c>
      <c r="F6" s="9">
        <f t="shared" si="15"/>
        <v>0.43793368793391652</v>
      </c>
      <c r="G6" s="9">
        <f t="shared" si="16"/>
        <v>1.0520087961969389</v>
      </c>
      <c r="H6" s="9">
        <f t="shared" si="17"/>
        <v>3.2618189118234184</v>
      </c>
      <c r="I6" s="9">
        <f t="shared" si="18"/>
        <v>3.9140643654655194</v>
      </c>
      <c r="J6" s="9">
        <f t="shared" si="19"/>
        <v>2.2834507313602654</v>
      </c>
      <c r="K6" s="11">
        <f t="shared" si="20"/>
        <v>0.31746031746031744</v>
      </c>
      <c r="L6" s="11">
        <f t="shared" si="21"/>
        <v>0.26525198938992045</v>
      </c>
      <c r="M6" s="11">
        <f t="shared" si="22"/>
        <v>0.4504504504504504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-0.27559617214789633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0.2328967846209225</v>
      </c>
      <c r="Q6" s="11">
        <f>2*'OddsRatio_working_3-way'!K6*'OddsRatio_working_3-way'!L6*'OddsRatio_working_3-way'!M6</f>
        <v>7.586214482766207E-2</v>
      </c>
      <c r="R6" s="11">
        <f t="shared" si="23"/>
        <v>0</v>
      </c>
      <c r="S6" s="11">
        <f t="shared" si="24"/>
        <v>-0.84506538246090168</v>
      </c>
      <c r="T6" s="11">
        <f t="shared" si="25"/>
        <v>-0.27526559689280189</v>
      </c>
      <c r="U6" s="11">
        <f>'OddsRatio_working_3-way'!S6-'OddsRatio_working_3-way'!R6^2/3</f>
        <v>-0.84506538246090168</v>
      </c>
      <c r="V6" s="11">
        <f>'OddsRatio_working_3-way'!S6*'OddsRatio_working_3-way'!R6/3-2*'OddsRatio_working_3-way'!R6^3/27-'OddsRatio_working_3-way'!T6</f>
        <v>0.27526559689280189</v>
      </c>
      <c r="W6" s="11">
        <f>'OddsRatio_working_3-way'!V6^2+4*'OddsRatio_working_3-way'!U6^3/27</f>
        <v>-1.363495338532375E-2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0.14950426600775832</v>
      </c>
      <c r="Y6" s="11">
        <f>IF('OddsRatio_working_3-way'!W6&gt;=0,IF('OddsRatio_working_3-way'!V6+SQRT('OddsRatio_working_3-way'!W6)&gt;0,0,PI()),ACOS('OddsRatio_working_3-way'!V6/(2*'OddsRatio_working_3-way'!X6)))</f>
        <v>0.40119634556700023</v>
      </c>
      <c r="Z6" s="11">
        <f>'OddsRatio_working_3-way'!X6^(1/3)*COS('OddsRatio_working_3-way'!Y6/3)</f>
        <v>0.52600439809846933</v>
      </c>
      <c r="AA6" s="11">
        <f>'OddsRatio_working_3-way'!X6^(1/3)*COS(('OddsRatio_working_3-way'!Y6+2*PI())/3)</f>
        <v>-0.3242873971073762</v>
      </c>
      <c r="AB6" s="11">
        <f>'OddsRatio_working_3-way'!X6^(1/3)*COS(('OddsRatio_working_3-way'!Y6+4*PI())/3)</f>
        <v>-0.20171700099109338</v>
      </c>
      <c r="AC6" s="11">
        <f>'OddsRatio_working_3-way'!X6^(1/3)*SIN('OddsRatio_working_3-way'!Y6/3)</f>
        <v>7.076605119241515E-2</v>
      </c>
      <c r="AD6" s="11">
        <f>'OddsRatio_working_3-way'!X6^(1/3)*SIN(('OddsRatio_working_3-way'!Y6+2*PI())/3)</f>
        <v>0.42015014565940989</v>
      </c>
      <c r="AE6" s="11">
        <f>'OddsRatio_working_3-way'!X6^(1/3)*SIN(('OddsRatio_working_3-way'!Y6+4*PI())/3)</f>
        <v>-0.49091619685182492</v>
      </c>
      <c r="AF6" s="11">
        <f>-'OddsRatio_working_3-way'!U6/(3*'OddsRatio_working_3-way'!X6^(1/3))*COS(('OddsRatio_working_3-way'!Y6)/3)</f>
        <v>0.52600439809846944</v>
      </c>
      <c r="AG6" s="11">
        <f>-'OddsRatio_working_3-way'!U6/(3*'OddsRatio_working_3-way'!X6^(1/3))*COS(('OddsRatio_working_3-way'!Y6+2*PI())/3)</f>
        <v>-0.32428739710737625</v>
      </c>
      <c r="AH6" s="11">
        <f>-'OddsRatio_working_3-way'!U6/(3*'OddsRatio_working_3-way'!X6^(1/3))*COS(('OddsRatio_working_3-way'!Y6+4*PI())/3)</f>
        <v>-0.20171700099109341</v>
      </c>
      <c r="AI6" s="11">
        <f>'OddsRatio_working_3-way'!U6/(3*'OddsRatio_working_3-way'!X6^(1/3))*SIN(('OddsRatio_working_3-way'!Y6)/3)</f>
        <v>-7.0766051192415164E-2</v>
      </c>
      <c r="AJ6" s="11">
        <f>'OddsRatio_working_3-way'!U6/(3*'OddsRatio_working_3-way'!X6^(1/3))*SIN(('OddsRatio_working_3-way'!Y6+2*PI())/3)</f>
        <v>-0.42015014565941</v>
      </c>
      <c r="AK6" s="11">
        <f>'OddsRatio_working_3-way'!U6/(3*'OddsRatio_working_3-way'!X6^(1/3))*SIN(('OddsRatio_working_3-way'!Y6+4*PI())/3)</f>
        <v>0.49091619685182497</v>
      </c>
      <c r="AL6" s="11">
        <f>'OddsRatio_working_3-way'!Z6+'OddsRatio_working_3-way'!AF6</f>
        <v>1.0520087961969389</v>
      </c>
      <c r="AM6" s="11">
        <f>'OddsRatio_working_3-way'!AA6+'OddsRatio_working_3-way'!AG6</f>
        <v>-0.64857479421475239</v>
      </c>
      <c r="AN6" s="11">
        <f>'OddsRatio_working_3-way'!AB6+'OddsRatio_working_3-way'!AH6</f>
        <v>-0.40343400198218682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1.0520087961969389</v>
      </c>
      <c r="AS6" s="11">
        <f>IF(('OddsRatio_working_3-way'!X6=0),IF(Q6&gt;0,-Q6^(1/3),(-Q6)^(1/3)),'OddsRatio_working_3-way'!AM6-'OddsRatio_working_3-way'!R6/3)</f>
        <v>-0.64857479421475239</v>
      </c>
      <c r="AT6" s="11">
        <f>IF(('OddsRatio_working_3-way'!X6=0),IF(Q6&gt;0,-Q6^(1/3),(-Q6)^(1/3)),'OddsRatio_working_3-way'!AN6-'OddsRatio_working_3-way'!R6/3)</f>
        <v>-0.40343400198218682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2.75</v>
      </c>
      <c r="B7" s="4">
        <f>IF('True_Odds_Calculator_3-way'!B8="","",'True_Odds_Calculator_3-way'!B8)</f>
        <v>3.67</v>
      </c>
      <c r="C7" s="4">
        <f>IF('True_Odds_Calculator_3-way'!C8="","",'True_Odds_Calculator_3-way'!C8)</f>
        <v>2.52</v>
      </c>
      <c r="D7" s="9">
        <f t="shared" si="13"/>
        <v>0.35223354329553463</v>
      </c>
      <c r="E7" s="9">
        <f t="shared" si="14"/>
        <v>0.26275495117631537</v>
      </c>
      <c r="F7" s="9">
        <f t="shared" si="15"/>
        <v>0.38501150552815</v>
      </c>
      <c r="G7" s="9">
        <f t="shared" si="16"/>
        <v>1.0508716958379267</v>
      </c>
      <c r="H7" s="9">
        <f t="shared" si="17"/>
        <v>2.8390254677163713</v>
      </c>
      <c r="I7" s="9">
        <f t="shared" si="18"/>
        <v>3.8058274278872641</v>
      </c>
      <c r="J7" s="9">
        <f t="shared" si="19"/>
        <v>2.5973249776736487</v>
      </c>
      <c r="K7" s="11">
        <f t="shared" si="20"/>
        <v>0.36363636363636365</v>
      </c>
      <c r="L7" s="11">
        <f t="shared" si="21"/>
        <v>0.27247956403269757</v>
      </c>
      <c r="M7" s="11">
        <f t="shared" si="22"/>
        <v>0.3968253968253968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-0.27925026835108568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0.2335539120280265</v>
      </c>
      <c r="Q7" s="11">
        <f>2*'OddsRatio_working_3-way'!K7*'OddsRatio_working_3-way'!L7*'OddsRatio_working_3-way'!M7</f>
        <v>7.8637680817517333E-2</v>
      </c>
      <c r="R7" s="11">
        <f t="shared" si="23"/>
        <v>0</v>
      </c>
      <c r="S7" s="11">
        <f t="shared" si="24"/>
        <v>-0.8363605643321792</v>
      </c>
      <c r="T7" s="11">
        <f t="shared" si="25"/>
        <v>-0.28160288361352831</v>
      </c>
      <c r="U7" s="11">
        <f>'OddsRatio_working_3-way'!S7-'OddsRatio_working_3-way'!R7^2/3</f>
        <v>-0.8363605643321792</v>
      </c>
      <c r="V7" s="11">
        <f>'OddsRatio_working_3-way'!S7*'OddsRatio_working_3-way'!R7/3-2*'OddsRatio_working_3-way'!R7^3/27-'OddsRatio_working_3-way'!T7</f>
        <v>0.28160288361352831</v>
      </c>
      <c r="W7" s="11">
        <f>'OddsRatio_working_3-way'!V7^2+4*'OddsRatio_working_3-way'!U7^3/27</f>
        <v>-7.3714267571428488E-3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0.14720021298948349</v>
      </c>
      <c r="Y7" s="11">
        <f>IF('OddsRatio_working_3-way'!W7&gt;=0,IF('OddsRatio_working_3-way'!V7+SQRT('OddsRatio_working_3-way'!W7)&gt;0,0,PI()),ACOS('OddsRatio_working_3-way'!V7/(2*'OddsRatio_working_3-way'!X7)))</f>
        <v>0.29593408240587937</v>
      </c>
      <c r="Z7" s="11">
        <f>'OddsRatio_working_3-way'!X7^(1/3)*COS('OddsRatio_working_3-way'!Y7/3)</f>
        <v>0.52543584791896347</v>
      </c>
      <c r="AA7" s="11">
        <f>'OddsRatio_working_3-way'!X7^(1/3)*COS(('OddsRatio_working_3-way'!Y7+2*PI())/3)</f>
        <v>-0.30775144896369122</v>
      </c>
      <c r="AB7" s="11">
        <f>'OddsRatio_working_3-way'!X7^(1/3)*COS(('OddsRatio_working_3-way'!Y7+4*PI())/3)</f>
        <v>-0.21768439895527236</v>
      </c>
      <c r="AC7" s="11">
        <f>'OddsRatio_working_3-way'!X7^(1/3)*SIN('OddsRatio_working_3-way'!Y7/3)</f>
        <v>5.2000235567476134E-2</v>
      </c>
      <c r="AD7" s="11">
        <f>'OddsRatio_working_3-way'!X7^(1/3)*SIN(('OddsRatio_working_3-way'!Y7+2*PI())/3)</f>
        <v>0.42904067457310113</v>
      </c>
      <c r="AE7" s="11">
        <f>'OddsRatio_working_3-way'!X7^(1/3)*SIN(('OddsRatio_working_3-way'!Y7+4*PI())/3)</f>
        <v>-0.48104091014057726</v>
      </c>
      <c r="AF7" s="11">
        <f>-'OddsRatio_working_3-way'!U7/(3*'OddsRatio_working_3-way'!X7^(1/3))*COS(('OddsRatio_working_3-way'!Y7)/3)</f>
        <v>0.52543584791896336</v>
      </c>
      <c r="AG7" s="11">
        <f>-'OddsRatio_working_3-way'!U7/(3*'OddsRatio_working_3-way'!X7^(1/3))*COS(('OddsRatio_working_3-way'!Y7+2*PI())/3)</f>
        <v>-0.30775144896369117</v>
      </c>
      <c r="AH7" s="11">
        <f>-'OddsRatio_working_3-way'!U7/(3*'OddsRatio_working_3-way'!X7^(1/3))*COS(('OddsRatio_working_3-way'!Y7+4*PI())/3)</f>
        <v>-0.21768439895527231</v>
      </c>
      <c r="AI7" s="11">
        <f>'OddsRatio_working_3-way'!U7/(3*'OddsRatio_working_3-way'!X7^(1/3))*SIN(('OddsRatio_working_3-way'!Y7)/3)</f>
        <v>-5.200023556747612E-2</v>
      </c>
      <c r="AJ7" s="11">
        <f>'OddsRatio_working_3-way'!U7/(3*'OddsRatio_working_3-way'!X7^(1/3))*SIN(('OddsRatio_working_3-way'!Y7+2*PI())/3)</f>
        <v>-0.42904067457310102</v>
      </c>
      <c r="AK7" s="11">
        <f>'OddsRatio_working_3-way'!U7/(3*'OddsRatio_working_3-way'!X7^(1/3))*SIN(('OddsRatio_working_3-way'!Y7+4*PI())/3)</f>
        <v>0.4810409101405772</v>
      </c>
      <c r="AL7" s="11">
        <f>'OddsRatio_working_3-way'!Z7+'OddsRatio_working_3-way'!AF7</f>
        <v>1.0508716958379267</v>
      </c>
      <c r="AM7" s="11">
        <f>'OddsRatio_working_3-way'!AA7+'OddsRatio_working_3-way'!AG7</f>
        <v>-0.61550289792738244</v>
      </c>
      <c r="AN7" s="11">
        <f>'OddsRatio_working_3-way'!AB7+'OddsRatio_working_3-way'!AH7</f>
        <v>-0.43536879791054467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1.0508716958379267</v>
      </c>
      <c r="AS7" s="11">
        <f>IF(('OddsRatio_working_3-way'!X7=0),IF(Q7&gt;0,-Q7^(1/3),(-Q7)^(1/3)),'OddsRatio_working_3-way'!AM7-'OddsRatio_working_3-way'!R7/3)</f>
        <v>-0.61550289792738244</v>
      </c>
      <c r="AT7" s="11">
        <f>IF(('OddsRatio_working_3-way'!X7=0),IF(Q7&gt;0,-Q7^(1/3),(-Q7)^(1/3)),'OddsRatio_working_3-way'!AN7-'OddsRatio_working_3-way'!R7/3)</f>
        <v>-0.43536879791054467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2.5099999999999998</v>
      </c>
      <c r="B8" s="4">
        <f>IF('True_Odds_Calculator_3-way'!B9="","",'True_Odds_Calculator_3-way'!B9)</f>
        <v>3.52</v>
      </c>
      <c r="C8" s="4">
        <f>IF('True_Odds_Calculator_3-way'!C9="","",'True_Odds_Calculator_3-way'!C9)</f>
        <v>2.85</v>
      </c>
      <c r="D8" s="9">
        <f t="shared" si="13"/>
        <v>0.38645186565646594</v>
      </c>
      <c r="E8" s="9">
        <f t="shared" si="14"/>
        <v>0.27400422900517596</v>
      </c>
      <c r="F8" s="9">
        <f t="shared" si="15"/>
        <v>0.3395439053383581</v>
      </c>
      <c r="G8" s="9">
        <f t="shared" si="16"/>
        <v>1.0514201221074542</v>
      </c>
      <c r="H8" s="9">
        <f t="shared" si="17"/>
        <v>2.5876443843822559</v>
      </c>
      <c r="I8" s="9">
        <f t="shared" si="18"/>
        <v>3.6495787077107846</v>
      </c>
      <c r="J8" s="9">
        <f t="shared" si="19"/>
        <v>2.9451272258987902</v>
      </c>
      <c r="K8" s="11">
        <f t="shared" si="20"/>
        <v>0.39840637450199207</v>
      </c>
      <c r="L8" s="11">
        <f t="shared" si="21"/>
        <v>0.28409090909090912</v>
      </c>
      <c r="M8" s="11">
        <f t="shared" si="22"/>
        <v>0.35087719298245612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-0.27956832955260302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0.23351569797365565</v>
      </c>
      <c r="Q8" s="11">
        <f>2*'OddsRatio_working_3-way'!K8*'OddsRatio_working_3-way'!L8*'OddsRatio_working_3-way'!M8</f>
        <v>7.9427108154304649E-2</v>
      </c>
      <c r="R8" s="11">
        <f t="shared" si="23"/>
        <v>0</v>
      </c>
      <c r="S8" s="11">
        <f t="shared" si="24"/>
        <v>-0.83527235845116643</v>
      </c>
      <c r="T8" s="11">
        <f t="shared" si="25"/>
        <v>-0.28410624437114507</v>
      </c>
      <c r="U8" s="11">
        <f>'OddsRatio_working_3-way'!S8-'OddsRatio_working_3-way'!R8^2/3</f>
        <v>-0.83527235845116643</v>
      </c>
      <c r="V8" s="11">
        <f>'OddsRatio_working_3-way'!S8*'OddsRatio_working_3-way'!R8/3-2*'OddsRatio_working_3-way'!R8^3/27-'OddsRatio_working_3-way'!T8</f>
        <v>0.28410624437114507</v>
      </c>
      <c r="W8" s="11">
        <f>'OddsRatio_working_3-way'!V8^2+4*'OddsRatio_working_3-way'!U8^3/27</f>
        <v>-5.6173820874353964E-3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0.14691301863527292</v>
      </c>
      <c r="Y8" s="11">
        <f>IF('OddsRatio_working_3-way'!W8&gt;=0,IF('OddsRatio_working_3-way'!V8+SQRT('OddsRatio_working_3-way'!W8)&gt;0,0,PI()),ACOS('OddsRatio_working_3-way'!V8/(2*'OddsRatio_working_3-way'!X8)))</f>
        <v>0.25793061918870541</v>
      </c>
      <c r="Z8" s="11">
        <f>'OddsRatio_working_3-way'!X8^(1/3)*COS('OddsRatio_working_3-way'!Y8/3)</f>
        <v>0.52571006105372708</v>
      </c>
      <c r="AA8" s="11">
        <f>'OddsRatio_working_3-way'!X8^(1/3)*COS(('OddsRatio_working_3-way'!Y8+2*PI())/3)</f>
        <v>-0.30209516805155251</v>
      </c>
      <c r="AB8" s="11">
        <f>'OddsRatio_working_3-way'!X8^(1/3)*COS(('OddsRatio_working_3-way'!Y8+4*PI())/3)</f>
        <v>-0.22361489300217452</v>
      </c>
      <c r="AC8" s="11">
        <f>'OddsRatio_working_3-way'!X8^(1/3)*SIN('OddsRatio_working_3-way'!Y8/3)</f>
        <v>4.531060792583419E-2</v>
      </c>
      <c r="AD8" s="11">
        <f>'OddsRatio_working_3-way'!X8^(1/3)*SIN(('OddsRatio_working_3-way'!Y8+2*PI())/3)</f>
        <v>0.43262296393467881</v>
      </c>
      <c r="AE8" s="11">
        <f>'OddsRatio_working_3-way'!X8^(1/3)*SIN(('OddsRatio_working_3-way'!Y8+4*PI())/3)</f>
        <v>-0.47793357186051305</v>
      </c>
      <c r="AF8" s="11">
        <f>-'OddsRatio_working_3-way'!U8/(3*'OddsRatio_working_3-way'!X8^(1/3))*COS(('OddsRatio_working_3-way'!Y8)/3)</f>
        <v>0.52571006105372708</v>
      </c>
      <c r="AG8" s="11">
        <f>-'OddsRatio_working_3-way'!U8/(3*'OddsRatio_working_3-way'!X8^(1/3))*COS(('OddsRatio_working_3-way'!Y8+2*PI())/3)</f>
        <v>-0.30209516805155251</v>
      </c>
      <c r="AH8" s="11">
        <f>-'OddsRatio_working_3-way'!U8/(3*'OddsRatio_working_3-way'!X8^(1/3))*COS(('OddsRatio_working_3-way'!Y8+4*PI())/3)</f>
        <v>-0.22361489300217452</v>
      </c>
      <c r="AI8" s="11">
        <f>'OddsRatio_working_3-way'!U8/(3*'OddsRatio_working_3-way'!X8^(1/3))*SIN(('OddsRatio_working_3-way'!Y8)/3)</f>
        <v>-4.531060792583419E-2</v>
      </c>
      <c r="AJ8" s="11">
        <f>'OddsRatio_working_3-way'!U8/(3*'OddsRatio_working_3-way'!X8^(1/3))*SIN(('OddsRatio_working_3-way'!Y8+2*PI())/3)</f>
        <v>-0.43262296393467881</v>
      </c>
      <c r="AK8" s="11">
        <f>'OddsRatio_working_3-way'!U8/(3*'OddsRatio_working_3-way'!X8^(1/3))*SIN(('OddsRatio_working_3-way'!Y8+4*PI())/3)</f>
        <v>0.47793357186051305</v>
      </c>
      <c r="AL8" s="11">
        <f>'OddsRatio_working_3-way'!Z8+'OddsRatio_working_3-way'!AF8</f>
        <v>1.0514201221074542</v>
      </c>
      <c r="AM8" s="11">
        <f>'OddsRatio_working_3-way'!AA8+'OddsRatio_working_3-way'!AG8</f>
        <v>-0.60419033610310502</v>
      </c>
      <c r="AN8" s="11">
        <f>'OddsRatio_working_3-way'!AB8+'OddsRatio_working_3-way'!AH8</f>
        <v>-0.44722978600434904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1.0514201221074542</v>
      </c>
      <c r="AS8" s="11">
        <f>IF(('OddsRatio_working_3-way'!X8=0),IF(Q8&gt;0,-Q8^(1/3),(-Q8)^(1/3)),'OddsRatio_working_3-way'!AM8-'OddsRatio_working_3-way'!R8/3)</f>
        <v>-0.60419033610310502</v>
      </c>
      <c r="AT8" s="11">
        <f>IF(('OddsRatio_working_3-way'!X8=0),IF(Q8&gt;0,-Q8^(1/3),(-Q8)^(1/3)),'OddsRatio_working_3-way'!AN8-'OddsRatio_working_3-way'!R8/3)</f>
        <v>-0.44722978600434904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3.59</v>
      </c>
      <c r="B9" s="4">
        <f>IF('True_Odds_Calculator_3-way'!B10="","",'True_Odds_Calculator_3-way'!B10)</f>
        <v>3.54</v>
      </c>
      <c r="C9" s="4">
        <f>IF('True_Odds_Calculator_3-way'!C10="","",'True_Odds_Calculator_3-way'!C10)</f>
        <v>2.11</v>
      </c>
      <c r="D9" s="9">
        <f t="shared" si="13"/>
        <v>0.26783248393421749</v>
      </c>
      <c r="E9" s="9">
        <f t="shared" si="14"/>
        <v>0.27167244022266063</v>
      </c>
      <c r="F9" s="9">
        <f t="shared" si="15"/>
        <v>0.46049507584312183</v>
      </c>
      <c r="G9" s="9">
        <f t="shared" si="16"/>
        <v>1.055473766627169</v>
      </c>
      <c r="H9" s="9">
        <f t="shared" si="17"/>
        <v>3.7336770555643679</v>
      </c>
      <c r="I9" s="9">
        <f t="shared" si="18"/>
        <v>3.6809033672330096</v>
      </c>
      <c r="J9" s="9">
        <f t="shared" si="19"/>
        <v>2.1715758809561581</v>
      </c>
      <c r="K9" s="11">
        <f t="shared" si="20"/>
        <v>0.2785515320334262</v>
      </c>
      <c r="L9" s="11">
        <f t="shared" si="21"/>
        <v>0.2824858757062147</v>
      </c>
      <c r="M9" s="11">
        <f t="shared" si="22"/>
        <v>0.47393364928909953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-0.27231796537673147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0.23270430822938651</v>
      </c>
      <c r="Q9" s="11">
        <f>2*'OddsRatio_working_3-way'!K9*'OddsRatio_working_3-way'!L9*'OddsRatio_working_3-way'!M9</f>
        <v>7.458471417608542E-2</v>
      </c>
      <c r="R9" s="11">
        <f t="shared" si="23"/>
        <v>0</v>
      </c>
      <c r="S9" s="11">
        <f t="shared" si="24"/>
        <v>-0.85453160575527054</v>
      </c>
      <c r="T9" s="11">
        <f t="shared" si="25"/>
        <v>-0.27388833517797134</v>
      </c>
      <c r="U9" s="11">
        <f>'OddsRatio_working_3-way'!S9-'OddsRatio_working_3-way'!R9^2/3</f>
        <v>-0.85453160575527054</v>
      </c>
      <c r="V9" s="11">
        <f>'OddsRatio_working_3-way'!S9*'OddsRatio_working_3-way'!R9/3-2*'OddsRatio_working_3-way'!R9^3/27-'OddsRatio_working_3-way'!T9</f>
        <v>0.27388833517797134</v>
      </c>
      <c r="W9" s="11">
        <f>'OddsRatio_working_3-way'!V9^2+4*'OddsRatio_working_3-way'!U9^3/27</f>
        <v>-1.742958191750657E-2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0.1520233551662929</v>
      </c>
      <c r="Y9" s="11">
        <f>IF('OddsRatio_working_3-way'!W9&gt;=0,IF('OddsRatio_working_3-way'!V9+SQRT('OddsRatio_working_3-way'!W9)&gt;0,0,PI()),ACOS('OddsRatio_working_3-way'!V9/(2*'OddsRatio_working_3-way'!X9)))</f>
        <v>0.44916482792010548</v>
      </c>
      <c r="Z9" s="11">
        <f>'OddsRatio_working_3-way'!X9^(1/3)*COS('OddsRatio_working_3-way'!Y9/3)</f>
        <v>0.52773688331358448</v>
      </c>
      <c r="AA9" s="11">
        <f>'OddsRatio_working_3-way'!X9^(1/3)*COS(('OddsRatio_working_3-way'!Y9+2*PI())/3)</f>
        <v>-0.33281217184065764</v>
      </c>
      <c r="AB9" s="11">
        <f>'OddsRatio_working_3-way'!X9^(1/3)*COS(('OddsRatio_working_3-way'!Y9+4*PI())/3)</f>
        <v>-0.19492471147292673</v>
      </c>
      <c r="AC9" s="11">
        <f>'OddsRatio_working_3-way'!X9^(1/3)*SIN('OddsRatio_working_3-way'!Y9/3)</f>
        <v>7.9609362361183308E-2</v>
      </c>
      <c r="AD9" s="11">
        <f>'OddsRatio_working_3-way'!X9^(1/3)*SIN(('OddsRatio_working_3-way'!Y9+2*PI())/3)</f>
        <v>0.41722886628299655</v>
      </c>
      <c r="AE9" s="11">
        <f>'OddsRatio_working_3-way'!X9^(1/3)*SIN(('OddsRatio_working_3-way'!Y9+4*PI())/3)</f>
        <v>-0.49683822864417987</v>
      </c>
      <c r="AF9" s="11">
        <f>-'OddsRatio_working_3-way'!U9/(3*'OddsRatio_working_3-way'!X9^(1/3))*COS(('OddsRatio_working_3-way'!Y9)/3)</f>
        <v>0.52773688331358459</v>
      </c>
      <c r="AG9" s="11">
        <f>-'OddsRatio_working_3-way'!U9/(3*'OddsRatio_working_3-way'!X9^(1/3))*COS(('OddsRatio_working_3-way'!Y9+2*PI())/3)</f>
        <v>-0.33281217184065776</v>
      </c>
      <c r="AH9" s="11">
        <f>-'OddsRatio_working_3-way'!U9/(3*'OddsRatio_working_3-way'!X9^(1/3))*COS(('OddsRatio_working_3-way'!Y9+4*PI())/3)</f>
        <v>-0.19492471147292675</v>
      </c>
      <c r="AI9" s="11">
        <f>'OddsRatio_working_3-way'!U9/(3*'OddsRatio_working_3-way'!X9^(1/3))*SIN(('OddsRatio_working_3-way'!Y9)/3)</f>
        <v>-7.9609362361183322E-2</v>
      </c>
      <c r="AJ9" s="11">
        <f>'OddsRatio_working_3-way'!U9/(3*'OddsRatio_working_3-way'!X9^(1/3))*SIN(('OddsRatio_working_3-way'!Y9+2*PI())/3)</f>
        <v>-0.41722886628299666</v>
      </c>
      <c r="AK9" s="11">
        <f>'OddsRatio_working_3-way'!U9/(3*'OddsRatio_working_3-way'!X9^(1/3))*SIN(('OddsRatio_working_3-way'!Y9+4*PI())/3)</f>
        <v>0.49683822864417998</v>
      </c>
      <c r="AL9" s="11">
        <f>'OddsRatio_working_3-way'!Z9+'OddsRatio_working_3-way'!AF9</f>
        <v>1.055473766627169</v>
      </c>
      <c r="AM9" s="11">
        <f>'OddsRatio_working_3-way'!AA9+'OddsRatio_working_3-way'!AG9</f>
        <v>-0.6656243436813154</v>
      </c>
      <c r="AN9" s="11">
        <f>'OddsRatio_working_3-way'!AB9+'OddsRatio_working_3-way'!AH9</f>
        <v>-0.38984942294585345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1.055473766627169</v>
      </c>
      <c r="AS9" s="11">
        <f>IF(('OddsRatio_working_3-way'!X9=0),IF(Q9&gt;0,-Q9^(1/3),(-Q9)^(1/3)),'OddsRatio_working_3-way'!AM9-'OddsRatio_working_3-way'!R9/3)</f>
        <v>-0.6656243436813154</v>
      </c>
      <c r="AT9" s="11">
        <f>IF(('OddsRatio_working_3-way'!X9=0),IF(Q9&gt;0,-Q9^(1/3),(-Q9)^(1/3)),'OddsRatio_working_3-way'!AN9-'OddsRatio_working_3-way'!R9/3)</f>
        <v>-0.38984942294585345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3.37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2.25</v>
      </c>
      <c r="D10" s="9">
        <f t="shared" si="13"/>
        <v>0.28592515861724038</v>
      </c>
      <c r="E10" s="9">
        <f t="shared" si="14"/>
        <v>0.28252025388341395</v>
      </c>
      <c r="F10" s="9">
        <f t="shared" si="15"/>
        <v>0.4315545874993455</v>
      </c>
      <c r="G10" s="9">
        <f t="shared" si="16"/>
        <v>1.0537631696504981</v>
      </c>
      <c r="H10" s="9">
        <f t="shared" si="17"/>
        <v>3.4974187120716813</v>
      </c>
      <c r="I10" s="9">
        <f t="shared" si="18"/>
        <v>3.5395692388577009</v>
      </c>
      <c r="J10" s="9">
        <f t="shared" si="19"/>
        <v>2.3172039620631226</v>
      </c>
      <c r="K10" s="11">
        <f t="shared" si="20"/>
        <v>0.29673590504451036</v>
      </c>
      <c r="L10" s="11">
        <f t="shared" si="21"/>
        <v>0.29325513196480935</v>
      </c>
      <c r="M10" s="11">
        <f t="shared" si="22"/>
        <v>0.44444444444444442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-0.27612682776844732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0.23321179633996708</v>
      </c>
      <c r="Q10" s="11">
        <f>2*'OddsRatio_working_3-way'!K10*'OddsRatio_working_3-way'!L10*'OddsRatio_working_3-way'!M10</f>
        <v>7.7350512882244454E-2</v>
      </c>
      <c r="R10" s="11">
        <f t="shared" si="23"/>
        <v>0</v>
      </c>
      <c r="S10" s="11">
        <f t="shared" si="24"/>
        <v>-0.84458217343347874</v>
      </c>
      <c r="T10" s="11">
        <f t="shared" si="25"/>
        <v>-0.28012675735770431</v>
      </c>
      <c r="U10" s="11">
        <f>'OddsRatio_working_3-way'!S10-'OddsRatio_working_3-way'!R10^2/3</f>
        <v>-0.84458217343347874</v>
      </c>
      <c r="V10" s="11">
        <f>'OddsRatio_working_3-way'!S10*'OddsRatio_working_3-way'!R10/3-2*'OddsRatio_working_3-way'!R10^3/27-'OddsRatio_working_3-way'!T10</f>
        <v>0.28012675735770431</v>
      </c>
      <c r="W10" s="11">
        <f>'OddsRatio_working_3-way'!V10^2+4*'OddsRatio_working_3-way'!U10^3/27</f>
        <v>-1.0781822277804637E-2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0.14937605436075321</v>
      </c>
      <c r="Y10" s="11">
        <f>IF('OddsRatio_working_3-way'!W10&gt;=0,IF('OddsRatio_working_3-way'!V10+SQRT('OddsRatio_working_3-way'!W10)&gt;0,0,PI()),ACOS('OddsRatio_working_3-way'!V10/(2*'OddsRatio_working_3-way'!X10)))</f>
        <v>0.35497215328579457</v>
      </c>
      <c r="Z10" s="11">
        <f>'OddsRatio_working_3-way'!X10^(1/3)*COS('OddsRatio_working_3-way'!Y10/3)</f>
        <v>0.52688158482524905</v>
      </c>
      <c r="AA10" s="11">
        <f>'OddsRatio_working_3-way'!X10^(1/3)*COS(('OddsRatio_working_3-way'!Y10+2*PI())/3)</f>
        <v>-0.31768459424652173</v>
      </c>
      <c r="AB10" s="11">
        <f>'OddsRatio_working_3-way'!X10^(1/3)*COS(('OddsRatio_working_3-way'!Y10+4*PI())/3)</f>
        <v>-0.20919699057872737</v>
      </c>
      <c r="AC10" s="11">
        <f>'OddsRatio_working_3-way'!X10^(1/3)*SIN('OddsRatio_working_3-way'!Y10/3)</f>
        <v>6.2635347181338508E-2</v>
      </c>
      <c r="AD10" s="11">
        <f>'OddsRatio_working_3-way'!X10^(1/3)*SIN(('OddsRatio_working_3-way'!Y10+2*PI())/3)</f>
        <v>0.42497516365420196</v>
      </c>
      <c r="AE10" s="11">
        <f>'OddsRatio_working_3-way'!X10^(1/3)*SIN(('OddsRatio_working_3-way'!Y10+4*PI())/3)</f>
        <v>-0.48761051083554052</v>
      </c>
      <c r="AF10" s="11">
        <f>-'OddsRatio_working_3-way'!U10/(3*'OddsRatio_working_3-way'!X10^(1/3))*COS(('OddsRatio_working_3-way'!Y10)/3)</f>
        <v>0.52688158482524905</v>
      </c>
      <c r="AG10" s="11">
        <f>-'OddsRatio_working_3-way'!U10/(3*'OddsRatio_working_3-way'!X10^(1/3))*COS(('OddsRatio_working_3-way'!Y10+2*PI())/3)</f>
        <v>-0.31768459424652173</v>
      </c>
      <c r="AH10" s="11">
        <f>-'OddsRatio_working_3-way'!U10/(3*'OddsRatio_working_3-way'!X10^(1/3))*COS(('OddsRatio_working_3-way'!Y10+4*PI())/3)</f>
        <v>-0.20919699057872737</v>
      </c>
      <c r="AI10" s="11">
        <f>'OddsRatio_working_3-way'!U10/(3*'OddsRatio_working_3-way'!X10^(1/3))*SIN(('OddsRatio_working_3-way'!Y10)/3)</f>
        <v>-6.2635347181338508E-2</v>
      </c>
      <c r="AJ10" s="11">
        <f>'OddsRatio_working_3-way'!U10/(3*'OddsRatio_working_3-way'!X10^(1/3))*SIN(('OddsRatio_working_3-way'!Y10+2*PI())/3)</f>
        <v>-0.42497516365420196</v>
      </c>
      <c r="AK10" s="11">
        <f>'OddsRatio_working_3-way'!U10/(3*'OddsRatio_working_3-way'!X10^(1/3))*SIN(('OddsRatio_working_3-way'!Y10+4*PI())/3)</f>
        <v>0.48761051083554052</v>
      </c>
      <c r="AL10" s="11">
        <f>'OddsRatio_working_3-way'!Z10+'OddsRatio_working_3-way'!AF10</f>
        <v>1.0537631696504981</v>
      </c>
      <c r="AM10" s="11">
        <f>'OddsRatio_working_3-way'!AA10+'OddsRatio_working_3-way'!AG10</f>
        <v>-0.63536918849304347</v>
      </c>
      <c r="AN10" s="11">
        <f>'OddsRatio_working_3-way'!AB10+'OddsRatio_working_3-way'!AH10</f>
        <v>-0.41839398115745474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1.0537631696504981</v>
      </c>
      <c r="AS10" s="11">
        <f>IF(('OddsRatio_working_3-way'!X10=0),IF(Q10&gt;0,-Q10^(1/3),(-Q10)^(1/3)),'OddsRatio_working_3-way'!AM10-'OddsRatio_working_3-way'!R10/3)</f>
        <v>-0.63536918849304347</v>
      </c>
      <c r="AT10" s="11">
        <f>IF(('OddsRatio_working_3-way'!X10=0),IF(Q10&gt;0,-Q10^(1/3),(-Q10)^(1/3)),'OddsRatio_working_3-way'!AN10-'OddsRatio_working_3-way'!R10/3)</f>
        <v>-0.41839398115745474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4.5599999999999996</v>
      </c>
      <c r="D11" s="9">
        <f t="shared" si="13"/>
        <v>0.53268029563703267</v>
      </c>
      <c r="E11" s="9">
        <f t="shared" si="14"/>
        <v>0.2573623208820377</v>
      </c>
      <c r="F11" s="9">
        <f t="shared" si="15"/>
        <v>0.20995738348092971</v>
      </c>
      <c r="G11" s="9">
        <f t="shared" si="16"/>
        <v>1.0569863255703542</v>
      </c>
      <c r="H11" s="9">
        <f t="shared" si="17"/>
        <v>1.8772986502233941</v>
      </c>
      <c r="I11" s="9">
        <f t="shared" si="18"/>
        <v>3.8855726688070673</v>
      </c>
      <c r="J11" s="9">
        <f t="shared" si="19"/>
        <v>4.7628713190304612</v>
      </c>
      <c r="K11" s="11">
        <f t="shared" si="20"/>
        <v>0.54644808743169393</v>
      </c>
      <c r="L11" s="11">
        <f t="shared" si="21"/>
        <v>0.26809651474530832</v>
      </c>
      <c r="M11" s="11">
        <f t="shared" si="22"/>
        <v>0.2192982456140351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-0.259158807668316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0.22874690645510917</v>
      </c>
      <c r="Q11" s="11">
        <f>2*'OddsRatio_working_3-way'!K11*'OddsRatio_working_3-way'!L11*'OddsRatio_working_3-way'!M11</f>
        <v>6.4254749004244147E-2</v>
      </c>
      <c r="R11" s="11">
        <f t="shared" si="23"/>
        <v>0</v>
      </c>
      <c r="S11" s="11">
        <f t="shared" si="24"/>
        <v>-0.88265148506112334</v>
      </c>
      <c r="T11" s="11">
        <f t="shared" si="25"/>
        <v>-0.24793581041042789</v>
      </c>
      <c r="U11" s="11">
        <f>'OddsRatio_working_3-way'!S11-'OddsRatio_working_3-way'!R11^2/3</f>
        <v>-0.88265148506112334</v>
      </c>
      <c r="V11" s="11">
        <f>'OddsRatio_working_3-way'!S11*'OddsRatio_working_3-way'!R11/3-2*'OddsRatio_working_3-way'!R11^3/27-'OddsRatio_working_3-way'!T11</f>
        <v>0.24793581041042789</v>
      </c>
      <c r="W11" s="11">
        <f>'OddsRatio_working_3-way'!V11^2+4*'OddsRatio_working_3-way'!U11^3/27</f>
        <v>-4.0401983385713734E-2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0.15958865049682369</v>
      </c>
      <c r="Y11" s="11">
        <f>IF('OddsRatio_working_3-way'!W11&gt;=0,IF('OddsRatio_working_3-way'!V11+SQRT('OddsRatio_working_3-way'!W11)&gt;0,0,PI()),ACOS('OddsRatio_working_3-way'!V11/(2*'OddsRatio_working_3-way'!X11)))</f>
        <v>0.68123351720085701</v>
      </c>
      <c r="Z11" s="11">
        <f>'OddsRatio_working_3-way'!X11^(1/3)*COS('OddsRatio_working_3-way'!Y11/3)</f>
        <v>0.52849316278517711</v>
      </c>
      <c r="AA11" s="11">
        <f>'OddsRatio_working_3-way'!X11^(1/3)*COS(('OddsRatio_working_3-way'!Y11+2*PI())/3)</f>
        <v>-0.37000150530760539</v>
      </c>
      <c r="AB11" s="11">
        <f>'OddsRatio_working_3-way'!X11^(1/3)*COS(('OddsRatio_working_3-way'!Y11+4*PI())/3)</f>
        <v>-0.15849165747757193</v>
      </c>
      <c r="AC11" s="11">
        <f>'OddsRatio_working_3-way'!X11^(1/3)*SIN('OddsRatio_working_3-way'!Y11/3)</f>
        <v>0.12211526758092681</v>
      </c>
      <c r="AD11" s="11">
        <f>'OddsRatio_working_3-way'!X11^(1/3)*SIN(('OddsRatio_working_3-way'!Y11+2*PI())/3)</f>
        <v>0.39663087090788485</v>
      </c>
      <c r="AE11" s="11">
        <f>'OddsRatio_working_3-way'!X11^(1/3)*SIN(('OddsRatio_working_3-way'!Y11+4*PI())/3)</f>
        <v>-0.51874613848881146</v>
      </c>
      <c r="AF11" s="11">
        <f>-'OddsRatio_working_3-way'!U11/(3*'OddsRatio_working_3-way'!X11^(1/3))*COS(('OddsRatio_working_3-way'!Y11)/3)</f>
        <v>0.52849316278517711</v>
      </c>
      <c r="AG11" s="11">
        <f>-'OddsRatio_working_3-way'!U11/(3*'OddsRatio_working_3-way'!X11^(1/3))*COS(('OddsRatio_working_3-way'!Y11+2*PI())/3)</f>
        <v>-0.37000150530760539</v>
      </c>
      <c r="AH11" s="11">
        <f>-'OddsRatio_working_3-way'!U11/(3*'OddsRatio_working_3-way'!X11^(1/3))*COS(('OddsRatio_working_3-way'!Y11+4*PI())/3)</f>
        <v>-0.15849165747757193</v>
      </c>
      <c r="AI11" s="11">
        <f>'OddsRatio_working_3-way'!U11/(3*'OddsRatio_working_3-way'!X11^(1/3))*SIN(('OddsRatio_working_3-way'!Y11)/3)</f>
        <v>-0.12211526758092681</v>
      </c>
      <c r="AJ11" s="11">
        <f>'OddsRatio_working_3-way'!U11/(3*'OddsRatio_working_3-way'!X11^(1/3))*SIN(('OddsRatio_working_3-way'!Y11+2*PI())/3)</f>
        <v>-0.39663087090788485</v>
      </c>
      <c r="AK11" s="11">
        <f>'OddsRatio_working_3-way'!U11/(3*'OddsRatio_working_3-way'!X11^(1/3))*SIN(('OddsRatio_working_3-way'!Y11+4*PI())/3)</f>
        <v>0.51874613848881146</v>
      </c>
      <c r="AL11" s="11">
        <f>'OddsRatio_working_3-way'!Z11+'OddsRatio_working_3-way'!AF11</f>
        <v>1.0569863255703542</v>
      </c>
      <c r="AM11" s="11">
        <f>'OddsRatio_working_3-way'!AA11+'OddsRatio_working_3-way'!AG11</f>
        <v>-0.74000301061521079</v>
      </c>
      <c r="AN11" s="11">
        <f>'OddsRatio_working_3-way'!AB11+'OddsRatio_working_3-way'!AH11</f>
        <v>-0.31698331495514387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1.0569863255703542</v>
      </c>
      <c r="AS11" s="11">
        <f>IF(('OddsRatio_working_3-way'!X11=0),IF(Q11&gt;0,-Q11^(1/3),(-Q11)^(1/3)),'OddsRatio_working_3-way'!AM11-'OddsRatio_working_3-way'!R11/3)</f>
        <v>-0.74000301061521079</v>
      </c>
      <c r="AT11" s="11">
        <f>IF(('OddsRatio_working_3-way'!X11=0),IF(Q11&gt;0,-Q11^(1/3),(-Q11)^(1/3)),'OddsRatio_working_3-way'!AN11-'OddsRatio_working_3-way'!R11/3)</f>
        <v>-0.31698331495514387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1.52</v>
      </c>
      <c r="B12" s="4">
        <f>IF('True_Odds_Calculator_3-way'!B13="","",'True_Odds_Calculator_3-way'!B13)</f>
        <v>4.43</v>
      </c>
      <c r="C12" s="4">
        <f>IF('True_Odds_Calculator_3-way'!C13="","",'True_Odds_Calculator_3-way'!C13)</f>
        <v>6.53</v>
      </c>
      <c r="D12" s="9">
        <f t="shared" si="13"/>
        <v>0.64197709759315402</v>
      </c>
      <c r="E12" s="9">
        <f t="shared" si="14"/>
        <v>0.21373935245343023</v>
      </c>
      <c r="F12" s="9">
        <f t="shared" si="15"/>
        <v>0.14428354995341564</v>
      </c>
      <c r="G12" s="9">
        <f t="shared" si="16"/>
        <v>1.072476859584109</v>
      </c>
      <c r="H12" s="9">
        <f t="shared" si="17"/>
        <v>1.5576879669837367</v>
      </c>
      <c r="I12" s="9">
        <f t="shared" si="18"/>
        <v>4.6785956283734933</v>
      </c>
      <c r="J12" s="9">
        <f t="shared" si="19"/>
        <v>6.9307970335001237</v>
      </c>
      <c r="K12" s="11">
        <f t="shared" si="20"/>
        <v>0.65789473684210531</v>
      </c>
      <c r="L12" s="11">
        <f t="shared" si="21"/>
        <v>0.22573363431151244</v>
      </c>
      <c r="M12" s="11">
        <f t="shared" si="22"/>
        <v>0.15313935681470137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-0.22431695425705389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0.21559954594917569</v>
      </c>
      <c r="Q12" s="11">
        <f>2*'OddsRatio_working_3-way'!K12*'OddsRatio_working_3-way'!L12*'OddsRatio_working_3-way'!M12</f>
        <v>4.5485136276197394E-2</v>
      </c>
      <c r="R12" s="11">
        <f t="shared" si="23"/>
        <v>0</v>
      </c>
      <c r="S12" s="11">
        <f t="shared" si="24"/>
        <v>-0.96113798737705503</v>
      </c>
      <c r="T12" s="11">
        <f t="shared" si="25"/>
        <v>-0.2027717272947373</v>
      </c>
      <c r="U12" s="11">
        <f>'OddsRatio_working_3-way'!S12-'OddsRatio_working_3-way'!R12^2/3</f>
        <v>-0.96113798737705503</v>
      </c>
      <c r="V12" s="11">
        <f>'OddsRatio_working_3-way'!S12*'OddsRatio_working_3-way'!R12/3-2*'OddsRatio_working_3-way'!R12^3/27-'OddsRatio_working_3-way'!T12</f>
        <v>0.2027717272947373</v>
      </c>
      <c r="W12" s="11">
        <f>'OddsRatio_working_3-way'!V12^2+4*'OddsRatio_working_3-way'!U12^3/27</f>
        <v>-9.0422298997726663E-2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0.18134130278829061</v>
      </c>
      <c r="Y12" s="11">
        <f>IF('OddsRatio_working_3-way'!W12&gt;=0,IF('OddsRatio_working_3-way'!V12+SQRT('OddsRatio_working_3-way'!W12)&gt;0,0,PI()),ACOS('OddsRatio_working_3-way'!V12/(2*'OddsRatio_working_3-way'!X12)))</f>
        <v>0.97751013163577316</v>
      </c>
      <c r="Z12" s="11">
        <f>'OddsRatio_working_3-way'!X12^(1/3)*COS('OddsRatio_working_3-way'!Y12/3)</f>
        <v>0.53623842979205449</v>
      </c>
      <c r="AA12" s="11">
        <f>'OddsRatio_working_3-way'!X12^(1/3)*COS(('OddsRatio_working_3-way'!Y12+2*PI())/3)</f>
        <v>-0.42502924215648502</v>
      </c>
      <c r="AB12" s="11">
        <f>'OddsRatio_working_3-way'!X12^(1/3)*COS(('OddsRatio_working_3-way'!Y12+4*PI())/3)</f>
        <v>-0.11120918763556957</v>
      </c>
      <c r="AC12" s="11">
        <f>'OddsRatio_working_3-way'!X12^(1/3)*SIN('OddsRatio_working_3-way'!Y12/3)</f>
        <v>0.18118409295475363</v>
      </c>
      <c r="AD12" s="11">
        <f>'OddsRatio_working_3-way'!X12^(1/3)*SIN(('OddsRatio_working_3-way'!Y12+2*PI())/3)</f>
        <v>0.37380405620802054</v>
      </c>
      <c r="AE12" s="11">
        <f>'OddsRatio_working_3-way'!X12^(1/3)*SIN(('OddsRatio_working_3-way'!Y12+4*PI())/3)</f>
        <v>-0.55498814916277417</v>
      </c>
      <c r="AF12" s="11">
        <f>-'OddsRatio_working_3-way'!U12/(3*'OddsRatio_working_3-way'!X12^(1/3))*COS(('OddsRatio_working_3-way'!Y12)/3)</f>
        <v>0.53623842979205449</v>
      </c>
      <c r="AG12" s="11">
        <f>-'OddsRatio_working_3-way'!U12/(3*'OddsRatio_working_3-way'!X12^(1/3))*COS(('OddsRatio_working_3-way'!Y12+2*PI())/3)</f>
        <v>-0.42502924215648502</v>
      </c>
      <c r="AH12" s="11">
        <f>-'OddsRatio_working_3-way'!U12/(3*'OddsRatio_working_3-way'!X12^(1/3))*COS(('OddsRatio_working_3-way'!Y12+4*PI())/3)</f>
        <v>-0.11120918763556957</v>
      </c>
      <c r="AI12" s="11">
        <f>'OddsRatio_working_3-way'!U12/(3*'OddsRatio_working_3-way'!X12^(1/3))*SIN(('OddsRatio_working_3-way'!Y12)/3)</f>
        <v>-0.18118409295475363</v>
      </c>
      <c r="AJ12" s="11">
        <f>'OddsRatio_working_3-way'!U12/(3*'OddsRatio_working_3-way'!X12^(1/3))*SIN(('OddsRatio_working_3-way'!Y12+2*PI())/3)</f>
        <v>-0.37380405620802054</v>
      </c>
      <c r="AK12" s="11">
        <f>'OddsRatio_working_3-way'!U12/(3*'OddsRatio_working_3-way'!X12^(1/3))*SIN(('OddsRatio_working_3-way'!Y12+4*PI())/3)</f>
        <v>0.55498814916277417</v>
      </c>
      <c r="AL12" s="11">
        <f>'OddsRatio_working_3-way'!Z12+'OddsRatio_working_3-way'!AF12</f>
        <v>1.072476859584109</v>
      </c>
      <c r="AM12" s="11">
        <f>'OddsRatio_working_3-way'!AA12+'OddsRatio_working_3-way'!AG12</f>
        <v>-0.85005848431297004</v>
      </c>
      <c r="AN12" s="11">
        <f>'OddsRatio_working_3-way'!AB12+'OddsRatio_working_3-way'!AH12</f>
        <v>-0.22241837527113914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1.072476859584109</v>
      </c>
      <c r="AS12" s="11">
        <f>IF(('OddsRatio_working_3-way'!X12=0),IF(Q12&gt;0,-Q12^(1/3),(-Q12)^(1/3)),'OddsRatio_working_3-way'!AM12-'OddsRatio_working_3-way'!R12/3)</f>
        <v>-0.85005848431297004</v>
      </c>
      <c r="AT12" s="11">
        <f>IF(('OddsRatio_working_3-way'!X12=0),IF(Q12&gt;0,-Q12^(1/3),(-Q12)^(1/3)),'OddsRatio_working_3-way'!AN12-'OddsRatio_working_3-way'!R12/3)</f>
        <v>-0.22241837527113914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</v>
      </c>
      <c r="B13" s="4">
        <f>IF('True_Odds_Calculator_3-way'!B14="","",'True_Odds_Calculator_3-way'!B14)</f>
        <v>3.28</v>
      </c>
      <c r="C13" s="4">
        <f>IF('True_Odds_Calculator_3-way'!C14="","",'True_Odds_Calculator_3-way'!C14)</f>
        <v>3.21</v>
      </c>
      <c r="D13" s="9">
        <f t="shared" si="13"/>
        <v>0.40461875258637836</v>
      </c>
      <c r="E13" s="9">
        <f t="shared" si="14"/>
        <v>0.2944310005668373</v>
      </c>
      <c r="F13" s="9">
        <f t="shared" si="15"/>
        <v>0.3009502468467844</v>
      </c>
      <c r="G13" s="9">
        <f t="shared" si="16"/>
        <v>1.0510445125510364</v>
      </c>
      <c r="H13" s="9">
        <f t="shared" si="17"/>
        <v>2.4714623175714503</v>
      </c>
      <c r="I13" s="9">
        <f t="shared" si="18"/>
        <v>3.3963814886163628</v>
      </c>
      <c r="J13" s="9">
        <f t="shared" si="19"/>
        <v>3.3228083727377906</v>
      </c>
      <c r="K13" s="11">
        <f t="shared" si="20"/>
        <v>0.41666666666666669</v>
      </c>
      <c r="L13" s="11">
        <f t="shared" si="21"/>
        <v>0.3048780487804878</v>
      </c>
      <c r="M13" s="11">
        <f t="shared" si="22"/>
        <v>0.3115264797507788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-0.27916761644251953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0.23309082389889318</v>
      </c>
      <c r="Q13" s="11">
        <f>2*'OddsRatio_working_3-way'!K13*'OddsRatio_working_3-way'!L13*'OddsRatio_working_3-way'!M13</f>
        <v>7.9147987741559664E-2</v>
      </c>
      <c r="R13" s="11">
        <f t="shared" si="23"/>
        <v>0</v>
      </c>
      <c r="S13" s="11">
        <f t="shared" si="24"/>
        <v>-0.8349493643611291</v>
      </c>
      <c r="T13" s="11">
        <f t="shared" si="25"/>
        <v>-0.28351421540276034</v>
      </c>
      <c r="U13" s="11">
        <f>'OddsRatio_working_3-way'!S13-'OddsRatio_working_3-way'!R13^2/3</f>
        <v>-0.8349493643611291</v>
      </c>
      <c r="V13" s="11">
        <f>'OddsRatio_working_3-way'!S13*'OddsRatio_working_3-way'!R13/3-2*'OddsRatio_working_3-way'!R13^3/27-'OddsRatio_working_3-way'!T13</f>
        <v>0.28351421540276034</v>
      </c>
      <c r="W13" s="11">
        <f>'OddsRatio_working_3-way'!V13^2+4*'OddsRatio_working_3-way'!U13^3/27</f>
        <v>-5.8533145716201107E-3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0.14682781148939639</v>
      </c>
      <c r="Y13" s="11">
        <f>IF('OddsRatio_working_3-way'!W13&gt;=0,IF('OddsRatio_working_3-way'!V13+SQRT('OddsRatio_working_3-way'!W13)&gt;0,0,PI()),ACOS('OddsRatio_working_3-way'!V13/(2*'OddsRatio_working_3-way'!X13)))</f>
        <v>0.2635741471827544</v>
      </c>
      <c r="Z13" s="11">
        <f>'OddsRatio_working_3-way'!X13^(1/3)*COS('OddsRatio_working_3-way'!Y13/3)</f>
        <v>0.52552225627551818</v>
      </c>
      <c r="AA13" s="11">
        <f>'OddsRatio_working_3-way'!X13^(1/3)*COS(('OddsRatio_working_3-way'!Y13+2*PI())/3)</f>
        <v>-0.3028499009999796</v>
      </c>
      <c r="AB13" s="11">
        <f>'OddsRatio_working_3-way'!X13^(1/3)*COS(('OddsRatio_working_3-way'!Y13+4*PI())/3)</f>
        <v>-0.22267235527553847</v>
      </c>
      <c r="AC13" s="11">
        <f>'OddsRatio_working_3-way'!X13^(1/3)*SIN('OddsRatio_working_3-way'!Y13/3)</f>
        <v>4.6290527606969646E-2</v>
      </c>
      <c r="AD13" s="11">
        <f>'OddsRatio_working_3-way'!X13^(1/3)*SIN(('OddsRatio_working_3-way'!Y13+2*PI())/3)</f>
        <v>0.43197036038523012</v>
      </c>
      <c r="AE13" s="11">
        <f>'OddsRatio_working_3-way'!X13^(1/3)*SIN(('OddsRatio_working_3-way'!Y13+4*PI())/3)</f>
        <v>-0.47826088799219973</v>
      </c>
      <c r="AF13" s="11">
        <f>-'OddsRatio_working_3-way'!U13/(3*'OddsRatio_working_3-way'!X13^(1/3))*COS(('OddsRatio_working_3-way'!Y13)/3)</f>
        <v>0.52552225627551818</v>
      </c>
      <c r="AG13" s="11">
        <f>-'OddsRatio_working_3-way'!U13/(3*'OddsRatio_working_3-way'!X13^(1/3))*COS(('OddsRatio_working_3-way'!Y13+2*PI())/3)</f>
        <v>-0.3028499009999796</v>
      </c>
      <c r="AH13" s="11">
        <f>-'OddsRatio_working_3-way'!U13/(3*'OddsRatio_working_3-way'!X13^(1/3))*COS(('OddsRatio_working_3-way'!Y13+4*PI())/3)</f>
        <v>-0.22267235527553847</v>
      </c>
      <c r="AI13" s="11">
        <f>'OddsRatio_working_3-way'!U13/(3*'OddsRatio_working_3-way'!X13^(1/3))*SIN(('OddsRatio_working_3-way'!Y13)/3)</f>
        <v>-4.6290527606969646E-2</v>
      </c>
      <c r="AJ13" s="11">
        <f>'OddsRatio_working_3-way'!U13/(3*'OddsRatio_working_3-way'!X13^(1/3))*SIN(('OddsRatio_working_3-way'!Y13+2*PI())/3)</f>
        <v>-0.43197036038523012</v>
      </c>
      <c r="AK13" s="11">
        <f>'OddsRatio_working_3-way'!U13/(3*'OddsRatio_working_3-way'!X13^(1/3))*SIN(('OddsRatio_working_3-way'!Y13+4*PI())/3)</f>
        <v>0.47826088799219973</v>
      </c>
      <c r="AL13" s="11">
        <f>'OddsRatio_working_3-way'!Z13+'OddsRatio_working_3-way'!AF13</f>
        <v>1.0510445125510364</v>
      </c>
      <c r="AM13" s="11">
        <f>'OddsRatio_working_3-way'!AA13+'OddsRatio_working_3-way'!AG13</f>
        <v>-0.60569980199995921</v>
      </c>
      <c r="AN13" s="11">
        <f>'OddsRatio_working_3-way'!AB13+'OddsRatio_working_3-way'!AH13</f>
        <v>-0.44534471055107694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1.0510445125510364</v>
      </c>
      <c r="AS13" s="11">
        <f>IF(('OddsRatio_working_3-way'!X13=0),IF(Q13&gt;0,-Q13^(1/3),(-Q13)^(1/3)),'OddsRatio_working_3-way'!AM13-'OddsRatio_working_3-way'!R13/3)</f>
        <v>-0.60569980199995921</v>
      </c>
      <c r="AT13" s="11">
        <f>IF(('OddsRatio_working_3-way'!X13=0),IF(Q13&gt;0,-Q13^(1/3),(-Q13)^(1/3)),'OddsRatio_working_3-way'!AN13-'OddsRatio_working_3-way'!R13/3)</f>
        <v>-0.44534471055107694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4.55</v>
      </c>
      <c r="C14" s="4">
        <f>IF('True_Odds_Calculator_3-way'!C15="","",'True_Odds_Calculator_3-way'!C15)</f>
        <v>7.68</v>
      </c>
      <c r="D14" s="9">
        <f t="shared" si="13"/>
        <v>0.67225090533051413</v>
      </c>
      <c r="E14" s="9">
        <f t="shared" si="14"/>
        <v>0.20634947325154948</v>
      </c>
      <c r="F14" s="9">
        <f t="shared" si="15"/>
        <v>0.12139962141793648</v>
      </c>
      <c r="G14" s="9">
        <f t="shared" si="16"/>
        <v>1.083421852931028</v>
      </c>
      <c r="H14" s="9">
        <f t="shared" si="17"/>
        <v>1.4875398338189625</v>
      </c>
      <c r="I14" s="9">
        <f t="shared" si="18"/>
        <v>4.8461475779051497</v>
      </c>
      <c r="J14" s="9">
        <f t="shared" si="19"/>
        <v>8.2372579775792669</v>
      </c>
      <c r="K14" s="11">
        <f t="shared" si="20"/>
        <v>0.68965517241379315</v>
      </c>
      <c r="L14" s="11">
        <f t="shared" si="21"/>
        <v>0.21978021978021978</v>
      </c>
      <c r="M14" s="11">
        <f t="shared" si="22"/>
        <v>0.13020833333333334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-0.21060889541492989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0.21078059871163321</v>
      </c>
      <c r="Q14" s="11">
        <f>2*'OddsRatio_working_3-way'!K14*'OddsRatio_working_3-way'!L14*'OddsRatio_working_3-way'!M14</f>
        <v>3.9472022230642924E-2</v>
      </c>
      <c r="R14" s="11">
        <f t="shared" si="23"/>
        <v>0</v>
      </c>
      <c r="S14" s="11">
        <f t="shared" si="24"/>
        <v>-1.0008152708667173</v>
      </c>
      <c r="T14" s="11">
        <f t="shared" si="25"/>
        <v>-0.18741859004994707</v>
      </c>
      <c r="U14" s="11">
        <f>'OddsRatio_working_3-way'!S14-'OddsRatio_working_3-way'!R14^2/3</f>
        <v>-1.0008152708667173</v>
      </c>
      <c r="V14" s="11">
        <f>'OddsRatio_working_3-way'!S14*'OddsRatio_working_3-way'!R14/3-2*'OddsRatio_working_3-way'!R14^3/27-'OddsRatio_working_3-way'!T14</f>
        <v>0.18741859004994707</v>
      </c>
      <c r="W14" s="11">
        <f>'OddsRatio_working_3-way'!V14^2+4*'OddsRatio_working_3-way'!U14^3/27</f>
        <v>-0.11338505834691857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0.1926854861187193</v>
      </c>
      <c r="Y14" s="11">
        <f>IF('OddsRatio_working_3-way'!W14&gt;=0,IF('OddsRatio_working_3-way'!V14+SQRT('OddsRatio_working_3-way'!W14)&gt;0,0,PI()),ACOS('OddsRatio_working_3-way'!V14/(2*'OddsRatio_working_3-way'!X14)))</f>
        <v>1.0629083308057388</v>
      </c>
      <c r="Z14" s="11">
        <f>'OddsRatio_working_3-way'!X14^(1/3)*COS('OddsRatio_working_3-way'!Y14/3)</f>
        <v>0.541710926465514</v>
      </c>
      <c r="AA14" s="11">
        <f>'OddsRatio_working_3-way'!X14^(1/3)*COS(('OddsRatio_working_3-way'!Y14+2*PI())/3)</f>
        <v>-0.44439442666052781</v>
      </c>
      <c r="AB14" s="11">
        <f>'OddsRatio_working_3-way'!X14^(1/3)*COS(('OddsRatio_working_3-way'!Y14+4*PI())/3)</f>
        <v>-9.7316499804986301E-2</v>
      </c>
      <c r="AC14" s="11">
        <f>'OddsRatio_working_3-way'!X14^(1/3)*SIN('OddsRatio_working_3-way'!Y14/3)</f>
        <v>0.20038553449982421</v>
      </c>
      <c r="AD14" s="11">
        <f>'OddsRatio_working_3-way'!X14^(1/3)*SIN(('OddsRatio_working_3-way'!Y14+2*PI())/3)</f>
        <v>0.36894265657682701</v>
      </c>
      <c r="AE14" s="11">
        <f>'OddsRatio_working_3-way'!X14^(1/3)*SIN(('OddsRatio_working_3-way'!Y14+4*PI())/3)</f>
        <v>-0.56932819107665122</v>
      </c>
      <c r="AF14" s="11">
        <f>-'OddsRatio_working_3-way'!U14/(3*'OddsRatio_working_3-way'!X14^(1/3))*COS(('OddsRatio_working_3-way'!Y14)/3)</f>
        <v>0.54171092646551411</v>
      </c>
      <c r="AG14" s="11">
        <f>-'OddsRatio_working_3-way'!U14/(3*'OddsRatio_working_3-way'!X14^(1/3))*COS(('OddsRatio_working_3-way'!Y14+2*PI())/3)</f>
        <v>-0.44439442666052792</v>
      </c>
      <c r="AH14" s="11">
        <f>-'OddsRatio_working_3-way'!U14/(3*'OddsRatio_working_3-way'!X14^(1/3))*COS(('OddsRatio_working_3-way'!Y14+4*PI())/3)</f>
        <v>-9.7316499804986314E-2</v>
      </c>
      <c r="AI14" s="11">
        <f>'OddsRatio_working_3-way'!U14/(3*'OddsRatio_working_3-way'!X14^(1/3))*SIN(('OddsRatio_working_3-way'!Y14)/3)</f>
        <v>-0.20038553449982424</v>
      </c>
      <c r="AJ14" s="11">
        <f>'OddsRatio_working_3-way'!U14/(3*'OddsRatio_working_3-way'!X14^(1/3))*SIN(('OddsRatio_working_3-way'!Y14+2*PI())/3)</f>
        <v>-0.36894265657682707</v>
      </c>
      <c r="AK14" s="11">
        <f>'OddsRatio_working_3-way'!U14/(3*'OddsRatio_working_3-way'!X14^(1/3))*SIN(('OddsRatio_working_3-way'!Y14+4*PI())/3)</f>
        <v>0.56932819107665134</v>
      </c>
      <c r="AL14" s="11">
        <f>'OddsRatio_working_3-way'!Z14+'OddsRatio_working_3-way'!AF14</f>
        <v>1.083421852931028</v>
      </c>
      <c r="AM14" s="11">
        <f>'OddsRatio_working_3-way'!AA14+'OddsRatio_working_3-way'!AG14</f>
        <v>-0.88878885332105573</v>
      </c>
      <c r="AN14" s="11">
        <f>'OddsRatio_working_3-way'!AB14+'OddsRatio_working_3-way'!AH14</f>
        <v>-0.1946329996099726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1.083421852931028</v>
      </c>
      <c r="AS14" s="11">
        <f>IF(('OddsRatio_working_3-way'!X14=0),IF(Q14&gt;0,-Q14^(1/3),(-Q14)^(1/3)),'OddsRatio_working_3-way'!AM14-'OddsRatio_working_3-way'!R14/3)</f>
        <v>-0.88878885332105573</v>
      </c>
      <c r="AT14" s="11">
        <f>IF(('OddsRatio_working_3-way'!X14=0),IF(Q14&gt;0,-Q14^(1/3),(-Q14)^(1/3)),'OddsRatio_working_3-way'!AN14-'OddsRatio_working_3-way'!R14/3)</f>
        <v>-0.1946329996099726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1.63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6.02</v>
      </c>
      <c r="D15" s="9">
        <f t="shared" si="13"/>
        <v>0.59736467444643415</v>
      </c>
      <c r="E15" s="9">
        <f t="shared" si="14"/>
        <v>0.2456681089802096</v>
      </c>
      <c r="F15" s="9">
        <f t="shared" si="15"/>
        <v>0.15696721657335619</v>
      </c>
      <c r="G15" s="9">
        <f t="shared" si="16"/>
        <v>1.0698719202756861</v>
      </c>
      <c r="H15" s="9">
        <f t="shared" si="17"/>
        <v>1.6740193097736822</v>
      </c>
      <c r="I15" s="9">
        <f t="shared" si="18"/>
        <v>4.0705324111912198</v>
      </c>
      <c r="J15" s="9">
        <f t="shared" si="19"/>
        <v>6.3707570397839444</v>
      </c>
      <c r="K15" s="11">
        <f t="shared" si="20"/>
        <v>0.61349693251533743</v>
      </c>
      <c r="L15" s="11">
        <f t="shared" si="21"/>
        <v>0.25839793281653745</v>
      </c>
      <c r="M15" s="11">
        <f t="shared" si="22"/>
        <v>0.16611295681063123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-0.23901827218824956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0.22435953647319767</v>
      </c>
      <c r="Q15" s="11">
        <f>2*'OddsRatio_working_3-way'!K15*'OddsRatio_working_3-way'!L15*'OddsRatio_working_3-way'!M15</f>
        <v>5.2666557857558131E-2</v>
      </c>
      <c r="R15" s="11">
        <f t="shared" si="23"/>
        <v>0</v>
      </c>
      <c r="S15" s="11">
        <f t="shared" si="24"/>
        <v>-0.93867106652203247</v>
      </c>
      <c r="T15" s="11">
        <f t="shared" si="25"/>
        <v>-0.2203453207798198</v>
      </c>
      <c r="U15" s="11">
        <f>'OddsRatio_working_3-way'!S15-'OddsRatio_working_3-way'!R15^2/3</f>
        <v>-0.93867106652203247</v>
      </c>
      <c r="V15" s="11">
        <f>'OddsRatio_working_3-way'!S15*'OddsRatio_working_3-way'!R15/3-2*'OddsRatio_working_3-way'!R15^3/27-'OddsRatio_working_3-way'!T15</f>
        <v>0.2203453207798198</v>
      </c>
      <c r="W15" s="11">
        <f>'OddsRatio_working_3-way'!V15^2+4*'OddsRatio_working_3-way'!U15^3/27</f>
        <v>-7.3976271623865636E-2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0.17502023598246241</v>
      </c>
      <c r="Y15" s="11">
        <f>IF('OddsRatio_working_3-way'!W15&gt;=0,IF('OddsRatio_working_3-way'!V15+SQRT('OddsRatio_working_3-way'!W15)&gt;0,0,PI()),ACOS('OddsRatio_working_3-way'!V15/(2*'OddsRatio_working_3-way'!X15)))</f>
        <v>0.88990574155191315</v>
      </c>
      <c r="Z15" s="11">
        <f>'OddsRatio_working_3-way'!X15^(1/3)*COS('OddsRatio_working_3-way'!Y15/3)</f>
        <v>0.53493596013784306</v>
      </c>
      <c r="AA15" s="11">
        <f>'OddsRatio_working_3-way'!X15^(1/3)*COS(('OddsRatio_working_3-way'!Y15+2*PI())/3)</f>
        <v>-0.40906743467260653</v>
      </c>
      <c r="AB15" s="11">
        <f>'OddsRatio_working_3-way'!X15^(1/3)*COS(('OddsRatio_working_3-way'!Y15+4*PI())/3)</f>
        <v>-0.12586852546523666</v>
      </c>
      <c r="AC15" s="11">
        <f>'OddsRatio_working_3-way'!X15^(1/3)*SIN('OddsRatio_working_3-way'!Y15/3)</f>
        <v>0.16350496646508347</v>
      </c>
      <c r="AD15" s="11">
        <f>'OddsRatio_working_3-way'!X15^(1/3)*SIN(('OddsRatio_working_3-way'!Y15+2*PI())/3)</f>
        <v>0.38151564764465018</v>
      </c>
      <c r="AE15" s="11">
        <f>'OddsRatio_working_3-way'!X15^(1/3)*SIN(('OddsRatio_working_3-way'!Y15+4*PI())/3)</f>
        <v>-0.54502061410973368</v>
      </c>
      <c r="AF15" s="11">
        <f>-'OddsRatio_working_3-way'!U15/(3*'OddsRatio_working_3-way'!X15^(1/3))*COS(('OddsRatio_working_3-way'!Y15)/3)</f>
        <v>0.53493596013784306</v>
      </c>
      <c r="AG15" s="11">
        <f>-'OddsRatio_working_3-way'!U15/(3*'OddsRatio_working_3-way'!X15^(1/3))*COS(('OddsRatio_working_3-way'!Y15+2*PI())/3)</f>
        <v>-0.40906743467260653</v>
      </c>
      <c r="AH15" s="11">
        <f>-'OddsRatio_working_3-way'!U15/(3*'OddsRatio_working_3-way'!X15^(1/3))*COS(('OddsRatio_working_3-way'!Y15+4*PI())/3)</f>
        <v>-0.12586852546523666</v>
      </c>
      <c r="AI15" s="11">
        <f>'OddsRatio_working_3-way'!U15/(3*'OddsRatio_working_3-way'!X15^(1/3))*SIN(('OddsRatio_working_3-way'!Y15)/3)</f>
        <v>-0.16350496646508347</v>
      </c>
      <c r="AJ15" s="11">
        <f>'OddsRatio_working_3-way'!U15/(3*'OddsRatio_working_3-way'!X15^(1/3))*SIN(('OddsRatio_working_3-way'!Y15+2*PI())/3)</f>
        <v>-0.38151564764465018</v>
      </c>
      <c r="AK15" s="11">
        <f>'OddsRatio_working_3-way'!U15/(3*'OddsRatio_working_3-way'!X15^(1/3))*SIN(('OddsRatio_working_3-way'!Y15+4*PI())/3)</f>
        <v>0.54502061410973368</v>
      </c>
      <c r="AL15" s="11">
        <f>'OddsRatio_working_3-way'!Z15+'OddsRatio_working_3-way'!AF15</f>
        <v>1.0698719202756861</v>
      </c>
      <c r="AM15" s="11">
        <f>'OddsRatio_working_3-way'!AA15+'OddsRatio_working_3-way'!AG15</f>
        <v>-0.81813486934521307</v>
      </c>
      <c r="AN15" s="11">
        <f>'OddsRatio_working_3-way'!AB15+'OddsRatio_working_3-way'!AH15</f>
        <v>-0.25173705093047333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1.0698719202756861</v>
      </c>
      <c r="AS15" s="11">
        <f>IF(('OddsRatio_working_3-way'!X15=0),IF(Q15&gt;0,-Q15^(1/3),(-Q15)^(1/3)),'OddsRatio_working_3-way'!AM15-'OddsRatio_working_3-way'!R15/3)</f>
        <v>-0.81813486934521307</v>
      </c>
      <c r="AT15" s="11">
        <f>IF(('OddsRatio_working_3-way'!X15=0),IF(Q15&gt;0,-Q15^(1/3),(-Q15)^(1/3)),'OddsRatio_working_3-way'!AN15-'OddsRatio_working_3-way'!R15/3)</f>
        <v>-0.25173705093047333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2.2000000000000002</v>
      </c>
      <c r="B16" s="4">
        <f>IF('True_Odds_Calculator_3-way'!B17="","",'True_Odds_Calculator_3-way'!B17)</f>
        <v>3.47</v>
      </c>
      <c r="C16" s="4">
        <f>IF('True_Odds_Calculator_3-way'!C17="","",'True_Odds_Calculator_3-way'!C17)</f>
        <v>3.44</v>
      </c>
      <c r="D16" s="9">
        <f t="shared" si="13"/>
        <v>0.44190826068088646</v>
      </c>
      <c r="E16" s="9">
        <f t="shared" si="14"/>
        <v>0.27781665917130466</v>
      </c>
      <c r="F16" s="9">
        <f t="shared" si="15"/>
        <v>0.28027508014780872</v>
      </c>
      <c r="G16" s="9">
        <f t="shared" si="16"/>
        <v>1.0524275982440585</v>
      </c>
      <c r="H16" s="9">
        <f t="shared" si="17"/>
        <v>2.2629131178928703</v>
      </c>
      <c r="I16" s="9">
        <f t="shared" si="18"/>
        <v>3.5994961676628239</v>
      </c>
      <c r="J16" s="9">
        <f t="shared" si="19"/>
        <v>3.5679233397155032</v>
      </c>
      <c r="K16" s="11">
        <f t="shared" si="20"/>
        <v>0.45454545454545453</v>
      </c>
      <c r="L16" s="11">
        <f t="shared" si="21"/>
        <v>0.28818443804034583</v>
      </c>
      <c r="M16" s="11">
        <f t="shared" si="22"/>
        <v>0.29069767441860467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-0.27539587280891475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0.23266476168426442</v>
      </c>
      <c r="Q16" s="11">
        <f>2*'OddsRatio_working_3-way'!K16*'OddsRatio_working_3-way'!L16*'OddsRatio_working_3-way'!M16</f>
        <v>7.6158678129055454E-2</v>
      </c>
      <c r="R16" s="11">
        <f t="shared" si="23"/>
        <v>0</v>
      </c>
      <c r="S16" s="11">
        <f t="shared" si="24"/>
        <v>-0.8448375035950535</v>
      </c>
      <c r="T16" s="11">
        <f t="shared" si="25"/>
        <v>-0.2765425543682663</v>
      </c>
      <c r="U16" s="11">
        <f>'OddsRatio_working_3-way'!S16-'OddsRatio_working_3-way'!R16^2/3</f>
        <v>-0.8448375035950535</v>
      </c>
      <c r="V16" s="11">
        <f>'OddsRatio_working_3-way'!S16*'OddsRatio_working_3-way'!R16/3-2*'OddsRatio_working_3-way'!R16^3/27-'OddsRatio_working_3-way'!T16</f>
        <v>0.2765425543682663</v>
      </c>
      <c r="W16" s="11">
        <f>'OddsRatio_working_3-way'!V16^2+4*'OddsRatio_working_3-way'!U16^3/27</f>
        <v>-1.2858010059913785E-2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0.14944379749293654</v>
      </c>
      <c r="Y16" s="11">
        <f>IF('OddsRatio_working_3-way'!W16&gt;=0,IF('OddsRatio_working_3-way'!V16+SQRT('OddsRatio_working_3-way'!W16)&gt;0,0,PI()),ACOS('OddsRatio_working_3-way'!V16/(2*'OddsRatio_working_3-way'!X16)))</f>
        <v>0.38913041195974296</v>
      </c>
      <c r="Z16" s="11">
        <f>'OddsRatio_working_3-way'!X16^(1/3)*COS('OddsRatio_working_3-way'!Y16/3)</f>
        <v>0.52621379912202926</v>
      </c>
      <c r="AA16" s="11">
        <f>'OddsRatio_working_3-way'!X16^(1/3)*COS(('OddsRatio_working_3-way'!Y16+2*PI())/3)</f>
        <v>-0.32255144606390174</v>
      </c>
      <c r="AB16" s="11">
        <f>'OddsRatio_working_3-way'!X16^(1/3)*COS(('OddsRatio_working_3-way'!Y16+4*PI())/3)</f>
        <v>-0.20366235305812741</v>
      </c>
      <c r="AC16" s="11">
        <f>'OddsRatio_working_3-way'!X16^(1/3)*SIN('OddsRatio_working_3-way'!Y16/3)</f>
        <v>6.8640649850594329E-2</v>
      </c>
      <c r="AD16" s="11">
        <f>'OddsRatio_working_3-way'!X16^(1/3)*SIN(('OddsRatio_working_3-way'!Y16+2*PI())/3)</f>
        <v>0.42139419293630176</v>
      </c>
      <c r="AE16" s="11">
        <f>'OddsRatio_working_3-way'!X16^(1/3)*SIN(('OddsRatio_working_3-way'!Y16+4*PI())/3)</f>
        <v>-0.49003484278689596</v>
      </c>
      <c r="AF16" s="11">
        <f>-'OddsRatio_working_3-way'!U16/(3*'OddsRatio_working_3-way'!X16^(1/3))*COS(('OddsRatio_working_3-way'!Y16)/3)</f>
        <v>0.52621379912202915</v>
      </c>
      <c r="AG16" s="11">
        <f>-'OddsRatio_working_3-way'!U16/(3*'OddsRatio_working_3-way'!X16^(1/3))*COS(('OddsRatio_working_3-way'!Y16+2*PI())/3)</f>
        <v>-0.32255144606390168</v>
      </c>
      <c r="AH16" s="11">
        <f>-'OddsRatio_working_3-way'!U16/(3*'OddsRatio_working_3-way'!X16^(1/3))*COS(('OddsRatio_working_3-way'!Y16+4*PI())/3)</f>
        <v>-0.20366235305812735</v>
      </c>
      <c r="AI16" s="11">
        <f>'OddsRatio_working_3-way'!U16/(3*'OddsRatio_working_3-way'!X16^(1/3))*SIN(('OddsRatio_working_3-way'!Y16)/3)</f>
        <v>-6.8640649850594315E-2</v>
      </c>
      <c r="AJ16" s="11">
        <f>'OddsRatio_working_3-way'!U16/(3*'OddsRatio_working_3-way'!X16^(1/3))*SIN(('OddsRatio_working_3-way'!Y16+2*PI())/3)</f>
        <v>-0.42139419293630165</v>
      </c>
      <c r="AK16" s="11">
        <f>'OddsRatio_working_3-way'!U16/(3*'OddsRatio_working_3-way'!X16^(1/3))*SIN(('OddsRatio_working_3-way'!Y16+4*PI())/3)</f>
        <v>0.49003484278689591</v>
      </c>
      <c r="AL16" s="11">
        <f>'OddsRatio_working_3-way'!Z16+'OddsRatio_working_3-way'!AF16</f>
        <v>1.0524275982440585</v>
      </c>
      <c r="AM16" s="11">
        <f>'OddsRatio_working_3-way'!AA16+'OddsRatio_working_3-way'!AG16</f>
        <v>-0.64510289212780347</v>
      </c>
      <c r="AN16" s="11">
        <f>'OddsRatio_working_3-way'!AB16+'OddsRatio_working_3-way'!AH16</f>
        <v>-0.40732470611625476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1.0524275982440585</v>
      </c>
      <c r="AS16" s="11">
        <f>IF(('OddsRatio_working_3-way'!X16=0),IF(Q16&gt;0,-Q16^(1/3),(-Q16)^(1/3)),'OddsRatio_working_3-way'!AM16-'OddsRatio_working_3-way'!R16/3)</f>
        <v>-0.64510289212780347</v>
      </c>
      <c r="AT16" s="11">
        <f>IF(('OddsRatio_working_3-way'!X16=0),IF(Q16&gt;0,-Q16^(1/3),(-Q16)^(1/3)),'OddsRatio_working_3-way'!AN16-'OddsRatio_working_3-way'!R16/3)</f>
        <v>-0.40732470611625476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2.46</v>
      </c>
      <c r="B17" s="4">
        <f>IF('True_Odds_Calculator_3-way'!B18="","",'True_Odds_Calculator_3-way'!B18)</f>
        <v>3.37</v>
      </c>
      <c r="C17" s="4">
        <f>IF('True_Odds_Calculator_3-way'!C18="","",'True_Odds_Calculator_3-way'!C18)</f>
        <v>3.03</v>
      </c>
      <c r="D17" s="9">
        <f t="shared" si="13"/>
        <v>0.39450646506491838</v>
      </c>
      <c r="E17" s="9">
        <f t="shared" si="14"/>
        <v>0.28641456586709341</v>
      </c>
      <c r="F17" s="9">
        <f t="shared" si="15"/>
        <v>0.31907896906798822</v>
      </c>
      <c r="G17" s="9">
        <f t="shared" si="16"/>
        <v>1.0512415790254765</v>
      </c>
      <c r="H17" s="9">
        <f t="shared" si="17"/>
        <v>2.5348127053771958</v>
      </c>
      <c r="I17" s="9">
        <f t="shared" si="18"/>
        <v>3.4914425422903799</v>
      </c>
      <c r="J17" s="9">
        <f t="shared" si="19"/>
        <v>3.1340204054217171</v>
      </c>
      <c r="K17" s="11">
        <f t="shared" si="20"/>
        <v>0.4065040650406504</v>
      </c>
      <c r="L17" s="11">
        <f t="shared" si="21"/>
        <v>0.29673590504451036</v>
      </c>
      <c r="M17" s="11">
        <f t="shared" si="22"/>
        <v>0.33003300330033003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-0.27963376058239819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0.23328669987936765</v>
      </c>
      <c r="Q17" s="11">
        <f>2*'OddsRatio_working_3-way'!K17*'OddsRatio_working_3-way'!L17*'OddsRatio_working_3-way'!M17</f>
        <v>7.9620034088521377E-2</v>
      </c>
      <c r="R17" s="11">
        <f t="shared" si="23"/>
        <v>0</v>
      </c>
      <c r="S17" s="11">
        <f t="shared" si="24"/>
        <v>-0.83425799300305259</v>
      </c>
      <c r="T17" s="11">
        <f t="shared" si="25"/>
        <v>-0.28472969044472785</v>
      </c>
      <c r="U17" s="11">
        <f>'OddsRatio_working_3-way'!S17-'OddsRatio_working_3-way'!R17^2/3</f>
        <v>-0.83425799300305259</v>
      </c>
      <c r="V17" s="11">
        <f>'OddsRatio_working_3-way'!S17*'OddsRatio_working_3-way'!R17/3-2*'OddsRatio_working_3-way'!R17^3/27-'OddsRatio_working_3-way'!T17</f>
        <v>0.28472969044472785</v>
      </c>
      <c r="W17" s="11">
        <f>'OddsRatio_working_3-way'!V17^2+4*'OddsRatio_working_3-way'!U17^3/27</f>
        <v>-4.9485909785028925E-3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0.14664548032521615</v>
      </c>
      <c r="Y17" s="11">
        <f>IF('OddsRatio_working_3-way'!W17&gt;=0,IF('OddsRatio_working_3-way'!V17+SQRT('OddsRatio_working_3-way'!W17)&gt;0,0,PI()),ACOS('OddsRatio_working_3-way'!V17/(2*'OddsRatio_working_3-way'!X17)))</f>
        <v>0.2422126911195206</v>
      </c>
      <c r="Z17" s="11">
        <f>'OddsRatio_working_3-way'!X17^(1/3)*COS('OddsRatio_working_3-way'!Y17/3)</f>
        <v>0.52562078951273827</v>
      </c>
      <c r="AA17" s="11">
        <f>'OddsRatio_working_3-way'!X17^(1/3)*COS(('OddsRatio_working_3-way'!Y17+2*PI())/3)</f>
        <v>-0.29964227598401477</v>
      </c>
      <c r="AB17" s="11">
        <f>'OddsRatio_working_3-way'!X17^(1/3)*COS(('OddsRatio_working_3-way'!Y17+4*PI())/3)</f>
        <v>-0.22597851352872358</v>
      </c>
      <c r="AC17" s="11">
        <f>'OddsRatio_working_3-way'!X17^(1/3)*SIN('OddsRatio_working_3-way'!Y17/3)</f>
        <v>4.2529793083082981E-2</v>
      </c>
      <c r="AD17" s="11">
        <f>'OddsRatio_working_3-way'!X17^(1/3)*SIN(('OddsRatio_working_3-way'!Y17+2*PI())/3)</f>
        <v>0.43393605993372303</v>
      </c>
      <c r="AE17" s="11">
        <f>'OddsRatio_working_3-way'!X17^(1/3)*SIN(('OddsRatio_working_3-way'!Y17+4*PI())/3)</f>
        <v>-0.47646585301680605</v>
      </c>
      <c r="AF17" s="11">
        <f>-'OddsRatio_working_3-way'!U17/(3*'OddsRatio_working_3-way'!X17^(1/3))*COS(('OddsRatio_working_3-way'!Y17)/3)</f>
        <v>0.52562078951273838</v>
      </c>
      <c r="AG17" s="11">
        <f>-'OddsRatio_working_3-way'!U17/(3*'OddsRatio_working_3-way'!X17^(1/3))*COS(('OddsRatio_working_3-way'!Y17+2*PI())/3)</f>
        <v>-0.29964227598401488</v>
      </c>
      <c r="AH17" s="11">
        <f>-'OddsRatio_working_3-way'!U17/(3*'OddsRatio_working_3-way'!X17^(1/3))*COS(('OddsRatio_working_3-way'!Y17+4*PI())/3)</f>
        <v>-0.22597851352872364</v>
      </c>
      <c r="AI17" s="11">
        <f>'OddsRatio_working_3-way'!U17/(3*'OddsRatio_working_3-way'!X17^(1/3))*SIN(('OddsRatio_working_3-way'!Y17)/3)</f>
        <v>-4.2529793083082995E-2</v>
      </c>
      <c r="AJ17" s="11">
        <f>'OddsRatio_working_3-way'!U17/(3*'OddsRatio_working_3-way'!X17^(1/3))*SIN(('OddsRatio_working_3-way'!Y17+2*PI())/3)</f>
        <v>-0.43393605993372308</v>
      </c>
      <c r="AK17" s="11">
        <f>'OddsRatio_working_3-way'!U17/(3*'OddsRatio_working_3-way'!X17^(1/3))*SIN(('OddsRatio_working_3-way'!Y17+4*PI())/3)</f>
        <v>0.47646585301680616</v>
      </c>
      <c r="AL17" s="11">
        <f>'OddsRatio_working_3-way'!Z17+'OddsRatio_working_3-way'!AF17</f>
        <v>1.0512415790254765</v>
      </c>
      <c r="AM17" s="11">
        <f>'OddsRatio_working_3-way'!AA17+'OddsRatio_working_3-way'!AG17</f>
        <v>-0.59928455196802966</v>
      </c>
      <c r="AN17" s="11">
        <f>'OddsRatio_working_3-way'!AB17+'OddsRatio_working_3-way'!AH17</f>
        <v>-0.45195702705744722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1.0512415790254765</v>
      </c>
      <c r="AS17" s="11">
        <f>IF(('OddsRatio_working_3-way'!X17=0),IF(Q17&gt;0,-Q17^(1/3),(-Q17)^(1/3)),'OddsRatio_working_3-way'!AM17-'OddsRatio_working_3-way'!R17/3)</f>
        <v>-0.59928455196802966</v>
      </c>
      <c r="AT17" s="11">
        <f>IF(('OddsRatio_working_3-way'!X17=0),IF(Q17&gt;0,-Q17^(1/3),(-Q17)^(1/3)),'OddsRatio_working_3-way'!AN17-'OddsRatio_working_3-way'!R17/3)</f>
        <v>-0.45195702705744722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2.42</v>
      </c>
      <c r="D18" s="9">
        <f t="shared" si="13"/>
        <v>0.30275835763463699</v>
      </c>
      <c r="E18" s="9">
        <f t="shared" si="14"/>
        <v>0.29615810045416541</v>
      </c>
      <c r="F18" s="9">
        <f t="shared" si="15"/>
        <v>0.40108354191119772</v>
      </c>
      <c r="G18" s="9">
        <f t="shared" si="16"/>
        <v>1.0515818015715204</v>
      </c>
      <c r="H18" s="9">
        <f t="shared" si="17"/>
        <v>3.3029641454416296</v>
      </c>
      <c r="I18" s="9">
        <f t="shared" si="18"/>
        <v>3.3765748715516359</v>
      </c>
      <c r="J18" s="9">
        <f t="shared" si="19"/>
        <v>2.4932461582315586</v>
      </c>
      <c r="K18" s="11">
        <f t="shared" si="20"/>
        <v>0.31347962382445144</v>
      </c>
      <c r="L18" s="11">
        <f t="shared" si="21"/>
        <v>0.30674846625766872</v>
      </c>
      <c r="M18" s="11">
        <f t="shared" si="22"/>
        <v>0.41322314049586778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-0.2792654757418459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0.23324613292216317</v>
      </c>
      <c r="Q18" s="11">
        <f>2*'OddsRatio_working_3-way'!K18*'OddsRatio_working_3-way'!L18*'OddsRatio_working_3-way'!M18</f>
        <v>7.9470573397670594E-2</v>
      </c>
      <c r="R18" s="11">
        <f t="shared" si="23"/>
        <v>0</v>
      </c>
      <c r="S18" s="11">
        <f t="shared" si="24"/>
        <v>-0.83521291811157072</v>
      </c>
      <c r="T18" s="11">
        <f t="shared" si="25"/>
        <v>-0.28456998913511783</v>
      </c>
      <c r="U18" s="11">
        <f>'OddsRatio_working_3-way'!S18-'OddsRatio_working_3-way'!R18^2/3</f>
        <v>-0.83521291811157072</v>
      </c>
      <c r="V18" s="11">
        <f>'OddsRatio_working_3-way'!S18*'OddsRatio_working_3-way'!R18/3-2*'OddsRatio_working_3-way'!R18^3/27-'OddsRatio_working_3-way'!T18</f>
        <v>0.28456998913511783</v>
      </c>
      <c r="W18" s="11">
        <f>'OddsRatio_working_3-way'!V18^2+4*'OddsRatio_working_3-way'!U18^3/27</f>
        <v>-5.335231515142369E-3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0.14689733679640302</v>
      </c>
      <c r="Y18" s="11">
        <f>IF('OddsRatio_working_3-way'!W18&gt;=0,IF('OddsRatio_working_3-way'!V18+SQRT('OddsRatio_working_3-way'!W18)&gt;0,0,PI()),ACOS('OddsRatio_working_3-way'!V18/(2*'OddsRatio_working_3-way'!X18)))</f>
        <v>0.25125328189174301</v>
      </c>
      <c r="Z18" s="11">
        <f>'OddsRatio_working_3-way'!X18^(1/3)*COS('OddsRatio_working_3-way'!Y18/3)</f>
        <v>0.52579090078576018</v>
      </c>
      <c r="AA18" s="11">
        <f>'OddsRatio_working_3-way'!X18^(1/3)*COS(('OddsRatio_working_3-way'!Y18+2*PI())/3)</f>
        <v>-0.30112078251788377</v>
      </c>
      <c r="AB18" s="11">
        <f>'OddsRatio_working_3-way'!X18^(1/3)*COS(('OddsRatio_working_3-way'!Y18+4*PI())/3)</f>
        <v>-0.2246701182678765</v>
      </c>
      <c r="AC18" s="11">
        <f>'OddsRatio_working_3-way'!X18^(1/3)*SIN('OddsRatio_working_3-way'!Y18/3)</f>
        <v>4.4138811584467558E-2</v>
      </c>
      <c r="AD18" s="11">
        <f>'OddsRatio_working_3-way'!X18^(1/3)*SIN(('OddsRatio_working_3-way'!Y18+2*PI())/3)</f>
        <v>0.43327887136693793</v>
      </c>
      <c r="AE18" s="11">
        <f>'OddsRatio_working_3-way'!X18^(1/3)*SIN(('OddsRatio_working_3-way'!Y18+4*PI())/3)</f>
        <v>-0.4774176829514053</v>
      </c>
      <c r="AF18" s="11">
        <f>-'OddsRatio_working_3-way'!U18/(3*'OddsRatio_working_3-way'!X18^(1/3))*COS(('OddsRatio_working_3-way'!Y18)/3)</f>
        <v>0.5257909007857603</v>
      </c>
      <c r="AG18" s="11">
        <f>-'OddsRatio_working_3-way'!U18/(3*'OddsRatio_working_3-way'!X18^(1/3))*COS(('OddsRatio_working_3-way'!Y18+2*PI())/3)</f>
        <v>-0.30112078251788382</v>
      </c>
      <c r="AH18" s="11">
        <f>-'OddsRatio_working_3-way'!U18/(3*'OddsRatio_working_3-way'!X18^(1/3))*COS(('OddsRatio_working_3-way'!Y18+4*PI())/3)</f>
        <v>-0.22467011826787656</v>
      </c>
      <c r="AI18" s="11">
        <f>'OddsRatio_working_3-way'!U18/(3*'OddsRatio_working_3-way'!X18^(1/3))*SIN(('OddsRatio_working_3-way'!Y18)/3)</f>
        <v>-4.4138811584467572E-2</v>
      </c>
      <c r="AJ18" s="11">
        <f>'OddsRatio_working_3-way'!U18/(3*'OddsRatio_working_3-way'!X18^(1/3))*SIN(('OddsRatio_working_3-way'!Y18+2*PI())/3)</f>
        <v>-0.43327887136693799</v>
      </c>
      <c r="AK18" s="11">
        <f>'OddsRatio_working_3-way'!U18/(3*'OddsRatio_working_3-way'!X18^(1/3))*SIN(('OddsRatio_working_3-way'!Y18+4*PI())/3)</f>
        <v>0.47741768295140541</v>
      </c>
      <c r="AL18" s="11">
        <f>'OddsRatio_working_3-way'!Z18+'OddsRatio_working_3-way'!AF18</f>
        <v>1.0515818015715204</v>
      </c>
      <c r="AM18" s="11">
        <f>'OddsRatio_working_3-way'!AA18+'OddsRatio_working_3-way'!AG18</f>
        <v>-0.60224156503576753</v>
      </c>
      <c r="AN18" s="11">
        <f>'OddsRatio_working_3-way'!AB18+'OddsRatio_working_3-way'!AH18</f>
        <v>-0.44934023653575306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1.0515818015715204</v>
      </c>
      <c r="AS18" s="11">
        <f>IF(('OddsRatio_working_3-way'!X18=0),IF(Q18&gt;0,-Q18^(1/3),(-Q18)^(1/3)),'OddsRatio_working_3-way'!AM18-'OddsRatio_working_3-way'!R18/3)</f>
        <v>-0.60224156503576753</v>
      </c>
      <c r="AT18" s="11">
        <f>IF(('OddsRatio_working_3-way'!X18=0),IF(Q18&gt;0,-Q18^(1/3),(-Q18)^(1/3)),'OddsRatio_working_3-way'!AN18-'OddsRatio_working_3-way'!R18/3)</f>
        <v>-0.44934023653575306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3.89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1.99</v>
      </c>
      <c r="D19" s="9">
        <f t="shared" si="13"/>
        <v>0.24710774815293793</v>
      </c>
      <c r="E19" s="9">
        <f t="shared" si="14"/>
        <v>0.26358832453078512</v>
      </c>
      <c r="F19" s="9">
        <f t="shared" si="15"/>
        <v>0.48930392731627675</v>
      </c>
      <c r="G19" s="9">
        <f t="shared" si="16"/>
        <v>1.0542621672828081</v>
      </c>
      <c r="H19" s="9">
        <f t="shared" si="17"/>
        <v>4.0468176634473156</v>
      </c>
      <c r="I19" s="9">
        <f t="shared" si="18"/>
        <v>3.7937947432994421</v>
      </c>
      <c r="J19" s="9">
        <f t="shared" si="19"/>
        <v>2.0437195456099806</v>
      </c>
      <c r="K19" s="11">
        <f t="shared" si="20"/>
        <v>0.25706940874035988</v>
      </c>
      <c r="L19" s="11">
        <f t="shared" si="21"/>
        <v>0.27397260273972601</v>
      </c>
      <c r="M19" s="11">
        <f t="shared" si="22"/>
        <v>0.50251256281407031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-0.26833873561914579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0.23110941544359467</v>
      </c>
      <c r="Q19" s="11">
        <f>2*'OddsRatio_working_3-way'!K19*'OddsRatio_working_3-way'!L19*'OddsRatio_working_3-way'!M19</f>
        <v>7.0783894469707398E-2</v>
      </c>
      <c r="R19" s="11">
        <f t="shared" si="23"/>
        <v>0</v>
      </c>
      <c r="S19" s="11">
        <f t="shared" si="24"/>
        <v>-0.86125998510930291</v>
      </c>
      <c r="T19" s="11">
        <f t="shared" si="25"/>
        <v>-0.26378560033975584</v>
      </c>
      <c r="U19" s="11">
        <f>'OddsRatio_working_3-way'!S19-'OddsRatio_working_3-way'!R19^2/3</f>
        <v>-0.86125998510930291</v>
      </c>
      <c r="V19" s="11">
        <f>'OddsRatio_working_3-way'!S19*'OddsRatio_working_3-way'!R19/3-2*'OddsRatio_working_3-way'!R19^3/27-'OddsRatio_working_3-way'!T19</f>
        <v>0.26378560033975584</v>
      </c>
      <c r="W19" s="11">
        <f>'OddsRatio_working_3-way'!V19^2+4*'OddsRatio_working_3-way'!U19^3/27</f>
        <v>-2.5062453775174395E-2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0.15382237867243162</v>
      </c>
      <c r="Y19" s="11">
        <f>IF('OddsRatio_working_3-way'!W19&gt;=0,IF('OddsRatio_working_3-way'!V19+SQRT('OddsRatio_working_3-way'!W19)&gt;0,0,PI()),ACOS('OddsRatio_working_3-way'!V19/(2*'OddsRatio_working_3-way'!X19)))</f>
        <v>0.54053070112537949</v>
      </c>
      <c r="Z19" s="11">
        <f>'OddsRatio_working_3-way'!X19^(1/3)*COS('OddsRatio_working_3-way'!Y19/3)</f>
        <v>0.52713108364140415</v>
      </c>
      <c r="AA19" s="11">
        <f>'OddsRatio_working_3-way'!X19^(1/3)*COS(('OddsRatio_working_3-way'!Y19+2*PI())/3)</f>
        <v>-0.34671968646548257</v>
      </c>
      <c r="AB19" s="11">
        <f>'OddsRatio_working_3-way'!X19^(1/3)*COS(('OddsRatio_working_3-way'!Y19+4*PI())/3)</f>
        <v>-0.1804113971759217</v>
      </c>
      <c r="AC19" s="11">
        <f>'OddsRatio_working_3-way'!X19^(1/3)*SIN('OddsRatio_working_3-way'!Y19/3)</f>
        <v>9.6018135589794121E-2</v>
      </c>
      <c r="AD19" s="11">
        <f>'OddsRatio_working_3-way'!X19^(1/3)*SIN(('OddsRatio_working_3-way'!Y19+2*PI())/3)</f>
        <v>0.4084998417629786</v>
      </c>
      <c r="AE19" s="11">
        <f>'OddsRatio_working_3-way'!X19^(1/3)*SIN(('OddsRatio_working_3-way'!Y19+4*PI())/3)</f>
        <v>-0.50451797735277271</v>
      </c>
      <c r="AF19" s="11">
        <f>-'OddsRatio_working_3-way'!U19/(3*'OddsRatio_working_3-way'!X19^(1/3))*COS(('OddsRatio_working_3-way'!Y19)/3)</f>
        <v>0.52713108364140404</v>
      </c>
      <c r="AG19" s="11">
        <f>-'OddsRatio_working_3-way'!U19/(3*'OddsRatio_working_3-way'!X19^(1/3))*COS(('OddsRatio_working_3-way'!Y19+2*PI())/3)</f>
        <v>-0.34671968646548246</v>
      </c>
      <c r="AH19" s="11">
        <f>-'OddsRatio_working_3-way'!U19/(3*'OddsRatio_working_3-way'!X19^(1/3))*COS(('OddsRatio_working_3-way'!Y19+4*PI())/3)</f>
        <v>-0.18041139717592167</v>
      </c>
      <c r="AI19" s="11">
        <f>'OddsRatio_working_3-way'!U19/(3*'OddsRatio_working_3-way'!X19^(1/3))*SIN(('OddsRatio_working_3-way'!Y19)/3)</f>
        <v>-9.6018135589794093E-2</v>
      </c>
      <c r="AJ19" s="11">
        <f>'OddsRatio_working_3-way'!U19/(3*'OddsRatio_working_3-way'!X19^(1/3))*SIN(('OddsRatio_working_3-way'!Y19+2*PI())/3)</f>
        <v>-0.40849984176297854</v>
      </c>
      <c r="AK19" s="11">
        <f>'OddsRatio_working_3-way'!U19/(3*'OddsRatio_working_3-way'!X19^(1/3))*SIN(('OddsRatio_working_3-way'!Y19+4*PI())/3)</f>
        <v>0.5045179773527726</v>
      </c>
      <c r="AL19" s="11">
        <f>'OddsRatio_working_3-way'!Z19+'OddsRatio_working_3-way'!AF19</f>
        <v>1.0542621672828081</v>
      </c>
      <c r="AM19" s="11">
        <f>'OddsRatio_working_3-way'!AA19+'OddsRatio_working_3-way'!AG19</f>
        <v>-0.69343937293096503</v>
      </c>
      <c r="AN19" s="11">
        <f>'OddsRatio_working_3-way'!AB19+'OddsRatio_working_3-way'!AH19</f>
        <v>-0.36082279435184339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1.0542621672828081</v>
      </c>
      <c r="AS19" s="11">
        <f>IF(('OddsRatio_working_3-way'!X19=0),IF(Q19&gt;0,-Q19^(1/3),(-Q19)^(1/3)),'OddsRatio_working_3-way'!AM19-'OddsRatio_working_3-way'!R19/3)</f>
        <v>-0.69343937293096503</v>
      </c>
      <c r="AT19" s="11">
        <f>IF(('OddsRatio_working_3-way'!X19=0),IF(Q19&gt;0,-Q19^(1/3),(-Q19)^(1/3)),'OddsRatio_working_3-way'!AN19-'OddsRatio_working_3-way'!R19/3)</f>
        <v>-0.36082279435184339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1.94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4.59</v>
      </c>
      <c r="D20" s="9">
        <f t="shared" si="13"/>
        <v>0.5005929265491752</v>
      </c>
      <c r="E20" s="9">
        <f t="shared" si="14"/>
        <v>0.29151126402029937</v>
      </c>
      <c r="F20" s="9">
        <f t="shared" si="15"/>
        <v>0.20789580943052532</v>
      </c>
      <c r="G20" s="9">
        <f t="shared" si="16"/>
        <v>1.0613096840076437</v>
      </c>
      <c r="H20" s="9">
        <f t="shared" si="17"/>
        <v>1.9976311029671852</v>
      </c>
      <c r="I20" s="9">
        <f t="shared" si="18"/>
        <v>3.4303991763775037</v>
      </c>
      <c r="J20" s="9">
        <f t="shared" si="19"/>
        <v>4.810101765587441</v>
      </c>
      <c r="K20" s="11">
        <f t="shared" si="20"/>
        <v>0.51546391752577325</v>
      </c>
      <c r="L20" s="11">
        <f t="shared" si="21"/>
        <v>0.303951367781155</v>
      </c>
      <c r="M20" s="11">
        <f t="shared" si="22"/>
        <v>0.2178649237472767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-0.26378340568758996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0.23279522137630854</v>
      </c>
      <c r="Q20" s="11">
        <f>2*'OddsRatio_working_3-way'!K20*'OddsRatio_working_3-way'!L20*'OddsRatio_working_3-way'!M20</f>
        <v>6.8268393365486388E-2</v>
      </c>
      <c r="R20" s="11">
        <f t="shared" si="23"/>
        <v>0</v>
      </c>
      <c r="S20" s="11">
        <f t="shared" si="24"/>
        <v>-0.88252413289415921</v>
      </c>
      <c r="T20" s="11">
        <f t="shared" si="25"/>
        <v>-0.25880473105400564</v>
      </c>
      <c r="U20" s="11">
        <f>'OddsRatio_working_3-way'!S20-'OddsRatio_working_3-way'!R20^2/3</f>
        <v>-0.88252413289415921</v>
      </c>
      <c r="V20" s="11">
        <f>'OddsRatio_working_3-way'!S20*'OddsRatio_working_3-way'!R20/3-2*'OddsRatio_working_3-way'!R20^3/27-'OddsRatio_working_3-way'!T20</f>
        <v>0.25880473105400564</v>
      </c>
      <c r="W20" s="11">
        <f>'OddsRatio_working_3-way'!V20^2+4*'OddsRatio_working_3-way'!U20^3/27</f>
        <v>-3.4850170697147409E-2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0.15955411269619751</v>
      </c>
      <c r="Y20" s="11">
        <f>IF('OddsRatio_working_3-way'!W20&gt;=0,IF('OddsRatio_working_3-way'!V20+SQRT('OddsRatio_working_3-way'!W20)&gt;0,0,PI()),ACOS('OddsRatio_working_3-way'!V20/(2*'OddsRatio_working_3-way'!X20)))</f>
        <v>0.62489432465618533</v>
      </c>
      <c r="Z20" s="11">
        <f>'OddsRatio_working_3-way'!X20^(1/3)*COS('OddsRatio_working_3-way'!Y20/3)</f>
        <v>0.53065484200382185</v>
      </c>
      <c r="AA20" s="11">
        <f>'OddsRatio_working_3-way'!X20^(1/3)*COS(('OddsRatio_working_3-way'!Y20+2*PI())/3)</f>
        <v>-0.36246192680167283</v>
      </c>
      <c r="AB20" s="11">
        <f>'OddsRatio_working_3-way'!X20^(1/3)*COS(('OddsRatio_working_3-way'!Y20+4*PI())/3)</f>
        <v>-0.16819291520214896</v>
      </c>
      <c r="AC20" s="11">
        <f>'OddsRatio_working_3-way'!X20^(1/3)*SIN('OddsRatio_working_3-way'!Y20/3)</f>
        <v>0.11216126614218749</v>
      </c>
      <c r="AD20" s="11">
        <f>'OddsRatio_working_3-way'!X20^(1/3)*SIN(('OddsRatio_working_3-way'!Y20+2*PI())/3)</f>
        <v>0.40347994074543359</v>
      </c>
      <c r="AE20" s="11">
        <f>'OddsRatio_working_3-way'!X20^(1/3)*SIN(('OddsRatio_working_3-way'!Y20+4*PI())/3)</f>
        <v>-0.51564120688762116</v>
      </c>
      <c r="AF20" s="11">
        <f>-'OddsRatio_working_3-way'!U20/(3*'OddsRatio_working_3-way'!X20^(1/3))*COS(('OddsRatio_working_3-way'!Y20)/3)</f>
        <v>0.53065484200382185</v>
      </c>
      <c r="AG20" s="11">
        <f>-'OddsRatio_working_3-way'!U20/(3*'OddsRatio_working_3-way'!X20^(1/3))*COS(('OddsRatio_working_3-way'!Y20+2*PI())/3)</f>
        <v>-0.36246192680167283</v>
      </c>
      <c r="AH20" s="11">
        <f>-'OddsRatio_working_3-way'!U20/(3*'OddsRatio_working_3-way'!X20^(1/3))*COS(('OddsRatio_working_3-way'!Y20+4*PI())/3)</f>
        <v>-0.16819291520214896</v>
      </c>
      <c r="AI20" s="11">
        <f>'OddsRatio_working_3-way'!U20/(3*'OddsRatio_working_3-way'!X20^(1/3))*SIN(('OddsRatio_working_3-way'!Y20)/3)</f>
        <v>-0.11216126614218749</v>
      </c>
      <c r="AJ20" s="11">
        <f>'OddsRatio_working_3-way'!U20/(3*'OddsRatio_working_3-way'!X20^(1/3))*SIN(('OddsRatio_working_3-way'!Y20+2*PI())/3)</f>
        <v>-0.40347994074543359</v>
      </c>
      <c r="AK20" s="11">
        <f>'OddsRatio_working_3-way'!U20/(3*'OddsRatio_working_3-way'!X20^(1/3))*SIN(('OddsRatio_working_3-way'!Y20+4*PI())/3)</f>
        <v>0.51564120688762116</v>
      </c>
      <c r="AL20" s="11">
        <f>'OddsRatio_working_3-way'!Z20+'OddsRatio_working_3-way'!AF20</f>
        <v>1.0613096840076437</v>
      </c>
      <c r="AM20" s="11">
        <f>'OddsRatio_working_3-way'!AA20+'OddsRatio_working_3-way'!AG20</f>
        <v>-0.72492385360334566</v>
      </c>
      <c r="AN20" s="11">
        <f>'OddsRatio_working_3-way'!AB20+'OddsRatio_working_3-way'!AH20</f>
        <v>-0.33638583040429793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1.0613096840076437</v>
      </c>
      <c r="AS20" s="11">
        <f>IF(('OddsRatio_working_3-way'!X20=0),IF(Q20&gt;0,-Q20^(1/3),(-Q20)^(1/3)),'OddsRatio_working_3-way'!AM20-'OddsRatio_working_3-way'!R20/3)</f>
        <v>-0.72492385360334566</v>
      </c>
      <c r="AT20" s="11">
        <f>IF(('OddsRatio_working_3-way'!X20=0),IF(Q20&gt;0,-Q20^(1/3),(-Q20)^(1/3)),'OddsRatio_working_3-way'!AN20-'OddsRatio_working_3-way'!R20/3)</f>
        <v>-0.33638583040429793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2.35</v>
      </c>
      <c r="B21" s="4">
        <f>IF('True_Odds_Calculator_3-way'!B22="","",'True_Odds_Calculator_3-way'!B22)</f>
        <v>3.42</v>
      </c>
      <c r="C21" s="4">
        <f>IF('True_Odds_Calculator_3-way'!C22="","",'True_Odds_Calculator_3-way'!C22)</f>
        <v>3.16</v>
      </c>
      <c r="D21" s="9">
        <f t="shared" si="13"/>
        <v>0.41289261719410519</v>
      </c>
      <c r="E21" s="9">
        <f t="shared" si="14"/>
        <v>0.28177315369307854</v>
      </c>
      <c r="F21" s="9">
        <f t="shared" si="15"/>
        <v>0.30533422911281649</v>
      </c>
      <c r="G21" s="9">
        <f t="shared" si="16"/>
        <v>1.0532868342122663</v>
      </c>
      <c r="H21" s="9">
        <f t="shared" si="17"/>
        <v>2.4219372261865595</v>
      </c>
      <c r="I21" s="9">
        <f t="shared" si="18"/>
        <v>3.5489541387936843</v>
      </c>
      <c r="J21" s="9">
        <f t="shared" si="19"/>
        <v>3.2750995618984948</v>
      </c>
      <c r="K21" s="11">
        <f t="shared" si="20"/>
        <v>0.42553191489361702</v>
      </c>
      <c r="L21" s="11">
        <f t="shared" si="21"/>
        <v>0.29239766081871343</v>
      </c>
      <c r="M21" s="11">
        <f t="shared" si="22"/>
        <v>0.31645569620253161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-0.27785731498150168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0.23349288023902112</v>
      </c>
      <c r="Q21" s="11">
        <f>2*'OddsRatio_working_3-way'!K21*'OddsRatio_working_3-way'!L21*'OddsRatio_working_3-way'!M21</f>
        <v>7.8749706657342683E-2</v>
      </c>
      <c r="R21" s="11">
        <f t="shared" si="23"/>
        <v>0</v>
      </c>
      <c r="S21" s="11">
        <f t="shared" si="24"/>
        <v>-0.84033375279166533</v>
      </c>
      <c r="T21" s="11">
        <f t="shared" si="25"/>
        <v>-0.28341779183530019</v>
      </c>
      <c r="U21" s="11">
        <f>'OddsRatio_working_3-way'!S21-'OddsRatio_working_3-way'!R21^2/3</f>
        <v>-0.84033375279166533</v>
      </c>
      <c r="V21" s="11">
        <f>'OddsRatio_working_3-way'!S21*'OddsRatio_working_3-way'!R21/3-2*'OddsRatio_working_3-way'!R21^3/27-'OddsRatio_working_3-way'!T21</f>
        <v>0.28341779183530019</v>
      </c>
      <c r="W21" s="11">
        <f>'OddsRatio_working_3-way'!V21^2+4*'OddsRatio_working_3-way'!U21^3/27</f>
        <v>-7.5870617381220973E-3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0.1482503848788593</v>
      </c>
      <c r="Y21" s="11">
        <f>IF('OddsRatio_working_3-way'!W21&gt;=0,IF('OddsRatio_working_3-way'!V21+SQRT('OddsRatio_working_3-way'!W21)&gt;0,0,PI()),ACOS('OddsRatio_working_3-way'!V21/(2*'OddsRatio_working_3-way'!X21)))</f>
        <v>0.29817099169455807</v>
      </c>
      <c r="Z21" s="11">
        <f>'OddsRatio_working_3-way'!X21^(1/3)*COS('OddsRatio_working_3-way'!Y21/3)</f>
        <v>0.52664341710613327</v>
      </c>
      <c r="AA21" s="11">
        <f>'OddsRatio_working_3-way'!X21^(1/3)*COS(('OddsRatio_working_3-way'!Y21+2*PI())/3)</f>
        <v>-0.3088021616290621</v>
      </c>
      <c r="AB21" s="11">
        <f>'OddsRatio_working_3-way'!X21^(1/3)*COS(('OddsRatio_working_3-way'!Y21+4*PI())/3)</f>
        <v>-0.21784125547707114</v>
      </c>
      <c r="AC21" s="11">
        <f>'OddsRatio_working_3-way'!X21^(1/3)*SIN('OddsRatio_working_3-way'!Y21/3)</f>
        <v>5.2516303652584202E-2</v>
      </c>
      <c r="AD21" s="11">
        <f>'OddsRatio_working_3-way'!X21^(1/3)*SIN(('OddsRatio_working_3-way'!Y21+2*PI())/3)</f>
        <v>0.4298284261234635</v>
      </c>
      <c r="AE21" s="11">
        <f>'OddsRatio_working_3-way'!X21^(1/3)*SIN(('OddsRatio_working_3-way'!Y21+4*PI())/3)</f>
        <v>-0.48234472977604775</v>
      </c>
      <c r="AF21" s="11">
        <f>-'OddsRatio_working_3-way'!U21/(3*'OddsRatio_working_3-way'!X21^(1/3))*COS(('OddsRatio_working_3-way'!Y21)/3)</f>
        <v>0.52664341710613316</v>
      </c>
      <c r="AG21" s="11">
        <f>-'OddsRatio_working_3-way'!U21/(3*'OddsRatio_working_3-way'!X21^(1/3))*COS(('OddsRatio_working_3-way'!Y21+2*PI())/3)</f>
        <v>-0.30880216162906204</v>
      </c>
      <c r="AH21" s="11">
        <f>-'OddsRatio_working_3-way'!U21/(3*'OddsRatio_working_3-way'!X21^(1/3))*COS(('OddsRatio_working_3-way'!Y21+4*PI())/3)</f>
        <v>-0.21784125547707109</v>
      </c>
      <c r="AI21" s="11">
        <f>'OddsRatio_working_3-way'!U21/(3*'OddsRatio_working_3-way'!X21^(1/3))*SIN(('OddsRatio_working_3-way'!Y21)/3)</f>
        <v>-5.2516303652584195E-2</v>
      </c>
      <c r="AJ21" s="11">
        <f>'OddsRatio_working_3-way'!U21/(3*'OddsRatio_working_3-way'!X21^(1/3))*SIN(('OddsRatio_working_3-way'!Y21+2*PI())/3)</f>
        <v>-0.42982842612346345</v>
      </c>
      <c r="AK21" s="11">
        <f>'OddsRatio_working_3-way'!U21/(3*'OddsRatio_working_3-way'!X21^(1/3))*SIN(('OddsRatio_working_3-way'!Y21+4*PI())/3)</f>
        <v>0.4823447297760477</v>
      </c>
      <c r="AL21" s="11">
        <f>'OddsRatio_working_3-way'!Z21+'OddsRatio_working_3-way'!AF21</f>
        <v>1.0532868342122663</v>
      </c>
      <c r="AM21" s="11">
        <f>'OddsRatio_working_3-way'!AA21+'OddsRatio_working_3-way'!AG21</f>
        <v>-0.61760432325812409</v>
      </c>
      <c r="AN21" s="11">
        <f>'OddsRatio_working_3-way'!AB21+'OddsRatio_working_3-way'!AH21</f>
        <v>-0.43568251095414223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1.0532868342122663</v>
      </c>
      <c r="AS21" s="11">
        <f>IF(('OddsRatio_working_3-way'!X21=0),IF(Q21&gt;0,-Q21^(1/3),(-Q21)^(1/3)),'OddsRatio_working_3-way'!AM21-'OddsRatio_working_3-way'!R21/3)</f>
        <v>-0.61760432325812409</v>
      </c>
      <c r="AT21" s="11">
        <f>IF(('OddsRatio_working_3-way'!X21=0),IF(Q21&gt;0,-Q21^(1/3),(-Q21)^(1/3)),'OddsRatio_working_3-way'!AN21-'OddsRatio_working_3-way'!R21/3)</f>
        <v>-0.43568251095414223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2.31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3.47</v>
      </c>
      <c r="D22" s="9">
        <f t="shared" si="13"/>
        <v>0.42081377902790879</v>
      </c>
      <c r="E22" s="9">
        <f t="shared" si="14"/>
        <v>0.30102976258917841</v>
      </c>
      <c r="F22" s="9">
        <f t="shared" si="15"/>
        <v>0.27815645838291286</v>
      </c>
      <c r="G22" s="9">
        <f t="shared" si="16"/>
        <v>1.0506473605963249</v>
      </c>
      <c r="H22" s="9">
        <f t="shared" si="17"/>
        <v>2.3763480423811858</v>
      </c>
      <c r="I22" s="9">
        <f t="shared" si="18"/>
        <v>3.3219306669178783</v>
      </c>
      <c r="J22" s="9">
        <f t="shared" si="19"/>
        <v>3.5950989806729217</v>
      </c>
      <c r="K22" s="11">
        <f t="shared" si="20"/>
        <v>0.4329004329004329</v>
      </c>
      <c r="L22" s="11">
        <f t="shared" si="21"/>
        <v>0.3115264797507788</v>
      </c>
      <c r="M22" s="11">
        <f t="shared" si="22"/>
        <v>0.28818443804034583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-0.27791631042459242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0.2327985844913314</v>
      </c>
      <c r="Q22" s="11">
        <f>2*'OddsRatio_working_3-way'!K22*'OddsRatio_working_3-way'!L22*'OddsRatio_working_3-way'!M22</f>
        <v>7.7729076624818497E-2</v>
      </c>
      <c r="R22" s="11">
        <f t="shared" si="23"/>
        <v>0</v>
      </c>
      <c r="S22" s="11">
        <f t="shared" si="24"/>
        <v>-0.83765714986525452</v>
      </c>
      <c r="T22" s="11">
        <f t="shared" si="25"/>
        <v>-0.27968519194165425</v>
      </c>
      <c r="U22" s="11">
        <f>'OddsRatio_working_3-way'!S22-'OddsRatio_working_3-way'!R22^2/3</f>
        <v>-0.83765714986525452</v>
      </c>
      <c r="V22" s="11">
        <f>'OddsRatio_working_3-way'!S22*'OddsRatio_working_3-way'!R22/3-2*'OddsRatio_working_3-way'!R22^3/27-'OddsRatio_working_3-way'!T22</f>
        <v>0.27968519194165425</v>
      </c>
      <c r="W22" s="11">
        <f>'OddsRatio_working_3-way'!V22^2+4*'OddsRatio_working_3-way'!U22^3/27</f>
        <v>-8.8515229079394186E-3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0.14754264595311029</v>
      </c>
      <c r="Y22" s="11">
        <f>IF('OddsRatio_working_3-way'!W22&gt;=0,IF('OddsRatio_working_3-way'!V22+SQRT('OddsRatio_working_3-way'!W22)&gt;0,0,PI()),ACOS('OddsRatio_working_3-way'!V22/(2*'OddsRatio_working_3-way'!X22)))</f>
        <v>0.32449655616962825</v>
      </c>
      <c r="Z22" s="11">
        <f>'OddsRatio_working_3-way'!X22^(1/3)*COS('OddsRatio_working_3-way'!Y22/3)</f>
        <v>0.52532368029816245</v>
      </c>
      <c r="AA22" s="11">
        <f>'OddsRatio_working_3-way'!X22^(1/3)*COS(('OddsRatio_working_3-way'!Y22+2*PI())/3)</f>
        <v>-0.31206387102645644</v>
      </c>
      <c r="AB22" s="11">
        <f>'OddsRatio_working_3-way'!X22^(1/3)*COS(('OddsRatio_working_3-way'!Y22+4*PI())/3)</f>
        <v>-0.21325980927170618</v>
      </c>
      <c r="AC22" s="11">
        <f>'OddsRatio_working_3-way'!X22^(1/3)*SIN('OddsRatio_working_3-way'!Y22/3)</f>
        <v>5.7044551651133438E-2</v>
      </c>
      <c r="AD22" s="11">
        <f>'OddsRatio_working_3-way'!X22^(1/3)*SIN(('OddsRatio_working_3-way'!Y22+2*PI())/3)</f>
        <v>0.42642137652217676</v>
      </c>
      <c r="AE22" s="11">
        <f>'OddsRatio_working_3-way'!X22^(1/3)*SIN(('OddsRatio_working_3-way'!Y22+4*PI())/3)</f>
        <v>-0.48346592817331024</v>
      </c>
      <c r="AF22" s="11">
        <f>-'OddsRatio_working_3-way'!U22/(3*'OddsRatio_working_3-way'!X22^(1/3))*COS(('OddsRatio_working_3-way'!Y22)/3)</f>
        <v>0.52532368029816245</v>
      </c>
      <c r="AG22" s="11">
        <f>-'OddsRatio_working_3-way'!U22/(3*'OddsRatio_working_3-way'!X22^(1/3))*COS(('OddsRatio_working_3-way'!Y22+2*PI())/3)</f>
        <v>-0.31206387102645644</v>
      </c>
      <c r="AH22" s="11">
        <f>-'OddsRatio_working_3-way'!U22/(3*'OddsRatio_working_3-way'!X22^(1/3))*COS(('OddsRatio_working_3-way'!Y22+4*PI())/3)</f>
        <v>-0.21325980927170618</v>
      </c>
      <c r="AI22" s="11">
        <f>'OddsRatio_working_3-way'!U22/(3*'OddsRatio_working_3-way'!X22^(1/3))*SIN(('OddsRatio_working_3-way'!Y22)/3)</f>
        <v>-5.7044551651133438E-2</v>
      </c>
      <c r="AJ22" s="11">
        <f>'OddsRatio_working_3-way'!U22/(3*'OddsRatio_working_3-way'!X22^(1/3))*SIN(('OddsRatio_working_3-way'!Y22+2*PI())/3)</f>
        <v>-0.42642137652217676</v>
      </c>
      <c r="AK22" s="11">
        <f>'OddsRatio_working_3-way'!U22/(3*'OddsRatio_working_3-way'!X22^(1/3))*SIN(('OddsRatio_working_3-way'!Y22+4*PI())/3)</f>
        <v>0.48346592817331024</v>
      </c>
      <c r="AL22" s="11">
        <f>'OddsRatio_working_3-way'!Z22+'OddsRatio_working_3-way'!AF22</f>
        <v>1.0506473605963249</v>
      </c>
      <c r="AM22" s="11">
        <f>'OddsRatio_working_3-way'!AA22+'OddsRatio_working_3-way'!AG22</f>
        <v>-0.62412774205291288</v>
      </c>
      <c r="AN22" s="11">
        <f>'OddsRatio_working_3-way'!AB22+'OddsRatio_working_3-way'!AH22</f>
        <v>-0.42651961854341236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1.0506473605963249</v>
      </c>
      <c r="AS22" s="11">
        <f>IF(('OddsRatio_working_3-way'!X22=0),IF(Q22&gt;0,-Q22^(1/3),(-Q22)^(1/3)),'OddsRatio_working_3-way'!AM22-'OddsRatio_working_3-way'!R22/3)</f>
        <v>-0.62412774205291288</v>
      </c>
      <c r="AT22" s="11">
        <f>IF(('OddsRatio_working_3-way'!X22=0),IF(Q22&gt;0,-Q22^(1/3),(-Q22)^(1/3)),'OddsRatio_working_3-way'!AN22-'OddsRatio_working_3-way'!R22/3)</f>
        <v>-0.42651961854341236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2.08</v>
      </c>
      <c r="B23" s="4">
        <f>IF('True_Odds_Calculator_3-way'!B24="","",'True_Odds_Calculator_3-way'!B24)</f>
        <v>3.45</v>
      </c>
      <c r="C23" s="4">
        <f>IF('True_Odds_Calculator_3-way'!C24="","",'True_Odds_Calculator_3-way'!C24)</f>
        <v>3.79</v>
      </c>
      <c r="D23" s="9">
        <f t="shared" si="13"/>
        <v>0.4674342780483326</v>
      </c>
      <c r="E23" s="9">
        <f t="shared" si="14"/>
        <v>0.27897039391902162</v>
      </c>
      <c r="F23" s="9">
        <f t="shared" si="15"/>
        <v>0.25359532803264584</v>
      </c>
      <c r="G23" s="9">
        <f t="shared" si="16"/>
        <v>1.0549427638756064</v>
      </c>
      <c r="H23" s="9">
        <f t="shared" si="17"/>
        <v>2.1393381849856552</v>
      </c>
      <c r="I23" s="9">
        <f t="shared" si="18"/>
        <v>3.5846097714952356</v>
      </c>
      <c r="J23" s="9">
        <f t="shared" si="19"/>
        <v>3.9432903112129414</v>
      </c>
      <c r="K23" s="11">
        <f t="shared" si="20"/>
        <v>0.48076923076923073</v>
      </c>
      <c r="L23" s="11">
        <f t="shared" si="21"/>
        <v>0.28985507246376813</v>
      </c>
      <c r="M23" s="11">
        <f t="shared" si="22"/>
        <v>0.26385224274406333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-0.27143909778417075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0.23237822939555192</v>
      </c>
      <c r="Q23" s="11">
        <f>2*'OddsRatio_working_3-way'!K23*'OddsRatio_working_3-way'!L23*'OddsRatio_working_3-way'!M23</f>
        <v>7.3537414365680967E-2</v>
      </c>
      <c r="R23" s="11">
        <f t="shared" si="23"/>
        <v>0</v>
      </c>
      <c r="S23" s="11">
        <f t="shared" si="24"/>
        <v>-0.85609711825789636</v>
      </c>
      <c r="T23" s="11">
        <f t="shared" si="25"/>
        <v>-0.27091680957528358</v>
      </c>
      <c r="U23" s="11">
        <f>'OddsRatio_working_3-way'!S23-'OddsRatio_working_3-way'!R23^2/3</f>
        <v>-0.85609711825789636</v>
      </c>
      <c r="V23" s="11">
        <f>'OddsRatio_working_3-way'!S23*'OddsRatio_working_3-way'!R23/3-2*'OddsRatio_working_3-way'!R23^3/27-'OddsRatio_working_3-way'!T23</f>
        <v>0.27091680957528358</v>
      </c>
      <c r="W23" s="11">
        <f>'OddsRatio_working_3-way'!V23^2+4*'OddsRatio_working_3-way'!U23^3/27</f>
        <v>-1.955749360119885E-2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0.15244130945354784</v>
      </c>
      <c r="Y23" s="11">
        <f>IF('OddsRatio_working_3-way'!W23&gt;=0,IF('OddsRatio_working_3-way'!V23+SQRT('OddsRatio_working_3-way'!W23)&gt;0,0,PI()),ACOS('OddsRatio_working_3-way'!V23/(2*'OddsRatio_working_3-way'!X23)))</f>
        <v>0.47652594029684159</v>
      </c>
      <c r="Z23" s="11">
        <f>'OddsRatio_working_3-way'!X23^(1/3)*COS('OddsRatio_working_3-way'!Y23/3)</f>
        <v>0.5274713819378033</v>
      </c>
      <c r="AA23" s="11">
        <f>'OddsRatio_working_3-way'!X23^(1/3)*COS(('OddsRatio_working_3-way'!Y23+2*PI())/3)</f>
        <v>-0.33691174915696054</v>
      </c>
      <c r="AB23" s="11">
        <f>'OddsRatio_working_3-way'!X23^(1/3)*COS(('OddsRatio_working_3-way'!Y23+4*PI())/3)</f>
        <v>-0.19055963278084287</v>
      </c>
      <c r="AC23" s="11">
        <f>'OddsRatio_working_3-way'!X23^(1/3)*SIN('OddsRatio_working_3-way'!Y23/3)</f>
        <v>8.4496433786222958E-2</v>
      </c>
      <c r="AD23" s="11">
        <f>'OddsRatio_working_3-way'!X23^(1/3)*SIN(('OddsRatio_working_3-way'!Y23+2*PI())/3)</f>
        <v>0.41455539963431048</v>
      </c>
      <c r="AE23" s="11">
        <f>'OddsRatio_working_3-way'!X23^(1/3)*SIN(('OddsRatio_working_3-way'!Y23+4*PI())/3)</f>
        <v>-0.49905183342053344</v>
      </c>
      <c r="AF23" s="11">
        <f>-'OddsRatio_working_3-way'!U23/(3*'OddsRatio_working_3-way'!X23^(1/3))*COS(('OddsRatio_working_3-way'!Y23)/3)</f>
        <v>0.52747138193780307</v>
      </c>
      <c r="AG23" s="11">
        <f>-'OddsRatio_working_3-way'!U23/(3*'OddsRatio_working_3-way'!X23^(1/3))*COS(('OddsRatio_working_3-way'!Y23+2*PI())/3)</f>
        <v>-0.33691174915696043</v>
      </c>
      <c r="AH23" s="11">
        <f>-'OddsRatio_working_3-way'!U23/(3*'OddsRatio_working_3-way'!X23^(1/3))*COS(('OddsRatio_working_3-way'!Y23+4*PI())/3)</f>
        <v>-0.19055963278084279</v>
      </c>
      <c r="AI23" s="11">
        <f>'OddsRatio_working_3-way'!U23/(3*'OddsRatio_working_3-way'!X23^(1/3))*SIN(('OddsRatio_working_3-way'!Y23)/3)</f>
        <v>-8.4496433786222916E-2</v>
      </c>
      <c r="AJ23" s="11">
        <f>'OddsRatio_working_3-way'!U23/(3*'OddsRatio_working_3-way'!X23^(1/3))*SIN(('OddsRatio_working_3-way'!Y23+2*PI())/3)</f>
        <v>-0.41455539963431026</v>
      </c>
      <c r="AK23" s="11">
        <f>'OddsRatio_working_3-way'!U23/(3*'OddsRatio_working_3-way'!X23^(1/3))*SIN(('OddsRatio_working_3-way'!Y23+4*PI())/3)</f>
        <v>0.49905183342053328</v>
      </c>
      <c r="AL23" s="11">
        <f>'OddsRatio_working_3-way'!Z23+'OddsRatio_working_3-way'!AF23</f>
        <v>1.0549427638756064</v>
      </c>
      <c r="AM23" s="11">
        <f>'OddsRatio_working_3-way'!AA23+'OddsRatio_working_3-way'!AG23</f>
        <v>-0.67382349831392097</v>
      </c>
      <c r="AN23" s="11">
        <f>'OddsRatio_working_3-way'!AB23+'OddsRatio_working_3-way'!AH23</f>
        <v>-0.38111926556168563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1.0549427638756064</v>
      </c>
      <c r="AS23" s="11">
        <f>IF(('OddsRatio_working_3-way'!X23=0),IF(Q23&gt;0,-Q23^(1/3),(-Q23)^(1/3)),'OddsRatio_working_3-way'!AM23-'OddsRatio_working_3-way'!R23/3)</f>
        <v>-0.67382349831392097</v>
      </c>
      <c r="AT23" s="11">
        <f>IF(('OddsRatio_working_3-way'!X23=0),IF(Q23&gt;0,-Q23^(1/3),(-Q23)^(1/3)),'OddsRatio_working_3-way'!AN23-'OddsRatio_working_3-way'!R23/3)</f>
        <v>-0.38111926556168563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1.76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4.7</v>
      </c>
      <c r="D24" s="9">
        <f t="shared" si="13"/>
        <v>0.5528083009030621</v>
      </c>
      <c r="E24" s="9">
        <f t="shared" si="14"/>
        <v>0.24469231091761631</v>
      </c>
      <c r="F24" s="9">
        <f t="shared" si="15"/>
        <v>0.2024993881793212</v>
      </c>
      <c r="G24" s="9">
        <f t="shared" si="16"/>
        <v>1.0644017635579766</v>
      </c>
      <c r="H24" s="9">
        <f t="shared" si="17"/>
        <v>1.8089453403040621</v>
      </c>
      <c r="I24" s="9">
        <f t="shared" si="18"/>
        <v>4.0867651143181316</v>
      </c>
      <c r="J24" s="9">
        <f t="shared" si="19"/>
        <v>4.9382865251645134</v>
      </c>
      <c r="K24" s="11">
        <f t="shared" si="20"/>
        <v>0.56818181818181823</v>
      </c>
      <c r="L24" s="11">
        <f t="shared" si="21"/>
        <v>0.25641025641025644</v>
      </c>
      <c r="M24" s="11">
        <f t="shared" si="22"/>
        <v>0.21276595744680851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-0.25277736447949184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0.22814065367256864</v>
      </c>
      <c r="Q24" s="11">
        <f>2*'OddsRatio_working_3-way'!K24*'OddsRatio_working_3-way'!L24*'OddsRatio_working_3-way'!M24</f>
        <v>6.1994742845806694E-2</v>
      </c>
      <c r="R24" s="11">
        <f t="shared" si="23"/>
        <v>0</v>
      </c>
      <c r="S24" s="11">
        <f t="shared" si="24"/>
        <v>-0.90253592975916164</v>
      </c>
      <c r="T24" s="11">
        <f t="shared" si="25"/>
        <v>-0.2452543287389026</v>
      </c>
      <c r="U24" s="11">
        <f>'OddsRatio_working_3-way'!S24-'OddsRatio_working_3-way'!R24^2/3</f>
        <v>-0.90253592975916164</v>
      </c>
      <c r="V24" s="11">
        <f>'OddsRatio_working_3-way'!S24*'OddsRatio_working_3-way'!R24/3-2*'OddsRatio_working_3-way'!R24^3/27-'OddsRatio_working_3-way'!T24</f>
        <v>0.2452543287389026</v>
      </c>
      <c r="W24" s="11">
        <f>'OddsRatio_working_3-way'!V24^2+4*'OddsRatio_working_3-way'!U24^3/27</f>
        <v>-4.8765823740086804E-2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0.16501174920687958</v>
      </c>
      <c r="Y24" s="11">
        <f>IF('OddsRatio_working_3-way'!W24&gt;=0,IF('OddsRatio_working_3-way'!V24+SQRT('OddsRatio_working_3-way'!W24)&gt;0,0,PI()),ACOS('OddsRatio_working_3-way'!V24/(2*'OddsRatio_working_3-way'!X24)))</f>
        <v>0.73304248090172441</v>
      </c>
      <c r="Z24" s="11">
        <f>'OddsRatio_working_3-way'!X24^(1/3)*COS('OddsRatio_working_3-way'!Y24/3)</f>
        <v>0.53220088177898817</v>
      </c>
      <c r="AA24" s="11">
        <f>'OddsRatio_working_3-way'!X24^(1/3)*COS(('OddsRatio_working_3-way'!Y24+2*PI())/3)</f>
        <v>-0.38101627319749659</v>
      </c>
      <c r="AB24" s="11">
        <f>'OddsRatio_working_3-way'!X24^(1/3)*COS(('OddsRatio_working_3-way'!Y24+4*PI())/3)</f>
        <v>-0.15118460858149177</v>
      </c>
      <c r="AC24" s="11">
        <f>'OddsRatio_working_3-way'!X24^(1/3)*SIN('OddsRatio_working_3-way'!Y24/3)</f>
        <v>0.13269337343435025</v>
      </c>
      <c r="AD24" s="11">
        <f>'OddsRatio_working_3-way'!X24^(1/3)*SIN(('OddsRatio_working_3-way'!Y24+2*PI())/3)</f>
        <v>0.3945527968199074</v>
      </c>
      <c r="AE24" s="11">
        <f>'OddsRatio_working_3-way'!X24^(1/3)*SIN(('OddsRatio_working_3-way'!Y24+4*PI())/3)</f>
        <v>-0.52724617025425768</v>
      </c>
      <c r="AF24" s="11">
        <f>-'OddsRatio_working_3-way'!U24/(3*'OddsRatio_working_3-way'!X24^(1/3))*COS(('OddsRatio_working_3-way'!Y24)/3)</f>
        <v>0.53220088177898828</v>
      </c>
      <c r="AG24" s="11">
        <f>-'OddsRatio_working_3-way'!U24/(3*'OddsRatio_working_3-way'!X24^(1/3))*COS(('OddsRatio_working_3-way'!Y24+2*PI())/3)</f>
        <v>-0.38101627319749665</v>
      </c>
      <c r="AH24" s="11">
        <f>-'OddsRatio_working_3-way'!U24/(3*'OddsRatio_working_3-way'!X24^(1/3))*COS(('OddsRatio_working_3-way'!Y24+4*PI())/3)</f>
        <v>-0.1511846085814918</v>
      </c>
      <c r="AI24" s="11">
        <f>'OddsRatio_working_3-way'!U24/(3*'OddsRatio_working_3-way'!X24^(1/3))*SIN(('OddsRatio_working_3-way'!Y24)/3)</f>
        <v>-0.13269337343435028</v>
      </c>
      <c r="AJ24" s="11">
        <f>'OddsRatio_working_3-way'!U24/(3*'OddsRatio_working_3-way'!X24^(1/3))*SIN(('OddsRatio_working_3-way'!Y24+2*PI())/3)</f>
        <v>-0.39455279681990751</v>
      </c>
      <c r="AK24" s="11">
        <f>'OddsRatio_working_3-way'!U24/(3*'OddsRatio_working_3-way'!X24^(1/3))*SIN(('OddsRatio_working_3-way'!Y24+4*PI())/3)</f>
        <v>0.5272461702542578</v>
      </c>
      <c r="AL24" s="11">
        <f>'OddsRatio_working_3-way'!Z24+'OddsRatio_working_3-way'!AF24</f>
        <v>1.0644017635579766</v>
      </c>
      <c r="AM24" s="11">
        <f>'OddsRatio_working_3-way'!AA24+'OddsRatio_working_3-way'!AG24</f>
        <v>-0.76203254639499329</v>
      </c>
      <c r="AN24" s="11">
        <f>'OddsRatio_working_3-way'!AB24+'OddsRatio_working_3-way'!AH24</f>
        <v>-0.30236921716298359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1.0644017635579766</v>
      </c>
      <c r="AS24" s="11">
        <f>IF(('OddsRatio_working_3-way'!X24=0),IF(Q24&gt;0,-Q24^(1/3),(-Q24)^(1/3)),'OddsRatio_working_3-way'!AM24-'OddsRatio_working_3-way'!R24/3)</f>
        <v>-0.76203254639499329</v>
      </c>
      <c r="AT24" s="11">
        <f>IF(('OddsRatio_working_3-way'!X24=0),IF(Q24&gt;0,-Q24^(1/3),(-Q24)^(1/3)),'OddsRatio_working_3-way'!AN24-'OddsRatio_working_3-way'!R24/3)</f>
        <v>-0.30236921716298359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1.94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4.12</v>
      </c>
      <c r="D25" s="9">
        <f t="shared" si="13"/>
        <v>0.49648610227705942</v>
      </c>
      <c r="E25" s="9">
        <f t="shared" si="14"/>
        <v>0.27447820574852472</v>
      </c>
      <c r="F25" s="9">
        <f t="shared" si="15"/>
        <v>0.22903569197441559</v>
      </c>
      <c r="G25" s="9">
        <f t="shared" si="16"/>
        <v>1.0788883721564135</v>
      </c>
      <c r="H25" s="9">
        <f t="shared" si="17"/>
        <v>2.0141550698270287</v>
      </c>
      <c r="I25" s="9">
        <f t="shared" si="18"/>
        <v>3.6432765117832124</v>
      </c>
      <c r="J25" s="9">
        <f t="shared" si="19"/>
        <v>4.3661317211280108</v>
      </c>
      <c r="K25" s="11">
        <f t="shared" si="20"/>
        <v>0.51546391752577325</v>
      </c>
      <c r="L25" s="11">
        <f t="shared" si="21"/>
        <v>0.28985507246376813</v>
      </c>
      <c r="M25" s="11">
        <f t="shared" si="22"/>
        <v>0.24271844660194175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-0.26057364671682759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0.23608203905253863</v>
      </c>
      <c r="Q25" s="11">
        <f>2*'OddsRatio_working_3-way'!K25*'OddsRatio_working_3-way'!L25*'OddsRatio_working_3-way'!M25</f>
        <v>7.2529044255772238E-2</v>
      </c>
      <c r="R25" s="11">
        <f t="shared" si="23"/>
        <v>0</v>
      </c>
      <c r="S25" s="11">
        <f t="shared" si="24"/>
        <v>-0.90600888473228969</v>
      </c>
      <c r="T25" s="11">
        <f t="shared" si="25"/>
        <v>-0.27834374338933632</v>
      </c>
      <c r="U25" s="11">
        <f>'OddsRatio_working_3-way'!S25-'OddsRatio_working_3-way'!R25^2/3</f>
        <v>-0.90600888473228969</v>
      </c>
      <c r="V25" s="11">
        <f>'OddsRatio_working_3-way'!S25*'OddsRatio_working_3-way'!R25/3-2*'OddsRatio_working_3-way'!R25^3/27-'OddsRatio_working_3-way'!T25</f>
        <v>0.27834374338933632</v>
      </c>
      <c r="W25" s="11">
        <f>'OddsRatio_working_3-way'!V25^2+4*'OddsRatio_working_3-way'!U25^3/27</f>
        <v>-3.2702433840292269E-2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0.1659651117888041</v>
      </c>
      <c r="Y25" s="11">
        <f>IF('OddsRatio_working_3-way'!W25&gt;=0,IF('OddsRatio_working_3-way'!V25+SQRT('OddsRatio_working_3-way'!W25)&gt;0,0,PI()),ACOS('OddsRatio_working_3-way'!V25/(2*'OddsRatio_working_3-way'!X25)))</f>
        <v>0.5761597797911947</v>
      </c>
      <c r="Z25" s="11">
        <f>'OddsRatio_working_3-way'!X25^(1/3)*COS('OddsRatio_working_3-way'!Y25/3)</f>
        <v>0.53944418607820677</v>
      </c>
      <c r="AA25" s="11">
        <f>'OddsRatio_working_3-way'!X25^(1/3)*COS(('OddsRatio_working_3-way'!Y25+2*PI())/3)</f>
        <v>-0.36056370664701021</v>
      </c>
      <c r="AB25" s="11">
        <f>'OddsRatio_working_3-way'!X25^(1/3)*COS(('OddsRatio_working_3-way'!Y25+4*PI())/3)</f>
        <v>-0.17888047943119664</v>
      </c>
      <c r="AC25" s="11">
        <f>'OddsRatio_working_3-way'!X25^(1/3)*SIN('OddsRatio_working_3-way'!Y25/3)</f>
        <v>0.10489486014028991</v>
      </c>
      <c r="AD25" s="11">
        <f>'OddsRatio_working_3-way'!X25^(1/3)*SIN(('OddsRatio_working_3-way'!Y25+2*PI())/3)</f>
        <v>0.41472493899740182</v>
      </c>
      <c r="AE25" s="11">
        <f>'OddsRatio_working_3-way'!X25^(1/3)*SIN(('OddsRatio_working_3-way'!Y25+4*PI())/3)</f>
        <v>-0.51961979913769174</v>
      </c>
      <c r="AF25" s="11">
        <f>-'OddsRatio_working_3-way'!U25/(3*'OddsRatio_working_3-way'!X25^(1/3))*COS(('OddsRatio_working_3-way'!Y25)/3)</f>
        <v>0.53944418607820677</v>
      </c>
      <c r="AG25" s="11">
        <f>-'OddsRatio_working_3-way'!U25/(3*'OddsRatio_working_3-way'!X25^(1/3))*COS(('OddsRatio_working_3-way'!Y25+2*PI())/3)</f>
        <v>-0.36056370664701021</v>
      </c>
      <c r="AH25" s="11">
        <f>-'OddsRatio_working_3-way'!U25/(3*'OddsRatio_working_3-way'!X25^(1/3))*COS(('OddsRatio_working_3-way'!Y25+4*PI())/3)</f>
        <v>-0.17888047943119664</v>
      </c>
      <c r="AI25" s="11">
        <f>'OddsRatio_working_3-way'!U25/(3*'OddsRatio_working_3-way'!X25^(1/3))*SIN(('OddsRatio_working_3-way'!Y25)/3)</f>
        <v>-0.10489486014028991</v>
      </c>
      <c r="AJ25" s="11">
        <f>'OddsRatio_working_3-way'!U25/(3*'OddsRatio_working_3-way'!X25^(1/3))*SIN(('OddsRatio_working_3-way'!Y25+2*PI())/3)</f>
        <v>-0.41472493899740182</v>
      </c>
      <c r="AK25" s="11">
        <f>'OddsRatio_working_3-way'!U25/(3*'OddsRatio_working_3-way'!X25^(1/3))*SIN(('OddsRatio_working_3-way'!Y25+4*PI())/3)</f>
        <v>0.51961979913769174</v>
      </c>
      <c r="AL25" s="11">
        <f>'OddsRatio_working_3-way'!Z25+'OddsRatio_working_3-way'!AF25</f>
        <v>1.0788883721564135</v>
      </c>
      <c r="AM25" s="11">
        <f>'OddsRatio_working_3-way'!AA25+'OddsRatio_working_3-way'!AG25</f>
        <v>-0.72112741329402041</v>
      </c>
      <c r="AN25" s="11">
        <f>'OddsRatio_working_3-way'!AB25+'OddsRatio_working_3-way'!AH25</f>
        <v>-0.35776095886239329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1.0788883721564135</v>
      </c>
      <c r="AS25" s="11">
        <f>IF(('OddsRatio_working_3-way'!X25=0),IF(Q25&gt;0,-Q25^(1/3),(-Q25)^(1/3)),'OddsRatio_working_3-way'!AM25-'OddsRatio_working_3-way'!R25/3)</f>
        <v>-0.72112741329402041</v>
      </c>
      <c r="AT25" s="11">
        <f>IF(('OddsRatio_working_3-way'!X25=0),IF(Q25&gt;0,-Q25^(1/3),(-Q25)^(1/3)),'OddsRatio_working_3-way'!AN25-'OddsRatio_working_3-way'!R25/3)</f>
        <v>-0.35776095886239329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4.8099999999999996</v>
      </c>
      <c r="D26" s="9">
        <f t="shared" si="13"/>
        <v>0.53176960955950303</v>
      </c>
      <c r="E26" s="9">
        <f t="shared" si="14"/>
        <v>0.26989151147718393</v>
      </c>
      <c r="F26" s="9">
        <f t="shared" si="15"/>
        <v>0.19833887896331329</v>
      </c>
      <c r="G26" s="9">
        <f t="shared" si="16"/>
        <v>1.0608597979076406</v>
      </c>
      <c r="H26" s="9">
        <f t="shared" si="17"/>
        <v>1.8805136322633416</v>
      </c>
      <c r="I26" s="9">
        <f t="shared" si="18"/>
        <v>3.705192484664483</v>
      </c>
      <c r="J26" s="9">
        <f t="shared" si="19"/>
        <v>5.0418758300281095</v>
      </c>
      <c r="K26" s="11">
        <f t="shared" si="20"/>
        <v>0.54644808743169393</v>
      </c>
      <c r="L26" s="11">
        <f t="shared" si="21"/>
        <v>0.28169014084507044</v>
      </c>
      <c r="M26" s="11">
        <f t="shared" si="22"/>
        <v>0.20790020790020791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-0.25805883321468637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0.2300935110909712</v>
      </c>
      <c r="Q26" s="11">
        <f>2*'OddsRatio_working_3-way'!K26*'OddsRatio_working_3-way'!L26*'OddsRatio_working_3-way'!M26</f>
        <v>6.4003758300687413E-2</v>
      </c>
      <c r="R26" s="11">
        <f t="shared" si="23"/>
        <v>0</v>
      </c>
      <c r="S26" s="11">
        <f t="shared" si="24"/>
        <v>-0.89163199036690199</v>
      </c>
      <c r="T26" s="11">
        <f t="shared" si="25"/>
        <v>-0.24802002513682953</v>
      </c>
      <c r="U26" s="11">
        <f>'OddsRatio_working_3-way'!S26-'OddsRatio_working_3-way'!R26^2/3</f>
        <v>-0.89163199036690199</v>
      </c>
      <c r="V26" s="11">
        <f>'OddsRatio_working_3-way'!S26*'OddsRatio_working_3-way'!R26/3-2*'OddsRatio_working_3-way'!R26^3/27-'OddsRatio_working_3-way'!T26</f>
        <v>0.24802002513682953</v>
      </c>
      <c r="W26" s="11">
        <f>'OddsRatio_working_3-way'!V26^2+4*'OddsRatio_working_3-way'!U26^3/27</f>
        <v>-4.3501506288701142E-2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0.16203042859103248</v>
      </c>
      <c r="Y26" s="11">
        <f>IF('OddsRatio_working_3-way'!W26&gt;=0,IF('OddsRatio_working_3-way'!V26+SQRT('OddsRatio_working_3-way'!W26)&gt;0,0,PI()),ACOS('OddsRatio_working_3-way'!V26/(2*'OddsRatio_working_3-way'!X26)))</f>
        <v>0.69921113752955022</v>
      </c>
      <c r="Z26" s="11">
        <f>'OddsRatio_working_3-way'!X26^(1/3)*COS('OddsRatio_working_3-way'!Y26/3)</f>
        <v>0.53042989895382042</v>
      </c>
      <c r="AA26" s="11">
        <f>'OddsRatio_working_3-way'!X26^(1/3)*COS(('OddsRatio_working_3-way'!Y26+2*PI())/3)</f>
        <v>-0.37426122091067099</v>
      </c>
      <c r="AB26" s="11">
        <f>'OddsRatio_working_3-way'!X26^(1/3)*COS(('OddsRatio_working_3-way'!Y26+4*PI())/3)</f>
        <v>-0.15616867804314932</v>
      </c>
      <c r="AC26" s="11">
        <f>'OddsRatio_working_3-way'!X26^(1/3)*SIN('OddsRatio_working_3-way'!Y26/3)</f>
        <v>0.12591578833281356</v>
      </c>
      <c r="AD26" s="11">
        <f>'OddsRatio_working_3-way'!X26^(1/3)*SIN(('OddsRatio_working_3-way'!Y26+2*PI())/3)</f>
        <v>0.39640787325441457</v>
      </c>
      <c r="AE26" s="11">
        <f>'OddsRatio_working_3-way'!X26^(1/3)*SIN(('OddsRatio_working_3-way'!Y26+4*PI())/3)</f>
        <v>-0.52232366158722809</v>
      </c>
      <c r="AF26" s="11">
        <f>-'OddsRatio_working_3-way'!U26/(3*'OddsRatio_working_3-way'!X26^(1/3))*COS(('OddsRatio_working_3-way'!Y26)/3)</f>
        <v>0.53042989895382031</v>
      </c>
      <c r="AG26" s="11">
        <f>-'OddsRatio_working_3-way'!U26/(3*'OddsRatio_working_3-way'!X26^(1/3))*COS(('OddsRatio_working_3-way'!Y26+2*PI())/3)</f>
        <v>-0.37426122091067088</v>
      </c>
      <c r="AH26" s="11">
        <f>-'OddsRatio_working_3-way'!U26/(3*'OddsRatio_working_3-way'!X26^(1/3))*COS(('OddsRatio_working_3-way'!Y26+4*PI())/3)</f>
        <v>-0.15616867804314929</v>
      </c>
      <c r="AI26" s="11">
        <f>'OddsRatio_working_3-way'!U26/(3*'OddsRatio_working_3-way'!X26^(1/3))*SIN(('OddsRatio_working_3-way'!Y26)/3)</f>
        <v>-0.12591578833281353</v>
      </c>
      <c r="AJ26" s="11">
        <f>'OddsRatio_working_3-way'!U26/(3*'OddsRatio_working_3-way'!X26^(1/3))*SIN(('OddsRatio_working_3-way'!Y26+2*PI())/3)</f>
        <v>-0.39640787325441446</v>
      </c>
      <c r="AK26" s="11">
        <f>'OddsRatio_working_3-way'!U26/(3*'OddsRatio_working_3-way'!X26^(1/3))*SIN(('OddsRatio_working_3-way'!Y26+4*PI())/3)</f>
        <v>0.52232366158722798</v>
      </c>
      <c r="AL26" s="11">
        <f>'OddsRatio_working_3-way'!Z26+'OddsRatio_working_3-way'!AF26</f>
        <v>1.0608597979076406</v>
      </c>
      <c r="AM26" s="11">
        <f>'OddsRatio_working_3-way'!AA26+'OddsRatio_working_3-way'!AG26</f>
        <v>-0.74852244182134187</v>
      </c>
      <c r="AN26" s="11">
        <f>'OddsRatio_working_3-way'!AB26+'OddsRatio_working_3-way'!AH26</f>
        <v>-0.31233735608629865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1.0608597979076406</v>
      </c>
      <c r="AS26" s="11">
        <f>IF(('OddsRatio_working_3-way'!X26=0),IF(Q26&gt;0,-Q26^(1/3),(-Q26)^(1/3)),'OddsRatio_working_3-way'!AM26-'OddsRatio_working_3-way'!R26/3)</f>
        <v>-0.74852244182134187</v>
      </c>
      <c r="AT26" s="11">
        <f>IF(('OddsRatio_working_3-way'!X26=0),IF(Q26&gt;0,-Q26^(1/3),(-Q26)^(1/3)),'OddsRatio_working_3-way'!AN26-'OddsRatio_working_3-way'!R26/3)</f>
        <v>-0.31233735608629865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1.77</v>
      </c>
      <c r="B27" s="4">
        <f>IF('True_Odds_Calculator_3-way'!B28="","",'True_Odds_Calculator_3-way'!B28)</f>
        <v>4.3499999999999996</v>
      </c>
      <c r="C27" s="4">
        <f>IF('True_Odds_Calculator_3-way'!C28="","",'True_Odds_Calculator_3-way'!C28)</f>
        <v>3.95</v>
      </c>
      <c r="D27" s="9">
        <f t="shared" si="13"/>
        <v>0.54538888357001081</v>
      </c>
      <c r="E27" s="9">
        <f t="shared" si="14"/>
        <v>0.21614604862300099</v>
      </c>
      <c r="F27" s="9">
        <f t="shared" si="15"/>
        <v>0.23846506780698795</v>
      </c>
      <c r="G27" s="9">
        <f t="shared" si="16"/>
        <v>1.0825377360957611</v>
      </c>
      <c r="H27" s="9">
        <f t="shared" si="17"/>
        <v>1.8335540567937363</v>
      </c>
      <c r="I27" s="9">
        <f t="shared" si="18"/>
        <v>4.6265014159207993</v>
      </c>
      <c r="J27" s="9">
        <f t="shared" si="19"/>
        <v>4.1934863214824967</v>
      </c>
      <c r="K27" s="11">
        <f t="shared" si="20"/>
        <v>0.56497175141242939</v>
      </c>
      <c r="L27" s="11">
        <f t="shared" si="21"/>
        <v>0.22988505747126439</v>
      </c>
      <c r="M27" s="11">
        <f t="shared" si="22"/>
        <v>0.25316455696202528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-0.25020612056840763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0.23246618841762695</v>
      </c>
      <c r="Q27" s="11">
        <f>2*'OddsRatio_working_3-way'!K27*'OddsRatio_working_3-way'!L27*'OddsRatio_working_3-way'!M27</f>
        <v>6.5761297996499851E-2</v>
      </c>
      <c r="R27" s="11">
        <f t="shared" si="23"/>
        <v>0</v>
      </c>
      <c r="S27" s="11">
        <f t="shared" si="24"/>
        <v>-0.92909872823862238</v>
      </c>
      <c r="T27" s="11">
        <f t="shared" si="25"/>
        <v>-0.26282849455123691</v>
      </c>
      <c r="U27" s="11">
        <f>'OddsRatio_working_3-way'!S27-'OddsRatio_working_3-way'!R27^2/3</f>
        <v>-0.92909872823862238</v>
      </c>
      <c r="V27" s="11">
        <f>'OddsRatio_working_3-way'!S27*'OddsRatio_working_3-way'!R27/3-2*'OddsRatio_working_3-way'!R27^3/27-'OddsRatio_working_3-way'!T27</f>
        <v>0.26282849455123691</v>
      </c>
      <c r="W27" s="11">
        <f>'OddsRatio_working_3-way'!V27^2+4*'OddsRatio_working_3-way'!U27^3/27</f>
        <v>-4.9739069225257379E-2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0.17234985260606328</v>
      </c>
      <c r="Y27" s="11">
        <f>IF('OddsRatio_working_3-way'!W27&gt;=0,IF('OddsRatio_working_3-way'!V27+SQRT('OddsRatio_working_3-way'!W27)&gt;0,0,PI()),ACOS('OddsRatio_working_3-way'!V27/(2*'OddsRatio_working_3-way'!X27)))</f>
        <v>0.70365045982919505</v>
      </c>
      <c r="Z27" s="11">
        <f>'OddsRatio_working_3-way'!X27^(1/3)*COS('OddsRatio_working_3-way'!Y27/3)</f>
        <v>0.54126886804788055</v>
      </c>
      <c r="AA27" s="11">
        <f>'OddsRatio_working_3-way'!X27^(1/3)*COS(('OddsRatio_working_3-way'!Y27+2*PI())/3)</f>
        <v>-0.38264198475727318</v>
      </c>
      <c r="AB27" s="11">
        <f>'OddsRatio_working_3-way'!X27^(1/3)*COS(('OddsRatio_working_3-way'!Y27+4*PI())/3)</f>
        <v>-0.15862688329060756</v>
      </c>
      <c r="AC27" s="11">
        <f>'OddsRatio_working_3-way'!X27^(1/3)*SIN('OddsRatio_working_3-way'!Y27/3)</f>
        <v>0.12933517913432097</v>
      </c>
      <c r="AD27" s="11">
        <f>'OddsRatio_working_3-way'!X27^(1/3)*SIN(('OddsRatio_working_3-way'!Y27+2*PI())/3)</f>
        <v>0.40408500043995144</v>
      </c>
      <c r="AE27" s="11">
        <f>'OddsRatio_working_3-way'!X27^(1/3)*SIN(('OddsRatio_working_3-way'!Y27+4*PI())/3)</f>
        <v>-0.53342017957427224</v>
      </c>
      <c r="AF27" s="11">
        <f>-'OddsRatio_working_3-way'!U27/(3*'OddsRatio_working_3-way'!X27^(1/3))*COS(('OddsRatio_working_3-way'!Y27)/3)</f>
        <v>0.54126886804788044</v>
      </c>
      <c r="AG27" s="11">
        <f>-'OddsRatio_working_3-way'!U27/(3*'OddsRatio_working_3-way'!X27^(1/3))*COS(('OddsRatio_working_3-way'!Y27+2*PI())/3)</f>
        <v>-0.38264198475727312</v>
      </c>
      <c r="AH27" s="11">
        <f>-'OddsRatio_working_3-way'!U27/(3*'OddsRatio_working_3-way'!X27^(1/3))*COS(('OddsRatio_working_3-way'!Y27+4*PI())/3)</f>
        <v>-0.15862688329060753</v>
      </c>
      <c r="AI27" s="11">
        <f>'OddsRatio_working_3-way'!U27/(3*'OddsRatio_working_3-way'!X27^(1/3))*SIN(('OddsRatio_working_3-way'!Y27)/3)</f>
        <v>-0.12933517913432094</v>
      </c>
      <c r="AJ27" s="11">
        <f>'OddsRatio_working_3-way'!U27/(3*'OddsRatio_working_3-way'!X27^(1/3))*SIN(('OddsRatio_working_3-way'!Y27+2*PI())/3)</f>
        <v>-0.40408500043995138</v>
      </c>
      <c r="AK27" s="11">
        <f>'OddsRatio_working_3-way'!U27/(3*'OddsRatio_working_3-way'!X27^(1/3))*SIN(('OddsRatio_working_3-way'!Y27+4*PI())/3)</f>
        <v>0.53342017957427212</v>
      </c>
      <c r="AL27" s="11">
        <f>'OddsRatio_working_3-way'!Z27+'OddsRatio_working_3-way'!AF27</f>
        <v>1.0825377360957611</v>
      </c>
      <c r="AM27" s="11">
        <f>'OddsRatio_working_3-way'!AA27+'OddsRatio_working_3-way'!AG27</f>
        <v>-0.76528396951454636</v>
      </c>
      <c r="AN27" s="11">
        <f>'OddsRatio_working_3-way'!AB27+'OddsRatio_working_3-way'!AH27</f>
        <v>-0.31725376658121507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1.0825377360957611</v>
      </c>
      <c r="AS27" s="11">
        <f>IF(('OddsRatio_working_3-way'!X27=0),IF(Q27&gt;0,-Q27^(1/3),(-Q27)^(1/3)),'OddsRatio_working_3-way'!AM27-'OddsRatio_working_3-way'!R27/3)</f>
        <v>-0.76528396951454636</v>
      </c>
      <c r="AT27" s="11">
        <f>IF(('OddsRatio_working_3-way'!X27=0),IF(Q27&gt;0,-Q27^(1/3),(-Q27)^(1/3)),'OddsRatio_working_3-way'!AN27-'OddsRatio_working_3-way'!R27/3)</f>
        <v>-0.31725376658121507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2.02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3.5</v>
      </c>
      <c r="D28" s="9">
        <f t="shared" si="13"/>
        <v>0.47768537663393223</v>
      </c>
      <c r="E28" s="9">
        <f t="shared" si="14"/>
        <v>0.25057334282027782</v>
      </c>
      <c r="F28" s="9">
        <f t="shared" si="15"/>
        <v>0.27174128054578994</v>
      </c>
      <c r="G28" s="9">
        <f t="shared" si="16"/>
        <v>1.0719883530268333</v>
      </c>
      <c r="H28" s="9">
        <f t="shared" si="17"/>
        <v>2.0934281200873697</v>
      </c>
      <c r="I28" s="9">
        <f t="shared" si="18"/>
        <v>3.9908475049448646</v>
      </c>
      <c r="J28" s="9">
        <f t="shared" si="19"/>
        <v>3.6799708825670834</v>
      </c>
      <c r="K28" s="11">
        <f t="shared" si="20"/>
        <v>0.49504950495049505</v>
      </c>
      <c r="L28" s="11">
        <f t="shared" si="21"/>
        <v>0.26385224274406333</v>
      </c>
      <c r="M28" s="11">
        <f t="shared" si="22"/>
        <v>0.2857142857142857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-0.26551298175426286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0.23548905964852046</v>
      </c>
      <c r="Q28" s="11">
        <f>2*'OddsRatio_working_3-way'!K28*'OddsRatio_working_3-way'!L28*'OddsRatio_working_3-way'!M28</f>
        <v>7.4639955514586506E-2</v>
      </c>
      <c r="R28" s="11">
        <f t="shared" si="23"/>
        <v>0</v>
      </c>
      <c r="S28" s="11">
        <f t="shared" si="24"/>
        <v>-0.88692107667439746</v>
      </c>
      <c r="T28" s="11">
        <f t="shared" si="25"/>
        <v>-0.28111603064164731</v>
      </c>
      <c r="U28" s="11">
        <f>'OddsRatio_working_3-way'!S28-'OddsRatio_working_3-way'!R28^2/3</f>
        <v>-0.88692107667439746</v>
      </c>
      <c r="V28" s="11">
        <f>'OddsRatio_working_3-way'!S28*'OddsRatio_working_3-way'!R28/3-2*'OddsRatio_working_3-way'!R28^3/27-'OddsRatio_working_3-way'!T28</f>
        <v>0.28111603064164731</v>
      </c>
      <c r="W28" s="11">
        <f>'OddsRatio_working_3-way'!V28^2+4*'OddsRatio_working_3-way'!U28^3/27</f>
        <v>-2.4333456767648143E-2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0.16074800111615986</v>
      </c>
      <c r="Y28" s="11">
        <f>IF('OddsRatio_working_3-way'!W28&gt;=0,IF('OddsRatio_working_3-way'!V28+SQRT('OddsRatio_working_3-way'!W28)&gt;0,0,PI()),ACOS('OddsRatio_working_3-way'!V28/(2*'OddsRatio_working_3-way'!X28)))</f>
        <v>0.5065989528207806</v>
      </c>
      <c r="Z28" s="11">
        <f>'OddsRatio_working_3-way'!X28^(1/3)*COS('OddsRatio_working_3-way'!Y28/3)</f>
        <v>0.53599417651341663</v>
      </c>
      <c r="AA28" s="11">
        <f>'OddsRatio_working_3-way'!X28^(1/3)*COS(('OddsRatio_working_3-way'!Y28+2*PI())/3)</f>
        <v>-0.34713589811873247</v>
      </c>
      <c r="AB28" s="11">
        <f>'OddsRatio_working_3-way'!X28^(1/3)*COS(('OddsRatio_working_3-way'!Y28+4*PI())/3)</f>
        <v>-0.18885827839468425</v>
      </c>
      <c r="AC28" s="11">
        <f>'OddsRatio_working_3-way'!X28^(1/3)*SIN('OddsRatio_working_3-way'!Y28/3)</f>
        <v>9.1381626354372622E-2</v>
      </c>
      <c r="AD28" s="11">
        <f>'OddsRatio_working_3-way'!X28^(1/3)*SIN(('OddsRatio_working_3-way'!Y28+2*PI())/3)</f>
        <v>0.41849375996395305</v>
      </c>
      <c r="AE28" s="11">
        <f>'OddsRatio_working_3-way'!X28^(1/3)*SIN(('OddsRatio_working_3-way'!Y28+4*PI())/3)</f>
        <v>-0.50987538631832552</v>
      </c>
      <c r="AF28" s="11">
        <f>-'OddsRatio_working_3-way'!U28/(3*'OddsRatio_working_3-way'!X28^(1/3))*COS(('OddsRatio_working_3-way'!Y28)/3)</f>
        <v>0.53599417651341674</v>
      </c>
      <c r="AG28" s="11">
        <f>-'OddsRatio_working_3-way'!U28/(3*'OddsRatio_working_3-way'!X28^(1/3))*COS(('OddsRatio_working_3-way'!Y28+2*PI())/3)</f>
        <v>-0.34713589811873252</v>
      </c>
      <c r="AH28" s="11">
        <f>-'OddsRatio_working_3-way'!U28/(3*'OddsRatio_working_3-way'!X28^(1/3))*COS(('OddsRatio_working_3-way'!Y28+4*PI())/3)</f>
        <v>-0.18885827839468428</v>
      </c>
      <c r="AI28" s="11">
        <f>'OddsRatio_working_3-way'!U28/(3*'OddsRatio_working_3-way'!X28^(1/3))*SIN(('OddsRatio_working_3-way'!Y28)/3)</f>
        <v>-9.1381626354372636E-2</v>
      </c>
      <c r="AJ28" s="11">
        <f>'OddsRatio_working_3-way'!U28/(3*'OddsRatio_working_3-way'!X28^(1/3))*SIN(('OddsRatio_working_3-way'!Y28+2*PI())/3)</f>
        <v>-0.4184937599639531</v>
      </c>
      <c r="AK28" s="11">
        <f>'OddsRatio_working_3-way'!U28/(3*'OddsRatio_working_3-way'!X28^(1/3))*SIN(('OddsRatio_working_3-way'!Y28+4*PI())/3)</f>
        <v>0.50987538631832563</v>
      </c>
      <c r="AL28" s="11">
        <f>'OddsRatio_working_3-way'!Z28+'OddsRatio_working_3-way'!AF28</f>
        <v>1.0719883530268333</v>
      </c>
      <c r="AM28" s="11">
        <f>'OddsRatio_working_3-way'!AA28+'OddsRatio_working_3-way'!AG28</f>
        <v>-0.69427179623746493</v>
      </c>
      <c r="AN28" s="11">
        <f>'OddsRatio_working_3-way'!AB28+'OddsRatio_working_3-way'!AH28</f>
        <v>-0.37771655678936855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1.0719883530268333</v>
      </c>
      <c r="AS28" s="11">
        <f>IF(('OddsRatio_working_3-way'!X28=0),IF(Q28&gt;0,-Q28^(1/3),(-Q28)^(1/3)),'OddsRatio_working_3-way'!AM28-'OddsRatio_working_3-way'!R28/3)</f>
        <v>-0.69427179623746493</v>
      </c>
      <c r="AT28" s="11">
        <f>IF(('OddsRatio_working_3-way'!X28=0),IF(Q28&gt;0,-Q28^(1/3),(-Q28)^(1/3)),'OddsRatio_working_3-way'!AN28-'OddsRatio_working_3-way'!R28/3)</f>
        <v>-0.37771655678936855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4.2300000000000004</v>
      </c>
      <c r="C29" s="4">
        <f>IF('True_Odds_Calculator_3-way'!C30="","",'True_Odds_Calculator_3-way'!C30)</f>
        <v>4.33</v>
      </c>
      <c r="D29" s="9">
        <f t="shared" si="13"/>
        <v>0.56133839843991551</v>
      </c>
      <c r="E29" s="9">
        <f t="shared" si="14"/>
        <v>0.22194103879759911</v>
      </c>
      <c r="F29" s="9">
        <f t="shared" si="15"/>
        <v>0.21672056276248519</v>
      </c>
      <c r="G29" s="9">
        <f t="shared" si="16"/>
        <v>1.0853564019177271</v>
      </c>
      <c r="H29" s="9">
        <f t="shared" si="17"/>
        <v>1.7814566093807636</v>
      </c>
      <c r="I29" s="9">
        <f t="shared" si="18"/>
        <v>4.5057011781942586</v>
      </c>
      <c r="J29" s="9">
        <f t="shared" si="19"/>
        <v>4.6142368183860318</v>
      </c>
      <c r="K29" s="11">
        <f t="shared" si="20"/>
        <v>0.58139534883720934</v>
      </c>
      <c r="L29" s="11">
        <f t="shared" si="21"/>
        <v>0.23640661938534277</v>
      </c>
      <c r="M29" s="11">
        <f t="shared" si="22"/>
        <v>0.23094688221709006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-0.24582301538236495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0.23108654991209188</v>
      </c>
      <c r="Q29" s="11">
        <f>2*'OddsRatio_working_3-way'!K29*'OddsRatio_working_3-way'!L29*'OddsRatio_working_3-way'!M29</f>
        <v>6.3485315909915352E-2</v>
      </c>
      <c r="R29" s="11">
        <f t="shared" si="23"/>
        <v>0</v>
      </c>
      <c r="S29" s="11">
        <f t="shared" si="24"/>
        <v>-0.94005253963974333</v>
      </c>
      <c r="T29" s="11">
        <f t="shared" si="25"/>
        <v>-0.2582561922087207</v>
      </c>
      <c r="U29" s="11">
        <f>'OddsRatio_working_3-way'!S29-'OddsRatio_working_3-way'!R29^2/3</f>
        <v>-0.94005253963974333</v>
      </c>
      <c r="V29" s="11">
        <f>'OddsRatio_working_3-way'!S29*'OddsRatio_working_3-way'!R29/3-2*'OddsRatio_working_3-way'!R29^3/27-'OddsRatio_working_3-way'!T29</f>
        <v>0.2582561922087207</v>
      </c>
      <c r="W29" s="11">
        <f>'OddsRatio_working_3-way'!V29^2+4*'OddsRatio_working_3-way'!U29^3/27</f>
        <v>-5.6373854720895775E-2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0.17540675267435077</v>
      </c>
      <c r="Y29" s="11">
        <f>IF('OddsRatio_working_3-way'!W29&gt;=0,IF('OddsRatio_working_3-way'!V29+SQRT('OddsRatio_working_3-way'!W29)&gt;0,0,PI()),ACOS('OddsRatio_working_3-way'!V29/(2*'OddsRatio_working_3-way'!X29)))</f>
        <v>0.74341174233476803</v>
      </c>
      <c r="Z29" s="11">
        <f>'OddsRatio_working_3-way'!X29^(1/3)*COS('OddsRatio_working_3-way'!Y29/3)</f>
        <v>0.54267820095886354</v>
      </c>
      <c r="AA29" s="11">
        <f>'OddsRatio_working_3-way'!X29^(1/3)*COS(('OddsRatio_working_3-way'!Y29+2*PI())/3)</f>
        <v>-0.3902441574071096</v>
      </c>
      <c r="AB29" s="11">
        <f>'OddsRatio_working_3-way'!X29^(1/3)*COS(('OddsRatio_working_3-way'!Y29+4*PI())/3)</f>
        <v>-0.15243404355175416</v>
      </c>
      <c r="AC29" s="11">
        <f>'OddsRatio_working_3-way'!X29^(1/3)*SIN('OddsRatio_working_3-way'!Y29/3)</f>
        <v>0.1372997332504052</v>
      </c>
      <c r="AD29" s="11">
        <f>'OddsRatio_working_3-way'!X29^(1/3)*SIN(('OddsRatio_working_3-way'!Y29+2*PI())/3)</f>
        <v>0.40132324148521009</v>
      </c>
      <c r="AE29" s="11">
        <f>'OddsRatio_working_3-way'!X29^(1/3)*SIN(('OddsRatio_working_3-way'!Y29+4*PI())/3)</f>
        <v>-0.53862297473561516</v>
      </c>
      <c r="AF29" s="11">
        <f>-'OddsRatio_working_3-way'!U29/(3*'OddsRatio_working_3-way'!X29^(1/3))*COS(('OddsRatio_working_3-way'!Y29)/3)</f>
        <v>0.54267820095886343</v>
      </c>
      <c r="AG29" s="11">
        <f>-'OddsRatio_working_3-way'!U29/(3*'OddsRatio_working_3-way'!X29^(1/3))*COS(('OddsRatio_working_3-way'!Y29+2*PI())/3)</f>
        <v>-0.39024415740710949</v>
      </c>
      <c r="AH29" s="11">
        <f>-'OddsRatio_working_3-way'!U29/(3*'OddsRatio_working_3-way'!X29^(1/3))*COS(('OddsRatio_working_3-way'!Y29+4*PI())/3)</f>
        <v>-0.15243404355175413</v>
      </c>
      <c r="AI29" s="11">
        <f>'OddsRatio_working_3-way'!U29/(3*'OddsRatio_working_3-way'!X29^(1/3))*SIN(('OddsRatio_working_3-way'!Y29)/3)</f>
        <v>-0.13729973325040518</v>
      </c>
      <c r="AJ29" s="11">
        <f>'OddsRatio_working_3-way'!U29/(3*'OddsRatio_working_3-way'!X29^(1/3))*SIN(('OddsRatio_working_3-way'!Y29+2*PI())/3)</f>
        <v>-0.40132324148520998</v>
      </c>
      <c r="AK29" s="11">
        <f>'OddsRatio_working_3-way'!U29/(3*'OddsRatio_working_3-way'!X29^(1/3))*SIN(('OddsRatio_working_3-way'!Y29+4*PI())/3)</f>
        <v>0.53862297473561505</v>
      </c>
      <c r="AL29" s="11">
        <f>'OddsRatio_working_3-way'!Z29+'OddsRatio_working_3-way'!AF29</f>
        <v>1.0853564019177271</v>
      </c>
      <c r="AM29" s="11">
        <f>'OddsRatio_working_3-way'!AA29+'OddsRatio_working_3-way'!AG29</f>
        <v>-0.7804883148142191</v>
      </c>
      <c r="AN29" s="11">
        <f>'OddsRatio_working_3-way'!AB29+'OddsRatio_working_3-way'!AH29</f>
        <v>-0.30486808710350832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1.0853564019177271</v>
      </c>
      <c r="AS29" s="11">
        <f>IF(('OddsRatio_working_3-way'!X29=0),IF(Q29&gt;0,-Q29^(1/3),(-Q29)^(1/3)),'OddsRatio_working_3-way'!AM29-'OddsRatio_working_3-way'!R29/3)</f>
        <v>-0.7804883148142191</v>
      </c>
      <c r="AT29" s="11">
        <f>IF(('OddsRatio_working_3-way'!X29=0),IF(Q29&gt;0,-Q29^(1/3),(-Q29)^(1/3)),'OddsRatio_working_3-way'!AN29-'OddsRatio_working_3-way'!R29/3)</f>
        <v>-0.30486808710350832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2.88</v>
      </c>
      <c r="B30" s="4">
        <f>IF('True_Odds_Calculator_3-way'!B31="","",'True_Odds_Calculator_3-way'!B31)</f>
        <v>4.0599999999999996</v>
      </c>
      <c r="C30" s="4">
        <f>IF('True_Odds_Calculator_3-way'!C31="","",'True_Odds_Calculator_3-way'!C31)</f>
        <v>2.2200000000000002</v>
      </c>
      <c r="D30" s="9">
        <f t="shared" si="13"/>
        <v>0.3321264035155248</v>
      </c>
      <c r="E30" s="9">
        <f t="shared" si="14"/>
        <v>0.2340241300434136</v>
      </c>
      <c r="F30" s="9">
        <f t="shared" si="15"/>
        <v>0.43384946644106165</v>
      </c>
      <c r="G30" s="9">
        <f t="shared" si="16"/>
        <v>1.0696286391667478</v>
      </c>
      <c r="H30" s="9">
        <f t="shared" si="17"/>
        <v>3.0109018416334861</v>
      </c>
      <c r="I30" s="9">
        <f t="shared" si="18"/>
        <v>4.2730636358502476</v>
      </c>
      <c r="J30" s="9">
        <f t="shared" si="19"/>
        <v>2.3049469397834326</v>
      </c>
      <c r="K30" s="11">
        <f t="shared" si="20"/>
        <v>0.34722222222222221</v>
      </c>
      <c r="L30" s="11">
        <f t="shared" si="21"/>
        <v>0.24630541871921185</v>
      </c>
      <c r="M30" s="11">
        <f t="shared" si="22"/>
        <v>0.4504504504504504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-0.27037567123774031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0.23730627178903038</v>
      </c>
      <c r="Q30" s="11">
        <f>2*'OddsRatio_working_3-way'!K30*'OddsRatio_working_3-way'!L30*'OddsRatio_working_3-way'!M30</f>
        <v>7.7047490840594285E-2</v>
      </c>
      <c r="R30" s="11">
        <f t="shared" si="23"/>
        <v>0</v>
      </c>
      <c r="S30" s="11">
        <f t="shared" si="24"/>
        <v>-0.87769092057239084</v>
      </c>
      <c r="T30" s="11">
        <f t="shared" si="25"/>
        <v>-0.2849645846014256</v>
      </c>
      <c r="U30" s="11">
        <f>'OddsRatio_working_3-way'!S30-'OddsRatio_working_3-way'!R30^2/3</f>
        <v>-0.87769092057239084</v>
      </c>
      <c r="V30" s="11">
        <f>'OddsRatio_working_3-way'!S30*'OddsRatio_working_3-way'!R30/3-2*'OddsRatio_working_3-way'!R30^3/27-'OddsRatio_working_3-way'!T30</f>
        <v>0.2849645846014256</v>
      </c>
      <c r="W30" s="11">
        <f>'OddsRatio_working_3-way'!V30^2+4*'OddsRatio_working_3-way'!U30^3/27</f>
        <v>-1.8961350032613733E-2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0.15824519306259888</v>
      </c>
      <c r="Y30" s="11">
        <f>IF('OddsRatio_working_3-way'!W30&gt;=0,IF('OddsRatio_working_3-way'!V30+SQRT('OddsRatio_working_3-way'!W30)&gt;0,0,PI()),ACOS('OddsRatio_working_3-way'!V30/(2*'OddsRatio_working_3-way'!X30)))</f>
        <v>0.45013267237900845</v>
      </c>
      <c r="Z30" s="11">
        <f>'OddsRatio_working_3-way'!X30^(1/3)*COS('OddsRatio_working_3-way'!Y30/3)</f>
        <v>0.53481431958337389</v>
      </c>
      <c r="AA30" s="11">
        <f>'OddsRatio_working_3-way'!X30^(1/3)*COS(('OddsRatio_working_3-way'!Y30+2*PI())/3)</f>
        <v>-0.3374283195901891</v>
      </c>
      <c r="AB30" s="11">
        <f>'OddsRatio_working_3-way'!X30^(1/3)*COS(('OddsRatio_working_3-way'!Y30+4*PI())/3)</f>
        <v>-0.19738599999318487</v>
      </c>
      <c r="AC30" s="11">
        <f>'OddsRatio_working_3-way'!X30^(1/3)*SIN('OddsRatio_working_3-way'!Y30/3)</f>
        <v>8.0853470917270021E-2</v>
      </c>
      <c r="AD30" s="11">
        <f>'OddsRatio_working_3-way'!X30^(1/3)*SIN(('OddsRatio_working_3-way'!Y30+2*PI())/3)</f>
        <v>0.42273605160825611</v>
      </c>
      <c r="AE30" s="11">
        <f>'OddsRatio_working_3-way'!X30^(1/3)*SIN(('OddsRatio_working_3-way'!Y30+4*PI())/3)</f>
        <v>-0.50358952252552613</v>
      </c>
      <c r="AF30" s="11">
        <f>-'OddsRatio_working_3-way'!U30/(3*'OddsRatio_working_3-way'!X30^(1/3))*COS(('OddsRatio_working_3-way'!Y30)/3)</f>
        <v>0.53481431958337378</v>
      </c>
      <c r="AG30" s="11">
        <f>-'OddsRatio_working_3-way'!U30/(3*'OddsRatio_working_3-way'!X30^(1/3))*COS(('OddsRatio_working_3-way'!Y30+2*PI())/3)</f>
        <v>-0.33742831959018904</v>
      </c>
      <c r="AH30" s="11">
        <f>-'OddsRatio_working_3-way'!U30/(3*'OddsRatio_working_3-way'!X30^(1/3))*COS(('OddsRatio_working_3-way'!Y30+4*PI())/3)</f>
        <v>-0.19738599999318485</v>
      </c>
      <c r="AI30" s="11">
        <f>'OddsRatio_working_3-way'!U30/(3*'OddsRatio_working_3-way'!X30^(1/3))*SIN(('OddsRatio_working_3-way'!Y30)/3)</f>
        <v>-8.0853470917270007E-2</v>
      </c>
      <c r="AJ30" s="11">
        <f>'OddsRatio_working_3-way'!U30/(3*'OddsRatio_working_3-way'!X30^(1/3))*SIN(('OddsRatio_working_3-way'!Y30+2*PI())/3)</f>
        <v>-0.42273605160825606</v>
      </c>
      <c r="AK30" s="11">
        <f>'OddsRatio_working_3-way'!U30/(3*'OddsRatio_working_3-way'!X30^(1/3))*SIN(('OddsRatio_working_3-way'!Y30+4*PI())/3)</f>
        <v>0.50358952252552602</v>
      </c>
      <c r="AL30" s="11">
        <f>'OddsRatio_working_3-way'!Z30+'OddsRatio_working_3-way'!AF30</f>
        <v>1.0696286391667478</v>
      </c>
      <c r="AM30" s="11">
        <f>'OddsRatio_working_3-way'!AA30+'OddsRatio_working_3-way'!AG30</f>
        <v>-0.67485663918037808</v>
      </c>
      <c r="AN30" s="11">
        <f>'OddsRatio_working_3-way'!AB30+'OddsRatio_working_3-way'!AH30</f>
        <v>-0.39477199998636969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1.0696286391667478</v>
      </c>
      <c r="AS30" s="11">
        <f>IF(('OddsRatio_working_3-way'!X30=0),IF(Q30&gt;0,-Q30^(1/3),(-Q30)^(1/3)),'OddsRatio_working_3-way'!AM30-'OddsRatio_working_3-way'!R30/3)</f>
        <v>-0.67485663918037808</v>
      </c>
      <c r="AT30" s="11">
        <f>IF(('OddsRatio_working_3-way'!X30=0),IF(Q30&gt;0,-Q30^(1/3),(-Q30)^(1/3)),'OddsRatio_working_3-way'!AN30-'OddsRatio_working_3-way'!R30/3)</f>
        <v>-0.39477199998636969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3.49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2.08</v>
      </c>
      <c r="D31" s="9">
        <f t="shared" si="13"/>
        <v>0.27206144322337328</v>
      </c>
      <c r="E31" s="9">
        <f t="shared" si="14"/>
        <v>0.26508673754332818</v>
      </c>
      <c r="F31" s="9">
        <f t="shared" si="15"/>
        <v>0.4628518192332986</v>
      </c>
      <c r="G31" s="9">
        <f t="shared" si="16"/>
        <v>1.0745543302815506</v>
      </c>
      <c r="H31" s="9">
        <f t="shared" si="17"/>
        <v>3.6756402824010612</v>
      </c>
      <c r="I31" s="9">
        <f t="shared" si="18"/>
        <v>3.7723501721264006</v>
      </c>
      <c r="J31" s="9">
        <f t="shared" si="19"/>
        <v>2.1605186767040752</v>
      </c>
      <c r="K31" s="11">
        <f t="shared" si="20"/>
        <v>0.28653295128939826</v>
      </c>
      <c r="L31" s="11">
        <f t="shared" si="21"/>
        <v>0.27932960893854747</v>
      </c>
      <c r="M31" s="11">
        <f t="shared" si="22"/>
        <v>0.48076923076923073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-0.26697526113655212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0.23664826633404051</v>
      </c>
      <c r="Q31" s="11">
        <f>2*'OddsRatio_working_3-way'!K31*'OddsRatio_working_3-way'!L31*'OddsRatio_working_3-way'!M31</f>
        <v>7.695878579968797E-2</v>
      </c>
      <c r="R31" s="11">
        <f t="shared" si="23"/>
        <v>0</v>
      </c>
      <c r="S31" s="11">
        <f t="shared" si="24"/>
        <v>-0.88640522468859018</v>
      </c>
      <c r="T31" s="11">
        <f t="shared" si="25"/>
        <v>-0.28826186168734641</v>
      </c>
      <c r="U31" s="11">
        <f>'OddsRatio_working_3-way'!S31-'OddsRatio_working_3-way'!R31^2/3</f>
        <v>-0.88640522468859018</v>
      </c>
      <c r="V31" s="11">
        <f>'OddsRatio_working_3-way'!S31*'OddsRatio_working_3-way'!R31/3-2*'OddsRatio_working_3-way'!R31^3/27-'OddsRatio_working_3-way'!T31</f>
        <v>0.28826186168734641</v>
      </c>
      <c r="W31" s="11">
        <f>'OddsRatio_working_3-way'!V31^2+4*'OddsRatio_working_3-way'!U31^3/27</f>
        <v>-2.0084534919924207E-2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0.16060777987334474</v>
      </c>
      <c r="Y31" s="11">
        <f>IF('OddsRatio_working_3-way'!W31&gt;=0,IF('OddsRatio_working_3-way'!V31+SQRT('OddsRatio_working_3-way'!W31)&gt;0,0,PI()),ACOS('OddsRatio_working_3-way'!V31/(2*'OddsRatio_working_3-way'!X31)))</f>
        <v>0.45693407246678119</v>
      </c>
      <c r="Z31" s="11">
        <f>'OddsRatio_working_3-way'!X31^(1/3)*COS('OddsRatio_working_3-way'!Y31/3)</f>
        <v>0.53727716514077528</v>
      </c>
      <c r="AA31" s="11">
        <f>'OddsRatio_working_3-way'!X31^(1/3)*COS(('OddsRatio_working_3-way'!Y31+2*PI())/3)</f>
        <v>-0.34006156231687146</v>
      </c>
      <c r="AB31" s="11">
        <f>'OddsRatio_working_3-way'!X31^(1/3)*COS(('OddsRatio_working_3-way'!Y31+4*PI())/3)</f>
        <v>-0.19721560282390396</v>
      </c>
      <c r="AC31" s="11">
        <f>'OddsRatio_working_3-way'!X31^(1/3)*SIN('OddsRatio_working_3-way'!Y31/3)</f>
        <v>8.2472153165915121E-2</v>
      </c>
      <c r="AD31" s="11">
        <f>'OddsRatio_working_3-way'!X31^(1/3)*SIN(('OddsRatio_working_3-way'!Y31+2*PI())/3)</f>
        <v>0.42405959730224085</v>
      </c>
      <c r="AE31" s="11">
        <f>'OddsRatio_working_3-way'!X31^(1/3)*SIN(('OddsRatio_working_3-way'!Y31+4*PI())/3)</f>
        <v>-0.50653175046815602</v>
      </c>
      <c r="AF31" s="11">
        <f>-'OddsRatio_working_3-way'!U31/(3*'OddsRatio_working_3-way'!X31^(1/3))*COS(('OddsRatio_working_3-way'!Y31)/3)</f>
        <v>0.53727716514077528</v>
      </c>
      <c r="AG31" s="11">
        <f>-'OddsRatio_working_3-way'!U31/(3*'OddsRatio_working_3-way'!X31^(1/3))*COS(('OddsRatio_working_3-way'!Y31+2*PI())/3)</f>
        <v>-0.34006156231687146</v>
      </c>
      <c r="AH31" s="11">
        <f>-'OddsRatio_working_3-way'!U31/(3*'OddsRatio_working_3-way'!X31^(1/3))*COS(('OddsRatio_working_3-way'!Y31+4*PI())/3)</f>
        <v>-0.19721560282390396</v>
      </c>
      <c r="AI31" s="11">
        <f>'OddsRatio_working_3-way'!U31/(3*'OddsRatio_working_3-way'!X31^(1/3))*SIN(('OddsRatio_working_3-way'!Y31)/3)</f>
        <v>-8.2472153165915121E-2</v>
      </c>
      <c r="AJ31" s="11">
        <f>'OddsRatio_working_3-way'!U31/(3*'OddsRatio_working_3-way'!X31^(1/3))*SIN(('OddsRatio_working_3-way'!Y31+2*PI())/3)</f>
        <v>-0.42405959730224085</v>
      </c>
      <c r="AK31" s="11">
        <f>'OddsRatio_working_3-way'!U31/(3*'OddsRatio_working_3-way'!X31^(1/3))*SIN(('OddsRatio_working_3-way'!Y31+4*PI())/3)</f>
        <v>0.50653175046815602</v>
      </c>
      <c r="AL31" s="11">
        <f>'OddsRatio_working_3-way'!Z31+'OddsRatio_working_3-way'!AF31</f>
        <v>1.0745543302815506</v>
      </c>
      <c r="AM31" s="11">
        <f>'OddsRatio_working_3-way'!AA31+'OddsRatio_working_3-way'!AG31</f>
        <v>-0.68012312463374291</v>
      </c>
      <c r="AN31" s="11">
        <f>'OddsRatio_working_3-way'!AB31+'OddsRatio_working_3-way'!AH31</f>
        <v>-0.39443120564780793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1.0745543302815506</v>
      </c>
      <c r="AS31" s="11">
        <f>IF(('OddsRatio_working_3-way'!X31=0),IF(Q31&gt;0,-Q31^(1/3),(-Q31)^(1/3)),'OddsRatio_working_3-way'!AM31-'OddsRatio_working_3-way'!R31/3)</f>
        <v>-0.68012312463374291</v>
      </c>
      <c r="AT31" s="11">
        <f>IF(('OddsRatio_working_3-way'!X31=0),IF(Q31&gt;0,-Q31^(1/3),(-Q31)^(1/3)),'OddsRatio_working_3-way'!AN31-'OddsRatio_working_3-way'!R31/3)</f>
        <v>-0.39443120564780793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2.85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2.54</v>
      </c>
      <c r="D32" s="9">
        <f t="shared" si="13"/>
        <v>0.33606359572996003</v>
      </c>
      <c r="E32" s="9">
        <f t="shared" si="14"/>
        <v>0.28580398568413634</v>
      </c>
      <c r="F32" s="9">
        <f t="shared" si="15"/>
        <v>0.37813241858590391</v>
      </c>
      <c r="G32" s="9">
        <f t="shared" si="16"/>
        <v>1.0679066325798874</v>
      </c>
      <c r="H32" s="9">
        <f t="shared" si="17"/>
        <v>2.9756272702727919</v>
      </c>
      <c r="I32" s="9">
        <f t="shared" si="18"/>
        <v>3.4989015202369353</v>
      </c>
      <c r="J32" s="9">
        <f t="shared" si="19"/>
        <v>2.6445762141730267</v>
      </c>
      <c r="K32" s="11">
        <f t="shared" si="20"/>
        <v>0.35087719298245612</v>
      </c>
      <c r="L32" s="11">
        <f t="shared" si="21"/>
        <v>0.29940119760479045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-0.2757295189976452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0.23698975856823443</v>
      </c>
      <c r="Q32" s="11">
        <f>2*'OddsRatio_working_3-way'!K32*'OddsRatio_working_3-way'!L32*'OddsRatio_working_3-way'!M32</f>
        <v>8.2718938418231913E-2</v>
      </c>
      <c r="R32" s="11">
        <f t="shared" si="23"/>
        <v>0</v>
      </c>
      <c r="S32" s="11">
        <f t="shared" si="24"/>
        <v>-0.85950085950085886</v>
      </c>
      <c r="T32" s="11">
        <f t="shared" si="25"/>
        <v>-0.30000030000029976</v>
      </c>
      <c r="U32" s="11">
        <f>'OddsRatio_working_3-way'!S32-'OddsRatio_working_3-way'!R32^2/3</f>
        <v>-0.85950085950085886</v>
      </c>
      <c r="V32" s="11">
        <f>'OddsRatio_working_3-way'!S32*'OddsRatio_working_3-way'!R32/3-2*'OddsRatio_working_3-way'!R32^3/27-'OddsRatio_working_3-way'!T32</f>
        <v>0.30000030000029976</v>
      </c>
      <c r="W32" s="11">
        <f>'OddsRatio_working_3-way'!V32^2+4*'OddsRatio_working_3-way'!U32^3/27</f>
        <v>-4.0663606990698486E-3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0.15335134552665303</v>
      </c>
      <c r="Y32" s="11">
        <f>IF('OddsRatio_working_3-way'!W32&gt;=0,IF('OddsRatio_working_3-way'!V32+SQRT('OddsRatio_working_3-way'!W32)&gt;0,0,PI()),ACOS('OddsRatio_working_3-way'!V32/(2*'OddsRatio_working_3-way'!X32)))</f>
        <v>0.20944266846159643</v>
      </c>
      <c r="Z32" s="11">
        <f>'OddsRatio_working_3-way'!X32^(1/3)*COS('OddsRatio_working_3-way'!Y32/3)</f>
        <v>0.53395331628994369</v>
      </c>
      <c r="AA32" s="11">
        <f>'OddsRatio_working_3-way'!X32^(1/3)*COS(('OddsRatio_working_3-way'!Y32+2*PI())/3)</f>
        <v>-0.29931250346318217</v>
      </c>
      <c r="AB32" s="11">
        <f>'OddsRatio_working_3-way'!X32^(1/3)*COS(('OddsRatio_working_3-way'!Y32+4*PI())/3)</f>
        <v>-0.23464081282676141</v>
      </c>
      <c r="AC32" s="11">
        <f>'OddsRatio_working_3-way'!X32^(1/3)*SIN('OddsRatio_working_3-way'!Y32/3)</f>
        <v>3.7338217997885705E-2</v>
      </c>
      <c r="AD32" s="11">
        <f>'OddsRatio_working_3-way'!X32^(1/3)*SIN(('OddsRatio_working_3-way'!Y32+2*PI())/3)</f>
        <v>0.44374802734309571</v>
      </c>
      <c r="AE32" s="11">
        <f>'OddsRatio_working_3-way'!X32^(1/3)*SIN(('OddsRatio_working_3-way'!Y32+4*PI())/3)</f>
        <v>-0.48108624534098149</v>
      </c>
      <c r="AF32" s="11">
        <f>-'OddsRatio_working_3-way'!U32/(3*'OddsRatio_working_3-way'!X32^(1/3))*COS(('OddsRatio_working_3-way'!Y32)/3)</f>
        <v>0.53395331628994369</v>
      </c>
      <c r="AG32" s="11">
        <f>-'OddsRatio_working_3-way'!U32/(3*'OddsRatio_working_3-way'!X32^(1/3))*COS(('OddsRatio_working_3-way'!Y32+2*PI())/3)</f>
        <v>-0.29931250346318217</v>
      </c>
      <c r="AH32" s="11">
        <f>-'OddsRatio_working_3-way'!U32/(3*'OddsRatio_working_3-way'!X32^(1/3))*COS(('OddsRatio_working_3-way'!Y32+4*PI())/3)</f>
        <v>-0.23464081282676141</v>
      </c>
      <c r="AI32" s="11">
        <f>'OddsRatio_working_3-way'!U32/(3*'OddsRatio_working_3-way'!X32^(1/3))*SIN(('OddsRatio_working_3-way'!Y32)/3)</f>
        <v>-3.7338217997885705E-2</v>
      </c>
      <c r="AJ32" s="11">
        <f>'OddsRatio_working_3-way'!U32/(3*'OddsRatio_working_3-way'!X32^(1/3))*SIN(('OddsRatio_working_3-way'!Y32+2*PI())/3)</f>
        <v>-0.44374802734309571</v>
      </c>
      <c r="AK32" s="11">
        <f>'OddsRatio_working_3-way'!U32/(3*'OddsRatio_working_3-way'!X32^(1/3))*SIN(('OddsRatio_working_3-way'!Y32+4*PI())/3)</f>
        <v>0.48108624534098149</v>
      </c>
      <c r="AL32" s="11">
        <f>'OddsRatio_working_3-way'!Z32+'OddsRatio_working_3-way'!AF32</f>
        <v>1.0679066325798874</v>
      </c>
      <c r="AM32" s="11">
        <f>'OddsRatio_working_3-way'!AA32+'OddsRatio_working_3-way'!AG32</f>
        <v>-0.59862500692636433</v>
      </c>
      <c r="AN32" s="11">
        <f>'OddsRatio_working_3-way'!AB32+'OddsRatio_working_3-way'!AH32</f>
        <v>-0.46928162565352283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1.0679066325798874</v>
      </c>
      <c r="AS32" s="11">
        <f>IF(('OddsRatio_working_3-way'!X32=0),IF(Q32&gt;0,-Q32^(1/3),(-Q32)^(1/3)),'OddsRatio_working_3-way'!AM32-'OddsRatio_working_3-way'!R32/3)</f>
        <v>-0.59862500692636433</v>
      </c>
      <c r="AT32" s="11">
        <f>IF(('OddsRatio_working_3-way'!X32=0),IF(Q32&gt;0,-Q32^(1/3),(-Q32)^(1/3)),'OddsRatio_working_3-way'!AN32-'OddsRatio_working_3-way'!R32/3)</f>
        <v>-0.46928162565352283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2.67</v>
      </c>
      <c r="B33" s="4">
        <f>IF('True_Odds_Calculator_3-way'!B34="","",'True_Odds_Calculator_3-way'!B34)</f>
        <v>3.31</v>
      </c>
      <c r="C33" s="4">
        <f>IF('True_Odds_Calculator_3-way'!C34="","",'True_Odds_Calculator_3-way'!C34)</f>
        <v>2.72</v>
      </c>
      <c r="D33" s="9">
        <f t="shared" si="13"/>
        <v>0.35919345279236681</v>
      </c>
      <c r="E33" s="9">
        <f t="shared" si="14"/>
        <v>0.28837478838230751</v>
      </c>
      <c r="F33" s="9">
        <f t="shared" si="15"/>
        <v>0.35243175882532568</v>
      </c>
      <c r="G33" s="9">
        <f t="shared" si="16"/>
        <v>1.0682725209797213</v>
      </c>
      <c r="H33" s="9">
        <f t="shared" si="17"/>
        <v>2.7840151100361341</v>
      </c>
      <c r="I33" s="9">
        <f t="shared" si="18"/>
        <v>3.4677095234631561</v>
      </c>
      <c r="J33" s="9">
        <f t="shared" si="19"/>
        <v>2.8374287360851209</v>
      </c>
      <c r="K33" s="11">
        <f t="shared" si="20"/>
        <v>0.37453183520599254</v>
      </c>
      <c r="L33" s="11">
        <f t="shared" si="21"/>
        <v>0.30211480362537763</v>
      </c>
      <c r="M33" s="11">
        <f t="shared" si="22"/>
        <v>0.36764705882352938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-0.27602520352314186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0.23711918658634235</v>
      </c>
      <c r="Q33" s="11">
        <f>2*'OddsRatio_working_3-way'!K33*'OddsRatio_working_3-way'!L33*'OddsRatio_working_3-way'!M33</f>
        <v>8.3199714591699059E-2</v>
      </c>
      <c r="R33" s="11">
        <f t="shared" si="23"/>
        <v>0</v>
      </c>
      <c r="S33" s="11">
        <f t="shared" si="24"/>
        <v>-0.85904904175340047</v>
      </c>
      <c r="T33" s="11">
        <f t="shared" si="25"/>
        <v>-0.30142071640470186</v>
      </c>
      <c r="U33" s="11">
        <f>'OddsRatio_working_3-way'!S33-'OddsRatio_working_3-way'!R33^2/3</f>
        <v>-0.85904904175340047</v>
      </c>
      <c r="V33" s="11">
        <f>'OddsRatio_working_3-way'!S33*'OddsRatio_working_3-way'!R33/3-2*'OddsRatio_working_3-way'!R33^3/27-'OddsRatio_working_3-way'!T33</f>
        <v>0.30142071640470186</v>
      </c>
      <c r="W33" s="11">
        <f>'OddsRatio_working_3-way'!V33^2+4*'OddsRatio_working_3-way'!U33^3/27</f>
        <v>-3.063825223138042E-3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0.15323044206444567</v>
      </c>
      <c r="Y33" s="11">
        <f>IF('OddsRatio_working_3-way'!W33&gt;=0,IF('OddsRatio_working_3-way'!V33+SQRT('OddsRatio_working_3-way'!W33)&gt;0,0,PI()),ACOS('OddsRatio_working_3-way'!V33/(2*'OddsRatio_working_3-way'!X33)))</f>
        <v>0.18161302150958081</v>
      </c>
      <c r="Z33" s="11">
        <f>'OddsRatio_working_3-way'!X33^(1/3)*COS('OddsRatio_working_3-way'!Y33/3)</f>
        <v>0.53413626048986063</v>
      </c>
      <c r="AA33" s="11">
        <f>'OddsRatio_working_3-way'!X33^(1/3)*COS(('OddsRatio_working_3-way'!Y33+2*PI())/3)</f>
        <v>-0.29510563835069759</v>
      </c>
      <c r="AB33" s="11">
        <f>'OddsRatio_working_3-way'!X33^(1/3)*COS(('OddsRatio_working_3-way'!Y33+4*PI())/3)</f>
        <v>-0.23903062213916312</v>
      </c>
      <c r="AC33" s="11">
        <f>'OddsRatio_working_3-way'!X33^(1/3)*SIN('OddsRatio_working_3-way'!Y33/3)</f>
        <v>3.2374925704542153E-2</v>
      </c>
      <c r="AD33" s="11">
        <f>'OddsRatio_working_3-way'!X33^(1/3)*SIN(('OddsRatio_working_3-way'!Y33+2*PI())/3)</f>
        <v>0.4463881078143706</v>
      </c>
      <c r="AE33" s="11">
        <f>'OddsRatio_working_3-way'!X33^(1/3)*SIN(('OddsRatio_working_3-way'!Y33+4*PI())/3)</f>
        <v>-0.47876303351891264</v>
      </c>
      <c r="AF33" s="11">
        <f>-'OddsRatio_working_3-way'!U33/(3*'OddsRatio_working_3-way'!X33^(1/3))*COS(('OddsRatio_working_3-way'!Y33)/3)</f>
        <v>0.53413626048986063</v>
      </c>
      <c r="AG33" s="11">
        <f>-'OddsRatio_working_3-way'!U33/(3*'OddsRatio_working_3-way'!X33^(1/3))*COS(('OddsRatio_working_3-way'!Y33+2*PI())/3)</f>
        <v>-0.29510563835069759</v>
      </c>
      <c r="AH33" s="11">
        <f>-'OddsRatio_working_3-way'!U33/(3*'OddsRatio_working_3-way'!X33^(1/3))*COS(('OddsRatio_working_3-way'!Y33+4*PI())/3)</f>
        <v>-0.23903062213916312</v>
      </c>
      <c r="AI33" s="11">
        <f>'OddsRatio_working_3-way'!U33/(3*'OddsRatio_working_3-way'!X33^(1/3))*SIN(('OddsRatio_working_3-way'!Y33)/3)</f>
        <v>-3.2374925704542153E-2</v>
      </c>
      <c r="AJ33" s="11">
        <f>'OddsRatio_working_3-way'!U33/(3*'OddsRatio_working_3-way'!X33^(1/3))*SIN(('OddsRatio_working_3-way'!Y33+2*PI())/3)</f>
        <v>-0.4463881078143706</v>
      </c>
      <c r="AK33" s="11">
        <f>'OddsRatio_working_3-way'!U33/(3*'OddsRatio_working_3-way'!X33^(1/3))*SIN(('OddsRatio_working_3-way'!Y33+4*PI())/3)</f>
        <v>0.47876303351891264</v>
      </c>
      <c r="AL33" s="11">
        <f>'OddsRatio_working_3-way'!Z33+'OddsRatio_working_3-way'!AF33</f>
        <v>1.0682725209797213</v>
      </c>
      <c r="AM33" s="11">
        <f>'OddsRatio_working_3-way'!AA33+'OddsRatio_working_3-way'!AG33</f>
        <v>-0.59021127670139517</v>
      </c>
      <c r="AN33" s="11">
        <f>'OddsRatio_working_3-way'!AB33+'OddsRatio_working_3-way'!AH33</f>
        <v>-0.47806124427832625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1.0682725209797213</v>
      </c>
      <c r="AS33" s="11">
        <f>IF(('OddsRatio_working_3-way'!X33=0),IF(Q33&gt;0,-Q33^(1/3),(-Q33)^(1/3)),'OddsRatio_working_3-way'!AM33-'OddsRatio_working_3-way'!R33/3)</f>
        <v>-0.59021127670139517</v>
      </c>
      <c r="AT33" s="11">
        <f>IF(('OddsRatio_working_3-way'!X33=0),IF(Q33&gt;0,-Q33^(1/3),(-Q33)^(1/3)),'OddsRatio_working_3-way'!AN33-'OddsRatio_working_3-way'!R33/3)</f>
        <v>-0.47806124427832625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2.79</v>
      </c>
      <c r="D34" s="9">
        <f t="shared" si="13"/>
        <v>0.38739833404385415</v>
      </c>
      <c r="E34" s="9">
        <f t="shared" si="14"/>
        <v>0.26925937179886339</v>
      </c>
      <c r="F34" s="9">
        <f t="shared" si="15"/>
        <v>0.34334229415728229</v>
      </c>
      <c r="G34" s="9">
        <f t="shared" si="16"/>
        <v>1.0684610856331327</v>
      </c>
      <c r="H34" s="9">
        <f t="shared" si="17"/>
        <v>2.5813224067370366</v>
      </c>
      <c r="I34" s="9">
        <f t="shared" si="18"/>
        <v>3.713891157508157</v>
      </c>
      <c r="J34" s="9">
        <f t="shared" si="19"/>
        <v>2.9125453432833073</v>
      </c>
      <c r="K34" s="11">
        <f t="shared" si="20"/>
        <v>0.40322580645161293</v>
      </c>
      <c r="L34" s="11">
        <f t="shared" si="21"/>
        <v>0.2824858757062147</v>
      </c>
      <c r="M34" s="11">
        <f t="shared" si="22"/>
        <v>0.35842293906810035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-0.2747193921376887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0.23720125706051387</v>
      </c>
      <c r="Q34" s="11">
        <f>2*'OddsRatio_working_3-way'!K34*'OddsRatio_working_3-way'!L34*'OddsRatio_working_3-way'!M34</f>
        <v>8.1652756303102883E-2</v>
      </c>
      <c r="R34" s="11">
        <f t="shared" si="23"/>
        <v>0</v>
      </c>
      <c r="S34" s="11">
        <f t="shared" si="24"/>
        <v>-0.86343106402051573</v>
      </c>
      <c r="T34" s="11">
        <f t="shared" si="25"/>
        <v>-0.29722239725318961</v>
      </c>
      <c r="U34" s="11">
        <f>'OddsRatio_working_3-way'!S34-'OddsRatio_working_3-way'!R34^2/3</f>
        <v>-0.86343106402051573</v>
      </c>
      <c r="V34" s="11">
        <f>'OddsRatio_working_3-way'!S34*'OddsRatio_working_3-way'!R34/3-2*'OddsRatio_working_3-way'!R34^3/27-'OddsRatio_working_3-way'!T34</f>
        <v>0.29722239725318961</v>
      </c>
      <c r="W34" s="11">
        <f>'OddsRatio_working_3-way'!V34^2+4*'OddsRatio_working_3-way'!U34^3/27</f>
        <v>-7.02169953650425E-3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0.15440438219609984</v>
      </c>
      <c r="Y34" s="11">
        <f>IF('OddsRatio_working_3-way'!W34&gt;=0,IF('OddsRatio_working_3-way'!V34+SQRT('OddsRatio_working_3-way'!W34)&gt;0,0,PI()),ACOS('OddsRatio_working_3-way'!V34/(2*'OddsRatio_working_3-way'!X34)))</f>
        <v>0.27479646901138688</v>
      </c>
      <c r="Z34" s="11">
        <f>'OddsRatio_working_3-way'!X34^(1/3)*COS('OddsRatio_working_3-way'!Y34/3)</f>
        <v>0.53423054281656635</v>
      </c>
      <c r="AA34" s="11">
        <f>'OddsRatio_working_3-way'!X34^(1/3)*COS(('OddsRatio_working_3-way'!Y34+2*PI())/3)</f>
        <v>-0.30961305189817034</v>
      </c>
      <c r="AB34" s="11">
        <f>'OddsRatio_working_3-way'!X34^(1/3)*COS(('OddsRatio_working_3-way'!Y34+4*PI())/3)</f>
        <v>-0.22461749091839589</v>
      </c>
      <c r="AC34" s="11">
        <f>'OddsRatio_working_3-way'!X34^(1/3)*SIN('OddsRatio_working_3-way'!Y34/3)</f>
        <v>4.9072210011596104E-2</v>
      </c>
      <c r="AD34" s="11">
        <f>'OddsRatio_working_3-way'!X34^(1/3)*SIN(('OddsRatio_working_3-way'!Y34+2*PI())/3)</f>
        <v>0.43812111655089869</v>
      </c>
      <c r="AE34" s="11">
        <f>'OddsRatio_working_3-way'!X34^(1/3)*SIN(('OddsRatio_working_3-way'!Y34+4*PI())/3)</f>
        <v>-0.48719332656249476</v>
      </c>
      <c r="AF34" s="11">
        <f>-'OddsRatio_working_3-way'!U34/(3*'OddsRatio_working_3-way'!X34^(1/3))*COS(('OddsRatio_working_3-way'!Y34)/3)</f>
        <v>0.53423054281656623</v>
      </c>
      <c r="AG34" s="11">
        <f>-'OddsRatio_working_3-way'!U34/(3*'OddsRatio_working_3-way'!X34^(1/3))*COS(('OddsRatio_working_3-way'!Y34+2*PI())/3)</f>
        <v>-0.30961305189817029</v>
      </c>
      <c r="AH34" s="11">
        <f>-'OddsRatio_working_3-way'!U34/(3*'OddsRatio_working_3-way'!X34^(1/3))*COS(('OddsRatio_working_3-way'!Y34+4*PI())/3)</f>
        <v>-0.22461749091839583</v>
      </c>
      <c r="AI34" s="11">
        <f>'OddsRatio_working_3-way'!U34/(3*'OddsRatio_working_3-way'!X34^(1/3))*SIN(('OddsRatio_working_3-way'!Y34)/3)</f>
        <v>-4.907221001159609E-2</v>
      </c>
      <c r="AJ34" s="11">
        <f>'OddsRatio_working_3-way'!U34/(3*'OddsRatio_working_3-way'!X34^(1/3))*SIN(('OddsRatio_working_3-way'!Y34+2*PI())/3)</f>
        <v>-0.43812111655089864</v>
      </c>
      <c r="AK34" s="11">
        <f>'OddsRatio_working_3-way'!U34/(3*'OddsRatio_working_3-way'!X34^(1/3))*SIN(('OddsRatio_working_3-way'!Y34+4*PI())/3)</f>
        <v>0.48719332656249464</v>
      </c>
      <c r="AL34" s="11">
        <f>'OddsRatio_working_3-way'!Z34+'OddsRatio_working_3-way'!AF34</f>
        <v>1.0684610856331327</v>
      </c>
      <c r="AM34" s="11">
        <f>'OddsRatio_working_3-way'!AA34+'OddsRatio_working_3-way'!AG34</f>
        <v>-0.61922610379634069</v>
      </c>
      <c r="AN34" s="11">
        <f>'OddsRatio_working_3-way'!AB34+'OddsRatio_working_3-way'!AH34</f>
        <v>-0.44923498183679172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1.0684610856331327</v>
      </c>
      <c r="AS34" s="11">
        <f>IF(('OddsRatio_working_3-way'!X34=0),IF(Q34&gt;0,-Q34^(1/3),(-Q34)^(1/3)),'OddsRatio_working_3-way'!AM34-'OddsRatio_working_3-way'!R34/3)</f>
        <v>-0.61922610379634069</v>
      </c>
      <c r="AT34" s="11">
        <f>IF(('OddsRatio_working_3-way'!X34=0),IF(Q34&gt;0,-Q34^(1/3),(-Q34)^(1/3)),'OddsRatio_working_3-way'!AN34-'OddsRatio_working_3-way'!R34/3)</f>
        <v>-0.44923498183679172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1.22</v>
      </c>
      <c r="B35" s="4">
        <f>IF('True_Odds_Calculator_3-way'!B36="","",'True_Odds_Calculator_3-way'!B36)</f>
        <v>6.25</v>
      </c>
      <c r="C35" s="4">
        <f>IF('True_Odds_Calculator_3-way'!C36="","",'True_Odds_Calculator_3-way'!C36)</f>
        <v>12.82</v>
      </c>
      <c r="D35" s="9">
        <f t="shared" si="13"/>
        <v>0.79400285441285889</v>
      </c>
      <c r="E35" s="9">
        <f t="shared" si="14"/>
        <v>0.13905859393712797</v>
      </c>
      <c r="F35" s="9">
        <f t="shared" si="15"/>
        <v>6.6938551650013361E-2</v>
      </c>
      <c r="G35" s="9">
        <f t="shared" si="16"/>
        <v>1.1792787098380595</v>
      </c>
      <c r="H35" s="9">
        <f t="shared" si="17"/>
        <v>1.2594413161643729</v>
      </c>
      <c r="I35" s="9">
        <f t="shared" si="18"/>
        <v>7.1912132266498121</v>
      </c>
      <c r="J35" s="9">
        <f t="shared" si="19"/>
        <v>14.939074350285862</v>
      </c>
      <c r="K35" s="11">
        <f t="shared" si="20"/>
        <v>0.81967213114754101</v>
      </c>
      <c r="L35" s="11">
        <f t="shared" si="21"/>
        <v>0.16</v>
      </c>
      <c r="M35" s="11">
        <f t="shared" si="22"/>
        <v>7.8003120124804995E-2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-0.13965985524666902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0.17687527173218079</v>
      </c>
      <c r="Q35" s="11">
        <f>2*'OddsRatio_working_3-way'!K35*'OddsRatio_working_3-way'!L35*'OddsRatio_working_3-way'!M35</f>
        <v>2.0459834786834098E-2</v>
      </c>
      <c r="R35" s="11">
        <f t="shared" si="23"/>
        <v>0</v>
      </c>
      <c r="S35" s="11">
        <f t="shared" si="24"/>
        <v>-1.2664718248474582</v>
      </c>
      <c r="T35" s="11">
        <f t="shared" si="25"/>
        <v>-0.1464976084265423</v>
      </c>
      <c r="U35" s="11">
        <f>'OddsRatio_working_3-way'!S35-'OddsRatio_working_3-way'!R35^2/3</f>
        <v>-1.2664718248474582</v>
      </c>
      <c r="V35" s="11">
        <f>'OddsRatio_working_3-way'!S35*'OddsRatio_working_3-way'!R35/3-2*'OddsRatio_working_3-way'!R35^3/27-'OddsRatio_working_3-way'!T35</f>
        <v>0.1464976084265423</v>
      </c>
      <c r="W35" s="11">
        <f>'OddsRatio_working_3-way'!V35^2+4*'OddsRatio_working_3-way'!U35^3/27</f>
        <v>-0.27948046582551789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0.27429091085023871</v>
      </c>
      <c r="Y35" s="11">
        <f>IF('OddsRatio_working_3-way'!W35&gt;=0,IF('OddsRatio_working_3-way'!V35+SQRT('OddsRatio_working_3-way'!W35)&gt;0,0,PI()),ACOS('OddsRatio_working_3-way'!V35/(2*'OddsRatio_working_3-way'!X35)))</f>
        <v>1.3004679808299622</v>
      </c>
      <c r="Z35" s="11">
        <f>'OddsRatio_working_3-way'!X35^(1/3)*COS('OddsRatio_working_3-way'!Y35/3)</f>
        <v>0.58963935491902963</v>
      </c>
      <c r="AA35" s="11">
        <f>'OddsRatio_working_3-way'!X35^(1/3)*COS(('OddsRatio_working_3-way'!Y35+2*PI())/3)</f>
        <v>-0.53117117324464302</v>
      </c>
      <c r="AB35" s="11">
        <f>'OddsRatio_working_3-way'!X35^(1/3)*COS(('OddsRatio_working_3-way'!Y35+4*PI())/3)</f>
        <v>-5.846818167438677E-2</v>
      </c>
      <c r="AC35" s="11">
        <f>'OddsRatio_working_3-way'!X35^(1/3)*SIN('OddsRatio_working_3-way'!Y35/3)</f>
        <v>0.27291519942982889</v>
      </c>
      <c r="AD35" s="11">
        <f>'OddsRatio_working_3-way'!X35^(1/3)*SIN(('OddsRatio_working_3-way'!Y35+2*PI())/3)</f>
        <v>0.37418506071603408</v>
      </c>
      <c r="AE35" s="11">
        <f>'OddsRatio_working_3-way'!X35^(1/3)*SIN(('OddsRatio_working_3-way'!Y35+4*PI())/3)</f>
        <v>-0.64710026014586308</v>
      </c>
      <c r="AF35" s="11">
        <f>-'OddsRatio_working_3-way'!U35/(3*'OddsRatio_working_3-way'!X35^(1/3))*COS(('OddsRatio_working_3-way'!Y35)/3)</f>
        <v>0.58963935491902975</v>
      </c>
      <c r="AG35" s="11">
        <f>-'OddsRatio_working_3-way'!U35/(3*'OddsRatio_working_3-way'!X35^(1/3))*COS(('OddsRatio_working_3-way'!Y35+2*PI())/3)</f>
        <v>-0.53117117324464314</v>
      </c>
      <c r="AH35" s="11">
        <f>-'OddsRatio_working_3-way'!U35/(3*'OddsRatio_working_3-way'!X35^(1/3))*COS(('OddsRatio_working_3-way'!Y35+4*PI())/3)</f>
        <v>-5.8468181674386777E-2</v>
      </c>
      <c r="AI35" s="11">
        <f>'OddsRatio_working_3-way'!U35/(3*'OddsRatio_working_3-way'!X35^(1/3))*SIN(('OddsRatio_working_3-way'!Y35)/3)</f>
        <v>-0.27291519942982889</v>
      </c>
      <c r="AJ35" s="11">
        <f>'OddsRatio_working_3-way'!U35/(3*'OddsRatio_working_3-way'!X35^(1/3))*SIN(('OddsRatio_working_3-way'!Y35+2*PI())/3)</f>
        <v>-0.37418506071603419</v>
      </c>
      <c r="AK35" s="11">
        <f>'OddsRatio_working_3-way'!U35/(3*'OddsRatio_working_3-way'!X35^(1/3))*SIN(('OddsRatio_working_3-way'!Y35+4*PI())/3)</f>
        <v>0.64710026014586319</v>
      </c>
      <c r="AL35" s="11">
        <f>'OddsRatio_working_3-way'!Z35+'OddsRatio_working_3-way'!AF35</f>
        <v>1.1792787098380595</v>
      </c>
      <c r="AM35" s="11">
        <f>'OddsRatio_working_3-way'!AA35+'OddsRatio_working_3-way'!AG35</f>
        <v>-1.0623423464892863</v>
      </c>
      <c r="AN35" s="11">
        <f>'OddsRatio_working_3-way'!AB35+'OddsRatio_working_3-way'!AH35</f>
        <v>-0.11693636334877355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1.1792787098380595</v>
      </c>
      <c r="AS35" s="11">
        <f>IF(('OddsRatio_working_3-way'!X35=0),IF(Q35&gt;0,-Q35^(1/3),(-Q35)^(1/3)),'OddsRatio_working_3-way'!AM35-'OddsRatio_working_3-way'!R35/3)</f>
        <v>-1.0623423464892863</v>
      </c>
      <c r="AT35" s="11">
        <f>IF(('OddsRatio_working_3-way'!X35=0),IF(Q35&gt;0,-Q35^(1/3),(-Q35)^(1/3)),'OddsRatio_working_3-way'!AN35-'OddsRatio_working_3-way'!R35/3)</f>
        <v>-0.11693636334877355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4.32</v>
      </c>
      <c r="C36" s="4">
        <f>IF('True_Odds_Calculator_3-way'!C37="","",'True_Odds_Calculator_3-way'!C37)</f>
        <v>5.18</v>
      </c>
      <c r="D36" s="9">
        <f t="shared" si="13"/>
        <v>0.60413037106307432</v>
      </c>
      <c r="E36" s="9">
        <f t="shared" si="14"/>
        <v>0.21617706606211404</v>
      </c>
      <c r="F36" s="9">
        <f t="shared" si="15"/>
        <v>0.17969256287481175</v>
      </c>
      <c r="G36" s="9">
        <f t="shared" si="16"/>
        <v>1.0921197584121982</v>
      </c>
      <c r="H36" s="9">
        <f t="shared" si="17"/>
        <v>1.6552718550473187</v>
      </c>
      <c r="I36" s="9">
        <f t="shared" si="18"/>
        <v>4.6258375979284985</v>
      </c>
      <c r="J36" s="9">
        <f t="shared" si="19"/>
        <v>5.5650605901629895</v>
      </c>
      <c r="K36" s="11">
        <f t="shared" si="20"/>
        <v>0.625</v>
      </c>
      <c r="L36" s="11">
        <f t="shared" si="21"/>
        <v>0.23148148148148145</v>
      </c>
      <c r="M36" s="11">
        <f t="shared" si="22"/>
        <v>0.19305019305019305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-0.23255845130845132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0.22623069498069498</v>
      </c>
      <c r="Q36" s="11">
        <f>2*'OddsRatio_working_3-way'!K36*'OddsRatio_working_3-way'!L36*'OddsRatio_working_3-way'!M36</f>
        <v>5.5859430859430854E-2</v>
      </c>
      <c r="R36" s="11">
        <f t="shared" si="23"/>
        <v>0</v>
      </c>
      <c r="S36" s="11">
        <f t="shared" si="24"/>
        <v>-0.97279068426817317</v>
      </c>
      <c r="T36" s="11">
        <f t="shared" si="25"/>
        <v>-0.24019523068349952</v>
      </c>
      <c r="U36" s="11">
        <f>'OddsRatio_working_3-way'!S36-'OddsRatio_working_3-way'!R36^2/3</f>
        <v>-0.97279068426817317</v>
      </c>
      <c r="V36" s="11">
        <f>'OddsRatio_working_3-way'!S36*'OddsRatio_working_3-way'!R36/3-2*'OddsRatio_working_3-way'!R36^3/27-'OddsRatio_working_3-way'!T36</f>
        <v>0.24019523068349952</v>
      </c>
      <c r="W36" s="11">
        <f>'OddsRatio_working_3-way'!V36^2+4*'OddsRatio_working_3-way'!U36^3/27</f>
        <v>-7.868742879553256E-2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0.18464911158643041</v>
      </c>
      <c r="Y36" s="11">
        <f>IF('OddsRatio_working_3-way'!W36&gt;=0,IF('OddsRatio_working_3-way'!V36+SQRT('OddsRatio_working_3-way'!W36)&gt;0,0,PI()),ACOS('OddsRatio_working_3-way'!V36/(2*'OddsRatio_working_3-way'!X36)))</f>
        <v>0.86267234011512206</v>
      </c>
      <c r="Z36" s="11">
        <f>'OddsRatio_working_3-way'!X36^(1/3)*COS('OddsRatio_working_3-way'!Y36/3)</f>
        <v>0.54605987920609922</v>
      </c>
      <c r="AA36" s="11">
        <f>'OddsRatio_working_3-way'!X36^(1/3)*COS(('OddsRatio_working_3-way'!Y36+2*PI())/3)</f>
        <v>-0.41289282713261743</v>
      </c>
      <c r="AB36" s="11">
        <f>'OddsRatio_working_3-way'!X36^(1/3)*COS(('OddsRatio_working_3-way'!Y36+4*PI())/3)</f>
        <v>-0.13316705207348201</v>
      </c>
      <c r="AC36" s="11">
        <f>'OddsRatio_working_3-way'!X36^(1/3)*SIN('OddsRatio_working_3-way'!Y36/3)</f>
        <v>0.16149975152966881</v>
      </c>
      <c r="AD36" s="11">
        <f>'OddsRatio_working_3-way'!X36^(1/3)*SIN(('OddsRatio_working_3-way'!Y36+2*PI())/3)</f>
        <v>0.39215185161510963</v>
      </c>
      <c r="AE36" s="11">
        <f>'OddsRatio_working_3-way'!X36^(1/3)*SIN(('OddsRatio_working_3-way'!Y36+4*PI())/3)</f>
        <v>-0.55365160314477824</v>
      </c>
      <c r="AF36" s="11">
        <f>-'OddsRatio_working_3-way'!U36/(3*'OddsRatio_working_3-way'!X36^(1/3))*COS(('OddsRatio_working_3-way'!Y36)/3)</f>
        <v>0.54605987920609911</v>
      </c>
      <c r="AG36" s="11">
        <f>-'OddsRatio_working_3-way'!U36/(3*'OddsRatio_working_3-way'!X36^(1/3))*COS(('OddsRatio_working_3-way'!Y36+2*PI())/3)</f>
        <v>-0.41289282713261738</v>
      </c>
      <c r="AH36" s="11">
        <f>-'OddsRatio_working_3-way'!U36/(3*'OddsRatio_working_3-way'!X36^(1/3))*COS(('OddsRatio_working_3-way'!Y36+4*PI())/3)</f>
        <v>-0.13316705207348198</v>
      </c>
      <c r="AI36" s="11">
        <f>'OddsRatio_working_3-way'!U36/(3*'OddsRatio_working_3-way'!X36^(1/3))*SIN(('OddsRatio_working_3-way'!Y36)/3)</f>
        <v>-0.16149975152966875</v>
      </c>
      <c r="AJ36" s="11">
        <f>'OddsRatio_working_3-way'!U36/(3*'OddsRatio_working_3-way'!X36^(1/3))*SIN(('OddsRatio_working_3-way'!Y36+2*PI())/3)</f>
        <v>-0.39215185161510957</v>
      </c>
      <c r="AK36" s="11">
        <f>'OddsRatio_working_3-way'!U36/(3*'OddsRatio_working_3-way'!X36^(1/3))*SIN(('OddsRatio_working_3-way'!Y36+4*PI())/3)</f>
        <v>0.55365160314477813</v>
      </c>
      <c r="AL36" s="11">
        <f>'OddsRatio_working_3-way'!Z36+'OddsRatio_working_3-way'!AF36</f>
        <v>1.0921197584121982</v>
      </c>
      <c r="AM36" s="11">
        <f>'OddsRatio_working_3-way'!AA36+'OddsRatio_working_3-way'!AG36</f>
        <v>-0.82578565426523487</v>
      </c>
      <c r="AN36" s="11">
        <f>'OddsRatio_working_3-way'!AB36+'OddsRatio_working_3-way'!AH36</f>
        <v>-0.26633410414696401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1.0921197584121982</v>
      </c>
      <c r="AS36" s="11">
        <f>IF(('OddsRatio_working_3-way'!X36=0),IF(Q36&gt;0,-Q36^(1/3),(-Q36)^(1/3)),'OddsRatio_working_3-way'!AM36-'OddsRatio_working_3-way'!R36/3)</f>
        <v>-0.82578565426523487</v>
      </c>
      <c r="AT36" s="11">
        <f>IF(('OddsRatio_working_3-way'!X36=0),IF(Q36&gt;0,-Q36^(1/3),(-Q36)^(1/3)),'OddsRatio_working_3-way'!AN36-'OddsRatio_working_3-way'!R36/3)</f>
        <v>-0.26633410414696401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1.22</v>
      </c>
      <c r="B37" s="4">
        <f>IF('True_Odds_Calculator_3-way'!B38="","",'True_Odds_Calculator_3-way'!B38)</f>
        <v>6.69</v>
      </c>
      <c r="C37" s="4">
        <f>IF('True_Odds_Calculator_3-way'!C38="","",'True_Odds_Calculator_3-way'!C38)</f>
        <v>11.47</v>
      </c>
      <c r="D37" s="9">
        <f t="shared" si="13"/>
        <v>0.79465197935531817</v>
      </c>
      <c r="E37" s="9">
        <f t="shared" si="14"/>
        <v>0.1301492331506528</v>
      </c>
      <c r="F37" s="9">
        <f t="shared" si="15"/>
        <v>7.5198787494028946E-2</v>
      </c>
      <c r="G37" s="9">
        <f t="shared" si="16"/>
        <v>1.1746023644170716</v>
      </c>
      <c r="H37" s="9">
        <f t="shared" si="17"/>
        <v>1.2584125201717558</v>
      </c>
      <c r="I37" s="9">
        <f t="shared" si="18"/>
        <v>7.6834874535331386</v>
      </c>
      <c r="J37" s="9">
        <f t="shared" si="19"/>
        <v>13.298086755446736</v>
      </c>
      <c r="K37" s="11">
        <f t="shared" si="20"/>
        <v>0.81967213114754101</v>
      </c>
      <c r="L37" s="11">
        <f t="shared" si="21"/>
        <v>0.14947683109118085</v>
      </c>
      <c r="M37" s="11">
        <f t="shared" si="22"/>
        <v>8.7183958151700089E-2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-0.14000136258983331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0.1749703784122188</v>
      </c>
      <c r="Q37" s="11">
        <f>2*'OddsRatio_working_3-way'!K37*'OddsRatio_working_3-way'!L37*'OddsRatio_working_3-way'!M37</f>
        <v>2.1363904568036482E-2</v>
      </c>
      <c r="R37" s="11">
        <f t="shared" si="23"/>
        <v>0</v>
      </c>
      <c r="S37" s="11">
        <f t="shared" si="24"/>
        <v>-1.2497762534271568</v>
      </c>
      <c r="T37" s="11">
        <f t="shared" si="25"/>
        <v>-0.152597833141289</v>
      </c>
      <c r="U37" s="11">
        <f>'OddsRatio_working_3-way'!S37-'OddsRatio_working_3-way'!R37^2/3</f>
        <v>-1.2497762534271568</v>
      </c>
      <c r="V37" s="11">
        <f>'OddsRatio_working_3-way'!S37*'OddsRatio_working_3-way'!R37/3-2*'OddsRatio_working_3-way'!R37^3/27-'OddsRatio_working_3-way'!T37</f>
        <v>0.152597833141289</v>
      </c>
      <c r="W37" s="11">
        <f>'OddsRatio_working_3-way'!V37^2+4*'OddsRatio_working_3-way'!U37^3/27</f>
        <v>-0.26591040141881733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0.26888496615571222</v>
      </c>
      <c r="Y37" s="11">
        <f>IF('OddsRatio_working_3-way'!W37&gt;=0,IF('OddsRatio_working_3-way'!V37+SQRT('OddsRatio_working_3-way'!W37)&gt;0,0,PI()),ACOS('OddsRatio_working_3-way'!V37/(2*'OddsRatio_working_3-way'!X37)))</f>
        <v>1.2830828413083011</v>
      </c>
      <c r="Z37" s="11">
        <f>'OddsRatio_working_3-way'!X37^(1/3)*COS('OddsRatio_working_3-way'!Y37/3)</f>
        <v>0.58730118220853578</v>
      </c>
      <c r="AA37" s="11">
        <f>'OddsRatio_working_3-way'!X37^(1/3)*COS(('OddsRatio_working_3-way'!Y37+2*PI())/3)</f>
        <v>-0.52549548405887114</v>
      </c>
      <c r="AB37" s="11">
        <f>'OddsRatio_working_3-way'!X37^(1/3)*COS(('OddsRatio_working_3-way'!Y37+4*PI())/3)</f>
        <v>-6.1805698149664703E-2</v>
      </c>
      <c r="AC37" s="11">
        <f>'OddsRatio_working_3-way'!X37^(1/3)*SIN('OddsRatio_working_3-way'!Y37/3)</f>
        <v>0.26771142271516024</v>
      </c>
      <c r="AD37" s="11">
        <f>'OddsRatio_working_3-way'!X37^(1/3)*SIN(('OddsRatio_working_3-way'!Y37+2*PI())/3)</f>
        <v>0.37476203210764508</v>
      </c>
      <c r="AE37" s="11">
        <f>'OddsRatio_working_3-way'!X37^(1/3)*SIN(('OddsRatio_working_3-way'!Y37+4*PI())/3)</f>
        <v>-0.64247345482280549</v>
      </c>
      <c r="AF37" s="11">
        <f>-'OddsRatio_working_3-way'!U37/(3*'OddsRatio_working_3-way'!X37^(1/3))*COS(('OddsRatio_working_3-way'!Y37)/3)</f>
        <v>0.58730118220853578</v>
      </c>
      <c r="AG37" s="11">
        <f>-'OddsRatio_working_3-way'!U37/(3*'OddsRatio_working_3-way'!X37^(1/3))*COS(('OddsRatio_working_3-way'!Y37+2*PI())/3)</f>
        <v>-0.52549548405887114</v>
      </c>
      <c r="AH37" s="11">
        <f>-'OddsRatio_working_3-way'!U37/(3*'OddsRatio_working_3-way'!X37^(1/3))*COS(('OddsRatio_working_3-way'!Y37+4*PI())/3)</f>
        <v>-6.1805698149664703E-2</v>
      </c>
      <c r="AI37" s="11">
        <f>'OddsRatio_working_3-way'!U37/(3*'OddsRatio_working_3-way'!X37^(1/3))*SIN(('OddsRatio_working_3-way'!Y37)/3)</f>
        <v>-0.26771142271516024</v>
      </c>
      <c r="AJ37" s="11">
        <f>'OddsRatio_working_3-way'!U37/(3*'OddsRatio_working_3-way'!X37^(1/3))*SIN(('OddsRatio_working_3-way'!Y37+2*PI())/3)</f>
        <v>-0.37476203210764508</v>
      </c>
      <c r="AK37" s="11">
        <f>'OddsRatio_working_3-way'!U37/(3*'OddsRatio_working_3-way'!X37^(1/3))*SIN(('OddsRatio_working_3-way'!Y37+4*PI())/3)</f>
        <v>0.64247345482280549</v>
      </c>
      <c r="AL37" s="11">
        <f>'OddsRatio_working_3-way'!Z37+'OddsRatio_working_3-way'!AF37</f>
        <v>1.1746023644170716</v>
      </c>
      <c r="AM37" s="11">
        <f>'OddsRatio_working_3-way'!AA37+'OddsRatio_working_3-way'!AG37</f>
        <v>-1.0509909681177423</v>
      </c>
      <c r="AN37" s="11">
        <f>'OddsRatio_working_3-way'!AB37+'OddsRatio_working_3-way'!AH37</f>
        <v>-0.12361139629932941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1.1746023644170716</v>
      </c>
      <c r="AS37" s="11">
        <f>IF(('OddsRatio_working_3-way'!X37=0),IF(Q37&gt;0,-Q37^(1/3),(-Q37)^(1/3)),'OddsRatio_working_3-way'!AM37-'OddsRatio_working_3-way'!R37/3)</f>
        <v>-1.0509909681177423</v>
      </c>
      <c r="AT37" s="11">
        <f>IF(('OddsRatio_working_3-way'!X37=0),IF(Q37&gt;0,-Q37^(1/3),(-Q37)^(1/3)),'OddsRatio_working_3-way'!AN37-'OddsRatio_working_3-way'!R37/3)</f>
        <v>-0.12361139629932941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1.87</v>
      </c>
      <c r="B38" s="4">
        <f>IF('True_Odds_Calculator_3-way'!B39="","",'True_Odds_Calculator_3-way'!B39)</f>
        <v>3.77</v>
      </c>
      <c r="C38" s="4">
        <f>IF('True_Odds_Calculator_3-way'!C39="","",'True_Odds_Calculator_3-way'!C39)</f>
        <v>4.0599999999999996</v>
      </c>
      <c r="D38" s="9">
        <f t="shared" si="13"/>
        <v>0.51622078171255248</v>
      </c>
      <c r="E38" s="9">
        <f t="shared" si="14"/>
        <v>0.25101552156890167</v>
      </c>
      <c r="F38" s="9">
        <f t="shared" si="15"/>
        <v>0.23276369671854569</v>
      </c>
      <c r="G38" s="9">
        <f t="shared" si="16"/>
        <v>1.077190393521781</v>
      </c>
      <c r="H38" s="9">
        <f t="shared" si="17"/>
        <v>1.93715564236395</v>
      </c>
      <c r="I38" s="9">
        <f t="shared" si="18"/>
        <v>3.9838173900553331</v>
      </c>
      <c r="J38" s="9">
        <f t="shared" si="19"/>
        <v>4.2962026041766501</v>
      </c>
      <c r="K38" s="11">
        <f t="shared" si="20"/>
        <v>0.53475935828876997</v>
      </c>
      <c r="L38" s="11">
        <f t="shared" si="21"/>
        <v>0.26525198938992045</v>
      </c>
      <c r="M38" s="11">
        <f t="shared" si="22"/>
        <v>0.24630541871921185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-0.25763891281132656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0.23408081042549811</v>
      </c>
      <c r="Q38" s="11">
        <f>2*'OddsRatio_working_3-way'!K38*'OddsRatio_working_3-way'!L38*'OddsRatio_working_3-way'!M38</f>
        <v>6.9874868783730781E-2</v>
      </c>
      <c r="R38" s="11">
        <f t="shared" si="23"/>
        <v>0</v>
      </c>
      <c r="S38" s="11">
        <f t="shared" si="24"/>
        <v>-0.90856155179058506</v>
      </c>
      <c r="T38" s="11">
        <f t="shared" si="25"/>
        <v>-0.27121240351957765</v>
      </c>
      <c r="U38" s="11">
        <f>'OddsRatio_working_3-way'!S38-'OddsRatio_working_3-way'!R38^2/3</f>
        <v>-0.90856155179058506</v>
      </c>
      <c r="V38" s="11">
        <f>'OddsRatio_working_3-way'!S38*'OddsRatio_working_3-way'!R38/3-2*'OddsRatio_working_3-way'!R38^3/27-'OddsRatio_working_3-way'!T38</f>
        <v>0.27121240351957765</v>
      </c>
      <c r="W38" s="11">
        <f>'OddsRatio_working_3-way'!V38^2+4*'OddsRatio_working_3-way'!U38^3/27</f>
        <v>-3.755540386169455E-2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0.16666701209639595</v>
      </c>
      <c r="Y38" s="11">
        <f>IF('OddsRatio_working_3-way'!W38&gt;=0,IF('OddsRatio_working_3-way'!V38+SQRT('OddsRatio_working_3-way'!W38)&gt;0,0,PI()),ACOS('OddsRatio_working_3-way'!V38/(2*'OddsRatio_working_3-way'!X38)))</f>
        <v>0.62041798045172136</v>
      </c>
      <c r="Z38" s="11">
        <f>'OddsRatio_working_3-way'!X38^(1/3)*COS('OddsRatio_working_3-way'!Y38/3)</f>
        <v>0.53859519676089052</v>
      </c>
      <c r="AA38" s="11">
        <f>'OddsRatio_working_3-way'!X38^(1/3)*COS(('OddsRatio_working_3-way'!Y38+2*PI())/3)</f>
        <v>-0.36715871664106753</v>
      </c>
      <c r="AB38" s="11">
        <f>'OddsRatio_working_3-way'!X38^(1/3)*COS(('OddsRatio_working_3-way'!Y38+4*PI())/3)</f>
        <v>-0.17143648011982288</v>
      </c>
      <c r="AC38" s="11">
        <f>'OddsRatio_working_3-way'!X38^(1/3)*SIN('OddsRatio_working_3-way'!Y38/3)</f>
        <v>0.11300028594193619</v>
      </c>
      <c r="AD38" s="11">
        <f>'OddsRatio_working_3-way'!X38^(1/3)*SIN(('OddsRatio_working_3-way'!Y38+2*PI())/3)</f>
        <v>0.40993697978024135</v>
      </c>
      <c r="AE38" s="11">
        <f>'OddsRatio_working_3-way'!X38^(1/3)*SIN(('OddsRatio_working_3-way'!Y38+4*PI())/3)</f>
        <v>-0.52293726572217747</v>
      </c>
      <c r="AF38" s="11">
        <f>-'OddsRatio_working_3-way'!U38/(3*'OddsRatio_working_3-way'!X38^(1/3))*COS(('OddsRatio_working_3-way'!Y38)/3)</f>
        <v>0.53859519676089052</v>
      </c>
      <c r="AG38" s="11">
        <f>-'OddsRatio_working_3-way'!U38/(3*'OddsRatio_working_3-way'!X38^(1/3))*COS(('OddsRatio_working_3-way'!Y38+2*PI())/3)</f>
        <v>-0.36715871664106753</v>
      </c>
      <c r="AH38" s="11">
        <f>-'OddsRatio_working_3-way'!U38/(3*'OddsRatio_working_3-way'!X38^(1/3))*COS(('OddsRatio_working_3-way'!Y38+4*PI())/3)</f>
        <v>-0.17143648011982288</v>
      </c>
      <c r="AI38" s="11">
        <f>'OddsRatio_working_3-way'!U38/(3*'OddsRatio_working_3-way'!X38^(1/3))*SIN(('OddsRatio_working_3-way'!Y38)/3)</f>
        <v>-0.11300028594193619</v>
      </c>
      <c r="AJ38" s="11">
        <f>'OddsRatio_working_3-way'!U38/(3*'OddsRatio_working_3-way'!X38^(1/3))*SIN(('OddsRatio_working_3-way'!Y38+2*PI())/3)</f>
        <v>-0.40993697978024135</v>
      </c>
      <c r="AK38" s="11">
        <f>'OddsRatio_working_3-way'!U38/(3*'OddsRatio_working_3-way'!X38^(1/3))*SIN(('OddsRatio_working_3-way'!Y38+4*PI())/3)</f>
        <v>0.52293726572217747</v>
      </c>
      <c r="AL38" s="11">
        <f>'OddsRatio_working_3-way'!Z38+'OddsRatio_working_3-way'!AF38</f>
        <v>1.077190393521781</v>
      </c>
      <c r="AM38" s="11">
        <f>'OddsRatio_working_3-way'!AA38+'OddsRatio_working_3-way'!AG38</f>
        <v>-0.73431743328213506</v>
      </c>
      <c r="AN38" s="11">
        <f>'OddsRatio_working_3-way'!AB38+'OddsRatio_working_3-way'!AH38</f>
        <v>-0.34287296023964575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1.077190393521781</v>
      </c>
      <c r="AS38" s="11">
        <f>IF(('OddsRatio_working_3-way'!X38=0),IF(Q38&gt;0,-Q38^(1/3),(-Q38)^(1/3)),'OddsRatio_working_3-way'!AM38-'OddsRatio_working_3-way'!R38/3)</f>
        <v>-0.73431743328213506</v>
      </c>
      <c r="AT38" s="11">
        <f>IF(('OddsRatio_working_3-way'!X38=0),IF(Q38&gt;0,-Q38^(1/3),(-Q38)^(1/3)),'OddsRatio_working_3-way'!AN38-'OddsRatio_working_3-way'!R38/3)</f>
        <v>-0.34287296023964575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2.67</v>
      </c>
      <c r="B39" s="4">
        <f>IF('True_Odds_Calculator_3-way'!B40="","",'True_Odds_Calculator_3-way'!B40)</f>
        <v>3.47</v>
      </c>
      <c r="C39" s="4">
        <f>IF('True_Odds_Calculator_3-way'!C40="","",'True_Odds_Calculator_3-way'!C40)</f>
        <v>2.62</v>
      </c>
      <c r="D39" s="9">
        <f t="shared" si="13"/>
        <v>0.35910939197451675</v>
      </c>
      <c r="E39" s="9">
        <f t="shared" si="14"/>
        <v>0.27475569426963886</v>
      </c>
      <c r="F39" s="9">
        <f t="shared" si="15"/>
        <v>0.36613491375584428</v>
      </c>
      <c r="G39" s="9">
        <f t="shared" si="16"/>
        <v>1.068662752157195</v>
      </c>
      <c r="H39" s="9">
        <f t="shared" si="17"/>
        <v>2.7846667961025156</v>
      </c>
      <c r="I39" s="9">
        <f t="shared" si="18"/>
        <v>3.6395969978282716</v>
      </c>
      <c r="J39" s="9">
        <f t="shared" si="19"/>
        <v>2.7312336584946562</v>
      </c>
      <c r="K39" s="11">
        <f t="shared" si="20"/>
        <v>0.37453183520599254</v>
      </c>
      <c r="L39" s="11">
        <f t="shared" si="21"/>
        <v>0.28818443804034583</v>
      </c>
      <c r="M39" s="11">
        <f t="shared" si="22"/>
        <v>0.38167938931297707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-0.2752874490844911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0.23729055709643365</v>
      </c>
      <c r="Q39" s="11">
        <f>2*'OddsRatio_working_3-way'!K39*'OddsRatio_working_3-way'!L39*'OddsRatio_working_3-way'!M39</f>
        <v>8.2392554547372793E-2</v>
      </c>
      <c r="R39" s="11">
        <f t="shared" si="23"/>
        <v>0</v>
      </c>
      <c r="S39" s="11">
        <f t="shared" si="24"/>
        <v>-0.86197375828639589</v>
      </c>
      <c r="T39" s="11">
        <f t="shared" si="25"/>
        <v>-0.29929644384944304</v>
      </c>
      <c r="U39" s="11">
        <f>'OddsRatio_working_3-way'!S39-'OddsRatio_working_3-way'!R39^2/3</f>
        <v>-0.86197375828639589</v>
      </c>
      <c r="V39" s="11">
        <f>'OddsRatio_working_3-way'!S39*'OddsRatio_working_3-way'!R39/3-2*'OddsRatio_working_3-way'!R39^3/27-'OddsRatio_working_3-way'!T39</f>
        <v>0.29929644384944304</v>
      </c>
      <c r="W39" s="11">
        <f>'OddsRatio_working_3-way'!V39^2+4*'OddsRatio_working_3-way'!U39^3/27</f>
        <v>-5.3024436675576242E-3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0.15401363979245511</v>
      </c>
      <c r="Y39" s="11">
        <f>IF('OddsRatio_working_3-way'!W39&gt;=0,IF('OddsRatio_working_3-way'!V39+SQRT('OddsRatio_working_3-way'!W39)&gt;0,0,PI()),ACOS('OddsRatio_working_3-way'!V39/(2*'OddsRatio_working_3-way'!X39)))</f>
        <v>0.23865992816377934</v>
      </c>
      <c r="Z39" s="11">
        <f>'OddsRatio_working_3-way'!X39^(1/3)*COS('OddsRatio_working_3-way'!Y39/3)</f>
        <v>0.53433137607859749</v>
      </c>
      <c r="AA39" s="11">
        <f>'OddsRatio_working_3-way'!X39^(1/3)*COS(('OddsRatio_working_3-way'!Y39+2*PI())/3)</f>
        <v>-0.30405640469082756</v>
      </c>
      <c r="AB39" s="11">
        <f>'OddsRatio_working_3-way'!X39^(1/3)*COS(('OddsRatio_working_3-way'!Y39+4*PI())/3)</f>
        <v>-0.23027497138776998</v>
      </c>
      <c r="AC39" s="11">
        <f>'OddsRatio_working_3-way'!X39^(1/3)*SIN('OddsRatio_working_3-way'!Y39/3)</f>
        <v>4.2597730378716829E-2</v>
      </c>
      <c r="AD39" s="11">
        <f>'OddsRatio_working_3-way'!X39^(1/3)*SIN(('OddsRatio_working_3-way'!Y39+2*PI())/3)</f>
        <v>0.44144568053380367</v>
      </c>
      <c r="AE39" s="11">
        <f>'OddsRatio_working_3-way'!X39^(1/3)*SIN(('OddsRatio_working_3-way'!Y39+4*PI())/3)</f>
        <v>-0.4840434109125204</v>
      </c>
      <c r="AF39" s="11">
        <f>-'OddsRatio_working_3-way'!U39/(3*'OddsRatio_working_3-way'!X39^(1/3))*COS(('OddsRatio_working_3-way'!Y39)/3)</f>
        <v>0.53433137607859738</v>
      </c>
      <c r="AG39" s="11">
        <f>-'OddsRatio_working_3-way'!U39/(3*'OddsRatio_working_3-way'!X39^(1/3))*COS(('OddsRatio_working_3-way'!Y39+2*PI())/3)</f>
        <v>-0.30405640469082751</v>
      </c>
      <c r="AH39" s="11">
        <f>-'OddsRatio_working_3-way'!U39/(3*'OddsRatio_working_3-way'!X39^(1/3))*COS(('OddsRatio_working_3-way'!Y39+4*PI())/3)</f>
        <v>-0.23027497138776992</v>
      </c>
      <c r="AI39" s="11">
        <f>'OddsRatio_working_3-way'!U39/(3*'OddsRatio_working_3-way'!X39^(1/3))*SIN(('OddsRatio_working_3-way'!Y39)/3)</f>
        <v>-4.2597730378716822E-2</v>
      </c>
      <c r="AJ39" s="11">
        <f>'OddsRatio_working_3-way'!U39/(3*'OddsRatio_working_3-way'!X39^(1/3))*SIN(('OddsRatio_working_3-way'!Y39+2*PI())/3)</f>
        <v>-0.44144568053380356</v>
      </c>
      <c r="AK39" s="11">
        <f>'OddsRatio_working_3-way'!U39/(3*'OddsRatio_working_3-way'!X39^(1/3))*SIN(('OddsRatio_working_3-way'!Y39+4*PI())/3)</f>
        <v>0.48404341091252029</v>
      </c>
      <c r="AL39" s="11">
        <f>'OddsRatio_working_3-way'!Z39+'OddsRatio_working_3-way'!AF39</f>
        <v>1.068662752157195</v>
      </c>
      <c r="AM39" s="11">
        <f>'OddsRatio_working_3-way'!AA39+'OddsRatio_working_3-way'!AG39</f>
        <v>-0.60811280938165502</v>
      </c>
      <c r="AN39" s="11">
        <f>'OddsRatio_working_3-way'!AB39+'OddsRatio_working_3-way'!AH39</f>
        <v>-0.4605499427755399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1.068662752157195</v>
      </c>
      <c r="AS39" s="11">
        <f>IF(('OddsRatio_working_3-way'!X39=0),IF(Q39&gt;0,-Q39^(1/3),(-Q39)^(1/3)),'OddsRatio_working_3-way'!AM39-'OddsRatio_working_3-way'!R39/3)</f>
        <v>-0.60811280938165502</v>
      </c>
      <c r="AT39" s="11">
        <f>IF(('OddsRatio_working_3-way'!X39=0),IF(Q39&gt;0,-Q39^(1/3),(-Q39)^(1/3)),'OddsRatio_working_3-way'!AN39-'OddsRatio_working_3-way'!R39/3)</f>
        <v>-0.4605499427755399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1.47</v>
      </c>
      <c r="B40" s="4">
        <f>IF('True_Odds_Calculator_3-way'!B41="","",'True_Odds_Calculator_3-way'!B41)</f>
        <v>4.54</v>
      </c>
      <c r="C40" s="4">
        <f>IF('True_Odds_Calculator_3-way'!C41="","",'True_Odds_Calculator_3-way'!C41)</f>
        <v>6.58</v>
      </c>
      <c r="D40" s="9">
        <f t="shared" si="13"/>
        <v>0.65758960159606805</v>
      </c>
      <c r="E40" s="9">
        <f t="shared" si="14"/>
        <v>0.20317323716418578</v>
      </c>
      <c r="F40" s="9">
        <f t="shared" si="15"/>
        <v>0.13923716123974639</v>
      </c>
      <c r="G40" s="9">
        <f t="shared" si="16"/>
        <v>1.1078836417019065</v>
      </c>
      <c r="H40" s="9">
        <f t="shared" si="17"/>
        <v>1.5207053115998959</v>
      </c>
      <c r="I40" s="9">
        <f t="shared" si="18"/>
        <v>4.921908091624748</v>
      </c>
      <c r="J40" s="9">
        <f t="shared" si="19"/>
        <v>7.1819907206966374</v>
      </c>
      <c r="K40" s="11">
        <f t="shared" si="20"/>
        <v>0.68027210884353739</v>
      </c>
      <c r="L40" s="11">
        <f t="shared" si="21"/>
        <v>0.22026431718061673</v>
      </c>
      <c r="M40" s="11">
        <f t="shared" si="22"/>
        <v>0.1519756838905775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-0.21141521429213594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0.21838335109092843</v>
      </c>
      <c r="Q40" s="11">
        <f>2*'OddsRatio_working_3-way'!K40*'OddsRatio_working_3-way'!L40*'OddsRatio_working_3-way'!M40</f>
        <v>4.5543973115939197E-2</v>
      </c>
      <c r="R40" s="11">
        <f t="shared" si="23"/>
        <v>0</v>
      </c>
      <c r="S40" s="11">
        <f t="shared" si="24"/>
        <v>-1.0329594860148705</v>
      </c>
      <c r="T40" s="11">
        <f t="shared" si="25"/>
        <v>-0.21542429322520762</v>
      </c>
      <c r="U40" s="11">
        <f>'OddsRatio_working_3-way'!S40-'OddsRatio_working_3-way'!R40^2/3</f>
        <v>-1.0329594860148705</v>
      </c>
      <c r="V40" s="11">
        <f>'OddsRatio_working_3-way'!S40*'OddsRatio_working_3-way'!R40/3-2*'OddsRatio_working_3-way'!R40^3/27-'OddsRatio_working_3-way'!T40</f>
        <v>0.21542429322520762</v>
      </c>
      <c r="W40" s="11">
        <f>'OddsRatio_working_3-way'!V40^2+4*'OddsRatio_working_3-way'!U40^3/27</f>
        <v>-0.11687729922218953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0.20204264731348784</v>
      </c>
      <c r="Y40" s="11">
        <f>IF('OddsRatio_working_3-way'!W40&gt;=0,IF('OddsRatio_working_3-way'!V40+SQRT('OddsRatio_working_3-way'!W40)&gt;0,0,PI()),ACOS('OddsRatio_working_3-way'!V40/(2*'OddsRatio_working_3-way'!X40)))</f>
        <v>1.008517110355585</v>
      </c>
      <c r="Z40" s="11">
        <f>'OddsRatio_working_3-way'!X40^(1/3)*COS('OddsRatio_working_3-way'!Y40/3)</f>
        <v>0.55394182085095334</v>
      </c>
      <c r="AA40" s="11">
        <f>'OddsRatio_working_3-way'!X40^(1/3)*COS(('OddsRatio_working_3-way'!Y40+2*PI())/3)</f>
        <v>-0.44460508306925878</v>
      </c>
      <c r="AB40" s="11">
        <f>'OddsRatio_working_3-way'!X40^(1/3)*COS(('OddsRatio_working_3-way'!Y40+4*PI())/3)</f>
        <v>-0.10933673778169443</v>
      </c>
      <c r="AC40" s="11">
        <f>'OddsRatio_working_3-way'!X40^(1/3)*SIN('OddsRatio_working_3-way'!Y40/3)</f>
        <v>0.1935672694025356</v>
      </c>
      <c r="AD40" s="11">
        <f>'OddsRatio_working_3-way'!X40^(1/3)*SIN(('OddsRatio_working_3-way'!Y40+2*PI())/3)</f>
        <v>0.38294405437426626</v>
      </c>
      <c r="AE40" s="11">
        <f>'OddsRatio_working_3-way'!X40^(1/3)*SIN(('OddsRatio_working_3-way'!Y40+4*PI())/3)</f>
        <v>-0.57651132377680192</v>
      </c>
      <c r="AF40" s="11">
        <f>-'OddsRatio_working_3-way'!U40/(3*'OddsRatio_working_3-way'!X40^(1/3))*COS(('OddsRatio_working_3-way'!Y40)/3)</f>
        <v>0.55394182085095323</v>
      </c>
      <c r="AG40" s="11">
        <f>-'OddsRatio_working_3-way'!U40/(3*'OddsRatio_working_3-way'!X40^(1/3))*COS(('OddsRatio_working_3-way'!Y40+2*PI())/3)</f>
        <v>-0.44460508306925872</v>
      </c>
      <c r="AH40" s="11">
        <f>-'OddsRatio_working_3-way'!U40/(3*'OddsRatio_working_3-way'!X40^(1/3))*COS(('OddsRatio_working_3-way'!Y40+4*PI())/3)</f>
        <v>-0.10933673778169442</v>
      </c>
      <c r="AI40" s="11">
        <f>'OddsRatio_working_3-way'!U40/(3*'OddsRatio_working_3-way'!X40^(1/3))*SIN(('OddsRatio_working_3-way'!Y40)/3)</f>
        <v>-0.19356726940253557</v>
      </c>
      <c r="AJ40" s="11">
        <f>'OddsRatio_working_3-way'!U40/(3*'OddsRatio_working_3-way'!X40^(1/3))*SIN(('OddsRatio_working_3-way'!Y40+2*PI())/3)</f>
        <v>-0.38294405437426621</v>
      </c>
      <c r="AK40" s="11">
        <f>'OddsRatio_working_3-way'!U40/(3*'OddsRatio_working_3-way'!X40^(1/3))*SIN(('OddsRatio_working_3-way'!Y40+4*PI())/3)</f>
        <v>0.57651132377680181</v>
      </c>
      <c r="AL40" s="11">
        <f>'OddsRatio_working_3-way'!Z40+'OddsRatio_working_3-way'!AF40</f>
        <v>1.1078836417019065</v>
      </c>
      <c r="AM40" s="11">
        <f>'OddsRatio_working_3-way'!AA40+'OddsRatio_working_3-way'!AG40</f>
        <v>-0.88921016613851744</v>
      </c>
      <c r="AN40" s="11">
        <f>'OddsRatio_working_3-way'!AB40+'OddsRatio_working_3-way'!AH40</f>
        <v>-0.21867347556338884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1.1078836417019065</v>
      </c>
      <c r="AS40" s="11">
        <f>IF(('OddsRatio_working_3-way'!X40=0),IF(Q40&gt;0,-Q40^(1/3),(-Q40)^(1/3)),'OddsRatio_working_3-way'!AM40-'OddsRatio_working_3-way'!R40/3)</f>
        <v>-0.88921016613851744</v>
      </c>
      <c r="AT40" s="11">
        <f>IF(('OddsRatio_working_3-way'!X40=0),IF(Q40&gt;0,-Q40^(1/3),(-Q40)^(1/3)),'OddsRatio_working_3-way'!AN40-'OddsRatio_working_3-way'!R40/3)</f>
        <v>-0.21867347556338884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2.31</v>
      </c>
      <c r="D41" s="9">
        <f t="shared" si="13"/>
        <v>0.30498384331008377</v>
      </c>
      <c r="E41" s="9">
        <f t="shared" si="14"/>
        <v>0.27861906491284583</v>
      </c>
      <c r="F41" s="9">
        <f t="shared" si="15"/>
        <v>0.41639709177707035</v>
      </c>
      <c r="G41" s="9">
        <f t="shared" si="16"/>
        <v>1.0698883638268069</v>
      </c>
      <c r="H41" s="9">
        <f t="shared" si="17"/>
        <v>3.2788622149510984</v>
      </c>
      <c r="I41" s="9">
        <f t="shared" si="18"/>
        <v>3.5891298404608731</v>
      </c>
      <c r="J41" s="9">
        <f t="shared" si="19"/>
        <v>2.4015537566131164</v>
      </c>
      <c r="K41" s="11">
        <f t="shared" si="20"/>
        <v>0.31948881789137379</v>
      </c>
      <c r="L41" s="11">
        <f t="shared" si="21"/>
        <v>0.29239766081871343</v>
      </c>
      <c r="M41" s="11">
        <f t="shared" si="22"/>
        <v>0.4329004329004329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-0.27307619421290175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0.23698190841288197</v>
      </c>
      <c r="Q41" s="11">
        <f>2*'OddsRatio_working_3-way'!K41*'OddsRatio_working_3-way'!L41*'OddsRatio_working_3-way'!M41</f>
        <v>8.0881197410539923E-2</v>
      </c>
      <c r="R41" s="11">
        <f t="shared" si="23"/>
        <v>0</v>
      </c>
      <c r="S41" s="11">
        <f t="shared" si="24"/>
        <v>-0.86782338935088887</v>
      </c>
      <c r="T41" s="11">
        <f t="shared" si="25"/>
        <v>-0.29618545711634431</v>
      </c>
      <c r="U41" s="11">
        <f>'OddsRatio_working_3-way'!S41-'OddsRatio_working_3-way'!R41^2/3</f>
        <v>-0.86782338935088887</v>
      </c>
      <c r="V41" s="11">
        <f>'OddsRatio_working_3-way'!S41*'OddsRatio_working_3-way'!R41/3-2*'OddsRatio_working_3-way'!R41^3/27-'OddsRatio_working_3-way'!T41</f>
        <v>0.29618545711634431</v>
      </c>
      <c r="W41" s="11">
        <f>'OddsRatio_working_3-way'!V41^2+4*'OddsRatio_working_3-way'!U41^3/27</f>
        <v>-9.0997935278346875E-3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0.15558407577179334</v>
      </c>
      <c r="Y41" s="11">
        <f>IF('OddsRatio_working_3-way'!W41&gt;=0,IF('OddsRatio_working_3-way'!V41+SQRT('OddsRatio_working_3-way'!W41)&gt;0,0,PI()),ACOS('OddsRatio_working_3-way'!V41/(2*'OddsRatio_working_3-way'!X41)))</f>
        <v>0.31158072220757682</v>
      </c>
      <c r="Z41" s="11">
        <f>'OddsRatio_working_3-way'!X41^(1/3)*COS('OddsRatio_working_3-way'!Y41/3)</f>
        <v>0.53494418191340343</v>
      </c>
      <c r="AA41" s="11">
        <f>'OddsRatio_working_3-way'!X41^(1/3)*COS(('OddsRatio_working_3-way'!Y41+2*PI())/3)</f>
        <v>-0.31576172768625183</v>
      </c>
      <c r="AB41" s="11">
        <f>'OddsRatio_working_3-way'!X41^(1/3)*COS(('OddsRatio_working_3-way'!Y41+4*PI())/3)</f>
        <v>-0.21918245422715169</v>
      </c>
      <c r="AC41" s="11">
        <f>'OddsRatio_working_3-way'!X41^(1/3)*SIN('OddsRatio_working_3-way'!Y41/3)</f>
        <v>5.5760069529750163E-2</v>
      </c>
      <c r="AD41" s="11">
        <f>'OddsRatio_working_3-way'!X41^(1/3)*SIN(('OddsRatio_working_3-way'!Y41+2*PI())/3)</f>
        <v>0.4353952163788164</v>
      </c>
      <c r="AE41" s="11">
        <f>'OddsRatio_working_3-way'!X41^(1/3)*SIN(('OddsRatio_working_3-way'!Y41+4*PI())/3)</f>
        <v>-0.49115528590856633</v>
      </c>
      <c r="AF41" s="11">
        <f>-'OddsRatio_working_3-way'!U41/(3*'OddsRatio_working_3-way'!X41^(1/3))*COS(('OddsRatio_working_3-way'!Y41)/3)</f>
        <v>0.53494418191340343</v>
      </c>
      <c r="AG41" s="11">
        <f>-'OddsRatio_working_3-way'!U41/(3*'OddsRatio_working_3-way'!X41^(1/3))*COS(('OddsRatio_working_3-way'!Y41+2*PI())/3)</f>
        <v>-0.31576172768625183</v>
      </c>
      <c r="AH41" s="11">
        <f>-'OddsRatio_working_3-way'!U41/(3*'OddsRatio_working_3-way'!X41^(1/3))*COS(('OddsRatio_working_3-way'!Y41+4*PI())/3)</f>
        <v>-0.21918245422715169</v>
      </c>
      <c r="AI41" s="11">
        <f>'OddsRatio_working_3-way'!U41/(3*'OddsRatio_working_3-way'!X41^(1/3))*SIN(('OddsRatio_working_3-way'!Y41)/3)</f>
        <v>-5.5760069529750163E-2</v>
      </c>
      <c r="AJ41" s="11">
        <f>'OddsRatio_working_3-way'!U41/(3*'OddsRatio_working_3-way'!X41^(1/3))*SIN(('OddsRatio_working_3-way'!Y41+2*PI())/3)</f>
        <v>-0.4353952163788164</v>
      </c>
      <c r="AK41" s="11">
        <f>'OddsRatio_working_3-way'!U41/(3*'OddsRatio_working_3-way'!X41^(1/3))*SIN(('OddsRatio_working_3-way'!Y41+4*PI())/3)</f>
        <v>0.49115528590856633</v>
      </c>
      <c r="AL41" s="11">
        <f>'OddsRatio_working_3-way'!Z41+'OddsRatio_working_3-way'!AF41</f>
        <v>1.0698883638268069</v>
      </c>
      <c r="AM41" s="11">
        <f>'OddsRatio_working_3-way'!AA41+'OddsRatio_working_3-way'!AG41</f>
        <v>-0.63152345537250365</v>
      </c>
      <c r="AN41" s="11">
        <f>'OddsRatio_working_3-way'!AB41+'OddsRatio_working_3-way'!AH41</f>
        <v>-0.43836490845430337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1.0698883638268069</v>
      </c>
      <c r="AS41" s="11">
        <f>IF(('OddsRatio_working_3-way'!X41=0),IF(Q41&gt;0,-Q41^(1/3),(-Q41)^(1/3)),'OddsRatio_working_3-way'!AM41-'OddsRatio_working_3-way'!R41/3)</f>
        <v>-0.63152345537250365</v>
      </c>
      <c r="AT41" s="11">
        <f>IF(('OddsRatio_working_3-way'!X41=0),IF(Q41&gt;0,-Q41^(1/3),(-Q41)^(1/3)),'OddsRatio_working_3-way'!AN41-'OddsRatio_working_3-way'!R41/3)</f>
        <v>-0.43836490845430337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1.97</v>
      </c>
      <c r="B42" s="4">
        <f>IF('True_Odds_Calculator_3-way'!B43="","",'True_Odds_Calculator_3-way'!B43)</f>
        <v>3.62</v>
      </c>
      <c r="C42" s="4">
        <f>IF('True_Odds_Calculator_3-way'!C43="","",'True_Odds_Calculator_3-way'!C43)</f>
        <v>3.83</v>
      </c>
      <c r="D42" s="9">
        <f t="shared" si="13"/>
        <v>0.48995557162746156</v>
      </c>
      <c r="E42" s="9">
        <f t="shared" si="14"/>
        <v>0.26234483732501446</v>
      </c>
      <c r="F42" s="9">
        <f t="shared" si="15"/>
        <v>0.24769959104752406</v>
      </c>
      <c r="G42" s="9">
        <f t="shared" si="16"/>
        <v>1.0731973035343123</v>
      </c>
      <c r="H42" s="9">
        <f t="shared" si="17"/>
        <v>2.0410013844282835</v>
      </c>
      <c r="I42" s="9">
        <f t="shared" si="18"/>
        <v>3.8117769352598976</v>
      </c>
      <c r="J42" s="9">
        <f t="shared" si="19"/>
        <v>4.0371483690021046</v>
      </c>
      <c r="K42" s="11">
        <f t="shared" si="20"/>
        <v>0.50761421319796951</v>
      </c>
      <c r="L42" s="11">
        <f t="shared" si="21"/>
        <v>0.27624309392265195</v>
      </c>
      <c r="M42" s="11">
        <f t="shared" si="22"/>
        <v>0.2610966057441253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-0.26332123933054952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0.23505065048619972</v>
      </c>
      <c r="Q42" s="11">
        <f>2*'OddsRatio_working_3-way'!K42*'OddsRatio_working_3-way'!L42*'OddsRatio_working_3-way'!M42</f>
        <v>7.3224501709096473E-2</v>
      </c>
      <c r="R42" s="11">
        <f t="shared" si="23"/>
        <v>0</v>
      </c>
      <c r="S42" s="11">
        <f t="shared" si="24"/>
        <v>-0.89263840275010453</v>
      </c>
      <c r="T42" s="11">
        <f t="shared" si="25"/>
        <v>-0.27808049929909795</v>
      </c>
      <c r="U42" s="11">
        <f>'OddsRatio_working_3-way'!S42-'OddsRatio_working_3-way'!R42^2/3</f>
        <v>-0.89263840275010453</v>
      </c>
      <c r="V42" s="11">
        <f>'OddsRatio_working_3-way'!S42*'OddsRatio_working_3-way'!R42/3-2*'OddsRatio_working_3-way'!R42^3/27-'OddsRatio_working_3-way'!T42</f>
        <v>0.27808049929909795</v>
      </c>
      <c r="W42" s="11">
        <f>'OddsRatio_working_3-way'!V42^2+4*'OddsRatio_working_3-way'!U42^3/27</f>
        <v>-2.8042679041840324E-2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0.16230483906239204</v>
      </c>
      <c r="Y42" s="11">
        <f>IF('OddsRatio_working_3-way'!W42&gt;=0,IF('OddsRatio_working_3-way'!V42+SQRT('OddsRatio_working_3-way'!W42)&gt;0,0,PI()),ACOS('OddsRatio_working_3-way'!V42/(2*'OddsRatio_working_3-way'!X42)))</f>
        <v>0.54203401532159634</v>
      </c>
      <c r="Z42" s="11">
        <f>'OddsRatio_working_3-way'!X42^(1/3)*COS('OddsRatio_working_3-way'!Y42/3)</f>
        <v>0.53659865176715627</v>
      </c>
      <c r="AA42" s="11">
        <f>'OddsRatio_working_3-way'!X42^(1/3)*COS(('OddsRatio_working_3-way'!Y42+2*PI())/3)</f>
        <v>-0.35318758112998316</v>
      </c>
      <c r="AB42" s="11">
        <f>'OddsRatio_working_3-way'!X42^(1/3)*COS(('OddsRatio_working_3-way'!Y42+4*PI())/3)</f>
        <v>-0.18341107063717338</v>
      </c>
      <c r="AC42" s="11">
        <f>'OddsRatio_working_3-way'!X42^(1/3)*SIN('OddsRatio_working_3-way'!Y42/3)</f>
        <v>9.8020514035099246E-2</v>
      </c>
      <c r="AD42" s="11">
        <f>'OddsRatio_working_3-way'!X42^(1/3)*SIN(('OddsRatio_working_3-way'!Y42+2*PI())/3)</f>
        <v>0.41569780704928722</v>
      </c>
      <c r="AE42" s="11">
        <f>'OddsRatio_working_3-way'!X42^(1/3)*SIN(('OddsRatio_working_3-way'!Y42+4*PI())/3)</f>
        <v>-0.51371832108438631</v>
      </c>
      <c r="AF42" s="11">
        <f>-'OddsRatio_working_3-way'!U42/(3*'OddsRatio_working_3-way'!X42^(1/3))*COS(('OddsRatio_working_3-way'!Y42)/3)</f>
        <v>0.53659865176715615</v>
      </c>
      <c r="AG42" s="11">
        <f>-'OddsRatio_working_3-way'!U42/(3*'OddsRatio_working_3-way'!X42^(1/3))*COS(('OddsRatio_working_3-way'!Y42+2*PI())/3)</f>
        <v>-0.35318758112998311</v>
      </c>
      <c r="AH42" s="11">
        <f>-'OddsRatio_working_3-way'!U42/(3*'OddsRatio_working_3-way'!X42^(1/3))*COS(('OddsRatio_working_3-way'!Y42+4*PI())/3)</f>
        <v>-0.18341107063717335</v>
      </c>
      <c r="AI42" s="11">
        <f>'OddsRatio_working_3-way'!U42/(3*'OddsRatio_working_3-way'!X42^(1/3))*SIN(('OddsRatio_working_3-way'!Y42)/3)</f>
        <v>-9.8020514035099232E-2</v>
      </c>
      <c r="AJ42" s="11">
        <f>'OddsRatio_working_3-way'!U42/(3*'OddsRatio_working_3-way'!X42^(1/3))*SIN(('OddsRatio_working_3-way'!Y42+2*PI())/3)</f>
        <v>-0.41569780704928716</v>
      </c>
      <c r="AK42" s="11">
        <f>'OddsRatio_working_3-way'!U42/(3*'OddsRatio_working_3-way'!X42^(1/3))*SIN(('OddsRatio_working_3-way'!Y42+4*PI())/3)</f>
        <v>0.5137183210843862</v>
      </c>
      <c r="AL42" s="11">
        <f>'OddsRatio_working_3-way'!Z42+'OddsRatio_working_3-way'!AF42</f>
        <v>1.0731973035343123</v>
      </c>
      <c r="AM42" s="11">
        <f>'OddsRatio_working_3-way'!AA42+'OddsRatio_working_3-way'!AG42</f>
        <v>-0.70637516225996633</v>
      </c>
      <c r="AN42" s="11">
        <f>'OddsRatio_working_3-way'!AB42+'OddsRatio_working_3-way'!AH42</f>
        <v>-0.36682214127434676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1.0731973035343123</v>
      </c>
      <c r="AS42" s="11">
        <f>IF(('OddsRatio_working_3-way'!X42=0),IF(Q42&gt;0,-Q42^(1/3),(-Q42)^(1/3)),'OddsRatio_working_3-way'!AM42-'OddsRatio_working_3-way'!R42/3)</f>
        <v>-0.70637516225996633</v>
      </c>
      <c r="AT42" s="11">
        <f>IF(('OddsRatio_working_3-way'!X42=0),IF(Q42&gt;0,-Q42^(1/3),(-Q42)^(1/3)),'OddsRatio_working_3-way'!AN42-'OddsRatio_working_3-way'!R42/3)</f>
        <v>-0.36682214127434676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2.04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3.69</v>
      </c>
      <c r="D43" s="9">
        <f t="shared" si="13"/>
        <v>0.47203263428025011</v>
      </c>
      <c r="E43" s="9">
        <f t="shared" si="14"/>
        <v>0.27109850261974539</v>
      </c>
      <c r="F43" s="9">
        <f t="shared" si="15"/>
        <v>0.25686886310000467</v>
      </c>
      <c r="G43" s="9">
        <f t="shared" si="16"/>
        <v>1.0754784557443959</v>
      </c>
      <c r="H43" s="9">
        <f t="shared" si="17"/>
        <v>2.1184975939741717</v>
      </c>
      <c r="I43" s="9">
        <f t="shared" si="18"/>
        <v>3.6886961393609901</v>
      </c>
      <c r="J43" s="9">
        <f t="shared" si="19"/>
        <v>3.8930370459524246</v>
      </c>
      <c r="K43" s="11">
        <f t="shared" si="20"/>
        <v>0.49019607843137253</v>
      </c>
      <c r="L43" s="11">
        <f t="shared" si="21"/>
        <v>0.2857142857142857</v>
      </c>
      <c r="M43" s="11">
        <f t="shared" si="22"/>
        <v>0.2710027100271003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-0.2654611980293472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0.23646314894521492</v>
      </c>
      <c r="Q43" s="11">
        <f>2*'OddsRatio_working_3-way'!K43*'OddsRatio_working_3-way'!L43*'OddsRatio_working_3-way'!M43</f>
        <v>7.5911123256890825E-2</v>
      </c>
      <c r="R43" s="11">
        <f t="shared" si="23"/>
        <v>0</v>
      </c>
      <c r="S43" s="11">
        <f t="shared" si="24"/>
        <v>-0.89076351158135547</v>
      </c>
      <c r="T43" s="11">
        <f t="shared" si="25"/>
        <v>-0.28595939376608526</v>
      </c>
      <c r="U43" s="11">
        <f>'OddsRatio_working_3-way'!S43-'OddsRatio_working_3-way'!R43^2/3</f>
        <v>-0.89076351158135547</v>
      </c>
      <c r="V43" s="11">
        <f>'OddsRatio_working_3-way'!S43*'OddsRatio_working_3-way'!R43/3-2*'OddsRatio_working_3-way'!R43^3/27-'OddsRatio_working_3-way'!T43</f>
        <v>0.28595939376608526</v>
      </c>
      <c r="W43" s="11">
        <f>'OddsRatio_working_3-way'!V43^2+4*'OddsRatio_working_3-way'!U43^3/27</f>
        <v>-2.2936097634294494E-2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0.16179375182416772</v>
      </c>
      <c r="Y43" s="11">
        <f>IF('OddsRatio_working_3-way'!W43&gt;=0,IF('OddsRatio_working_3-way'!V43+SQRT('OddsRatio_working_3-way'!W43)&gt;0,0,PI()),ACOS('OddsRatio_working_3-way'!V43/(2*'OddsRatio_working_3-way'!X43)))</f>
        <v>0.48705331398369212</v>
      </c>
      <c r="Z43" s="11">
        <f>'OddsRatio_working_3-way'!X43^(1/3)*COS('OddsRatio_working_3-way'!Y43/3)</f>
        <v>0.53773922787219808</v>
      </c>
      <c r="AA43" s="11">
        <f>'OddsRatio_working_3-way'!X43^(1/3)*COS(('OddsRatio_working_3-way'!Y43+2*PI())/3)</f>
        <v>-0.3451471991161375</v>
      </c>
      <c r="AB43" s="11">
        <f>'OddsRatio_working_3-way'!X43^(1/3)*COS(('OddsRatio_working_3-way'!Y43+4*PI())/3)</f>
        <v>-0.19259202875606074</v>
      </c>
      <c r="AC43" s="11">
        <f>'OddsRatio_working_3-way'!X43^(1/3)*SIN('OddsRatio_working_3-way'!Y43/3)</f>
        <v>8.8077768673659601E-2</v>
      </c>
      <c r="AD43" s="11">
        <f>'OddsRatio_working_3-way'!X43^(1/3)*SIN(('OddsRatio_working_3-way'!Y43+2*PI())/3)</f>
        <v>0.42165694761192285</v>
      </c>
      <c r="AE43" s="11">
        <f>'OddsRatio_working_3-way'!X43^(1/3)*SIN(('OddsRatio_working_3-way'!Y43+4*PI())/3)</f>
        <v>-0.50973471628558231</v>
      </c>
      <c r="AF43" s="11">
        <f>-'OddsRatio_working_3-way'!U43/(3*'OddsRatio_working_3-way'!X43^(1/3))*COS(('OddsRatio_working_3-way'!Y43)/3)</f>
        <v>0.53773922787219797</v>
      </c>
      <c r="AG43" s="11">
        <f>-'OddsRatio_working_3-way'!U43/(3*'OddsRatio_working_3-way'!X43^(1/3))*COS(('OddsRatio_working_3-way'!Y43+2*PI())/3)</f>
        <v>-0.34514719911613745</v>
      </c>
      <c r="AH43" s="11">
        <f>-'OddsRatio_working_3-way'!U43/(3*'OddsRatio_working_3-way'!X43^(1/3))*COS(('OddsRatio_working_3-way'!Y43+4*PI())/3)</f>
        <v>-0.19259202875606068</v>
      </c>
      <c r="AI43" s="11">
        <f>'OddsRatio_working_3-way'!U43/(3*'OddsRatio_working_3-way'!X43^(1/3))*SIN(('OddsRatio_working_3-way'!Y43)/3)</f>
        <v>-8.8077768673659587E-2</v>
      </c>
      <c r="AJ43" s="11">
        <f>'OddsRatio_working_3-way'!U43/(3*'OddsRatio_working_3-way'!X43^(1/3))*SIN(('OddsRatio_working_3-way'!Y43+2*PI())/3)</f>
        <v>-0.42165694761192279</v>
      </c>
      <c r="AK43" s="11">
        <f>'OddsRatio_working_3-way'!U43/(3*'OddsRatio_working_3-way'!X43^(1/3))*SIN(('OddsRatio_working_3-way'!Y43+4*PI())/3)</f>
        <v>0.50973471628558231</v>
      </c>
      <c r="AL43" s="11">
        <f>'OddsRatio_working_3-way'!Z43+'OddsRatio_working_3-way'!AF43</f>
        <v>1.0754784557443959</v>
      </c>
      <c r="AM43" s="11">
        <f>'OddsRatio_working_3-way'!AA43+'OddsRatio_working_3-way'!AG43</f>
        <v>-0.6902943982322749</v>
      </c>
      <c r="AN43" s="11">
        <f>'OddsRatio_working_3-way'!AB43+'OddsRatio_working_3-way'!AH43</f>
        <v>-0.38518405751212142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1.0754784557443959</v>
      </c>
      <c r="AS43" s="11">
        <f>IF(('OddsRatio_working_3-way'!X43=0),IF(Q43&gt;0,-Q43^(1/3),(-Q43)^(1/3)),'OddsRatio_working_3-way'!AM43-'OddsRatio_working_3-way'!R43/3)</f>
        <v>-0.6902943982322749</v>
      </c>
      <c r="AT43" s="11">
        <f>IF(('OddsRatio_working_3-way'!X43=0),IF(Q43&gt;0,-Q43^(1/3),(-Q43)^(1/3)),'OddsRatio_working_3-way'!AN43-'OddsRatio_working_3-way'!R43/3)</f>
        <v>-0.38518405751212142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3.62</v>
      </c>
      <c r="C44" s="4">
        <f>IF('True_Odds_Calculator_3-way'!C45="","",'True_Odds_Calculator_3-way'!C45)</f>
        <v>4.46</v>
      </c>
      <c r="D44" s="9">
        <f t="shared" si="13"/>
        <v>0.5366139150320175</v>
      </c>
      <c r="E44" s="9">
        <f t="shared" si="14"/>
        <v>0.2563708569085888</v>
      </c>
      <c r="F44" s="9">
        <f t="shared" si="15"/>
        <v>0.20701522805939368</v>
      </c>
      <c r="G44" s="9">
        <f t="shared" si="16"/>
        <v>1.1070989918002403</v>
      </c>
      <c r="H44" s="9">
        <f t="shared" si="17"/>
        <v>1.8635372136041872</v>
      </c>
      <c r="I44" s="9">
        <f t="shared" si="18"/>
        <v>3.9005993585166294</v>
      </c>
      <c r="J44" s="9">
        <f t="shared" si="19"/>
        <v>4.8305625116288313</v>
      </c>
      <c r="K44" s="11">
        <f t="shared" si="20"/>
        <v>0.5617977528089888</v>
      </c>
      <c r="L44" s="11">
        <f t="shared" si="21"/>
        <v>0.27624309392265195</v>
      </c>
      <c r="M44" s="11">
        <f t="shared" si="22"/>
        <v>0.22421524663677131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-0.24604161058617768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0.23870454279102543</v>
      </c>
      <c r="Q44" s="11">
        <f>2*'OddsRatio_working_3-way'!K44*'OddsRatio_working_3-way'!L44*'OddsRatio_working_3-way'!M44</f>
        <v>6.959316116356426E-2</v>
      </c>
      <c r="R44" s="11">
        <f t="shared" si="23"/>
        <v>0</v>
      </c>
      <c r="S44" s="11">
        <f t="shared" si="24"/>
        <v>-0.97017956524641435</v>
      </c>
      <c r="T44" s="11">
        <f t="shared" si="25"/>
        <v>-0.2828511852030362</v>
      </c>
      <c r="U44" s="11">
        <f>'OddsRatio_working_3-way'!S44-'OddsRatio_working_3-way'!R44^2/3</f>
        <v>-0.97017956524641435</v>
      </c>
      <c r="V44" s="11">
        <f>'OddsRatio_working_3-way'!S44*'OddsRatio_working_3-way'!R44/3-2*'OddsRatio_working_3-way'!R44^3/27-'OddsRatio_working_3-way'!T44</f>
        <v>0.2828511852030362</v>
      </c>
      <c r="W44" s="11">
        <f>'OddsRatio_working_3-way'!V44^2+4*'OddsRatio_working_3-way'!U44^3/27</f>
        <v>-5.5281125941229678E-2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0.18390617098944231</v>
      </c>
      <c r="Y44" s="11">
        <f>IF('OddsRatio_working_3-way'!W44&gt;=0,IF('OddsRatio_working_3-way'!V44+SQRT('OddsRatio_working_3-way'!W44)&gt;0,0,PI()),ACOS('OddsRatio_working_3-way'!V44/(2*'OddsRatio_working_3-way'!X44)))</f>
        <v>0.69350612532165501</v>
      </c>
      <c r="Z44" s="11">
        <f>'OddsRatio_working_3-way'!X44^(1/3)*COS('OddsRatio_working_3-way'!Y44/3)</f>
        <v>0.55354949590012015</v>
      </c>
      <c r="AA44" s="11">
        <f>'OddsRatio_working_3-way'!X44^(1/3)*COS(('OddsRatio_working_3-way'!Y44+2*PI())/3)</f>
        <v>-0.38961139094844871</v>
      </c>
      <c r="AB44" s="11">
        <f>'OddsRatio_working_3-way'!X44^(1/3)*COS(('OddsRatio_working_3-way'!Y44+4*PI())/3)</f>
        <v>-0.16393810495167155</v>
      </c>
      <c r="AC44" s="11">
        <f>'OddsRatio_working_3-way'!X44^(1/3)*SIN('OddsRatio_working_3-way'!Y44/3)</f>
        <v>0.13029253241914682</v>
      </c>
      <c r="AD44" s="11">
        <f>'OddsRatio_working_3-way'!X44^(1/3)*SIN(('OddsRatio_working_3-way'!Y44+2*PI())/3)</f>
        <v>0.41424165949200059</v>
      </c>
      <c r="AE44" s="11">
        <f>'OddsRatio_working_3-way'!X44^(1/3)*SIN(('OddsRatio_working_3-way'!Y44+4*PI())/3)</f>
        <v>-0.54453419191114738</v>
      </c>
      <c r="AF44" s="11">
        <f>-'OddsRatio_working_3-way'!U44/(3*'OddsRatio_working_3-way'!X44^(1/3))*COS(('OddsRatio_working_3-way'!Y44)/3)</f>
        <v>0.55354949590012004</v>
      </c>
      <c r="AG44" s="11">
        <f>-'OddsRatio_working_3-way'!U44/(3*'OddsRatio_working_3-way'!X44^(1/3))*COS(('OddsRatio_working_3-way'!Y44+2*PI())/3)</f>
        <v>-0.38961139094844865</v>
      </c>
      <c r="AH44" s="11">
        <f>-'OddsRatio_working_3-way'!U44/(3*'OddsRatio_working_3-way'!X44^(1/3))*COS(('OddsRatio_working_3-way'!Y44+4*PI())/3)</f>
        <v>-0.16393810495167149</v>
      </c>
      <c r="AI44" s="11">
        <f>'OddsRatio_working_3-way'!U44/(3*'OddsRatio_working_3-way'!X44^(1/3))*SIN(('OddsRatio_working_3-way'!Y44)/3)</f>
        <v>-0.13029253241914679</v>
      </c>
      <c r="AJ44" s="11">
        <f>'OddsRatio_working_3-way'!U44/(3*'OddsRatio_working_3-way'!X44^(1/3))*SIN(('OddsRatio_working_3-way'!Y44+2*PI())/3)</f>
        <v>-0.41424165949200054</v>
      </c>
      <c r="AK44" s="11">
        <f>'OddsRatio_working_3-way'!U44/(3*'OddsRatio_working_3-way'!X44^(1/3))*SIN(('OddsRatio_working_3-way'!Y44+4*PI())/3)</f>
        <v>0.54453419191114727</v>
      </c>
      <c r="AL44" s="11">
        <f>'OddsRatio_working_3-way'!Z44+'OddsRatio_working_3-way'!AF44</f>
        <v>1.1070989918002403</v>
      </c>
      <c r="AM44" s="11">
        <f>'OddsRatio_working_3-way'!AA44+'OddsRatio_working_3-way'!AG44</f>
        <v>-0.77922278189689731</v>
      </c>
      <c r="AN44" s="11">
        <f>'OddsRatio_working_3-way'!AB44+'OddsRatio_working_3-way'!AH44</f>
        <v>-0.32787620990334304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1.1070989918002403</v>
      </c>
      <c r="AS44" s="11">
        <f>IF(('OddsRatio_working_3-way'!X44=0),IF(Q44&gt;0,-Q44^(1/3),(-Q44)^(1/3)),'OddsRatio_working_3-way'!AM44-'OddsRatio_working_3-way'!R44/3)</f>
        <v>-0.77922278189689731</v>
      </c>
      <c r="AT44" s="11">
        <f>IF(('OddsRatio_working_3-way'!X44=0),IF(Q44&gt;0,-Q44^(1/3),(-Q44)^(1/3)),'OddsRatio_working_3-way'!AN44-'OddsRatio_working_3-way'!R44/3)</f>
        <v>-0.32787620990334304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4.55</v>
      </c>
      <c r="B45" s="4">
        <f>IF('True_Odds_Calculator_3-way'!B46="","",'True_Odds_Calculator_3-way'!B46)</f>
        <v>3.73</v>
      </c>
      <c r="C45" s="4">
        <f>IF('True_Odds_Calculator_3-way'!C46="","",'True_Odds_Calculator_3-way'!C46)</f>
        <v>1.74</v>
      </c>
      <c r="D45" s="9">
        <f t="shared" si="13"/>
        <v>0.20252865499633144</v>
      </c>
      <c r="E45" s="9">
        <f t="shared" si="14"/>
        <v>0.2482591432702502</v>
      </c>
      <c r="F45" s="9">
        <f t="shared" si="15"/>
        <v>0.54921220173341823</v>
      </c>
      <c r="G45" s="9">
        <f t="shared" si="16"/>
        <v>1.1091754670372953</v>
      </c>
      <c r="H45" s="9">
        <f t="shared" si="17"/>
        <v>4.937572907982398</v>
      </c>
      <c r="I45" s="9">
        <f t="shared" si="18"/>
        <v>4.0280490250118159</v>
      </c>
      <c r="J45" s="9">
        <f t="shared" si="19"/>
        <v>1.8207898456075988</v>
      </c>
      <c r="K45" s="11">
        <f t="shared" si="20"/>
        <v>0.21978021978021978</v>
      </c>
      <c r="L45" s="11">
        <f t="shared" si="21"/>
        <v>0.26809651474530832</v>
      </c>
      <c r="M45" s="11">
        <f t="shared" si="22"/>
        <v>0.57471264367816088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-0.24285846352962925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0.23772104755741624</v>
      </c>
      <c r="Q45" s="11">
        <f>2*'OddsRatio_working_3-way'!K45*'OddsRatio_working_3-way'!L45*'OddsRatio_working_3-way'!M45</f>
        <v>6.7726794175902064E-2</v>
      </c>
      <c r="R45" s="11">
        <f t="shared" si="23"/>
        <v>0</v>
      </c>
      <c r="S45" s="11">
        <f t="shared" si="24"/>
        <v>-0.97884604926858465</v>
      </c>
      <c r="T45" s="11">
        <f t="shared" si="25"/>
        <v>-0.27887351831013807</v>
      </c>
      <c r="U45" s="11">
        <f>'OddsRatio_working_3-way'!S45-'OddsRatio_working_3-way'!R45^2/3</f>
        <v>-0.97884604926858465</v>
      </c>
      <c r="V45" s="11">
        <f>'OddsRatio_working_3-way'!S45*'OddsRatio_working_3-way'!R45/3-2*'OddsRatio_working_3-way'!R45^3/27-'OddsRatio_working_3-way'!T45</f>
        <v>0.27887351831013807</v>
      </c>
      <c r="W45" s="11">
        <f>'OddsRatio_working_3-way'!V45^2+4*'OddsRatio_working_3-way'!U45^3/27</f>
        <v>-6.117343493744018E-2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0.18637587971094535</v>
      </c>
      <c r="Y45" s="11">
        <f>IF('OddsRatio_working_3-way'!W45&gt;=0,IF('OddsRatio_working_3-way'!V45+SQRT('OddsRatio_working_3-way'!W45)&gt;0,0,PI()),ACOS('OddsRatio_working_3-way'!V45/(2*'OddsRatio_working_3-way'!X45)))</f>
        <v>0.72552964006128884</v>
      </c>
      <c r="Z45" s="11">
        <f>'OddsRatio_working_3-way'!X45^(1/3)*COS('OddsRatio_working_3-way'!Y45/3)</f>
        <v>0.55458773351864765</v>
      </c>
      <c r="AA45" s="11">
        <f>'OddsRatio_working_3-way'!X45^(1/3)*COS(('OddsRatio_working_3-way'!Y45+2*PI())/3)</f>
        <v>-0.3957668454934356</v>
      </c>
      <c r="AB45" s="11">
        <f>'OddsRatio_working_3-way'!X45^(1/3)*COS(('OddsRatio_working_3-way'!Y45+4*PI())/3)</f>
        <v>-0.1588208880252121</v>
      </c>
      <c r="AC45" s="11">
        <f>'OddsRatio_working_3-way'!X45^(1/3)*SIN('OddsRatio_working_3-way'!Y45/3)</f>
        <v>0.13680081232767241</v>
      </c>
      <c r="AD45" s="11">
        <f>'OddsRatio_working_3-way'!X45^(1/3)*SIN(('OddsRatio_working_3-way'!Y45+2*PI())/3)</f>
        <v>0.41188665969054716</v>
      </c>
      <c r="AE45" s="11">
        <f>'OddsRatio_working_3-way'!X45^(1/3)*SIN(('OddsRatio_working_3-way'!Y45+4*PI())/3)</f>
        <v>-0.54868747201821966</v>
      </c>
      <c r="AF45" s="11">
        <f>-'OddsRatio_working_3-way'!U45/(3*'OddsRatio_working_3-way'!X45^(1/3))*COS(('OddsRatio_working_3-way'!Y45)/3)</f>
        <v>0.55458773351864765</v>
      </c>
      <c r="AG45" s="11">
        <f>-'OddsRatio_working_3-way'!U45/(3*'OddsRatio_working_3-way'!X45^(1/3))*COS(('OddsRatio_working_3-way'!Y45+2*PI())/3)</f>
        <v>-0.3957668454934356</v>
      </c>
      <c r="AH45" s="11">
        <f>-'OddsRatio_working_3-way'!U45/(3*'OddsRatio_working_3-way'!X45^(1/3))*COS(('OddsRatio_working_3-way'!Y45+4*PI())/3)</f>
        <v>-0.1588208880252121</v>
      </c>
      <c r="AI45" s="11">
        <f>'OddsRatio_working_3-way'!U45/(3*'OddsRatio_working_3-way'!X45^(1/3))*SIN(('OddsRatio_working_3-way'!Y45)/3)</f>
        <v>-0.13680081232767241</v>
      </c>
      <c r="AJ45" s="11">
        <f>'OddsRatio_working_3-way'!U45/(3*'OddsRatio_working_3-way'!X45^(1/3))*SIN(('OddsRatio_working_3-way'!Y45+2*PI())/3)</f>
        <v>-0.41188665969054716</v>
      </c>
      <c r="AK45" s="11">
        <f>'OddsRatio_working_3-way'!U45/(3*'OddsRatio_working_3-way'!X45^(1/3))*SIN(('OddsRatio_working_3-way'!Y45+4*PI())/3)</f>
        <v>0.54868747201821966</v>
      </c>
      <c r="AL45" s="11">
        <f>'OddsRatio_working_3-way'!Z45+'OddsRatio_working_3-way'!AF45</f>
        <v>1.1091754670372953</v>
      </c>
      <c r="AM45" s="11">
        <f>'OddsRatio_working_3-way'!AA45+'OddsRatio_working_3-way'!AG45</f>
        <v>-0.79153369098687121</v>
      </c>
      <c r="AN45" s="11">
        <f>'OddsRatio_working_3-way'!AB45+'OddsRatio_working_3-way'!AH45</f>
        <v>-0.31764177605042421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1.1091754670372953</v>
      </c>
      <c r="AS45" s="11">
        <f>IF(('OddsRatio_working_3-way'!X45=0),IF(Q45&gt;0,-Q45^(1/3),(-Q45)^(1/3)),'OddsRatio_working_3-way'!AM45-'OddsRatio_working_3-way'!R45/3)</f>
        <v>-0.79153369098687121</v>
      </c>
      <c r="AT45" s="11">
        <f>IF(('OddsRatio_working_3-way'!X45=0),IF(Q45&gt;0,-Q45^(1/3),(-Q45)^(1/3)),'OddsRatio_working_3-way'!AN45-'OddsRatio_working_3-way'!R45/3)</f>
        <v>-0.31764177605042421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2.5499999999999998</v>
      </c>
      <c r="B46" s="4">
        <f>IF('True_Odds_Calculator_3-way'!B47="","",'True_Odds_Calculator_3-way'!B47)</f>
        <v>3.32</v>
      </c>
      <c r="C46" s="4">
        <f>IF('True_Odds_Calculator_3-way'!C47="","",'True_Odds_Calculator_3-way'!C47)</f>
        <v>2.7</v>
      </c>
      <c r="D46" s="9">
        <f t="shared" si="13"/>
        <v>0.36980912999812965</v>
      </c>
      <c r="E46" s="9">
        <f t="shared" si="14"/>
        <v>0.28163862173682996</v>
      </c>
      <c r="F46" s="9">
        <f t="shared" si="15"/>
        <v>0.3485522482650405</v>
      </c>
      <c r="G46" s="9">
        <f t="shared" si="16"/>
        <v>1.0994178397974455</v>
      </c>
      <c r="H46" s="9">
        <f t="shared" si="17"/>
        <v>2.7040976516860402</v>
      </c>
      <c r="I46" s="9">
        <f t="shared" si="18"/>
        <v>3.5506493883300725</v>
      </c>
      <c r="J46" s="9">
        <f t="shared" si="19"/>
        <v>2.8690103276556576</v>
      </c>
      <c r="K46" s="11">
        <f t="shared" si="20"/>
        <v>0.39215686274509809</v>
      </c>
      <c r="L46" s="11">
        <f t="shared" si="21"/>
        <v>0.30120481927710846</v>
      </c>
      <c r="M46" s="11">
        <f t="shared" si="22"/>
        <v>0.37037037037037035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-0.26744013089394625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0.2436762299743637</v>
      </c>
      <c r="Q46" s="11">
        <f>2*'OddsRatio_working_3-way'!K46*'OddsRatio_working_3-way'!L46*'OddsRatio_working_3-way'!M46</f>
        <v>8.7495953312159327E-2</v>
      </c>
      <c r="R46" s="11">
        <f t="shared" si="23"/>
        <v>0</v>
      </c>
      <c r="S46" s="11">
        <f t="shared" si="24"/>
        <v>-0.91114310017666655</v>
      </c>
      <c r="T46" s="11">
        <f t="shared" si="25"/>
        <v>-0.3271608977295033</v>
      </c>
      <c r="U46" s="11">
        <f>'OddsRatio_working_3-way'!S46-'OddsRatio_working_3-way'!R46^2/3</f>
        <v>-0.91114310017666655</v>
      </c>
      <c r="V46" s="11">
        <f>'OddsRatio_working_3-way'!S46*'OddsRatio_working_3-way'!R46/3-2*'OddsRatio_working_3-way'!R46^3/27-'OddsRatio_working_3-way'!T46</f>
        <v>0.3271608977295033</v>
      </c>
      <c r="W46" s="11">
        <f>'OddsRatio_working_3-way'!V46^2+4*'OddsRatio_working_3-way'!U46^3/27</f>
        <v>-5.0271355143861468E-3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0.16737785734496116</v>
      </c>
      <c r="Y46" s="11">
        <f>IF('OddsRatio_working_3-way'!W46&gt;=0,IF('OddsRatio_working_3-way'!V46+SQRT('OddsRatio_working_3-way'!W46)&gt;0,0,PI()),ACOS('OddsRatio_working_3-way'!V46/(2*'OddsRatio_working_3-way'!X46)))</f>
        <v>0.21341954201257107</v>
      </c>
      <c r="Z46" s="11">
        <f>'OddsRatio_working_3-way'!X46^(1/3)*COS('OddsRatio_working_3-way'!Y46/3)</f>
        <v>0.54970891989872273</v>
      </c>
      <c r="AA46" s="11">
        <f>'OddsRatio_working_3-way'!X46^(1/3)*COS(('OddsRatio_working_3-way'!Y46+2*PI())/3)</f>
        <v>-0.30877867817176657</v>
      </c>
      <c r="AB46" s="11">
        <f>'OddsRatio_working_3-way'!X46^(1/3)*COS(('OddsRatio_working_3-way'!Y46+4*PI())/3)</f>
        <v>-0.24093024172695601</v>
      </c>
      <c r="AC46" s="11">
        <f>'OddsRatio_working_3-way'!X46^(1/3)*SIN('OddsRatio_working_3-way'!Y46/3)</f>
        <v>3.917231304550664E-2</v>
      </c>
      <c r="AD46" s="11">
        <f>'OddsRatio_working_3-way'!X46^(1/3)*SIN(('OddsRatio_working_3-way'!Y46+2*PI())/3)</f>
        <v>0.45647573279644565</v>
      </c>
      <c r="AE46" s="11">
        <f>'OddsRatio_working_3-way'!X46^(1/3)*SIN(('OddsRatio_working_3-way'!Y46+4*PI())/3)</f>
        <v>-0.49564804584195227</v>
      </c>
      <c r="AF46" s="11">
        <f>-'OddsRatio_working_3-way'!U46/(3*'OddsRatio_working_3-way'!X46^(1/3))*COS(('OddsRatio_working_3-way'!Y46)/3)</f>
        <v>0.54970891989872273</v>
      </c>
      <c r="AG46" s="11">
        <f>-'OddsRatio_working_3-way'!U46/(3*'OddsRatio_working_3-way'!X46^(1/3))*COS(('OddsRatio_working_3-way'!Y46+2*PI())/3)</f>
        <v>-0.30877867817176657</v>
      </c>
      <c r="AH46" s="11">
        <f>-'OddsRatio_working_3-way'!U46/(3*'OddsRatio_working_3-way'!X46^(1/3))*COS(('OddsRatio_working_3-way'!Y46+4*PI())/3)</f>
        <v>-0.24093024172695601</v>
      </c>
      <c r="AI46" s="11">
        <f>'OddsRatio_working_3-way'!U46/(3*'OddsRatio_working_3-way'!X46^(1/3))*SIN(('OddsRatio_working_3-way'!Y46)/3)</f>
        <v>-3.917231304550664E-2</v>
      </c>
      <c r="AJ46" s="11">
        <f>'OddsRatio_working_3-way'!U46/(3*'OddsRatio_working_3-way'!X46^(1/3))*SIN(('OddsRatio_working_3-way'!Y46+2*PI())/3)</f>
        <v>-0.45647573279644565</v>
      </c>
      <c r="AK46" s="11">
        <f>'OddsRatio_working_3-way'!U46/(3*'OddsRatio_working_3-way'!X46^(1/3))*SIN(('OddsRatio_working_3-way'!Y46+4*PI())/3)</f>
        <v>0.49564804584195227</v>
      </c>
      <c r="AL46" s="11">
        <f>'OddsRatio_working_3-way'!Z46+'OddsRatio_working_3-way'!AF46</f>
        <v>1.0994178397974455</v>
      </c>
      <c r="AM46" s="11">
        <f>'OddsRatio_working_3-way'!AA46+'OddsRatio_working_3-way'!AG46</f>
        <v>-0.61755735634353315</v>
      </c>
      <c r="AN46" s="11">
        <f>'OddsRatio_working_3-way'!AB46+'OddsRatio_working_3-way'!AH46</f>
        <v>-0.48186048345391203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1.0994178397974455</v>
      </c>
      <c r="AS46" s="11">
        <f>IF(('OddsRatio_working_3-way'!X46=0),IF(Q46&gt;0,-Q46^(1/3),(-Q46)^(1/3)),'OddsRatio_working_3-way'!AM46-'OddsRatio_working_3-way'!R46/3)</f>
        <v>-0.61755735634353315</v>
      </c>
      <c r="AT46" s="11">
        <f>IF(('OddsRatio_working_3-way'!X46=0),IF(Q46&gt;0,-Q46^(1/3),(-Q46)^(1/3)),'OddsRatio_working_3-way'!AN46-'OddsRatio_working_3-way'!R46/3)</f>
        <v>-0.48186048345391203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6.45</v>
      </c>
      <c r="B47" s="4">
        <f>IF('True_Odds_Calculator_3-way'!B48="","",'True_Odds_Calculator_3-way'!B48)</f>
        <v>4.2699999999999996</v>
      </c>
      <c r="C47" s="4">
        <f>IF('True_Odds_Calculator_3-way'!C48="","",'True_Odds_Calculator_3-way'!C48)</f>
        <v>1.48</v>
      </c>
      <c r="D47" s="9">
        <f t="shared" si="13"/>
        <v>0.13945598801101503</v>
      </c>
      <c r="E47" s="9">
        <f t="shared" si="14"/>
        <v>0.21265588864664003</v>
      </c>
      <c r="F47" s="9">
        <f t="shared" si="15"/>
        <v>0.64788812334234502</v>
      </c>
      <c r="G47" s="9">
        <f t="shared" si="16"/>
        <v>1.1322424092590289</v>
      </c>
      <c r="H47" s="9">
        <f t="shared" si="17"/>
        <v>7.1707211304617076</v>
      </c>
      <c r="I47" s="9">
        <f t="shared" si="18"/>
        <v>4.7024326782770238</v>
      </c>
      <c r="J47" s="9">
        <f t="shared" si="19"/>
        <v>1.5434763564443341</v>
      </c>
      <c r="K47" s="11">
        <f t="shared" si="20"/>
        <v>0.15503875968992248</v>
      </c>
      <c r="L47" s="11">
        <f t="shared" si="21"/>
        <v>0.23419203747072601</v>
      </c>
      <c r="M47" s="11">
        <f t="shared" si="22"/>
        <v>0.67567567567567566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-0.20986315000802247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0.22570361876499889</v>
      </c>
      <c r="Q47" s="11">
        <f>2*'OddsRatio_working_3-way'!K47*'OddsRatio_working_3-way'!L47*'OddsRatio_working_3-way'!M47</f>
        <v>4.906600407934758E-2</v>
      </c>
      <c r="R47" s="11">
        <f t="shared" si="23"/>
        <v>0</v>
      </c>
      <c r="S47" s="11">
        <f t="shared" si="24"/>
        <v>-1.0754799913961592</v>
      </c>
      <c r="T47" s="11">
        <f t="shared" si="25"/>
        <v>-0.23379999812959981</v>
      </c>
      <c r="U47" s="11">
        <f>'OddsRatio_working_3-way'!S47-'OddsRatio_working_3-way'!R47^2/3</f>
        <v>-1.0754799913961592</v>
      </c>
      <c r="V47" s="11">
        <f>'OddsRatio_working_3-way'!S47*'OddsRatio_working_3-way'!R47/3-2*'OddsRatio_working_3-way'!R47^3/27-'OddsRatio_working_3-way'!T47</f>
        <v>0.23379999812959981</v>
      </c>
      <c r="W47" s="11">
        <f>'OddsRatio_working_3-way'!V47^2+4*'OddsRatio_working_3-way'!U47^3/27</f>
        <v>-0.12962818136282261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0.21464541719323027</v>
      </c>
      <c r="Y47" s="11">
        <f>IF('OddsRatio_working_3-way'!W47&gt;=0,IF('OddsRatio_working_3-way'!V47+SQRT('OddsRatio_working_3-way'!W47)&gt;0,0,PI()),ACOS('OddsRatio_working_3-way'!V47/(2*'OddsRatio_working_3-way'!X47)))</f>
        <v>0.99486141471491829</v>
      </c>
      <c r="Z47" s="11">
        <f>'OddsRatio_working_3-way'!X47^(1/3)*COS('OddsRatio_working_3-way'!Y47/3)</f>
        <v>0.56612120462951443</v>
      </c>
      <c r="AA47" s="11">
        <f>'OddsRatio_working_3-way'!X47^(1/3)*COS(('OddsRatio_working_3-way'!Y47+2*PI())/3)</f>
        <v>-0.45188028156057386</v>
      </c>
      <c r="AB47" s="11">
        <f>'OddsRatio_working_3-way'!X47^(1/3)*COS(('OddsRatio_working_3-way'!Y47+4*PI())/3)</f>
        <v>-0.11424092306894069</v>
      </c>
      <c r="AC47" s="11">
        <f>'OddsRatio_working_3-way'!X47^(1/3)*SIN('OddsRatio_working_3-way'!Y47/3)</f>
        <v>0.1949361745141571</v>
      </c>
      <c r="AD47" s="11">
        <f>'OddsRatio_working_3-way'!X47^(1/3)*SIN(('OddsRatio_working_3-way'!Y47+2*PI())/3)</f>
        <v>0.39280725757312956</v>
      </c>
      <c r="AE47" s="11">
        <f>'OddsRatio_working_3-way'!X47^(1/3)*SIN(('OddsRatio_working_3-way'!Y47+4*PI())/3)</f>
        <v>-0.58774343208728652</v>
      </c>
      <c r="AF47" s="11">
        <f>-'OddsRatio_working_3-way'!U47/(3*'OddsRatio_working_3-way'!X47^(1/3))*COS(('OddsRatio_working_3-way'!Y47)/3)</f>
        <v>0.56612120462951443</v>
      </c>
      <c r="AG47" s="11">
        <f>-'OddsRatio_working_3-way'!U47/(3*'OddsRatio_working_3-way'!X47^(1/3))*COS(('OddsRatio_working_3-way'!Y47+2*PI())/3)</f>
        <v>-0.45188028156057386</v>
      </c>
      <c r="AH47" s="11">
        <f>-'OddsRatio_working_3-way'!U47/(3*'OddsRatio_working_3-way'!X47^(1/3))*COS(('OddsRatio_working_3-way'!Y47+4*PI())/3)</f>
        <v>-0.11424092306894069</v>
      </c>
      <c r="AI47" s="11">
        <f>'OddsRatio_working_3-way'!U47/(3*'OddsRatio_working_3-way'!X47^(1/3))*SIN(('OddsRatio_working_3-way'!Y47)/3)</f>
        <v>-0.1949361745141571</v>
      </c>
      <c r="AJ47" s="11">
        <f>'OddsRatio_working_3-way'!U47/(3*'OddsRatio_working_3-way'!X47^(1/3))*SIN(('OddsRatio_working_3-way'!Y47+2*PI())/3)</f>
        <v>-0.39280725757312956</v>
      </c>
      <c r="AK47" s="11">
        <f>'OddsRatio_working_3-way'!U47/(3*'OddsRatio_working_3-way'!X47^(1/3))*SIN(('OddsRatio_working_3-way'!Y47+4*PI())/3)</f>
        <v>0.58774343208728652</v>
      </c>
      <c r="AL47" s="11">
        <f>'OddsRatio_working_3-way'!Z47+'OddsRatio_working_3-way'!AF47</f>
        <v>1.1322424092590289</v>
      </c>
      <c r="AM47" s="11">
        <f>'OddsRatio_working_3-way'!AA47+'OddsRatio_working_3-way'!AG47</f>
        <v>-0.90376056312114772</v>
      </c>
      <c r="AN47" s="11">
        <f>'OddsRatio_working_3-way'!AB47+'OddsRatio_working_3-way'!AH47</f>
        <v>-0.22848184613788139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1.1322424092590289</v>
      </c>
      <c r="AS47" s="11">
        <f>IF(('OddsRatio_working_3-way'!X47=0),IF(Q47&gt;0,-Q47^(1/3),(-Q47)^(1/3)),'OddsRatio_working_3-way'!AM47-'OddsRatio_working_3-way'!R47/3)</f>
        <v>-0.90376056312114772</v>
      </c>
      <c r="AT47" s="11">
        <f>IF(('OddsRatio_working_3-way'!X47=0),IF(Q47&gt;0,-Q47^(1/3),(-Q47)^(1/3)),'OddsRatio_working_3-way'!AN47-'OddsRatio_working_3-way'!R47/3)</f>
        <v>-0.22848184613788139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2.2400000000000002</v>
      </c>
      <c r="B48" s="4">
        <f>IF('True_Odds_Calculator_3-way'!B49="","",'True_Odds_Calculator_3-way'!B49)</f>
        <v>3.46</v>
      </c>
      <c r="C48" s="4">
        <f>IF('True_Odds_Calculator_3-way'!C49="","",'True_Odds_Calculator_3-way'!C49)</f>
        <v>3.03</v>
      </c>
      <c r="D48" s="9">
        <f t="shared" si="13"/>
        <v>0.4222083586836482</v>
      </c>
      <c r="E48" s="9">
        <f t="shared" si="14"/>
        <v>0.26918443254170965</v>
      </c>
      <c r="F48" s="9">
        <f t="shared" si="15"/>
        <v>0.30860720877464232</v>
      </c>
      <c r="G48" s="9">
        <f t="shared" si="16"/>
        <v>1.1036280819127713</v>
      </c>
      <c r="H48" s="9">
        <f t="shared" si="17"/>
        <v>2.3684988215718366</v>
      </c>
      <c r="I48" s="9">
        <f t="shared" si="18"/>
        <v>3.7149250815054167</v>
      </c>
      <c r="J48" s="9">
        <f t="shared" si="19"/>
        <v>3.2403650062829255</v>
      </c>
      <c r="K48" s="11">
        <f t="shared" si="20"/>
        <v>0.4464285714285714</v>
      </c>
      <c r="L48" s="11">
        <f t="shared" si="21"/>
        <v>0.28901734104046245</v>
      </c>
      <c r="M48" s="11">
        <f t="shared" si="22"/>
        <v>0.33003300330033003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-0.26368540033194077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0.24399890443214425</v>
      </c>
      <c r="Q48" s="11">
        <f>2*'OddsRatio_working_3-way'!K48*'OddsRatio_working_3-way'!L48*'OddsRatio_working_3-way'!M48</f>
        <v>8.5165411669160307E-2</v>
      </c>
      <c r="R48" s="11">
        <f t="shared" si="23"/>
        <v>0</v>
      </c>
      <c r="S48" s="11">
        <f t="shared" si="24"/>
        <v>-0.92534097119137371</v>
      </c>
      <c r="T48" s="11">
        <f t="shared" si="25"/>
        <v>-0.32298114177709386</v>
      </c>
      <c r="U48" s="11">
        <f>'OddsRatio_working_3-way'!S48-'OddsRatio_working_3-way'!R48^2/3</f>
        <v>-0.92534097119137371</v>
      </c>
      <c r="V48" s="11">
        <f>'OddsRatio_working_3-way'!S48*'OddsRatio_working_3-way'!R48/3-2*'OddsRatio_working_3-way'!R48^3/27-'OddsRatio_working_3-way'!T48</f>
        <v>0.32298114177709386</v>
      </c>
      <c r="W48" s="11">
        <f>'OddsRatio_working_3-way'!V48^2+4*'OddsRatio_working_3-way'!U48^3/27</f>
        <v>-1.3065208440328449E-2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0.17130530229969798</v>
      </c>
      <c r="Y48" s="11">
        <f>IF('OddsRatio_working_3-way'!W48&gt;=0,IF('OddsRatio_working_3-way'!V48+SQRT('OddsRatio_working_3-way'!W48)&gt;0,0,PI()),ACOS('OddsRatio_working_3-way'!V48/(2*'OddsRatio_working_3-way'!X48)))</f>
        <v>0.34014529414732797</v>
      </c>
      <c r="Z48" s="11">
        <f>'OddsRatio_working_3-way'!X48^(1/3)*COS('OddsRatio_working_3-way'!Y48/3)</f>
        <v>0.55181404095638575</v>
      </c>
      <c r="AA48" s="11">
        <f>'OddsRatio_working_3-way'!X48^(1/3)*COS(('OddsRatio_working_3-way'!Y48+2*PI())/3)</f>
        <v>-0.33032384646411095</v>
      </c>
      <c r="AB48" s="11">
        <f>'OddsRatio_working_3-way'!X48^(1/3)*COS(('OddsRatio_working_3-way'!Y48+4*PI())/3)</f>
        <v>-0.22149019449227486</v>
      </c>
      <c r="AC48" s="11">
        <f>'OddsRatio_working_3-way'!X48^(1/3)*SIN('OddsRatio_working_3-way'!Y48/3)</f>
        <v>6.2835138262829549E-2</v>
      </c>
      <c r="AD48" s="11">
        <f>'OddsRatio_working_3-way'!X48^(1/3)*SIN(('OddsRatio_working_3-way'!Y48+2*PI())/3)</f>
        <v>0.44646740850176186</v>
      </c>
      <c r="AE48" s="11">
        <f>'OddsRatio_working_3-way'!X48^(1/3)*SIN(('OddsRatio_working_3-way'!Y48+4*PI())/3)</f>
        <v>-0.50930254676459152</v>
      </c>
      <c r="AF48" s="11">
        <f>-'OddsRatio_working_3-way'!U48/(3*'OddsRatio_working_3-way'!X48^(1/3))*COS(('OddsRatio_working_3-way'!Y48)/3)</f>
        <v>0.55181404095638564</v>
      </c>
      <c r="AG48" s="11">
        <f>-'OddsRatio_working_3-way'!U48/(3*'OddsRatio_working_3-way'!X48^(1/3))*COS(('OddsRatio_working_3-way'!Y48+2*PI())/3)</f>
        <v>-0.33032384646411089</v>
      </c>
      <c r="AH48" s="11">
        <f>-'OddsRatio_working_3-way'!U48/(3*'OddsRatio_working_3-way'!X48^(1/3))*COS(('OddsRatio_working_3-way'!Y48+4*PI())/3)</f>
        <v>-0.22149019449227483</v>
      </c>
      <c r="AI48" s="11">
        <f>'OddsRatio_working_3-way'!U48/(3*'OddsRatio_working_3-way'!X48^(1/3))*SIN(('OddsRatio_working_3-way'!Y48)/3)</f>
        <v>-6.2835138262829535E-2</v>
      </c>
      <c r="AJ48" s="11">
        <f>'OddsRatio_working_3-way'!U48/(3*'OddsRatio_working_3-way'!X48^(1/3))*SIN(('OddsRatio_working_3-way'!Y48+2*PI())/3)</f>
        <v>-0.44646740850176181</v>
      </c>
      <c r="AK48" s="11">
        <f>'OddsRatio_working_3-way'!U48/(3*'OddsRatio_working_3-way'!X48^(1/3))*SIN(('OddsRatio_working_3-way'!Y48+4*PI())/3)</f>
        <v>0.50930254676459141</v>
      </c>
      <c r="AL48" s="11">
        <f>'OddsRatio_working_3-way'!Z48+'OddsRatio_working_3-way'!AF48</f>
        <v>1.1036280819127713</v>
      </c>
      <c r="AM48" s="11">
        <f>'OddsRatio_working_3-way'!AA48+'OddsRatio_working_3-way'!AG48</f>
        <v>-0.6606476929282219</v>
      </c>
      <c r="AN48" s="11">
        <f>'OddsRatio_working_3-way'!AB48+'OddsRatio_working_3-way'!AH48</f>
        <v>-0.44298038898454972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1.1036280819127713</v>
      </c>
      <c r="AS48" s="11">
        <f>IF(('OddsRatio_working_3-way'!X48=0),IF(Q48&gt;0,-Q48^(1/3),(-Q48)^(1/3)),'OddsRatio_working_3-way'!AM48-'OddsRatio_working_3-way'!R48/3)</f>
        <v>-0.6606476929282219</v>
      </c>
      <c r="AT48" s="11">
        <f>IF(('OddsRatio_working_3-way'!X48=0),IF(Q48&gt;0,-Q48^(1/3),(-Q48)^(1/3)),'OddsRatio_working_3-way'!AN48-'OddsRatio_working_3-way'!R48/3)</f>
        <v>-0.44298038898454972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2.4700000000000002</v>
      </c>
      <c r="D49" s="9">
        <f t="shared" si="13"/>
        <v>0.35374797970654959</v>
      </c>
      <c r="E49" s="9">
        <f t="shared" si="14"/>
        <v>0.26424771513237216</v>
      </c>
      <c r="F49" s="9">
        <f t="shared" si="15"/>
        <v>0.38200430516107797</v>
      </c>
      <c r="G49" s="9">
        <f t="shared" si="16"/>
        <v>1.1005248603337869</v>
      </c>
      <c r="H49" s="9">
        <f t="shared" si="17"/>
        <v>2.8268712681540866</v>
      </c>
      <c r="I49" s="9">
        <f t="shared" si="18"/>
        <v>3.7843278966444811</v>
      </c>
      <c r="J49" s="9">
        <f t="shared" si="19"/>
        <v>2.6177715446906671</v>
      </c>
      <c r="K49" s="11">
        <f t="shared" si="20"/>
        <v>0.37593984962406013</v>
      </c>
      <c r="L49" s="11">
        <f t="shared" si="21"/>
        <v>0.28328611898016998</v>
      </c>
      <c r="M49" s="11">
        <f t="shared" si="22"/>
        <v>0.40485829959514169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-0.26619055926221247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0.24404119104863808</v>
      </c>
      <c r="Q49" s="11">
        <f>2*'OddsRatio_working_3-way'!K49*'OddsRatio_working_3-way'!L49*'OddsRatio_working_3-way'!M49</f>
        <v>8.6233636412946318E-2</v>
      </c>
      <c r="R49" s="11">
        <f t="shared" si="23"/>
        <v>0</v>
      </c>
      <c r="S49" s="11">
        <f t="shared" si="24"/>
        <v>-0.91679130817048993</v>
      </c>
      <c r="T49" s="11">
        <f t="shared" si="25"/>
        <v>-0.32395452585529677</v>
      </c>
      <c r="U49" s="11">
        <f>'OddsRatio_working_3-way'!S49-'OddsRatio_working_3-way'!R49^2/3</f>
        <v>-0.91679130817048993</v>
      </c>
      <c r="V49" s="11">
        <f>'OddsRatio_working_3-way'!S49*'OddsRatio_working_3-way'!R49/3-2*'OddsRatio_working_3-way'!R49^3/27-'OddsRatio_working_3-way'!T49</f>
        <v>0.32395452585529677</v>
      </c>
      <c r="W49" s="11">
        <f>'OddsRatio_working_3-way'!V49^2+4*'OddsRatio_working_3-way'!U49^3/27</f>
        <v>-9.2118167055376676E-3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0.1689366386605255</v>
      </c>
      <c r="Y49" s="11">
        <f>IF('OddsRatio_working_3-way'!W49&gt;=0,IF('OddsRatio_working_3-way'!V49+SQRT('OddsRatio_working_3-way'!W49)&gt;0,0,PI()),ACOS('OddsRatio_working_3-way'!V49/(2*'OddsRatio_working_3-way'!X49)))</f>
        <v>0.28803184653684322</v>
      </c>
      <c r="Z49" s="11">
        <f>'OddsRatio_working_3-way'!X49^(1/3)*COS('OddsRatio_working_3-way'!Y49/3)</f>
        <v>0.55026243016689347</v>
      </c>
      <c r="AA49" s="11">
        <f>'OddsRatio_working_3-way'!X49^(1/3)*COS(('OddsRatio_working_3-way'!Y49+2*PI())/3)</f>
        <v>-0.32102533783071174</v>
      </c>
      <c r="AB49" s="11">
        <f>'OddsRatio_working_3-way'!X49^(1/3)*COS(('OddsRatio_working_3-way'!Y49+4*PI())/3)</f>
        <v>-0.229237092336182</v>
      </c>
      <c r="AC49" s="11">
        <f>'OddsRatio_working_3-way'!X49^(1/3)*SIN('OddsRatio_working_3-way'!Y49/3)</f>
        <v>5.2993968244710386E-2</v>
      </c>
      <c r="AD49" s="11">
        <f>'OddsRatio_working_3-way'!X49^(1/3)*SIN(('OddsRatio_working_3-way'!Y49+2*PI())/3)</f>
        <v>0.45004425915033514</v>
      </c>
      <c r="AE49" s="11">
        <f>'OddsRatio_working_3-way'!X49^(1/3)*SIN(('OddsRatio_working_3-way'!Y49+4*PI())/3)</f>
        <v>-0.50303822739504545</v>
      </c>
      <c r="AF49" s="11">
        <f>-'OddsRatio_working_3-way'!U49/(3*'OddsRatio_working_3-way'!X49^(1/3))*COS(('OddsRatio_working_3-way'!Y49)/3)</f>
        <v>0.55026243016689347</v>
      </c>
      <c r="AG49" s="11">
        <f>-'OddsRatio_working_3-way'!U49/(3*'OddsRatio_working_3-way'!X49^(1/3))*COS(('OddsRatio_working_3-way'!Y49+2*PI())/3)</f>
        <v>-0.32102533783071174</v>
      </c>
      <c r="AH49" s="11">
        <f>-'OddsRatio_working_3-way'!U49/(3*'OddsRatio_working_3-way'!X49^(1/3))*COS(('OddsRatio_working_3-way'!Y49+4*PI())/3)</f>
        <v>-0.229237092336182</v>
      </c>
      <c r="AI49" s="11">
        <f>'OddsRatio_working_3-way'!U49/(3*'OddsRatio_working_3-way'!X49^(1/3))*SIN(('OddsRatio_working_3-way'!Y49)/3)</f>
        <v>-5.2993968244710386E-2</v>
      </c>
      <c r="AJ49" s="11">
        <f>'OddsRatio_working_3-way'!U49/(3*'OddsRatio_working_3-way'!X49^(1/3))*SIN(('OddsRatio_working_3-way'!Y49+2*PI())/3)</f>
        <v>-0.45004425915033514</v>
      </c>
      <c r="AK49" s="11">
        <f>'OddsRatio_working_3-way'!U49/(3*'OddsRatio_working_3-way'!X49^(1/3))*SIN(('OddsRatio_working_3-way'!Y49+4*PI())/3)</f>
        <v>0.50303822739504545</v>
      </c>
      <c r="AL49" s="11">
        <f>'OddsRatio_working_3-way'!Z49+'OddsRatio_working_3-way'!AF49</f>
        <v>1.1005248603337869</v>
      </c>
      <c r="AM49" s="11">
        <f>'OddsRatio_working_3-way'!AA49+'OddsRatio_working_3-way'!AG49</f>
        <v>-0.64205067566142349</v>
      </c>
      <c r="AN49" s="11">
        <f>'OddsRatio_working_3-way'!AB49+'OddsRatio_working_3-way'!AH49</f>
        <v>-0.458474184672364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1.1005248603337869</v>
      </c>
      <c r="AS49" s="11">
        <f>IF(('OddsRatio_working_3-way'!X49=0),IF(Q49&gt;0,-Q49^(1/3),(-Q49)^(1/3)),'OddsRatio_working_3-way'!AM49-'OddsRatio_working_3-way'!R49/3)</f>
        <v>-0.64205067566142349</v>
      </c>
      <c r="AT49" s="11">
        <f>IF(('OddsRatio_working_3-way'!X49=0),IF(Q49&gt;0,-Q49^(1/3),(-Q49)^(1/3)),'OddsRatio_working_3-way'!AN49-'OddsRatio_working_3-way'!R49/3)</f>
        <v>-0.458474184672364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1.79</v>
      </c>
      <c r="B50" s="4">
        <f>IF('True_Odds_Calculator_3-way'!B51="","",'True_Odds_Calculator_3-way'!B51)</f>
        <v>3.94</v>
      </c>
      <c r="C50" s="4">
        <f>IF('True_Odds_Calculator_3-way'!C51="","",'True_Odds_Calculator_3-way'!C51)</f>
        <v>3.74</v>
      </c>
      <c r="D50" s="9">
        <f t="shared" si="13"/>
        <v>0.52678012043164069</v>
      </c>
      <c r="E50" s="9">
        <f t="shared" si="14"/>
        <v>0.23024845581735695</v>
      </c>
      <c r="F50" s="9">
        <f t="shared" si="15"/>
        <v>0.2429714237510025</v>
      </c>
      <c r="G50" s="9">
        <f t="shared" si="16"/>
        <v>1.1371205604568098</v>
      </c>
      <c r="H50" s="9">
        <f t="shared" si="17"/>
        <v>1.8983252427608801</v>
      </c>
      <c r="I50" s="9">
        <f t="shared" si="18"/>
        <v>4.3431344477430214</v>
      </c>
      <c r="J50" s="9">
        <f t="shared" si="19"/>
        <v>4.1157103356516593</v>
      </c>
      <c r="K50" s="11">
        <f t="shared" si="20"/>
        <v>0.55865921787709494</v>
      </c>
      <c r="L50" s="11">
        <f t="shared" si="21"/>
        <v>0.25380710659898476</v>
      </c>
      <c r="M50" s="11">
        <f t="shared" si="22"/>
        <v>0.26737967914438499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-0.24127044738383752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0.24529202337636768</v>
      </c>
      <c r="Q50" s="11">
        <f>2*'OddsRatio_working_3-way'!K50*'OddsRatio_working_3-way'!L50*'OddsRatio_working_3-way'!M50</f>
        <v>7.5824427627934357E-2</v>
      </c>
      <c r="R50" s="11">
        <f t="shared" si="23"/>
        <v>0</v>
      </c>
      <c r="S50" s="11">
        <f t="shared" si="24"/>
        <v>-1.0166683323056647</v>
      </c>
      <c r="T50" s="11">
        <f t="shared" si="25"/>
        <v>-0.3142715092134975</v>
      </c>
      <c r="U50" s="11">
        <f>'OddsRatio_working_3-way'!S50-'OddsRatio_working_3-way'!R50^2/3</f>
        <v>-1.0166683323056647</v>
      </c>
      <c r="V50" s="11">
        <f>'OddsRatio_working_3-way'!S50*'OddsRatio_working_3-way'!R50/3-2*'OddsRatio_working_3-way'!R50^3/27-'OddsRatio_working_3-way'!T50</f>
        <v>0.3142715092134975</v>
      </c>
      <c r="W50" s="11">
        <f>'OddsRatio_working_3-way'!V50^2+4*'OddsRatio_working_3-way'!U50^3/27</f>
        <v>-5.6913881880426245E-2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0.19728181833595038</v>
      </c>
      <c r="Y50" s="11">
        <f>IF('OddsRatio_working_3-way'!W50&gt;=0,IF('OddsRatio_working_3-way'!V50+SQRT('OddsRatio_working_3-way'!W50)&gt;0,0,PI()),ACOS('OddsRatio_working_3-way'!V50/(2*'OddsRatio_working_3-way'!X50)))</f>
        <v>0.64930537233019436</v>
      </c>
      <c r="Z50" s="11">
        <f>'OddsRatio_working_3-way'!X50^(1/3)*COS('OddsRatio_working_3-way'!Y50/3)</f>
        <v>0.56856028022840499</v>
      </c>
      <c r="AA50" s="11">
        <f>'OddsRatio_working_3-way'!X50^(1/3)*COS(('OddsRatio_working_3-way'!Y50+2*PI())/3)</f>
        <v>-0.39254596522242574</v>
      </c>
      <c r="AB50" s="11">
        <f>'OddsRatio_working_3-way'!X50^(1/3)*COS(('OddsRatio_working_3-way'!Y50+4*PI())/3)</f>
        <v>-0.17601431500597933</v>
      </c>
      <c r="AC50" s="11">
        <f>'OddsRatio_working_3-way'!X50^(1/3)*SIN('OddsRatio_working_3-way'!Y50/3)</f>
        <v>0.12501460654053931</v>
      </c>
      <c r="AD50" s="11">
        <f>'OddsRatio_working_3-way'!X50^(1/3)*SIN(('OddsRatio_working_3-way'!Y50+2*PI())/3)</f>
        <v>0.42988034299032835</v>
      </c>
      <c r="AE50" s="11">
        <f>'OddsRatio_working_3-way'!X50^(1/3)*SIN(('OddsRatio_working_3-way'!Y50+4*PI())/3)</f>
        <v>-0.5548949495308676</v>
      </c>
      <c r="AF50" s="11">
        <f>-'OddsRatio_working_3-way'!U50/(3*'OddsRatio_working_3-way'!X50^(1/3))*COS(('OddsRatio_working_3-way'!Y50)/3)</f>
        <v>0.56856028022840488</v>
      </c>
      <c r="AG50" s="11">
        <f>-'OddsRatio_working_3-way'!U50/(3*'OddsRatio_working_3-way'!X50^(1/3))*COS(('OddsRatio_working_3-way'!Y50+2*PI())/3)</f>
        <v>-0.39254596522242569</v>
      </c>
      <c r="AH50" s="11">
        <f>-'OddsRatio_working_3-way'!U50/(3*'OddsRatio_working_3-way'!X50^(1/3))*COS(('OddsRatio_working_3-way'!Y50+4*PI())/3)</f>
        <v>-0.1760143150059793</v>
      </c>
      <c r="AI50" s="11">
        <f>'OddsRatio_working_3-way'!U50/(3*'OddsRatio_working_3-way'!X50^(1/3))*SIN(('OddsRatio_working_3-way'!Y50)/3)</f>
        <v>-0.12501460654053928</v>
      </c>
      <c r="AJ50" s="11">
        <f>'OddsRatio_working_3-way'!U50/(3*'OddsRatio_working_3-way'!X50^(1/3))*SIN(('OddsRatio_working_3-way'!Y50+2*PI())/3)</f>
        <v>-0.42988034299032829</v>
      </c>
      <c r="AK50" s="11">
        <f>'OddsRatio_working_3-way'!U50/(3*'OddsRatio_working_3-way'!X50^(1/3))*SIN(('OddsRatio_working_3-way'!Y50+4*PI())/3)</f>
        <v>0.55489494953086749</v>
      </c>
      <c r="AL50" s="11">
        <f>'OddsRatio_working_3-way'!Z50+'OddsRatio_working_3-way'!AF50</f>
        <v>1.1371205604568098</v>
      </c>
      <c r="AM50" s="11">
        <f>'OddsRatio_working_3-way'!AA50+'OddsRatio_working_3-way'!AG50</f>
        <v>-0.78509193044485137</v>
      </c>
      <c r="AN50" s="11">
        <f>'OddsRatio_working_3-way'!AB50+'OddsRatio_working_3-way'!AH50</f>
        <v>-0.35202863001195861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1.1371205604568098</v>
      </c>
      <c r="AS50" s="11">
        <f>IF(('OddsRatio_working_3-way'!X50=0),IF(Q50&gt;0,-Q50^(1/3),(-Q50)^(1/3)),'OddsRatio_working_3-way'!AM50-'OddsRatio_working_3-way'!R50/3)</f>
        <v>-0.78509193044485137</v>
      </c>
      <c r="AT50" s="11">
        <f>IF(('OddsRatio_working_3-way'!X50=0),IF(Q50&gt;0,-Q50^(1/3),(-Q50)^(1/3)),'OddsRatio_working_3-way'!AN50-'OddsRatio_working_3-way'!R50/3)</f>
        <v>-0.35202863001195861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2.0099999999999998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3.4</v>
      </c>
      <c r="D51" s="9">
        <f t="shared" si="13"/>
        <v>0.47275725976143235</v>
      </c>
      <c r="E51" s="9">
        <f t="shared" si="14"/>
        <v>0.25327764690324145</v>
      </c>
      <c r="F51" s="9">
        <f t="shared" si="15"/>
        <v>0.27396509333532632</v>
      </c>
      <c r="G51" s="9">
        <f t="shared" si="16"/>
        <v>1.104208352825971</v>
      </c>
      <c r="H51" s="9">
        <f t="shared" si="17"/>
        <v>2.1152504363542302</v>
      </c>
      <c r="I51" s="9">
        <f t="shared" si="18"/>
        <v>3.9482363020453426</v>
      </c>
      <c r="J51" s="9">
        <f t="shared" si="19"/>
        <v>3.6501000467823301</v>
      </c>
      <c r="K51" s="11">
        <f t="shared" si="20"/>
        <v>0.49751243781094534</v>
      </c>
      <c r="L51" s="11">
        <f t="shared" si="21"/>
        <v>0.27247956403269757</v>
      </c>
      <c r="M51" s="11">
        <f t="shared" si="22"/>
        <v>0.29411764705882354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-0.25804939080841982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0.24241670314878566</v>
      </c>
      <c r="Q51" s="11">
        <f>2*'OddsRatio_working_3-way'!K51*'OddsRatio_working_3-way'!L51*'OddsRatio_working_3-way'!M51</f>
        <v>7.9742336562100558E-2</v>
      </c>
      <c r="R51" s="11">
        <f t="shared" si="23"/>
        <v>0</v>
      </c>
      <c r="S51" s="11">
        <f t="shared" si="24"/>
        <v>-0.93941978467509679</v>
      </c>
      <c r="T51" s="11">
        <f t="shared" si="25"/>
        <v>-0.30901966601154507</v>
      </c>
      <c r="U51" s="11">
        <f>'OddsRatio_working_3-way'!S51-'OddsRatio_working_3-way'!R51^2/3</f>
        <v>-0.93941978467509679</v>
      </c>
      <c r="V51" s="11">
        <f>'OddsRatio_working_3-way'!S51*'OddsRatio_working_3-way'!R51/3-2*'OddsRatio_working_3-way'!R51^3/27-'OddsRatio_working_3-way'!T51</f>
        <v>0.30901966601154507</v>
      </c>
      <c r="W51" s="11">
        <f>'OddsRatio_working_3-way'!V51^2+4*'OddsRatio_working_3-way'!U51^3/27</f>
        <v>-2.7328611110545548E-2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0.17522968148435386</v>
      </c>
      <c r="Y51" s="11">
        <f>IF('OddsRatio_working_3-way'!W51&gt;=0,IF('OddsRatio_working_3-way'!V51+SQRT('OddsRatio_working_3-way'!W51)&gt;0,0,PI()),ACOS('OddsRatio_working_3-way'!V51/(2*'OddsRatio_working_3-way'!X51)))</f>
        <v>0.49122420091912766</v>
      </c>
      <c r="Z51" s="11">
        <f>'OddsRatio_working_3-way'!X51^(1/3)*COS('OddsRatio_working_3-way'!Y51/3)</f>
        <v>0.55210417641298548</v>
      </c>
      <c r="AA51" s="11">
        <f>'OddsRatio_working_3-way'!X51^(1/3)*COS(('OddsRatio_working_3-way'!Y51+2*PI())/3)</f>
        <v>-0.35505006260633676</v>
      </c>
      <c r="AB51" s="11">
        <f>'OddsRatio_working_3-way'!X51^(1/3)*COS(('OddsRatio_working_3-way'!Y51+4*PI())/3)</f>
        <v>-0.19705411380664867</v>
      </c>
      <c r="AC51" s="11">
        <f>'OddsRatio_working_3-way'!X51^(1/3)*SIN('OddsRatio_working_3-way'!Y51/3)</f>
        <v>9.1219003570370258E-2</v>
      </c>
      <c r="AD51" s="11">
        <f>'OddsRatio_working_3-way'!X51^(1/3)*SIN(('OddsRatio_working_3-way'!Y51+2*PI())/3)</f>
        <v>0.43252674052394569</v>
      </c>
      <c r="AE51" s="11">
        <f>'OddsRatio_working_3-way'!X51^(1/3)*SIN(('OddsRatio_working_3-way'!Y51+4*PI())/3)</f>
        <v>-0.52374574409431585</v>
      </c>
      <c r="AF51" s="11">
        <f>-'OddsRatio_working_3-way'!U51/(3*'OddsRatio_working_3-way'!X51^(1/3))*COS(('OddsRatio_working_3-way'!Y51)/3)</f>
        <v>0.55210417641298548</v>
      </c>
      <c r="AG51" s="11">
        <f>-'OddsRatio_working_3-way'!U51/(3*'OddsRatio_working_3-way'!X51^(1/3))*COS(('OddsRatio_working_3-way'!Y51+2*PI())/3)</f>
        <v>-0.35505006260633676</v>
      </c>
      <c r="AH51" s="11">
        <f>-'OddsRatio_working_3-way'!U51/(3*'OddsRatio_working_3-way'!X51^(1/3))*COS(('OddsRatio_working_3-way'!Y51+4*PI())/3)</f>
        <v>-0.19705411380664867</v>
      </c>
      <c r="AI51" s="11">
        <f>'OddsRatio_working_3-way'!U51/(3*'OddsRatio_working_3-way'!X51^(1/3))*SIN(('OddsRatio_working_3-way'!Y51)/3)</f>
        <v>-9.1219003570370258E-2</v>
      </c>
      <c r="AJ51" s="11">
        <f>'OddsRatio_working_3-way'!U51/(3*'OddsRatio_working_3-way'!X51^(1/3))*SIN(('OddsRatio_working_3-way'!Y51+2*PI())/3)</f>
        <v>-0.43252674052394569</v>
      </c>
      <c r="AK51" s="11">
        <f>'OddsRatio_working_3-way'!U51/(3*'OddsRatio_working_3-way'!X51^(1/3))*SIN(('OddsRatio_working_3-way'!Y51+4*PI())/3)</f>
        <v>0.52374574409431585</v>
      </c>
      <c r="AL51" s="11">
        <f>'OddsRatio_working_3-way'!Z51+'OddsRatio_working_3-way'!AF51</f>
        <v>1.104208352825971</v>
      </c>
      <c r="AM51" s="11">
        <f>'OddsRatio_working_3-way'!AA51+'OddsRatio_working_3-way'!AG51</f>
        <v>-0.71010012521267352</v>
      </c>
      <c r="AN51" s="11">
        <f>'OddsRatio_working_3-way'!AB51+'OddsRatio_working_3-way'!AH51</f>
        <v>-0.39410822761329733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1.104208352825971</v>
      </c>
      <c r="AS51" s="11">
        <f>IF(('OddsRatio_working_3-way'!X51=0),IF(Q51&gt;0,-Q51^(1/3),(-Q51)^(1/3)),'OddsRatio_working_3-way'!AM51-'OddsRatio_working_3-way'!R51/3)</f>
        <v>-0.71010012521267352</v>
      </c>
      <c r="AT51" s="11">
        <f>IF(('OddsRatio_working_3-way'!X51=0),IF(Q51&gt;0,-Q51^(1/3),(-Q51)^(1/3)),'OddsRatio_working_3-way'!AN51-'OddsRatio_working_3-way'!R51/3)</f>
        <v>-0.39410822761329733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1.86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3.72</v>
      </c>
      <c r="D52" s="9">
        <f t="shared" si="13"/>
        <v>0.51214038905388937</v>
      </c>
      <c r="E52" s="9">
        <f t="shared" si="14"/>
        <v>0.23865963889789354</v>
      </c>
      <c r="F52" s="9">
        <f t="shared" si="15"/>
        <v>0.24919997204821712</v>
      </c>
      <c r="G52" s="9">
        <f t="shared" si="16"/>
        <v>1.1076623314696374</v>
      </c>
      <c r="H52" s="9">
        <f t="shared" si="17"/>
        <v>1.9525896050638885</v>
      </c>
      <c r="I52" s="9">
        <f t="shared" si="18"/>
        <v>4.1900675146325552</v>
      </c>
      <c r="J52" s="9">
        <f t="shared" si="19"/>
        <v>4.0128415415974139</v>
      </c>
      <c r="K52" s="11">
        <f t="shared" si="20"/>
        <v>0.5376344086021505</v>
      </c>
      <c r="L52" s="11">
        <f t="shared" si="21"/>
        <v>0.25773195876288663</v>
      </c>
      <c r="M52" s="11">
        <f t="shared" si="22"/>
        <v>0.26881720430107525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-0.25094135189933175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0.24062730570127291</v>
      </c>
      <c r="Q52" s="11">
        <f>2*'OddsRatio_working_3-way'!K52*'OddsRatio_working_3-way'!L52*'OddsRatio_working_3-way'!M52</f>
        <v>7.4497617864171167E-2</v>
      </c>
      <c r="R52" s="11">
        <f t="shared" si="23"/>
        <v>0</v>
      </c>
      <c r="S52" s="11">
        <f t="shared" si="24"/>
        <v>-0.9588985788113692</v>
      </c>
      <c r="T52" s="11">
        <f t="shared" si="25"/>
        <v>-0.29687262501899969</v>
      </c>
      <c r="U52" s="11">
        <f>'OddsRatio_working_3-way'!S52-'OddsRatio_working_3-way'!R52^2/3</f>
        <v>-0.9588985788113692</v>
      </c>
      <c r="V52" s="11">
        <f>'OddsRatio_working_3-way'!S52*'OddsRatio_working_3-way'!R52/3-2*'OddsRatio_working_3-way'!R52^3/27-'OddsRatio_working_3-way'!T52</f>
        <v>0.29687262501899969</v>
      </c>
      <c r="W52" s="11">
        <f>'OddsRatio_working_3-way'!V52^2+4*'OddsRatio_working_3-way'!U52^3/27</f>
        <v>-4.2488019799065593E-2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0.18070789639964352</v>
      </c>
      <c r="Y52" s="11">
        <f>IF('OddsRatio_working_3-way'!W52&gt;=0,IF('OddsRatio_working_3-way'!V52+SQRT('OddsRatio_working_3-way'!W52)&gt;0,0,PI()),ACOS('OddsRatio_working_3-way'!V52/(2*'OddsRatio_working_3-way'!X52)))</f>
        <v>0.60690738926665655</v>
      </c>
      <c r="Z52" s="11">
        <f>'OddsRatio_working_3-way'!X52^(1/3)*COS('OddsRatio_working_3-way'!Y52/3)</f>
        <v>0.55383116573481872</v>
      </c>
      <c r="AA52" s="11">
        <f>'OddsRatio_working_3-way'!X52^(1/3)*COS(('OddsRatio_working_3-way'!Y52+2*PI())/3)</f>
        <v>-0.37529202617804724</v>
      </c>
      <c r="AB52" s="11">
        <f>'OddsRatio_working_3-way'!X52^(1/3)*COS(('OddsRatio_working_3-way'!Y52+4*PI())/3)</f>
        <v>-0.17853913955677156</v>
      </c>
      <c r="AC52" s="11">
        <f>'OddsRatio_working_3-way'!X52^(1/3)*SIN('OddsRatio_working_3-way'!Y52/3)</f>
        <v>0.11359533205462945</v>
      </c>
      <c r="AD52" s="11">
        <f>'OddsRatio_working_3-way'!X52^(1/3)*SIN(('OddsRatio_working_3-way'!Y52+2*PI())/3)</f>
        <v>0.42283419290658797</v>
      </c>
      <c r="AE52" s="11">
        <f>'OddsRatio_working_3-way'!X52^(1/3)*SIN(('OddsRatio_working_3-way'!Y52+4*PI())/3)</f>
        <v>-0.53642952496121743</v>
      </c>
      <c r="AF52" s="11">
        <f>-'OddsRatio_working_3-way'!U52/(3*'OddsRatio_working_3-way'!X52^(1/3))*COS(('OddsRatio_working_3-way'!Y52)/3)</f>
        <v>0.55383116573481861</v>
      </c>
      <c r="AG52" s="11">
        <f>-'OddsRatio_working_3-way'!U52/(3*'OddsRatio_working_3-way'!X52^(1/3))*COS(('OddsRatio_working_3-way'!Y52+2*PI())/3)</f>
        <v>-0.37529202617804719</v>
      </c>
      <c r="AH52" s="11">
        <f>-'OddsRatio_working_3-way'!U52/(3*'OddsRatio_working_3-way'!X52^(1/3))*COS(('OddsRatio_working_3-way'!Y52+4*PI())/3)</f>
        <v>-0.1785391395567715</v>
      </c>
      <c r="AI52" s="11">
        <f>'OddsRatio_working_3-way'!U52/(3*'OddsRatio_working_3-way'!X52^(1/3))*SIN(('OddsRatio_working_3-way'!Y52)/3)</f>
        <v>-0.11359533205462942</v>
      </c>
      <c r="AJ52" s="11">
        <f>'OddsRatio_working_3-way'!U52/(3*'OddsRatio_working_3-way'!X52^(1/3))*SIN(('OddsRatio_working_3-way'!Y52+2*PI())/3)</f>
        <v>-0.42283419290658791</v>
      </c>
      <c r="AK52" s="11">
        <f>'OddsRatio_working_3-way'!U52/(3*'OddsRatio_working_3-way'!X52^(1/3))*SIN(('OddsRatio_working_3-way'!Y52+4*PI())/3)</f>
        <v>0.53642952496121732</v>
      </c>
      <c r="AL52" s="11">
        <f>'OddsRatio_working_3-way'!Z52+'OddsRatio_working_3-way'!AF52</f>
        <v>1.1076623314696374</v>
      </c>
      <c r="AM52" s="11">
        <f>'OddsRatio_working_3-way'!AA52+'OddsRatio_working_3-way'!AG52</f>
        <v>-0.75058405235609449</v>
      </c>
      <c r="AN52" s="11">
        <f>'OddsRatio_working_3-way'!AB52+'OddsRatio_working_3-way'!AH52</f>
        <v>-0.35707827911354306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1.1076623314696374</v>
      </c>
      <c r="AS52" s="11">
        <f>IF(('OddsRatio_working_3-way'!X52=0),IF(Q52&gt;0,-Q52^(1/3),(-Q52)^(1/3)),'OddsRatio_working_3-way'!AM52-'OddsRatio_working_3-way'!R52/3)</f>
        <v>-0.75058405235609449</v>
      </c>
      <c r="AT52" s="11">
        <f>IF(('OddsRatio_working_3-way'!X52=0),IF(Q52&gt;0,-Q52^(1/3),(-Q52)^(1/3)),'OddsRatio_working_3-way'!AN52-'OddsRatio_working_3-way'!R52/3)</f>
        <v>-0.35707827911354306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1.79</v>
      </c>
      <c r="B53" s="4">
        <f>IF('True_Odds_Calculator_3-way'!B54="","",'True_Odds_Calculator_3-way'!B54)</f>
        <v>3.88</v>
      </c>
      <c r="C53" s="4">
        <f>IF('True_Odds_Calculator_3-way'!C54="","",'True_Odds_Calculator_3-way'!C54)</f>
        <v>4.0199999999999996</v>
      </c>
      <c r="D53" s="9">
        <f t="shared" si="13"/>
        <v>0.53244948471522879</v>
      </c>
      <c r="E53" s="9">
        <f t="shared" si="14"/>
        <v>0.23802609558563601</v>
      </c>
      <c r="F53" s="9">
        <f t="shared" si="15"/>
        <v>0.22952441969913506</v>
      </c>
      <c r="G53" s="9">
        <f t="shared" si="16"/>
        <v>1.1115347320013123</v>
      </c>
      <c r="H53" s="9">
        <f t="shared" si="17"/>
        <v>1.8781124382810368</v>
      </c>
      <c r="I53" s="9">
        <f t="shared" si="18"/>
        <v>4.201220028163779</v>
      </c>
      <c r="J53" s="9">
        <f t="shared" si="19"/>
        <v>4.3568348906439622</v>
      </c>
      <c r="K53" s="11">
        <f t="shared" si="20"/>
        <v>0.55865921787709494</v>
      </c>
      <c r="L53" s="11">
        <f t="shared" si="21"/>
        <v>0.25773195876288663</v>
      </c>
      <c r="M53" s="11">
        <f t="shared" si="22"/>
        <v>0.24875621890547267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-0.2461023225747665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0.23961572085434718</v>
      </c>
      <c r="Q53" s="11">
        <f>2*'OddsRatio_working_3-way'!K53*'OddsRatio_working_3-way'!L53*'OddsRatio_working_3-way'!M53</f>
        <v>7.1633997265873606E-2</v>
      </c>
      <c r="R53" s="11">
        <f t="shared" si="23"/>
        <v>0</v>
      </c>
      <c r="S53" s="11">
        <f t="shared" si="24"/>
        <v>-0.97364266353703888</v>
      </c>
      <c r="T53" s="11">
        <f t="shared" si="25"/>
        <v>-0.29107403992138686</v>
      </c>
      <c r="U53" s="11">
        <f>'OddsRatio_working_3-way'!S53-'OddsRatio_working_3-way'!R53^2/3</f>
        <v>-0.97364266353703888</v>
      </c>
      <c r="V53" s="11">
        <f>'OddsRatio_working_3-way'!S53*'OddsRatio_working_3-way'!R53/3-2*'OddsRatio_working_3-way'!R53^3/27-'OddsRatio_working_3-way'!T53</f>
        <v>0.29107403992138686</v>
      </c>
      <c r="W53" s="11">
        <f>'OddsRatio_working_3-way'!V53^2+4*'OddsRatio_working_3-way'!U53^3/27</f>
        <v>-5.2015726614752164E-2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0.18489174084508839</v>
      </c>
      <c r="Y53" s="11">
        <f>IF('OddsRatio_working_3-way'!W53&gt;=0,IF('OddsRatio_working_3-way'!V53+SQRT('OddsRatio_working_3-way'!W53)&gt;0,0,PI()),ACOS('OddsRatio_working_3-way'!V53/(2*'OddsRatio_working_3-way'!X53)))</f>
        <v>0.66462646917867574</v>
      </c>
      <c r="Z53" s="11">
        <f>'OddsRatio_working_3-way'!X53^(1/3)*COS('OddsRatio_working_3-way'!Y53/3)</f>
        <v>0.55576736600065602</v>
      </c>
      <c r="AA53" s="11">
        <f>'OddsRatio_working_3-way'!X53^(1/3)*COS(('OddsRatio_working_3-way'!Y53+2*PI())/3)</f>
        <v>-0.38629328613021358</v>
      </c>
      <c r="AB53" s="11">
        <f>'OddsRatio_working_3-way'!X53^(1/3)*COS(('OddsRatio_working_3-way'!Y53+4*PI())/3)</f>
        <v>-0.16947407987044211</v>
      </c>
      <c r="AC53" s="11">
        <f>'OddsRatio_working_3-way'!X53^(1/3)*SIN('OddsRatio_working_3-way'!Y53/3)</f>
        <v>0.12518062709955999</v>
      </c>
      <c r="AD53" s="11">
        <f>'OddsRatio_working_3-way'!X53^(1/3)*SIN(('OddsRatio_working_3-way'!Y53+2*PI())/3)</f>
        <v>0.4187183440011521</v>
      </c>
      <c r="AE53" s="11">
        <f>'OddsRatio_working_3-way'!X53^(1/3)*SIN(('OddsRatio_working_3-way'!Y53+4*PI())/3)</f>
        <v>-0.54389897110071206</v>
      </c>
      <c r="AF53" s="11">
        <f>-'OddsRatio_working_3-way'!U53/(3*'OddsRatio_working_3-way'!X53^(1/3))*COS(('OddsRatio_working_3-way'!Y53)/3)</f>
        <v>0.55576736600065613</v>
      </c>
      <c r="AG53" s="11">
        <f>-'OddsRatio_working_3-way'!U53/(3*'OddsRatio_working_3-way'!X53^(1/3))*COS(('OddsRatio_working_3-way'!Y53+2*PI())/3)</f>
        <v>-0.38629328613021369</v>
      </c>
      <c r="AH53" s="11">
        <f>-'OddsRatio_working_3-way'!U53/(3*'OddsRatio_working_3-way'!X53^(1/3))*COS(('OddsRatio_working_3-way'!Y53+4*PI())/3)</f>
        <v>-0.16947407987044213</v>
      </c>
      <c r="AI53" s="11">
        <f>'OddsRatio_working_3-way'!U53/(3*'OddsRatio_working_3-way'!X53^(1/3))*SIN(('OddsRatio_working_3-way'!Y53)/3)</f>
        <v>-0.12518062709956002</v>
      </c>
      <c r="AJ53" s="11">
        <f>'OddsRatio_working_3-way'!U53/(3*'OddsRatio_working_3-way'!X53^(1/3))*SIN(('OddsRatio_working_3-way'!Y53+2*PI())/3)</f>
        <v>-0.41871834400115221</v>
      </c>
      <c r="AK53" s="11">
        <f>'OddsRatio_working_3-way'!U53/(3*'OddsRatio_working_3-way'!X53^(1/3))*SIN(('OddsRatio_working_3-way'!Y53+4*PI())/3)</f>
        <v>0.54389897110071217</v>
      </c>
      <c r="AL53" s="11">
        <f>'OddsRatio_working_3-way'!Z53+'OddsRatio_working_3-way'!AF53</f>
        <v>1.1115347320013123</v>
      </c>
      <c r="AM53" s="11">
        <f>'OddsRatio_working_3-way'!AA53+'OddsRatio_working_3-way'!AG53</f>
        <v>-0.77258657226042726</v>
      </c>
      <c r="AN53" s="11">
        <f>'OddsRatio_working_3-way'!AB53+'OddsRatio_working_3-way'!AH53</f>
        <v>-0.33894815974088421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1.1115347320013123</v>
      </c>
      <c r="AS53" s="11">
        <f>IF(('OddsRatio_working_3-way'!X53=0),IF(Q53&gt;0,-Q53^(1/3),(-Q53)^(1/3)),'OddsRatio_working_3-way'!AM53-'OddsRatio_working_3-way'!R53/3)</f>
        <v>-0.77258657226042726</v>
      </c>
      <c r="AT53" s="11">
        <f>IF(('OddsRatio_working_3-way'!X53=0),IF(Q53&gt;0,-Q53^(1/3),(-Q53)^(1/3)),'OddsRatio_working_3-way'!AN53-'OddsRatio_working_3-way'!R53/3)</f>
        <v>-0.33894815974088421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2.75</v>
      </c>
      <c r="B54" s="4">
        <f>IF('True_Odds_Calculator_3-way'!B55="","",'True_Odds_Calculator_3-way'!B55)</f>
        <v>3.05</v>
      </c>
      <c r="C54" s="4">
        <f>IF('True_Odds_Calculator_3-way'!C55="","",'True_Odds_Calculator_3-way'!C55)</f>
        <v>2.93</v>
      </c>
      <c r="D54" s="9">
        <f t="shared" si="13"/>
        <v>0.35240709678023896</v>
      </c>
      <c r="E54" s="9">
        <f t="shared" si="14"/>
        <v>0.31719355992002934</v>
      </c>
      <c r="F54" s="9">
        <f t="shared" si="15"/>
        <v>0.3303993432997317</v>
      </c>
      <c r="G54" s="9">
        <f t="shared" si="16"/>
        <v>1.0500727452288348</v>
      </c>
      <c r="H54" s="9">
        <f t="shared" si="17"/>
        <v>2.8376273041504607</v>
      </c>
      <c r="I54" s="9">
        <f t="shared" si="18"/>
        <v>3.1526491277191107</v>
      </c>
      <c r="J54" s="9">
        <f t="shared" si="19"/>
        <v>3.0266403982916512</v>
      </c>
      <c r="K54" s="11">
        <f t="shared" si="20"/>
        <v>0.36363636363636365</v>
      </c>
      <c r="L54" s="11">
        <f t="shared" si="21"/>
        <v>0.32786885245901642</v>
      </c>
      <c r="M54" s="11">
        <f t="shared" si="22"/>
        <v>0.34129692832764502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-0.28174036001485225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0.23316022644618853</v>
      </c>
      <c r="Q54" s="11">
        <f>2*'OddsRatio_working_3-way'!K54*'OddsRatio_working_3-way'!L54*'OddsRatio_working_3-way'!M54</f>
        <v>8.1382277991688831E-2</v>
      </c>
      <c r="R54" s="11">
        <f t="shared" si="23"/>
        <v>0</v>
      </c>
      <c r="S54" s="11">
        <f t="shared" si="24"/>
        <v>-0.82757126609015919</v>
      </c>
      <c r="T54" s="11">
        <f t="shared" si="25"/>
        <v>-0.28885559025834523</v>
      </c>
      <c r="U54" s="11">
        <f>'OddsRatio_working_3-way'!S54-'OddsRatio_working_3-way'!R54^2/3</f>
        <v>-0.82757126609015919</v>
      </c>
      <c r="V54" s="11">
        <f>'OddsRatio_working_3-way'!S54*'OddsRatio_working_3-way'!R54/3-2*'OddsRatio_working_3-way'!R54^3/27-'OddsRatio_working_3-way'!T54</f>
        <v>0.28885559025834523</v>
      </c>
      <c r="W54" s="11">
        <f>'OddsRatio_working_3-way'!V54^2+4*'OddsRatio_working_3-way'!U54^3/27</f>
        <v>-5.3018267066144709E-4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0.1448859333183854</v>
      </c>
      <c r="Y54" s="11">
        <f>IF('OddsRatio_working_3-way'!W54&gt;=0,IF('OddsRatio_working_3-way'!V54+SQRT('OddsRatio_working_3-way'!W54)&gt;0,0,PI()),ACOS('OddsRatio_working_3-way'!V54/(2*'OddsRatio_working_3-way'!X54)))</f>
        <v>7.9545321072899799E-2</v>
      </c>
      <c r="Z54" s="11">
        <f>'OddsRatio_working_3-way'!X54^(1/3)*COS('OddsRatio_working_3-way'!Y54/3)</f>
        <v>0.52503637261441727</v>
      </c>
      <c r="AA54" s="11">
        <f>'OddsRatio_working_3-way'!X54^(1/3)*COS(('OddsRatio_working_3-way'!Y54+2*PI())/3)</f>
        <v>-0.27457729475106923</v>
      </c>
      <c r="AB54" s="11">
        <f>'OddsRatio_working_3-way'!X54^(1/3)*COS(('OddsRatio_working_3-way'!Y54+4*PI())/3)</f>
        <v>-0.25045907786334798</v>
      </c>
      <c r="AC54" s="11">
        <f>'OddsRatio_working_3-way'!X54^(1/3)*SIN('OddsRatio_working_3-way'!Y54/3)</f>
        <v>1.3924659012499712E-2</v>
      </c>
      <c r="AD54" s="11">
        <f>'OddsRatio_working_3-way'!X54^(1/3)*SIN(('OddsRatio_working_3-way'!Y54+2*PI())/3)</f>
        <v>0.44773250708866796</v>
      </c>
      <c r="AE54" s="11">
        <f>'OddsRatio_working_3-way'!X54^(1/3)*SIN(('OddsRatio_working_3-way'!Y54+4*PI())/3)</f>
        <v>-0.46165716610116758</v>
      </c>
      <c r="AF54" s="11">
        <f>-'OddsRatio_working_3-way'!U54/(3*'OddsRatio_working_3-way'!X54^(1/3))*COS(('OddsRatio_working_3-way'!Y54)/3)</f>
        <v>0.52503637261441738</v>
      </c>
      <c r="AG54" s="11">
        <f>-'OddsRatio_working_3-way'!U54/(3*'OddsRatio_working_3-way'!X54^(1/3))*COS(('OddsRatio_working_3-way'!Y54+2*PI())/3)</f>
        <v>-0.27457729475106929</v>
      </c>
      <c r="AH54" s="11">
        <f>-'OddsRatio_working_3-way'!U54/(3*'OddsRatio_working_3-way'!X54^(1/3))*COS(('OddsRatio_working_3-way'!Y54+4*PI())/3)</f>
        <v>-0.25045907786334803</v>
      </c>
      <c r="AI54" s="11">
        <f>'OddsRatio_working_3-way'!U54/(3*'OddsRatio_working_3-way'!X54^(1/3))*SIN(('OddsRatio_working_3-way'!Y54)/3)</f>
        <v>-1.3924659012499714E-2</v>
      </c>
      <c r="AJ54" s="11">
        <f>'OddsRatio_working_3-way'!U54/(3*'OddsRatio_working_3-way'!X54^(1/3))*SIN(('OddsRatio_working_3-way'!Y54+2*PI())/3)</f>
        <v>-0.44773250708866807</v>
      </c>
      <c r="AK54" s="11">
        <f>'OddsRatio_working_3-way'!U54/(3*'OddsRatio_working_3-way'!X54^(1/3))*SIN(('OddsRatio_working_3-way'!Y54+4*PI())/3)</f>
        <v>0.46165716610116769</v>
      </c>
      <c r="AL54" s="11">
        <f>'OddsRatio_working_3-way'!Z54+'OddsRatio_working_3-way'!AF54</f>
        <v>1.0500727452288348</v>
      </c>
      <c r="AM54" s="11">
        <f>'OddsRatio_working_3-way'!AA54+'OddsRatio_working_3-way'!AG54</f>
        <v>-0.54915458950213858</v>
      </c>
      <c r="AN54" s="11">
        <f>'OddsRatio_working_3-way'!AB54+'OddsRatio_working_3-way'!AH54</f>
        <v>-0.50091815572669596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1.0500727452288348</v>
      </c>
      <c r="AS54" s="11">
        <f>IF(('OddsRatio_working_3-way'!X54=0),IF(Q54&gt;0,-Q54^(1/3),(-Q54)^(1/3)),'OddsRatio_working_3-way'!AM54-'OddsRatio_working_3-way'!R54/3)</f>
        <v>-0.54915458950213858</v>
      </c>
      <c r="AT54" s="11">
        <f>IF(('OddsRatio_working_3-way'!X54=0),IF(Q54&gt;0,-Q54^(1/3),(-Q54)^(1/3)),'OddsRatio_working_3-way'!AN54-'OddsRatio_working_3-way'!R54/3)</f>
        <v>-0.50091815572669596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2.35</v>
      </c>
      <c r="B55" s="4">
        <f>IF('True_Odds_Calculator_3-way'!B56="","",'True_Odds_Calculator_3-way'!B56)</f>
        <v>3.01</v>
      </c>
      <c r="C55" s="4">
        <f>IF('True_Odds_Calculator_3-way'!C56="","",'True_Odds_Calculator_3-way'!C56)</f>
        <v>3.63</v>
      </c>
      <c r="D55" s="9">
        <f t="shared" si="13"/>
        <v>0.41328298527042157</v>
      </c>
      <c r="E55" s="9">
        <f t="shared" si="14"/>
        <v>0.32116126986847104</v>
      </c>
      <c r="F55" s="9">
        <f t="shared" si="15"/>
        <v>0.26555574486110739</v>
      </c>
      <c r="G55" s="9">
        <f t="shared" si="16"/>
        <v>1.0515922783794518</v>
      </c>
      <c r="H55" s="9">
        <f t="shared" si="17"/>
        <v>2.4196495758122598</v>
      </c>
      <c r="I55" s="9">
        <f t="shared" si="18"/>
        <v>3.1137004795426977</v>
      </c>
      <c r="J55" s="9">
        <f t="shared" si="19"/>
        <v>3.7656876921379583</v>
      </c>
      <c r="K55" s="11">
        <f t="shared" si="20"/>
        <v>0.42553191489361702</v>
      </c>
      <c r="L55" s="11">
        <f t="shared" si="21"/>
        <v>0.33222591362126247</v>
      </c>
      <c r="M55" s="11">
        <f t="shared" si="22"/>
        <v>0.27548209366391185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-0.27793586468409914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0.2332844760086</v>
      </c>
      <c r="Q55" s="11">
        <f>2*'OddsRatio_working_3-way'!K55*'OddsRatio_working_3-way'!L55*'OddsRatio_working_3-way'!M55</f>
        <v>7.7891310854290491E-2</v>
      </c>
      <c r="R55" s="11">
        <f t="shared" si="23"/>
        <v>0</v>
      </c>
      <c r="S55" s="11">
        <f t="shared" si="24"/>
        <v>-0.83934643078089344</v>
      </c>
      <c r="T55" s="11">
        <f t="shared" si="25"/>
        <v>-0.28024922563635846</v>
      </c>
      <c r="U55" s="11">
        <f>'OddsRatio_working_3-way'!S55-'OddsRatio_working_3-way'!R55^2/3</f>
        <v>-0.83934643078089344</v>
      </c>
      <c r="V55" s="11">
        <f>'OddsRatio_working_3-way'!S55*'OddsRatio_working_3-way'!R55/3-2*'OddsRatio_working_3-way'!R55^3/27-'OddsRatio_working_3-way'!T55</f>
        <v>0.28024922563635846</v>
      </c>
      <c r="W55" s="11">
        <f>'OddsRatio_working_3-way'!V55^2+4*'OddsRatio_working_3-way'!U55^3/27</f>
        <v>-9.0635716521008935E-3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0.14798918889726323</v>
      </c>
      <c r="Y55" s="11">
        <f>IF('OddsRatio_working_3-way'!W55&gt;=0,IF('OddsRatio_working_3-way'!V55+SQRT('OddsRatio_working_3-way'!W55)&gt;0,0,PI()),ACOS('OddsRatio_working_3-way'!V55/(2*'OddsRatio_working_3-way'!X55)))</f>
        <v>0.32747638361708997</v>
      </c>
      <c r="Z55" s="11">
        <f>'OddsRatio_working_3-way'!X55^(1/3)*COS('OddsRatio_working_3-way'!Y55/3)</f>
        <v>0.5257961391897259</v>
      </c>
      <c r="AA55" s="11">
        <f>'OddsRatio_working_3-way'!X55^(1/3)*COS(('OddsRatio_working_3-way'!Y55+2*PI())/3)</f>
        <v>-0.31280220474524073</v>
      </c>
      <c r="AB55" s="11">
        <f>'OddsRatio_working_3-way'!X55^(1/3)*COS(('OddsRatio_working_3-way'!Y55+4*PI())/3)</f>
        <v>-0.21299393444448539</v>
      </c>
      <c r="AC55" s="11">
        <f>'OddsRatio_working_3-way'!X55^(1/3)*SIN('OddsRatio_working_3-way'!Y55/3)</f>
        <v>5.7624331725492188E-2</v>
      </c>
      <c r="AD55" s="11">
        <f>'OddsRatio_working_3-way'!X55^(1/3)*SIN(('OddsRatio_working_3-way'!Y55+2*PI())/3)</f>
        <v>0.42654064788733531</v>
      </c>
      <c r="AE55" s="11">
        <f>'OddsRatio_working_3-way'!X55^(1/3)*SIN(('OddsRatio_working_3-way'!Y55+4*PI())/3)</f>
        <v>-0.48416497961282728</v>
      </c>
      <c r="AF55" s="11">
        <f>-'OddsRatio_working_3-way'!U55/(3*'OddsRatio_working_3-way'!X55^(1/3))*COS(('OddsRatio_working_3-way'!Y55)/3)</f>
        <v>0.52579613918972579</v>
      </c>
      <c r="AG55" s="11">
        <f>-'OddsRatio_working_3-way'!U55/(3*'OddsRatio_working_3-way'!X55^(1/3))*COS(('OddsRatio_working_3-way'!Y55+2*PI())/3)</f>
        <v>-0.31280220474524062</v>
      </c>
      <c r="AH55" s="11">
        <f>-'OddsRatio_working_3-way'!U55/(3*'OddsRatio_working_3-way'!X55^(1/3))*COS(('OddsRatio_working_3-way'!Y55+4*PI())/3)</f>
        <v>-0.21299393444448533</v>
      </c>
      <c r="AI55" s="11">
        <f>'OddsRatio_working_3-way'!U55/(3*'OddsRatio_working_3-way'!X55^(1/3))*SIN(('OddsRatio_working_3-way'!Y55)/3)</f>
        <v>-5.7624331725492174E-2</v>
      </c>
      <c r="AJ55" s="11">
        <f>'OddsRatio_working_3-way'!U55/(3*'OddsRatio_working_3-way'!X55^(1/3))*SIN(('OddsRatio_working_3-way'!Y55+2*PI())/3)</f>
        <v>-0.4265406478873352</v>
      </c>
      <c r="AK55" s="11">
        <f>'OddsRatio_working_3-way'!U55/(3*'OddsRatio_working_3-way'!X55^(1/3))*SIN(('OddsRatio_working_3-way'!Y55+4*PI())/3)</f>
        <v>0.48416497961282723</v>
      </c>
      <c r="AL55" s="11">
        <f>'OddsRatio_working_3-way'!Z55+'OddsRatio_working_3-way'!AF55</f>
        <v>1.0515922783794518</v>
      </c>
      <c r="AM55" s="11">
        <f>'OddsRatio_working_3-way'!AA55+'OddsRatio_working_3-way'!AG55</f>
        <v>-0.62560440949048135</v>
      </c>
      <c r="AN55" s="11">
        <f>'OddsRatio_working_3-way'!AB55+'OddsRatio_working_3-way'!AH55</f>
        <v>-0.42598786888897072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1.0515922783794518</v>
      </c>
      <c r="AS55" s="11">
        <f>IF(('OddsRatio_working_3-way'!X55=0),IF(Q55&gt;0,-Q55^(1/3),(-Q55)^(1/3)),'OddsRatio_working_3-way'!AM55-'OddsRatio_working_3-way'!R55/3)</f>
        <v>-0.62560440949048135</v>
      </c>
      <c r="AT55" s="11">
        <f>IF(('OddsRatio_working_3-way'!X55=0),IF(Q55&gt;0,-Q55^(1/3),(-Q55)^(1/3)),'OddsRatio_working_3-way'!AN55-'OddsRatio_working_3-way'!R55/3)</f>
        <v>-0.42598786888897072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2.13</v>
      </c>
      <c r="B56" s="4">
        <f>IF('True_Odds_Calculator_3-way'!B57="","",'True_Odds_Calculator_3-way'!B57)</f>
        <v>3.04</v>
      </c>
      <c r="C56" s="4">
        <f>IF('True_Odds_Calculator_3-way'!C57="","",'True_Odds_Calculator_3-way'!C57)</f>
        <v>4.25</v>
      </c>
      <c r="D56" s="9">
        <f t="shared" si="13"/>
        <v>0.45647987385548444</v>
      </c>
      <c r="E56" s="9">
        <f t="shared" si="14"/>
        <v>0.31750658930724546</v>
      </c>
      <c r="F56" s="9">
        <f t="shared" si="15"/>
        <v>0.22601353683727027</v>
      </c>
      <c r="G56" s="9">
        <f t="shared" si="16"/>
        <v>1.0536965365247808</v>
      </c>
      <c r="H56" s="9">
        <f t="shared" si="17"/>
        <v>2.1906770862730016</v>
      </c>
      <c r="I56" s="9">
        <f t="shared" si="18"/>
        <v>3.1495409345105525</v>
      </c>
      <c r="J56" s="9">
        <f t="shared" si="19"/>
        <v>4.4245137437055373</v>
      </c>
      <c r="K56" s="11">
        <f t="shared" si="20"/>
        <v>0.46948356807511737</v>
      </c>
      <c r="L56" s="11">
        <f t="shared" si="21"/>
        <v>0.32894736842105265</v>
      </c>
      <c r="M56" s="11">
        <f t="shared" si="22"/>
        <v>0.23529411764705882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-0.27223869532987399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0.23328827453887413</v>
      </c>
      <c r="Q56" s="11">
        <f>2*'OddsRatio_working_3-way'!K56*'OddsRatio_working_3-way'!L56*'OddsRatio_working_3-way'!M56</f>
        <v>7.2675474934228698E-2</v>
      </c>
      <c r="R56" s="11">
        <f t="shared" si="23"/>
        <v>0</v>
      </c>
      <c r="S56" s="11">
        <f t="shared" si="24"/>
        <v>-0.85692547951787934</v>
      </c>
      <c r="T56" s="11">
        <f t="shared" si="25"/>
        <v>-0.26695497804295304</v>
      </c>
      <c r="U56" s="11">
        <f>'OddsRatio_working_3-way'!S56-'OddsRatio_working_3-way'!R56^2/3</f>
        <v>-0.85692547951787934</v>
      </c>
      <c r="V56" s="11">
        <f>'OddsRatio_working_3-way'!S56*'OddsRatio_working_3-way'!R56/3-2*'OddsRatio_working_3-way'!R56^3/27-'OddsRatio_working_3-way'!T56</f>
        <v>0.26695497804295304</v>
      </c>
      <c r="W56" s="11">
        <f>'OddsRatio_working_3-way'!V56^2+4*'OddsRatio_working_3-way'!U56^3/27</f>
        <v>-2.1958537890146776E-2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0.15266261673381298</v>
      </c>
      <c r="Y56" s="11">
        <f>IF('OddsRatio_working_3-way'!W56&gt;=0,IF('OddsRatio_working_3-way'!V56+SQRT('OddsRatio_working_3-way'!W56)&gt;0,0,PI()),ACOS('OddsRatio_working_3-way'!V56/(2*'OddsRatio_working_3-way'!X56)))</f>
        <v>0.50674295518854984</v>
      </c>
      <c r="Z56" s="11">
        <f>'OddsRatio_working_3-way'!X56^(1/3)*COS('OddsRatio_working_3-way'!Y56/3)</f>
        <v>0.5268482682623904</v>
      </c>
      <c r="AA56" s="11">
        <f>'OddsRatio_working_3-way'!X56^(1/3)*COS(('OddsRatio_working_3-way'!Y56+2*PI())/3)</f>
        <v>-0.34123510091069276</v>
      </c>
      <c r="AB56" s="11">
        <f>'OddsRatio_working_3-way'!X56^(1/3)*COS(('OddsRatio_working_3-way'!Y56+4*PI())/3)</f>
        <v>-0.18561316735169772</v>
      </c>
      <c r="AC56" s="11">
        <f>'OddsRatio_working_3-way'!X56^(1/3)*SIN('OddsRatio_working_3-way'!Y56/3)</f>
        <v>8.9848365232096092E-2</v>
      </c>
      <c r="AD56" s="11">
        <f>'OddsRatio_working_3-way'!X56^(1/3)*SIN(('OddsRatio_working_3-way'!Y56+2*PI())/3)</f>
        <v>0.41133980163902095</v>
      </c>
      <c r="AE56" s="11">
        <f>'OddsRatio_working_3-way'!X56^(1/3)*SIN(('OddsRatio_working_3-way'!Y56+4*PI())/3)</f>
        <v>-0.50118816687111678</v>
      </c>
      <c r="AF56" s="11">
        <f>-'OddsRatio_working_3-way'!U56/(3*'OddsRatio_working_3-way'!X56^(1/3))*COS(('OddsRatio_working_3-way'!Y56)/3)</f>
        <v>0.5268482682623904</v>
      </c>
      <c r="AG56" s="11">
        <f>-'OddsRatio_working_3-way'!U56/(3*'OddsRatio_working_3-way'!X56^(1/3))*COS(('OddsRatio_working_3-way'!Y56+2*PI())/3)</f>
        <v>-0.34123510091069276</v>
      </c>
      <c r="AH56" s="11">
        <f>-'OddsRatio_working_3-way'!U56/(3*'OddsRatio_working_3-way'!X56^(1/3))*COS(('OddsRatio_working_3-way'!Y56+4*PI())/3)</f>
        <v>-0.18561316735169772</v>
      </c>
      <c r="AI56" s="11">
        <f>'OddsRatio_working_3-way'!U56/(3*'OddsRatio_working_3-way'!X56^(1/3))*SIN(('OddsRatio_working_3-way'!Y56)/3)</f>
        <v>-8.9848365232096092E-2</v>
      </c>
      <c r="AJ56" s="11">
        <f>'OddsRatio_working_3-way'!U56/(3*'OddsRatio_working_3-way'!X56^(1/3))*SIN(('OddsRatio_working_3-way'!Y56+2*PI())/3)</f>
        <v>-0.41133980163902095</v>
      </c>
      <c r="AK56" s="11">
        <f>'OddsRatio_working_3-way'!U56/(3*'OddsRatio_working_3-way'!X56^(1/3))*SIN(('OddsRatio_working_3-way'!Y56+4*PI())/3)</f>
        <v>0.50118816687111678</v>
      </c>
      <c r="AL56" s="11">
        <f>'OddsRatio_working_3-way'!Z56+'OddsRatio_working_3-way'!AF56</f>
        <v>1.0536965365247808</v>
      </c>
      <c r="AM56" s="11">
        <f>'OddsRatio_working_3-way'!AA56+'OddsRatio_working_3-way'!AG56</f>
        <v>-0.68247020182138551</v>
      </c>
      <c r="AN56" s="11">
        <f>'OddsRatio_working_3-way'!AB56+'OddsRatio_working_3-way'!AH56</f>
        <v>-0.37122633470339544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1.0536965365247808</v>
      </c>
      <c r="AS56" s="11">
        <f>IF(('OddsRatio_working_3-way'!X56=0),IF(Q56&gt;0,-Q56^(1/3),(-Q56)^(1/3)),'OddsRatio_working_3-way'!AM56-'OddsRatio_working_3-way'!R56/3)</f>
        <v>-0.68247020182138551</v>
      </c>
      <c r="AT56" s="11">
        <f>IF(('OddsRatio_working_3-way'!X56=0),IF(Q56&gt;0,-Q56^(1/3),(-Q56)^(1/3)),'OddsRatio_working_3-way'!AN56-'OddsRatio_working_3-way'!R56/3)</f>
        <v>-0.37122633470339544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2.0499999999999998</v>
      </c>
      <c r="B57" s="4">
        <f>IF('True_Odds_Calculator_3-way'!B58="","",'True_Odds_Calculator_3-way'!B58)</f>
        <v>3.06</v>
      </c>
      <c r="C57" s="4">
        <f>IF('True_Odds_Calculator_3-way'!C58="","",'True_Odds_Calculator_3-way'!C58)</f>
        <v>4.54</v>
      </c>
      <c r="D57" s="9">
        <f t="shared" si="13"/>
        <v>0.47413342611505671</v>
      </c>
      <c r="E57" s="9">
        <f t="shared" si="14"/>
        <v>0.31486443005568859</v>
      </c>
      <c r="F57" s="9">
        <f t="shared" si="15"/>
        <v>0.21100214382925478</v>
      </c>
      <c r="G57" s="9">
        <f t="shared" si="16"/>
        <v>1.0562961412898084</v>
      </c>
      <c r="H57" s="9">
        <f t="shared" si="17"/>
        <v>2.1091109483542985</v>
      </c>
      <c r="I57" s="9">
        <f t="shared" si="18"/>
        <v>3.1759700510570048</v>
      </c>
      <c r="J57" s="9">
        <f t="shared" si="19"/>
        <v>4.7392883401659223</v>
      </c>
      <c r="K57" s="11">
        <f t="shared" si="20"/>
        <v>0.48780487804878053</v>
      </c>
      <c r="L57" s="11">
        <f t="shared" si="21"/>
        <v>0.32679738562091504</v>
      </c>
      <c r="M57" s="11">
        <f t="shared" si="22"/>
        <v>0.22026431718061673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-0.26886151473590403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0.23350194631772703</v>
      </c>
      <c r="Q57" s="11">
        <f>2*'OddsRatio_working_3-way'!K57*'OddsRatio_working_3-way'!L57*'OddsRatio_working_3-way'!M57</f>
        <v>7.022614926848933E-2</v>
      </c>
      <c r="R57" s="11">
        <f t="shared" si="23"/>
        <v>0</v>
      </c>
      <c r="S57" s="11">
        <f t="shared" si="24"/>
        <v>-0.86848408388642073</v>
      </c>
      <c r="T57" s="11">
        <f t="shared" si="25"/>
        <v>-0.26119822071772053</v>
      </c>
      <c r="U57" s="11">
        <f>'OddsRatio_working_3-way'!S57-'OddsRatio_working_3-way'!R57^2/3</f>
        <v>-0.86848408388642073</v>
      </c>
      <c r="V57" s="11">
        <f>'OddsRatio_working_3-way'!S57*'OddsRatio_working_3-way'!R57/3-2*'OddsRatio_working_3-way'!R57^3/27-'OddsRatio_working_3-way'!T57</f>
        <v>0.26119822071772053</v>
      </c>
      <c r="W57" s="11">
        <f>'OddsRatio_working_3-way'!V57^2+4*'OddsRatio_working_3-way'!U57^3/27</f>
        <v>-2.8822423357846488E-2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0.1557617843567137</v>
      </c>
      <c r="Y57" s="11">
        <f>IF('OddsRatio_working_3-way'!W57&gt;=0,IF('OddsRatio_working_3-way'!V57+SQRT('OddsRatio_working_3-way'!W57)&gt;0,0,PI()),ACOS('OddsRatio_working_3-way'!V57/(2*'OddsRatio_working_3-way'!X57)))</f>
        <v>0.57635594084907193</v>
      </c>
      <c r="Z57" s="11">
        <f>'OddsRatio_working_3-way'!X57^(1/3)*COS('OddsRatio_working_3-way'!Y57/3)</f>
        <v>0.52814807064490421</v>
      </c>
      <c r="AA57" s="11">
        <f>'OddsRatio_working_3-way'!X57^(1/3)*COS(('OddsRatio_working_3-way'!Y57+2*PI())/3)</f>
        <v>-0.35304443813796221</v>
      </c>
      <c r="AB57" s="11">
        <f>'OddsRatio_working_3-way'!X57^(1/3)*COS(('OddsRatio_working_3-way'!Y57+4*PI())/3)</f>
        <v>-0.17510363250694211</v>
      </c>
      <c r="AC57" s="11">
        <f>'OddsRatio_working_3-way'!X57^(1/3)*SIN('OddsRatio_working_3-way'!Y57/3)</f>
        <v>0.10273417203088837</v>
      </c>
      <c r="AD57" s="11">
        <f>'OddsRatio_working_3-way'!X57^(1/3)*SIN(('OddsRatio_working_3-way'!Y57+2*PI())/3)</f>
        <v>0.40602256012278121</v>
      </c>
      <c r="AE57" s="11">
        <f>'OddsRatio_working_3-way'!X57^(1/3)*SIN(('OddsRatio_working_3-way'!Y57+4*PI())/3)</f>
        <v>-0.50875673215366957</v>
      </c>
      <c r="AF57" s="11">
        <f>-'OddsRatio_working_3-way'!U57/(3*'OddsRatio_working_3-way'!X57^(1/3))*COS(('OddsRatio_working_3-way'!Y57)/3)</f>
        <v>0.52814807064490421</v>
      </c>
      <c r="AG57" s="11">
        <f>-'OddsRatio_working_3-way'!U57/(3*'OddsRatio_working_3-way'!X57^(1/3))*COS(('OddsRatio_working_3-way'!Y57+2*PI())/3)</f>
        <v>-0.35304443813796221</v>
      </c>
      <c r="AH57" s="11">
        <f>-'OddsRatio_working_3-way'!U57/(3*'OddsRatio_working_3-way'!X57^(1/3))*COS(('OddsRatio_working_3-way'!Y57+4*PI())/3)</f>
        <v>-0.17510363250694211</v>
      </c>
      <c r="AI57" s="11">
        <f>'OddsRatio_working_3-way'!U57/(3*'OddsRatio_working_3-way'!X57^(1/3))*SIN(('OddsRatio_working_3-way'!Y57)/3)</f>
        <v>-0.10273417203088837</v>
      </c>
      <c r="AJ57" s="11">
        <f>'OddsRatio_working_3-way'!U57/(3*'OddsRatio_working_3-way'!X57^(1/3))*SIN(('OddsRatio_working_3-way'!Y57+2*PI())/3)</f>
        <v>-0.40602256012278121</v>
      </c>
      <c r="AK57" s="11">
        <f>'OddsRatio_working_3-way'!U57/(3*'OddsRatio_working_3-way'!X57^(1/3))*SIN(('OddsRatio_working_3-way'!Y57+4*PI())/3)</f>
        <v>0.50875673215366957</v>
      </c>
      <c r="AL57" s="11">
        <f>'OddsRatio_working_3-way'!Z57+'OddsRatio_working_3-way'!AF57</f>
        <v>1.0562961412898084</v>
      </c>
      <c r="AM57" s="11">
        <f>'OddsRatio_working_3-way'!AA57+'OddsRatio_working_3-way'!AG57</f>
        <v>-0.70608887627592443</v>
      </c>
      <c r="AN57" s="11">
        <f>'OddsRatio_working_3-way'!AB57+'OddsRatio_working_3-way'!AH57</f>
        <v>-0.35020726501388422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1.0562961412898084</v>
      </c>
      <c r="AS57" s="11">
        <f>IF(('OddsRatio_working_3-way'!X57=0),IF(Q57&gt;0,-Q57^(1/3),(-Q57)^(1/3)),'OddsRatio_working_3-way'!AM57-'OddsRatio_working_3-way'!R57/3)</f>
        <v>-0.70608887627592443</v>
      </c>
      <c r="AT57" s="11">
        <f>IF(('OddsRatio_working_3-way'!X57=0),IF(Q57&gt;0,-Q57^(1/3),(-Q57)^(1/3)),'OddsRatio_working_3-way'!AN57-'OddsRatio_working_3-way'!R57/3)</f>
        <v>-0.35020726501388422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3.99</v>
      </c>
      <c r="D58" s="9">
        <f t="shared" si="13"/>
        <v>0.47165615794405336</v>
      </c>
      <c r="E58" s="9">
        <f t="shared" si="14"/>
        <v>0.2879463528299086</v>
      </c>
      <c r="F58" s="9">
        <f t="shared" si="15"/>
        <v>0.24039748922603821</v>
      </c>
      <c r="G58" s="9">
        <f t="shared" si="16"/>
        <v>1.0567816797260094</v>
      </c>
      <c r="H58" s="9">
        <f t="shared" si="17"/>
        <v>2.1201885805095699</v>
      </c>
      <c r="I58" s="9">
        <f t="shared" si="18"/>
        <v>3.4728691305588621</v>
      </c>
      <c r="J58" s="9">
        <f t="shared" si="19"/>
        <v>4.159777222380769</v>
      </c>
      <c r="K58" s="11">
        <f t="shared" si="20"/>
        <v>0.4854368932038835</v>
      </c>
      <c r="L58" s="11">
        <f t="shared" si="21"/>
        <v>0.29940119760479045</v>
      </c>
      <c r="M58" s="11">
        <f t="shared" si="22"/>
        <v>0.25062656641604009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-0.27015084365177244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0.23276317647207953</v>
      </c>
      <c r="Q58" s="11">
        <f>2*'OddsRatio_working_3-way'!K58*'OddsRatio_working_3-way'!L58*'OddsRatio_working_3-way'!M58</f>
        <v>7.2852324404406754E-2</v>
      </c>
      <c r="R58" s="11">
        <f t="shared" si="23"/>
        <v>0</v>
      </c>
      <c r="S58" s="11">
        <f t="shared" si="24"/>
        <v>-0.86160447743081625</v>
      </c>
      <c r="T58" s="11">
        <f t="shared" si="25"/>
        <v>-0.26967276288914444</v>
      </c>
      <c r="U58" s="11">
        <f>'OddsRatio_working_3-way'!S58-'OddsRatio_working_3-way'!R58^2/3</f>
        <v>-0.86160447743081625</v>
      </c>
      <c r="V58" s="11">
        <f>'OddsRatio_working_3-way'!S58*'OddsRatio_working_3-way'!R58/3-2*'OddsRatio_working_3-way'!R58^3/27-'OddsRatio_working_3-way'!T58</f>
        <v>0.26967276288914444</v>
      </c>
      <c r="W58" s="11">
        <f>'OddsRatio_working_3-way'!V58^2+4*'OddsRatio_working_3-way'!U58^3/27</f>
        <v>-2.2035513618160349E-2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0.15391467820063903</v>
      </c>
      <c r="Y58" s="11">
        <f>IF('OddsRatio_working_3-way'!W58&gt;=0,IF('OddsRatio_working_3-way'!V58+SQRT('OddsRatio_working_3-way'!W58)&gt;0,0,PI()),ACOS('OddsRatio_working_3-way'!V58/(2*'OddsRatio_working_3-way'!X58)))</f>
        <v>0.50319508214125364</v>
      </c>
      <c r="Z58" s="11">
        <f>'OddsRatio_working_3-way'!X58^(1/3)*COS('OddsRatio_working_3-way'!Y58/3)</f>
        <v>0.52839083986300472</v>
      </c>
      <c r="AA58" s="11">
        <f>'OddsRatio_working_3-way'!X58^(1/3)*COS(('OddsRatio_working_3-way'!Y58+2*PI())/3)</f>
        <v>-0.34167741538435203</v>
      </c>
      <c r="AB58" s="11">
        <f>'OddsRatio_working_3-way'!X58^(1/3)*COS(('OddsRatio_working_3-way'!Y58+4*PI())/3)</f>
        <v>-0.18671342447865277</v>
      </c>
      <c r="AC58" s="11">
        <f>'OddsRatio_working_3-way'!X58^(1/3)*SIN('OddsRatio_working_3-way'!Y58/3)</f>
        <v>8.9468501864104405E-2</v>
      </c>
      <c r="AD58" s="11">
        <f>'OddsRatio_working_3-way'!X58^(1/3)*SIN(('OddsRatio_working_3-way'!Y58+2*PI())/3)</f>
        <v>0.41286563951630517</v>
      </c>
      <c r="AE58" s="11">
        <f>'OddsRatio_working_3-way'!X58^(1/3)*SIN(('OddsRatio_working_3-way'!Y58+4*PI())/3)</f>
        <v>-0.50233414138040944</v>
      </c>
      <c r="AF58" s="11">
        <f>-'OddsRatio_working_3-way'!U58/(3*'OddsRatio_working_3-way'!X58^(1/3))*COS(('OddsRatio_working_3-way'!Y58)/3)</f>
        <v>0.52839083986300472</v>
      </c>
      <c r="AG58" s="11">
        <f>-'OddsRatio_working_3-way'!U58/(3*'OddsRatio_working_3-way'!X58^(1/3))*COS(('OddsRatio_working_3-way'!Y58+2*PI())/3)</f>
        <v>-0.34167741538435203</v>
      </c>
      <c r="AH58" s="11">
        <f>-'OddsRatio_working_3-way'!U58/(3*'OddsRatio_working_3-way'!X58^(1/3))*COS(('OddsRatio_working_3-way'!Y58+4*PI())/3)</f>
        <v>-0.18671342447865277</v>
      </c>
      <c r="AI58" s="11">
        <f>'OddsRatio_working_3-way'!U58/(3*'OddsRatio_working_3-way'!X58^(1/3))*SIN(('OddsRatio_working_3-way'!Y58)/3)</f>
        <v>-8.9468501864104405E-2</v>
      </c>
      <c r="AJ58" s="11">
        <f>'OddsRatio_working_3-way'!U58/(3*'OddsRatio_working_3-way'!X58^(1/3))*SIN(('OddsRatio_working_3-way'!Y58+2*PI())/3)</f>
        <v>-0.41286563951630517</v>
      </c>
      <c r="AK58" s="11">
        <f>'OddsRatio_working_3-way'!U58/(3*'OddsRatio_working_3-way'!X58^(1/3))*SIN(('OddsRatio_working_3-way'!Y58+4*PI())/3)</f>
        <v>0.50233414138040944</v>
      </c>
      <c r="AL58" s="11">
        <f>'OddsRatio_working_3-way'!Z58+'OddsRatio_working_3-way'!AF58</f>
        <v>1.0567816797260094</v>
      </c>
      <c r="AM58" s="11">
        <f>'OddsRatio_working_3-way'!AA58+'OddsRatio_working_3-way'!AG58</f>
        <v>-0.68335483076870407</v>
      </c>
      <c r="AN58" s="11">
        <f>'OddsRatio_working_3-way'!AB58+'OddsRatio_working_3-way'!AH58</f>
        <v>-0.37342684895730555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1.0567816797260094</v>
      </c>
      <c r="AS58" s="11">
        <f>IF(('OddsRatio_working_3-way'!X58=0),IF(Q58&gt;0,-Q58^(1/3),(-Q58)^(1/3)),'OddsRatio_working_3-way'!AM58-'OddsRatio_working_3-way'!R58/3)</f>
        <v>-0.68335483076870407</v>
      </c>
      <c r="AT58" s="11">
        <f>IF(('OddsRatio_working_3-way'!X58=0),IF(Q58&gt;0,-Q58^(1/3),(-Q58)^(1/3)),'OddsRatio_working_3-way'!AN58-'OddsRatio_working_3-way'!R58/3)</f>
        <v>-0.37342684895730555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1.79</v>
      </c>
      <c r="B59" s="4">
        <f>IF('True_Odds_Calculator_3-way'!B60="","",'True_Odds_Calculator_3-way'!B60)</f>
        <v>3.33</v>
      </c>
      <c r="C59" s="4">
        <f>IF('True_Odds_Calculator_3-way'!C60="","",'True_Odds_Calculator_3-way'!C60)</f>
        <v>5.34</v>
      </c>
      <c r="D59" s="9">
        <f t="shared" si="13"/>
        <v>0.53968109736163572</v>
      </c>
      <c r="E59" s="9">
        <f t="shared" si="14"/>
        <v>0.2844423214290393</v>
      </c>
      <c r="F59" s="9">
        <f t="shared" si="15"/>
        <v>0.17587658120932489</v>
      </c>
      <c r="G59" s="9">
        <f t="shared" si="16"/>
        <v>1.0796786437157446</v>
      </c>
      <c r="H59" s="9">
        <f t="shared" si="17"/>
        <v>1.8529461285354385</v>
      </c>
      <c r="I59" s="9">
        <f t="shared" si="18"/>
        <v>3.5156512398576845</v>
      </c>
      <c r="J59" s="9">
        <f t="shared" si="19"/>
        <v>5.6858053137263305</v>
      </c>
      <c r="K59" s="11">
        <f t="shared" si="20"/>
        <v>0.55865921787709494</v>
      </c>
      <c r="L59" s="11">
        <f t="shared" si="21"/>
        <v>0.3003003003003003</v>
      </c>
      <c r="M59" s="11">
        <f t="shared" si="22"/>
        <v>0.18726591760299627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-0.25097717138392539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0.23436907499427118</v>
      </c>
      <c r="Q59" s="11">
        <f>2*'OddsRatio_working_3-way'!K59*'OddsRatio_working_3-way'!L59*'OddsRatio_working_3-way'!M59</f>
        <v>6.2833532170045892E-2</v>
      </c>
      <c r="R59" s="11">
        <f t="shared" si="23"/>
        <v>0</v>
      </c>
      <c r="S59" s="11">
        <f t="shared" si="24"/>
        <v>-0.93382626675535985</v>
      </c>
      <c r="T59" s="11">
        <f t="shared" si="25"/>
        <v>-0.25035556749473453</v>
      </c>
      <c r="U59" s="11">
        <f>'OddsRatio_working_3-way'!S59-'OddsRatio_working_3-way'!R59^2/3</f>
        <v>-0.93382626675535985</v>
      </c>
      <c r="V59" s="11">
        <f>'OddsRatio_working_3-way'!S59*'OddsRatio_working_3-way'!R59/3-2*'OddsRatio_working_3-way'!R59^3/27-'OddsRatio_working_3-way'!T59</f>
        <v>0.25035556749473453</v>
      </c>
      <c r="W59" s="11">
        <f>'OddsRatio_working_3-way'!V59^2+4*'OddsRatio_working_3-way'!U59^3/27</f>
        <v>-5.7962966395220777E-2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0.17366697769785663</v>
      </c>
      <c r="Y59" s="11">
        <f>IF('OddsRatio_working_3-way'!W59&gt;=0,IF('OddsRatio_working_3-way'!V59+SQRT('OddsRatio_working_3-way'!W59)&gt;0,0,PI()),ACOS('OddsRatio_working_3-way'!V59/(2*'OddsRatio_working_3-way'!X59)))</f>
        <v>0.76585194888490915</v>
      </c>
      <c r="Z59" s="11">
        <f>'OddsRatio_working_3-way'!X59^(1/3)*COS('OddsRatio_working_3-way'!Y59/3)</f>
        <v>0.53983932185787242</v>
      </c>
      <c r="AA59" s="11">
        <f>'OddsRatio_working_3-way'!X59^(1/3)*COS(('OddsRatio_working_3-way'!Y59+2*PI())/3)</f>
        <v>-0.39193071215325892</v>
      </c>
      <c r="AB59" s="11">
        <f>'OddsRatio_working_3-way'!X59^(1/3)*COS(('OddsRatio_working_3-way'!Y59+4*PI())/3)</f>
        <v>-0.14790860970461348</v>
      </c>
      <c r="AC59" s="11">
        <f>'OddsRatio_working_3-way'!X59^(1/3)*SIN('OddsRatio_working_3-way'!Y59/3)</f>
        <v>0.14088622653694391</v>
      </c>
      <c r="AD59" s="11">
        <f>'OddsRatio_working_3-way'!X59^(1/3)*SIN(('OddsRatio_working_3-way'!Y59+2*PI())/3)</f>
        <v>0.39707145342220967</v>
      </c>
      <c r="AE59" s="11">
        <f>'OddsRatio_working_3-way'!X59^(1/3)*SIN(('OddsRatio_working_3-way'!Y59+4*PI())/3)</f>
        <v>-0.53795767995915356</v>
      </c>
      <c r="AF59" s="11">
        <f>-'OddsRatio_working_3-way'!U59/(3*'OddsRatio_working_3-way'!X59^(1/3))*COS(('OddsRatio_working_3-way'!Y59)/3)</f>
        <v>0.53983932185787231</v>
      </c>
      <c r="AG59" s="11">
        <f>-'OddsRatio_working_3-way'!U59/(3*'OddsRatio_working_3-way'!X59^(1/3))*COS(('OddsRatio_working_3-way'!Y59+2*PI())/3)</f>
        <v>-0.39193071215325881</v>
      </c>
      <c r="AH59" s="11">
        <f>-'OddsRatio_working_3-way'!U59/(3*'OddsRatio_working_3-way'!X59^(1/3))*COS(('OddsRatio_working_3-way'!Y59+4*PI())/3)</f>
        <v>-0.14790860970461345</v>
      </c>
      <c r="AI59" s="11">
        <f>'OddsRatio_working_3-way'!U59/(3*'OddsRatio_working_3-way'!X59^(1/3))*SIN(('OddsRatio_working_3-way'!Y59)/3)</f>
        <v>-0.14088622653694388</v>
      </c>
      <c r="AJ59" s="11">
        <f>'OddsRatio_working_3-way'!U59/(3*'OddsRatio_working_3-way'!X59^(1/3))*SIN(('OddsRatio_working_3-way'!Y59+2*PI())/3)</f>
        <v>-0.39707145342220962</v>
      </c>
      <c r="AK59" s="11">
        <f>'OddsRatio_working_3-way'!U59/(3*'OddsRatio_working_3-way'!X59^(1/3))*SIN(('OddsRatio_working_3-way'!Y59+4*PI())/3)</f>
        <v>0.53795767995915345</v>
      </c>
      <c r="AL59" s="11">
        <f>'OddsRatio_working_3-way'!Z59+'OddsRatio_working_3-way'!AF59</f>
        <v>1.0796786437157446</v>
      </c>
      <c r="AM59" s="11">
        <f>'OddsRatio_working_3-way'!AA59+'OddsRatio_working_3-way'!AG59</f>
        <v>-0.78386142430651773</v>
      </c>
      <c r="AN59" s="11">
        <f>'OddsRatio_working_3-way'!AB59+'OddsRatio_working_3-way'!AH59</f>
        <v>-0.29581721940922689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1.0796786437157446</v>
      </c>
      <c r="AS59" s="11">
        <f>IF(('OddsRatio_working_3-way'!X59=0),IF(Q59&gt;0,-Q59^(1/3),(-Q59)^(1/3)),'OddsRatio_working_3-way'!AM59-'OddsRatio_working_3-way'!R59/3)</f>
        <v>-0.78386142430651773</v>
      </c>
      <c r="AT59" s="11">
        <f>IF(('OddsRatio_working_3-way'!X59=0),IF(Q59&gt;0,-Q59^(1/3),(-Q59)^(1/3)),'OddsRatio_working_3-way'!AN59-'OddsRatio_working_3-way'!R59/3)</f>
        <v>-0.29581721940922689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2.11</v>
      </c>
      <c r="B60" s="4">
        <f>IF('True_Odds_Calculator_3-way'!B61="","",'True_Odds_Calculator_3-way'!B61)</f>
        <v>3.14</v>
      </c>
      <c r="C60" s="4">
        <f>IF('True_Odds_Calculator_3-way'!C61="","",'True_Odds_Calculator_3-way'!C61)</f>
        <v>3.96</v>
      </c>
      <c r="D60" s="9">
        <f t="shared" si="13"/>
        <v>0.45669898592257446</v>
      </c>
      <c r="E60" s="9">
        <f t="shared" si="14"/>
        <v>0.30362713276397141</v>
      </c>
      <c r="F60" s="9">
        <f t="shared" si="15"/>
        <v>0.23967388131345418</v>
      </c>
      <c r="G60" s="9">
        <f t="shared" si="16"/>
        <v>1.0717351869174183</v>
      </c>
      <c r="H60" s="9">
        <f t="shared" si="17"/>
        <v>2.1896260574783342</v>
      </c>
      <c r="I60" s="9">
        <f t="shared" si="18"/>
        <v>3.293513300003275</v>
      </c>
      <c r="J60" s="9">
        <f t="shared" si="19"/>
        <v>4.1723361532755581</v>
      </c>
      <c r="K60" s="11">
        <f t="shared" si="20"/>
        <v>0.47393364928909953</v>
      </c>
      <c r="L60" s="11">
        <f t="shared" si="21"/>
        <v>0.31847133757961782</v>
      </c>
      <c r="M60" s="11">
        <f t="shared" si="22"/>
        <v>0.25252525252525254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-0.26799159524730809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0.23669239867507147</v>
      </c>
      <c r="Q60" s="11">
        <f>2*'OddsRatio_working_3-way'!K60*'OddsRatio_working_3-way'!L60*'OddsRatio_working_3-way'!M60</f>
        <v>7.6229435966206585E-2</v>
      </c>
      <c r="R60" s="11">
        <f t="shared" si="23"/>
        <v>0</v>
      </c>
      <c r="S60" s="11">
        <f t="shared" si="24"/>
        <v>-0.88320829038181925</v>
      </c>
      <c r="T60" s="11">
        <f t="shared" si="25"/>
        <v>-0.28444711445469217</v>
      </c>
      <c r="U60" s="11">
        <f>'OddsRatio_working_3-way'!S60-'OddsRatio_working_3-way'!R60^2/3</f>
        <v>-0.88320829038181925</v>
      </c>
      <c r="V60" s="11">
        <f>'OddsRatio_working_3-way'!S60*'OddsRatio_working_3-way'!R60/3-2*'OddsRatio_working_3-way'!R60^3/27-'OddsRatio_working_3-way'!T60</f>
        <v>0.28444711445469217</v>
      </c>
      <c r="W60" s="11">
        <f>'OddsRatio_working_3-way'!V60^2+4*'OddsRatio_working_3-way'!U60^3/27</f>
        <v>-2.1156906796047092E-2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0.15973968489205168</v>
      </c>
      <c r="Y60" s="11">
        <f>IF('OddsRatio_working_3-way'!W60&gt;=0,IF('OddsRatio_working_3-way'!V60+SQRT('OddsRatio_working_3-way'!W60)&gt;0,0,PI()),ACOS('OddsRatio_working_3-way'!V60/(2*'OddsRatio_working_3-way'!X60)))</f>
        <v>0.47269220029384673</v>
      </c>
      <c r="Z60" s="11">
        <f>'OddsRatio_working_3-way'!X60^(1/3)*COS('OddsRatio_working_3-way'!Y60/3)</f>
        <v>0.53586759345870916</v>
      </c>
      <c r="AA60" s="11">
        <f>'OddsRatio_working_3-way'!X60^(1/3)*COS(('OddsRatio_working_3-way'!Y60+2*PI())/3)</f>
        <v>-0.34166651881414861</v>
      </c>
      <c r="AB60" s="11">
        <f>'OddsRatio_working_3-way'!X60^(1/3)*COS(('OddsRatio_working_3-way'!Y60+4*PI())/3)</f>
        <v>-0.19420107464456063</v>
      </c>
      <c r="AC60" s="11">
        <f>'OddsRatio_working_3-way'!X60^(1/3)*SIN('OddsRatio_working_3-way'!Y60/3)</f>
        <v>8.5139213887479415E-2</v>
      </c>
      <c r="AD60" s="11">
        <f>'OddsRatio_working_3-way'!X60^(1/3)*SIN(('OddsRatio_working_3-way'!Y60+2*PI())/3)</f>
        <v>0.42150534205633433</v>
      </c>
      <c r="AE60" s="11">
        <f>'OddsRatio_working_3-way'!X60^(1/3)*SIN(('OddsRatio_working_3-way'!Y60+4*PI())/3)</f>
        <v>-0.50664455594381363</v>
      </c>
      <c r="AF60" s="11">
        <f>-'OddsRatio_working_3-way'!U60/(3*'OddsRatio_working_3-way'!X60^(1/3))*COS(('OddsRatio_working_3-way'!Y60)/3)</f>
        <v>0.53586759345870927</v>
      </c>
      <c r="AG60" s="11">
        <f>-'OddsRatio_working_3-way'!U60/(3*'OddsRatio_working_3-way'!X60^(1/3))*COS(('OddsRatio_working_3-way'!Y60+2*PI())/3)</f>
        <v>-0.34166651881414872</v>
      </c>
      <c r="AH60" s="11">
        <f>-'OddsRatio_working_3-way'!U60/(3*'OddsRatio_working_3-way'!X60^(1/3))*COS(('OddsRatio_working_3-way'!Y60+4*PI())/3)</f>
        <v>-0.19420107464456068</v>
      </c>
      <c r="AI60" s="11">
        <f>'OddsRatio_working_3-way'!U60/(3*'OddsRatio_working_3-way'!X60^(1/3))*SIN(('OddsRatio_working_3-way'!Y60)/3)</f>
        <v>-8.5139213887479429E-2</v>
      </c>
      <c r="AJ60" s="11">
        <f>'OddsRatio_working_3-way'!U60/(3*'OddsRatio_working_3-way'!X60^(1/3))*SIN(('OddsRatio_working_3-way'!Y60+2*PI())/3)</f>
        <v>-0.42150534205633439</v>
      </c>
      <c r="AK60" s="11">
        <f>'OddsRatio_working_3-way'!U60/(3*'OddsRatio_working_3-way'!X60^(1/3))*SIN(('OddsRatio_working_3-way'!Y60+4*PI())/3)</f>
        <v>0.50664455594381375</v>
      </c>
      <c r="AL60" s="11">
        <f>'OddsRatio_working_3-way'!Z60+'OddsRatio_working_3-way'!AF60</f>
        <v>1.0717351869174183</v>
      </c>
      <c r="AM60" s="11">
        <f>'OddsRatio_working_3-way'!AA60+'OddsRatio_working_3-way'!AG60</f>
        <v>-0.68333303762829734</v>
      </c>
      <c r="AN60" s="11">
        <f>'OddsRatio_working_3-way'!AB60+'OddsRatio_working_3-way'!AH60</f>
        <v>-0.38840214928912131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1.0717351869174183</v>
      </c>
      <c r="AS60" s="11">
        <f>IF(('OddsRatio_working_3-way'!X60=0),IF(Q60&gt;0,-Q60^(1/3),(-Q60)^(1/3)),'OddsRatio_working_3-way'!AM60-'OddsRatio_working_3-way'!R60/3)</f>
        <v>-0.68333303762829734</v>
      </c>
      <c r="AT60" s="11">
        <f>IF(('OddsRatio_working_3-way'!X60=0),IF(Q60&gt;0,-Q60^(1/3),(-Q60)^(1/3)),'OddsRatio_working_3-way'!AN60-'OddsRatio_working_3-way'!R60/3)</f>
        <v>-0.38840214928912131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2.5499999999999998</v>
      </c>
      <c r="B61" s="4">
        <f>IF('True_Odds_Calculator_3-way'!B62="","",'True_Odds_Calculator_3-way'!B62)</f>
        <v>2.75</v>
      </c>
      <c r="C61" s="4">
        <f>IF('True_Odds_Calculator_3-way'!C62="","",'True_Odds_Calculator_3-way'!C62)</f>
        <v>3.47</v>
      </c>
      <c r="D61" s="9">
        <f t="shared" si="13"/>
        <v>0.37658260063811322</v>
      </c>
      <c r="E61" s="9">
        <f t="shared" si="14"/>
        <v>0.34854528512669009</v>
      </c>
      <c r="F61" s="9">
        <f t="shared" si="15"/>
        <v>0.27487211423519647</v>
      </c>
      <c r="G61" s="9">
        <f t="shared" si="16"/>
        <v>1.0680386536720841</v>
      </c>
      <c r="H61" s="9">
        <f t="shared" si="17"/>
        <v>2.6554599131917298</v>
      </c>
      <c r="I61" s="9">
        <f t="shared" si="18"/>
        <v>2.8690676439261473</v>
      </c>
      <c r="J61" s="9">
        <f t="shared" si="19"/>
        <v>3.6380554745700473</v>
      </c>
      <c r="K61" s="11">
        <f t="shared" si="20"/>
        <v>0.39215686274509809</v>
      </c>
      <c r="L61" s="11">
        <f t="shared" si="21"/>
        <v>0.36363636363636365</v>
      </c>
      <c r="M61" s="11">
        <f t="shared" si="22"/>
        <v>0.28818443804034583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-0.27533685729990176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0.23712288163890133</v>
      </c>
      <c r="Q61" s="11">
        <f>2*'OddsRatio_working_3-way'!K61*'OddsRatio_working_3-way'!L61*'OddsRatio_working_3-way'!M61</f>
        <v>8.2191640082808104E-2</v>
      </c>
      <c r="R61" s="11">
        <f t="shared" si="23"/>
        <v>0</v>
      </c>
      <c r="S61" s="11">
        <f t="shared" si="24"/>
        <v>-0.86121009720330655</v>
      </c>
      <c r="T61" s="11">
        <f t="shared" si="25"/>
        <v>-0.2985130319595517</v>
      </c>
      <c r="U61" s="11">
        <f>'OddsRatio_working_3-way'!S61-'OddsRatio_working_3-way'!R61^2/3</f>
        <v>-0.86121009720330655</v>
      </c>
      <c r="V61" s="11">
        <f>'OddsRatio_working_3-way'!S61*'OddsRatio_working_3-way'!R61/3-2*'OddsRatio_working_3-way'!R61^3/27-'OddsRatio_working_3-way'!T61</f>
        <v>0.2985130319595517</v>
      </c>
      <c r="W61" s="11">
        <f>'OddsRatio_working_3-way'!V61^2+4*'OddsRatio_working_3-way'!U61^3/27</f>
        <v>-5.5188206290723296E-3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0.15380901377906681</v>
      </c>
      <c r="Y61" s="11">
        <f>IF('OddsRatio_working_3-way'!W61&gt;=0,IF('OddsRatio_working_3-way'!V61+SQRT('OddsRatio_working_3-way'!W61)&gt;0,0,PI()),ACOS('OddsRatio_working_3-way'!V61/(2*'OddsRatio_working_3-way'!X61)))</f>
        <v>0.24390799607974478</v>
      </c>
      <c r="Z61" s="11">
        <f>'OddsRatio_working_3-way'!X61^(1/3)*COS('OddsRatio_working_3-way'!Y61/3)</f>
        <v>0.53401932683604203</v>
      </c>
      <c r="AA61" s="11">
        <f>'OddsRatio_working_3-way'!X61^(1/3)*COS(('OddsRatio_working_3-way'!Y61+2*PI())/3)</f>
        <v>-0.30469312431284951</v>
      </c>
      <c r="AB61" s="11">
        <f>'OddsRatio_working_3-way'!X61^(1/3)*COS(('OddsRatio_working_3-way'!Y61+4*PI())/3)</f>
        <v>-0.22932620252319241</v>
      </c>
      <c r="AC61" s="11">
        <f>'OddsRatio_working_3-way'!X61^(1/3)*SIN('OddsRatio_working_3-way'!Y61/3)</f>
        <v>4.3513112583251953E-2</v>
      </c>
      <c r="AD61" s="11">
        <f>'OddsRatio_working_3-way'!X61^(1/3)*SIN(('OddsRatio_working_3-way'!Y61+2*PI())/3)</f>
        <v>0.44071774686025145</v>
      </c>
      <c r="AE61" s="11">
        <f>'OddsRatio_working_3-way'!X61^(1/3)*SIN(('OddsRatio_working_3-way'!Y61+4*PI())/3)</f>
        <v>-0.48423085944350341</v>
      </c>
      <c r="AF61" s="11">
        <f>-'OddsRatio_working_3-way'!U61/(3*'OddsRatio_working_3-way'!X61^(1/3))*COS(('OddsRatio_working_3-way'!Y61)/3)</f>
        <v>0.53401932683604192</v>
      </c>
      <c r="AG61" s="11">
        <f>-'OddsRatio_working_3-way'!U61/(3*'OddsRatio_working_3-way'!X61^(1/3))*COS(('OddsRatio_working_3-way'!Y61+2*PI())/3)</f>
        <v>-0.30469312431284945</v>
      </c>
      <c r="AH61" s="11">
        <f>-'OddsRatio_working_3-way'!U61/(3*'OddsRatio_working_3-way'!X61^(1/3))*COS(('OddsRatio_working_3-way'!Y61+4*PI())/3)</f>
        <v>-0.22932620252319236</v>
      </c>
      <c r="AI61" s="11">
        <f>'OddsRatio_working_3-way'!U61/(3*'OddsRatio_working_3-way'!X61^(1/3))*SIN(('OddsRatio_working_3-way'!Y61)/3)</f>
        <v>-4.3513112583251946E-2</v>
      </c>
      <c r="AJ61" s="11">
        <f>'OddsRatio_working_3-way'!U61/(3*'OddsRatio_working_3-way'!X61^(1/3))*SIN(('OddsRatio_working_3-way'!Y61+2*PI())/3)</f>
        <v>-0.44071774686025134</v>
      </c>
      <c r="AK61" s="11">
        <f>'OddsRatio_working_3-way'!U61/(3*'OddsRatio_working_3-way'!X61^(1/3))*SIN(('OddsRatio_working_3-way'!Y61+4*PI())/3)</f>
        <v>0.48423085944350336</v>
      </c>
      <c r="AL61" s="11">
        <f>'OddsRatio_working_3-way'!Z61+'OddsRatio_working_3-way'!AF61</f>
        <v>1.0680386536720841</v>
      </c>
      <c r="AM61" s="11">
        <f>'OddsRatio_working_3-way'!AA61+'OddsRatio_working_3-way'!AG61</f>
        <v>-0.6093862486256989</v>
      </c>
      <c r="AN61" s="11">
        <f>'OddsRatio_working_3-way'!AB61+'OddsRatio_working_3-way'!AH61</f>
        <v>-0.45865240504638477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1.0680386536720841</v>
      </c>
      <c r="AS61" s="11">
        <f>IF(('OddsRatio_working_3-way'!X61=0),IF(Q61&gt;0,-Q61^(1/3),(-Q61)^(1/3)),'OddsRatio_working_3-way'!AM61-'OddsRatio_working_3-way'!R61/3)</f>
        <v>-0.6093862486256989</v>
      </c>
      <c r="AT61" s="11">
        <f>IF(('OddsRatio_working_3-way'!X61=0),IF(Q61&gt;0,-Q61^(1/3),(-Q61)^(1/3)),'OddsRatio_working_3-way'!AN61-'OddsRatio_working_3-way'!R61/3)</f>
        <v>-0.45865240504638477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2.4700000000000002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3.14</v>
      </c>
      <c r="D62" s="9">
        <f t="shared" si="13"/>
        <v>0.38917055663072436</v>
      </c>
      <c r="E62" s="9">
        <f t="shared" si="14"/>
        <v>0.30641067267703836</v>
      </c>
      <c r="F62" s="9">
        <f t="shared" si="15"/>
        <v>0.30441877069223727</v>
      </c>
      <c r="G62" s="9">
        <f t="shared" si="16"/>
        <v>1.0677329682441239</v>
      </c>
      <c r="H62" s="9">
        <f t="shared" si="17"/>
        <v>2.5695674633188621</v>
      </c>
      <c r="I62" s="9">
        <f t="shared" si="18"/>
        <v>3.2635938926775427</v>
      </c>
      <c r="J62" s="9">
        <f t="shared" si="19"/>
        <v>3.2849485520424255</v>
      </c>
      <c r="K62" s="11">
        <f t="shared" si="20"/>
        <v>0.40485829959514169</v>
      </c>
      <c r="L62" s="11">
        <f t="shared" si="21"/>
        <v>0.32051282051282048</v>
      </c>
      <c r="M62" s="11">
        <f t="shared" si="22"/>
        <v>0.31847133757961782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-0.27560416323664472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0.23679549002533093</v>
      </c>
      <c r="Q62" s="11">
        <f>2*'OddsRatio_working_3-way'!K62*'OddsRatio_working_3-way'!L62*'OddsRatio_working_3-way'!M62</f>
        <v>8.2651130898893851E-2</v>
      </c>
      <c r="R62" s="11">
        <f t="shared" si="23"/>
        <v>0</v>
      </c>
      <c r="S62" s="11">
        <f t="shared" si="24"/>
        <v>-0.85918691228916189</v>
      </c>
      <c r="T62" s="11">
        <f t="shared" si="25"/>
        <v>-0.29989071982169696</v>
      </c>
      <c r="U62" s="11">
        <f>'OddsRatio_working_3-way'!S62-'OddsRatio_working_3-way'!R62^2/3</f>
        <v>-0.85918691228916189</v>
      </c>
      <c r="V62" s="11">
        <f>'OddsRatio_working_3-way'!S62*'OddsRatio_working_3-way'!R62/3-2*'OddsRatio_working_3-way'!R62^3/27-'OddsRatio_working_3-way'!T62</f>
        <v>0.29989071982169696</v>
      </c>
      <c r="W62" s="11">
        <f>'OddsRatio_working_3-way'!V62^2+4*'OddsRatio_working_3-way'!U62^3/27</f>
        <v>-4.0290563304014176E-3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0.15326733194452835</v>
      </c>
      <c r="Y62" s="11">
        <f>IF('OddsRatio_working_3-way'!W62&gt;=0,IF('OddsRatio_working_3-way'!V62+SQRT('OddsRatio_working_3-way'!W62)&gt;0,0,PI()),ACOS('OddsRatio_working_3-way'!V62/(2*'OddsRatio_working_3-way'!X62)))</f>
        <v>0.20858147886441736</v>
      </c>
      <c r="Z62" s="11">
        <f>'OddsRatio_working_3-way'!X62^(1/3)*COS('OddsRatio_working_3-way'!Y62/3)</f>
        <v>0.53386648412206206</v>
      </c>
      <c r="AA62" s="11">
        <f>'OddsRatio_working_3-way'!X62^(1/3)*COS(('OddsRatio_working_3-way'!Y62+2*PI())/3)</f>
        <v>-0.29913046120572678</v>
      </c>
      <c r="AB62" s="11">
        <f>'OddsRatio_working_3-way'!X62^(1/3)*COS(('OddsRatio_working_3-way'!Y62+4*PI())/3)</f>
        <v>-0.23473602291633544</v>
      </c>
      <c r="AC62" s="11">
        <f>'OddsRatio_working_3-way'!X62^(1/3)*SIN('OddsRatio_working_3-way'!Y62/3)</f>
        <v>3.7178146280695046E-2</v>
      </c>
      <c r="AD62" s="11">
        <f>'OddsRatio_working_3-way'!X62^(1/3)*SIN(('OddsRatio_working_3-way'!Y62+2*PI())/3)</f>
        <v>0.44375286433843991</v>
      </c>
      <c r="AE62" s="11">
        <f>'OddsRatio_working_3-way'!X62^(1/3)*SIN(('OddsRatio_working_3-way'!Y62+4*PI())/3)</f>
        <v>-0.48093101061913479</v>
      </c>
      <c r="AF62" s="11">
        <f>-'OddsRatio_working_3-way'!U62/(3*'OddsRatio_working_3-way'!X62^(1/3))*COS(('OddsRatio_working_3-way'!Y62)/3)</f>
        <v>0.53386648412206195</v>
      </c>
      <c r="AG62" s="11">
        <f>-'OddsRatio_working_3-way'!U62/(3*'OddsRatio_working_3-way'!X62^(1/3))*COS(('OddsRatio_working_3-way'!Y62+2*PI())/3)</f>
        <v>-0.29913046120572667</v>
      </c>
      <c r="AH62" s="11">
        <f>-'OddsRatio_working_3-way'!U62/(3*'OddsRatio_working_3-way'!X62^(1/3))*COS(('OddsRatio_working_3-way'!Y62+4*PI())/3)</f>
        <v>-0.23473602291633539</v>
      </c>
      <c r="AI62" s="11">
        <f>'OddsRatio_working_3-way'!U62/(3*'OddsRatio_working_3-way'!X62^(1/3))*SIN(('OddsRatio_working_3-way'!Y62)/3)</f>
        <v>-3.7178146280695039E-2</v>
      </c>
      <c r="AJ62" s="11">
        <f>'OddsRatio_working_3-way'!U62/(3*'OddsRatio_working_3-way'!X62^(1/3))*SIN(('OddsRatio_working_3-way'!Y62+2*PI())/3)</f>
        <v>-0.44375286433843986</v>
      </c>
      <c r="AK62" s="11">
        <f>'OddsRatio_working_3-way'!U62/(3*'OddsRatio_working_3-way'!X62^(1/3))*SIN(('OddsRatio_working_3-way'!Y62+4*PI())/3)</f>
        <v>0.48093101061913468</v>
      </c>
      <c r="AL62" s="11">
        <f>'OddsRatio_working_3-way'!Z62+'OddsRatio_working_3-way'!AF62</f>
        <v>1.0677329682441239</v>
      </c>
      <c r="AM62" s="11">
        <f>'OddsRatio_working_3-way'!AA62+'OddsRatio_working_3-way'!AG62</f>
        <v>-0.59826092241145346</v>
      </c>
      <c r="AN62" s="11">
        <f>'OddsRatio_working_3-way'!AB62+'OddsRatio_working_3-way'!AH62</f>
        <v>-0.46947204583267083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1.0677329682441239</v>
      </c>
      <c r="AS62" s="11">
        <f>IF(('OddsRatio_working_3-way'!X62=0),IF(Q62&gt;0,-Q62^(1/3),(-Q62)^(1/3)),'OddsRatio_working_3-way'!AM62-'OddsRatio_working_3-way'!R62/3)</f>
        <v>-0.59826092241145346</v>
      </c>
      <c r="AT62" s="11">
        <f>IF(('OddsRatio_working_3-way'!X62=0),IF(Q62&gt;0,-Q62^(1/3),(-Q62)^(1/3)),'OddsRatio_working_3-way'!AN62-'OddsRatio_working_3-way'!R62/3)</f>
        <v>-0.46947204583267083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2.97</v>
      </c>
      <c r="B63" s="4">
        <f>IF('True_Odds_Calculator_3-way'!B64="","",'True_Odds_Calculator_3-way'!B64)</f>
        <v>3.14</v>
      </c>
      <c r="C63" s="4">
        <f>IF('True_Odds_Calculator_3-way'!C64="","",'True_Odds_Calculator_3-way'!C64)</f>
        <v>2.57</v>
      </c>
      <c r="D63" s="9">
        <f t="shared" si="13"/>
        <v>0.3221293458170349</v>
      </c>
      <c r="E63" s="9">
        <f t="shared" si="14"/>
        <v>0.30432727959480593</v>
      </c>
      <c r="F63" s="9">
        <f t="shared" si="15"/>
        <v>0.37354337458815939</v>
      </c>
      <c r="G63" s="9">
        <f t="shared" si="16"/>
        <v>1.0681944481038403</v>
      </c>
      <c r="H63" s="9">
        <f t="shared" si="17"/>
        <v>3.1043430627645656</v>
      </c>
      <c r="I63" s="9">
        <f t="shared" si="18"/>
        <v>3.2859361189422183</v>
      </c>
      <c r="J63" s="9">
        <f t="shared" si="19"/>
        <v>2.6770652835230293</v>
      </c>
      <c r="K63" s="11">
        <f t="shared" si="20"/>
        <v>0.33670033670033667</v>
      </c>
      <c r="L63" s="11">
        <f t="shared" si="21"/>
        <v>0.31847133757961782</v>
      </c>
      <c r="M63" s="11">
        <f t="shared" si="22"/>
        <v>0.38910505836575876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-0.27615978199635793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0.23698950562069845</v>
      </c>
      <c r="Q63" s="11">
        <f>2*'OddsRatio_working_3-way'!K63*'OddsRatio_working_3-way'!L63*'OddsRatio_working_3-way'!M63</f>
        <v>8.3447009021372684E-2</v>
      </c>
      <c r="R63" s="11">
        <f t="shared" si="23"/>
        <v>0</v>
      </c>
      <c r="S63" s="11">
        <f t="shared" si="24"/>
        <v>-0.85816082235980307</v>
      </c>
      <c r="T63" s="11">
        <f t="shared" si="25"/>
        <v>-0.30216930364781791</v>
      </c>
      <c r="U63" s="11">
        <f>'OddsRatio_working_3-way'!S63-'OddsRatio_working_3-way'!R63^2/3</f>
        <v>-0.85816082235980307</v>
      </c>
      <c r="V63" s="11">
        <f>'OddsRatio_working_3-way'!S63*'OddsRatio_working_3-way'!R63/3-2*'OddsRatio_working_3-way'!R63^3/27-'OddsRatio_working_3-way'!T63</f>
        <v>0.30216930364781791</v>
      </c>
      <c r="W63" s="11">
        <f>'OddsRatio_working_3-way'!V63^2+4*'OddsRatio_working_3-way'!U63^3/27</f>
        <v>-2.320964299319897E-3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0.15299285307353991</v>
      </c>
      <c r="Y63" s="11">
        <f>IF('OddsRatio_working_3-way'!W63&gt;=0,IF('OddsRatio_working_3-way'!V63+SQRT('OddsRatio_working_3-way'!W63)&gt;0,0,PI()),ACOS('OddsRatio_working_3-way'!V63/(2*'OddsRatio_working_3-way'!X63)))</f>
        <v>0.15810439550657307</v>
      </c>
      <c r="Z63" s="11">
        <f>'OddsRatio_working_3-way'!X63^(1/3)*COS('OddsRatio_working_3-way'!Y63/3)</f>
        <v>0.53409722405192028</v>
      </c>
      <c r="AA63" s="11">
        <f>'OddsRatio_working_3-way'!X63^(1/3)*COS(('OddsRatio_working_3-way'!Y63+2*PI())/3)</f>
        <v>-0.29144783404174224</v>
      </c>
      <c r="AB63" s="11">
        <f>'OddsRatio_working_3-way'!X63^(1/3)*COS(('OddsRatio_working_3-way'!Y63+4*PI())/3)</f>
        <v>-0.24264939001017818</v>
      </c>
      <c r="AC63" s="11">
        <f>'OddsRatio_working_3-way'!X63^(1/3)*SIN('OddsRatio_working_3-way'!Y63/3)</f>
        <v>2.8173794797658417E-2</v>
      </c>
      <c r="AD63" s="11">
        <f>'OddsRatio_working_3-way'!X63^(1/3)*SIN(('OddsRatio_working_3-way'!Y63+2*PI())/3)</f>
        <v>0.44845486672088286</v>
      </c>
      <c r="AE63" s="11">
        <f>'OddsRatio_working_3-way'!X63^(1/3)*SIN(('OddsRatio_working_3-way'!Y63+4*PI())/3)</f>
        <v>-0.47662866151854127</v>
      </c>
      <c r="AF63" s="11">
        <f>-'OddsRatio_working_3-way'!U63/(3*'OddsRatio_working_3-way'!X63^(1/3))*COS(('OddsRatio_working_3-way'!Y63)/3)</f>
        <v>0.53409722405192017</v>
      </c>
      <c r="AG63" s="11">
        <f>-'OddsRatio_working_3-way'!U63/(3*'OddsRatio_working_3-way'!X63^(1/3))*COS(('OddsRatio_working_3-way'!Y63+2*PI())/3)</f>
        <v>-0.29144783404174213</v>
      </c>
      <c r="AH63" s="11">
        <f>-'OddsRatio_working_3-way'!U63/(3*'OddsRatio_working_3-way'!X63^(1/3))*COS(('OddsRatio_working_3-way'!Y63+4*PI())/3)</f>
        <v>-0.24264939001017813</v>
      </c>
      <c r="AI63" s="11">
        <f>'OddsRatio_working_3-way'!U63/(3*'OddsRatio_working_3-way'!X63^(1/3))*SIN(('OddsRatio_working_3-way'!Y63)/3)</f>
        <v>-2.817379479765841E-2</v>
      </c>
      <c r="AJ63" s="11">
        <f>'OddsRatio_working_3-way'!U63/(3*'OddsRatio_working_3-way'!X63^(1/3))*SIN(('OddsRatio_working_3-way'!Y63+2*PI())/3)</f>
        <v>-0.44845486672088275</v>
      </c>
      <c r="AK63" s="11">
        <f>'OddsRatio_working_3-way'!U63/(3*'OddsRatio_working_3-way'!X63^(1/3))*SIN(('OddsRatio_working_3-way'!Y63+4*PI())/3)</f>
        <v>0.47662866151854116</v>
      </c>
      <c r="AL63" s="11">
        <f>'OddsRatio_working_3-way'!Z63+'OddsRatio_working_3-way'!AF63</f>
        <v>1.0681944481038403</v>
      </c>
      <c r="AM63" s="11">
        <f>'OddsRatio_working_3-way'!AA63+'OddsRatio_working_3-way'!AG63</f>
        <v>-0.58289566808348436</v>
      </c>
      <c r="AN63" s="11">
        <f>'OddsRatio_working_3-way'!AB63+'OddsRatio_working_3-way'!AH63</f>
        <v>-0.48529878002035631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1.0681944481038403</v>
      </c>
      <c r="AS63" s="11">
        <f>IF(('OddsRatio_working_3-way'!X63=0),IF(Q63&gt;0,-Q63^(1/3),(-Q63)^(1/3)),'OddsRatio_working_3-way'!AM63-'OddsRatio_working_3-way'!R63/3)</f>
        <v>-0.58289566808348436</v>
      </c>
      <c r="AT63" s="11">
        <f>IF(('OddsRatio_working_3-way'!X63=0),IF(Q63&gt;0,-Q63^(1/3),(-Q63)^(1/3)),'OddsRatio_working_3-way'!AN63-'OddsRatio_working_3-way'!R63/3)</f>
        <v>-0.48529878002035631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1.96</v>
      </c>
      <c r="B2" s="4">
        <f>IF('True_Odds_Calculator_2-way'!B3="","",'True_Odds_Calculator_2-way'!B3)</f>
        <v>1.91</v>
      </c>
      <c r="C2" s="4">
        <f t="shared" ref="C2:C65" si="0">IF(A2="","",((1/A2)+(1/B2))-1)</f>
        <v>3.3764291056736839E-2</v>
      </c>
      <c r="D2" s="4">
        <f>IF(A2="","",(2*A2)/(2-($C2*A2)))</f>
        <v>2.0270738574832143</v>
      </c>
      <c r="E2" s="4">
        <f>IF(B2="","",(2*B2)/(2-($C2*B2)))</f>
        <v>1.9736398144242935</v>
      </c>
      <c r="G2" s="4">
        <f t="shared" ref="G2:G65" si="1">IF(A2="","",C2+1)</f>
        <v>1.0337642910567368</v>
      </c>
    </row>
    <row r="3" spans="1:7" x14ac:dyDescent="0.2">
      <c r="A3" s="4">
        <f>IF('True_Odds_Calculator_2-way'!A4="","",'True_Odds_Calculator_2-way'!A4)</f>
        <v>2.3199999999999998</v>
      </c>
      <c r="B3" s="4">
        <f>IF('True_Odds_Calculator_2-way'!B4="","",'True_Odds_Calculator_2-way'!B4)</f>
        <v>1.65</v>
      </c>
      <c r="C3" s="4">
        <f t="shared" si="0"/>
        <v>3.709508881922674E-2</v>
      </c>
      <c r="D3" s="4">
        <f t="shared" ref="D3:D66" si="2">IF(A3="","",(2*A3)/(2-($C3*A3)))</f>
        <v>2.4243191893603542</v>
      </c>
      <c r="E3" s="4">
        <f t="shared" ref="E3:E66" si="3">IF(B3="","",(2*B3)/(2-($C3*B3)))</f>
        <v>1.702089817696754</v>
      </c>
      <c r="G3" s="4">
        <f t="shared" si="1"/>
        <v>1.0370950888192267</v>
      </c>
    </row>
    <row r="4" spans="1:7" x14ac:dyDescent="0.2">
      <c r="A4" s="4">
        <f>IF('True_Odds_Calculator_2-way'!A5="","",'True_Odds_Calculator_2-way'!A5)</f>
        <v>1.84</v>
      </c>
      <c r="B4" s="4">
        <f>IF('True_Odds_Calculator_2-way'!B5="","",'True_Odds_Calculator_2-way'!B5)</f>
        <v>2.04</v>
      </c>
      <c r="C4" s="4">
        <f t="shared" si="0"/>
        <v>3.3674339300937772E-2</v>
      </c>
      <c r="D4" s="4">
        <f t="shared" si="2"/>
        <v>1.8988263860785108</v>
      </c>
      <c r="E4" s="4">
        <f t="shared" si="3"/>
        <v>2.1125619090499774</v>
      </c>
      <c r="G4" s="4">
        <f t="shared" si="1"/>
        <v>1.0336743393009378</v>
      </c>
    </row>
    <row r="5" spans="1:7" x14ac:dyDescent="0.2">
      <c r="A5" s="4">
        <f>IF('True_Odds_Calculator_2-way'!A6="","",'True_Odds_Calculator_2-way'!A6)</f>
        <v>2.19</v>
      </c>
      <c r="B5" s="4">
        <f>IF('True_Odds_Calculator_2-way'!B6="","",'True_Odds_Calculator_2-way'!B6)</f>
        <v>1.72</v>
      </c>
      <c r="C5" s="4">
        <f t="shared" si="0"/>
        <v>3.8016353403419467E-2</v>
      </c>
      <c r="D5" s="4">
        <f t="shared" si="2"/>
        <v>2.2851249696675566</v>
      </c>
      <c r="E5" s="4">
        <f t="shared" si="3"/>
        <v>1.7781344410876134</v>
      </c>
      <c r="G5" s="4">
        <f t="shared" si="1"/>
        <v>1.0380163534034195</v>
      </c>
    </row>
    <row r="6" spans="1:7" x14ac:dyDescent="0.2">
      <c r="A6" s="4">
        <f>IF('True_Odds_Calculator_2-way'!A7="","",'True_Odds_Calculator_2-way'!A7)</f>
        <v>1.7</v>
      </c>
      <c r="B6" s="4">
        <f>IF('True_Odds_Calculator_2-way'!B7="","",'True_Odds_Calculator_2-way'!B7)</f>
        <v>2.2200000000000002</v>
      </c>
      <c r="C6" s="4">
        <f t="shared" si="0"/>
        <v>3.868574456809748E-2</v>
      </c>
      <c r="D6" s="4">
        <f t="shared" si="2"/>
        <v>1.7578015836050302</v>
      </c>
      <c r="E6" s="4">
        <f t="shared" si="3"/>
        <v>2.3196066379840201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1.82</v>
      </c>
      <c r="B7" s="4">
        <f>IF('True_Odds_Calculator_2-way'!B8="","",'True_Odds_Calculator_2-way'!B8)</f>
        <v>2.04</v>
      </c>
      <c r="C7" s="4">
        <f t="shared" si="0"/>
        <v>3.9646627881921859E-2</v>
      </c>
      <c r="D7" s="4">
        <f t="shared" si="2"/>
        <v>1.8881204231082178</v>
      </c>
      <c r="E7" s="4">
        <f t="shared" si="3"/>
        <v>2.1259734310581764</v>
      </c>
      <c r="G7" s="4">
        <f t="shared" si="1"/>
        <v>1.0396466278819219</v>
      </c>
    </row>
    <row r="8" spans="1:7" x14ac:dyDescent="0.2">
      <c r="A8" s="4">
        <f>IF('True_Odds_Calculator_2-way'!A9="","",'True_Odds_Calculator_2-way'!A9)</f>
        <v>1.88</v>
      </c>
      <c r="B8" s="4">
        <f>IF('True_Odds_Calculator_2-way'!B9="","",'True_Odds_Calculator_2-way'!B9)</f>
        <v>1.98</v>
      </c>
      <c r="C8" s="4">
        <f t="shared" si="0"/>
        <v>3.6965398667526461E-2</v>
      </c>
      <c r="D8" s="4">
        <f t="shared" si="2"/>
        <v>1.9476768522394308</v>
      </c>
      <c r="E8" s="4">
        <f t="shared" si="3"/>
        <v>2.0552120141342756</v>
      </c>
      <c r="G8" s="4">
        <f t="shared" si="1"/>
        <v>1.0369653986675265</v>
      </c>
    </row>
    <row r="9" spans="1:7" x14ac:dyDescent="0.2">
      <c r="A9" s="4">
        <f>IF('True_Odds_Calculator_2-way'!A10="","",'True_Odds_Calculator_2-way'!A10)</f>
        <v>2.02</v>
      </c>
      <c r="B9" s="4">
        <f>IF('True_Odds_Calculator_2-way'!B10="","",'True_Odds_Calculator_2-way'!B10)</f>
        <v>1.85</v>
      </c>
      <c r="C9" s="4">
        <f t="shared" si="0"/>
        <v>3.5590045491035394E-2</v>
      </c>
      <c r="D9" s="4">
        <f t="shared" si="2"/>
        <v>2.0953181945612553</v>
      </c>
      <c r="E9" s="4">
        <f t="shared" si="3"/>
        <v>1.9129767084719731</v>
      </c>
      <c r="G9" s="4">
        <f t="shared" si="1"/>
        <v>1.0355900454910354</v>
      </c>
    </row>
    <row r="10" spans="1:7" x14ac:dyDescent="0.2">
      <c r="A10" s="4">
        <f>IF('True_Odds_Calculator_2-way'!A11="","",'True_Odds_Calculator_2-way'!A11)</f>
        <v>2.0499999999999998</v>
      </c>
      <c r="B10" s="4">
        <f>IF('True_Odds_Calculator_2-way'!B11="","",'True_Odds_Calculator_2-way'!B11)</f>
        <v>1.83</v>
      </c>
      <c r="C10" s="4">
        <f t="shared" si="0"/>
        <v>3.4252965480474407E-2</v>
      </c>
      <c r="D10" s="4">
        <f t="shared" si="2"/>
        <v>2.1245929491717397</v>
      </c>
      <c r="E10" s="4">
        <f t="shared" si="3"/>
        <v>1.8892106257081707</v>
      </c>
      <c r="G10" s="4">
        <f t="shared" si="1"/>
        <v>1.0342529654804744</v>
      </c>
    </row>
    <row r="11" spans="1:7" x14ac:dyDescent="0.2">
      <c r="A11" s="4">
        <f>IF('True_Odds_Calculator_2-way'!A12="","",'True_Odds_Calculator_2-way'!A12)</f>
        <v>2.02</v>
      </c>
      <c r="B11" s="4">
        <f>IF('True_Odds_Calculator_2-way'!B12="","",'True_Odds_Calculator_2-way'!B12)</f>
        <v>1.85</v>
      </c>
      <c r="C11" s="4">
        <f t="shared" si="0"/>
        <v>3.5590045491035394E-2</v>
      </c>
      <c r="D11" s="4">
        <f t="shared" si="2"/>
        <v>2.0953181945612553</v>
      </c>
      <c r="E11" s="4">
        <f t="shared" si="3"/>
        <v>1.9129767084719731</v>
      </c>
      <c r="G11" s="4">
        <f t="shared" si="1"/>
        <v>1.0355900454910354</v>
      </c>
    </row>
    <row r="12" spans="1:7" x14ac:dyDescent="0.2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3.8718291054739673E-2</v>
      </c>
      <c r="D12" s="4">
        <f t="shared" si="2"/>
        <v>1.81136638452237</v>
      </c>
      <c r="E12" s="4">
        <f t="shared" si="3"/>
        <v>2.2324888226527575</v>
      </c>
      <c r="G12" s="4">
        <f t="shared" si="1"/>
        <v>1.0387182910547397</v>
      </c>
    </row>
    <row r="13" spans="1:7" x14ac:dyDescent="0.2">
      <c r="A13" s="4">
        <f>IF('True_Odds_Calculator_2-way'!A14="","",'True_Odds_Calculator_2-way'!A14)</f>
        <v>2.08</v>
      </c>
      <c r="B13" s="4">
        <f>IF('True_Odds_Calculator_2-way'!B14="","",'True_Odds_Calculator_2-way'!B14)</f>
        <v>1.79</v>
      </c>
      <c r="C13" s="4">
        <f t="shared" si="0"/>
        <v>3.9428448646325664E-2</v>
      </c>
      <c r="D13" s="4">
        <f t="shared" si="2"/>
        <v>2.1689385995572641</v>
      </c>
      <c r="E13" s="4">
        <f t="shared" si="3"/>
        <v>1.8554769261437256</v>
      </c>
      <c r="G13" s="4">
        <f t="shared" si="1"/>
        <v>1.0394284486463257</v>
      </c>
    </row>
    <row r="14" spans="1:7" x14ac:dyDescent="0.2">
      <c r="A14" s="4">
        <f>IF('True_Odds_Calculator_2-way'!A15="","",'True_Odds_Calculator_2-way'!A15)</f>
        <v>1.92</v>
      </c>
      <c r="B14" s="4">
        <f>IF('True_Odds_Calculator_2-way'!B15="","",'True_Odds_Calculator_2-way'!B15)</f>
        <v>1.95</v>
      </c>
      <c r="C14" s="4">
        <f t="shared" si="0"/>
        <v>3.3653846153846256E-2</v>
      </c>
      <c r="D14" s="4">
        <f t="shared" si="2"/>
        <v>1.9841017488076311</v>
      </c>
      <c r="E14" s="4">
        <f t="shared" si="3"/>
        <v>2.0161550888529889</v>
      </c>
      <c r="G14" s="4">
        <f t="shared" si="1"/>
        <v>1.0336538461538463</v>
      </c>
    </row>
    <row r="15" spans="1:7" x14ac:dyDescent="0.2">
      <c r="A15" s="4">
        <f>IF('True_Odds_Calculator_2-way'!A16="","",'True_Odds_Calculator_2-way'!A16)</f>
        <v>2.12</v>
      </c>
      <c r="B15" s="4">
        <f>IF('True_Odds_Calculator_2-way'!B16="","",'True_Odds_Calculator_2-way'!B16)</f>
        <v>1.77</v>
      </c>
      <c r="C15" s="4">
        <f t="shared" si="0"/>
        <v>3.6669864619976567E-2</v>
      </c>
      <c r="D15" s="4">
        <f t="shared" si="2"/>
        <v>2.20573712673407</v>
      </c>
      <c r="E15" s="4">
        <f t="shared" si="3"/>
        <v>1.8293681747269892</v>
      </c>
      <c r="G15" s="4">
        <f t="shared" si="1"/>
        <v>1.0366698646199766</v>
      </c>
    </row>
    <row r="16" spans="1:7" x14ac:dyDescent="0.2">
      <c r="A16" s="4">
        <f>IF('True_Odds_Calculator_2-way'!A17="","",'True_Odds_Calculator_2-way'!A17)</f>
        <v>2.21</v>
      </c>
      <c r="B16" s="4">
        <f>IF('True_Odds_Calculator_2-way'!B17="","",'True_Odds_Calculator_2-way'!B17)</f>
        <v>1.71</v>
      </c>
      <c r="C16" s="4">
        <f t="shared" si="0"/>
        <v>3.7284009420232245E-2</v>
      </c>
      <c r="D16" s="4">
        <f t="shared" si="2"/>
        <v>2.3049617273032235</v>
      </c>
      <c r="E16" s="4">
        <f t="shared" si="3"/>
        <v>1.7663059989250076</v>
      </c>
      <c r="G16" s="4">
        <f t="shared" si="1"/>
        <v>1.0372840094202322</v>
      </c>
    </row>
    <row r="17" spans="1:7" x14ac:dyDescent="0.2">
      <c r="A17" s="4">
        <f>IF('True_Odds_Calculator_2-way'!A18="","",'True_Odds_Calculator_2-way'!A18)</f>
        <v>2.19</v>
      </c>
      <c r="B17" s="4">
        <f>IF('True_Odds_Calculator_2-way'!B18="","",'True_Odds_Calculator_2-way'!B18)</f>
        <v>1.72</v>
      </c>
      <c r="C17" s="4">
        <f t="shared" si="0"/>
        <v>3.8016353403419467E-2</v>
      </c>
      <c r="D17" s="4">
        <f t="shared" si="2"/>
        <v>2.2851249696675566</v>
      </c>
      <c r="E17" s="4">
        <f t="shared" si="3"/>
        <v>1.7781344410876134</v>
      </c>
      <c r="G17" s="4">
        <f t="shared" si="1"/>
        <v>1.0380163534034195</v>
      </c>
    </row>
    <row r="18" spans="1:7" x14ac:dyDescent="0.2">
      <c r="A18" s="4">
        <f>IF('True_Odds_Calculator_2-way'!A19="","",'True_Odds_Calculator_2-way'!A19)</f>
        <v>2.27</v>
      </c>
      <c r="B18" s="4">
        <f>IF('True_Odds_Calculator_2-way'!B19="","",'True_Odds_Calculator_2-way'!B19)</f>
        <v>1.67</v>
      </c>
      <c r="C18" s="4">
        <f t="shared" si="0"/>
        <v>3.9331029570814469E-2</v>
      </c>
      <c r="D18" s="4">
        <f t="shared" si="2"/>
        <v>2.3760694474913038</v>
      </c>
      <c r="E18" s="4">
        <f t="shared" si="3"/>
        <v>1.7267075087111983</v>
      </c>
      <c r="G18" s="4">
        <f t="shared" si="1"/>
        <v>1.0393310295708145</v>
      </c>
    </row>
    <row r="19" spans="1:7" x14ac:dyDescent="0.2">
      <c r="A19" s="4">
        <f>IF('True_Odds_Calculator_2-way'!A20="","",'True_Odds_Calculator_2-way'!A20)</f>
        <v>1.92</v>
      </c>
      <c r="B19" s="4">
        <f>IF('True_Odds_Calculator_2-way'!B20="","",'True_Odds_Calculator_2-way'!B20)</f>
        <v>1.95</v>
      </c>
      <c r="C19" s="4">
        <f t="shared" si="0"/>
        <v>3.3653846153846256E-2</v>
      </c>
      <c r="D19" s="4">
        <f t="shared" si="2"/>
        <v>1.9841017488076311</v>
      </c>
      <c r="E19" s="4">
        <f t="shared" si="3"/>
        <v>2.0161550888529889</v>
      </c>
      <c r="G19" s="4">
        <f t="shared" si="1"/>
        <v>1.0336538461538463</v>
      </c>
    </row>
    <row r="20" spans="1:7" x14ac:dyDescent="0.2">
      <c r="A20" s="4">
        <f>IF('True_Odds_Calculator_2-way'!A21="","",'True_Odds_Calculator_2-way'!A21)</f>
        <v>2.4500000000000002</v>
      </c>
      <c r="B20" s="4">
        <f>IF('True_Odds_Calculator_2-way'!B21="","",'True_Odds_Calculator_2-way'!B21)</f>
        <v>1.59</v>
      </c>
      <c r="C20" s="4">
        <f t="shared" si="0"/>
        <v>3.7094082916185211E-2</v>
      </c>
      <c r="D20" s="4">
        <f t="shared" si="2"/>
        <v>2.5666282325811234</v>
      </c>
      <c r="E20" s="4">
        <f t="shared" si="3"/>
        <v>1.6383135317001365</v>
      </c>
      <c r="G20" s="4">
        <f t="shared" si="1"/>
        <v>1.0370940829161852</v>
      </c>
    </row>
    <row r="21" spans="1:7" x14ac:dyDescent="0.2">
      <c r="A21" s="4">
        <f>IF('True_Odds_Calculator_2-way'!A22="","",'True_Odds_Calculator_2-way'!A22)</f>
        <v>2.17</v>
      </c>
      <c r="B21" s="4">
        <f>IF('True_Odds_Calculator_2-way'!B22="","",'True_Odds_Calculator_2-way'!B22)</f>
        <v>1.74</v>
      </c>
      <c r="C21" s="4">
        <f t="shared" si="0"/>
        <v>3.5542136765718491E-2</v>
      </c>
      <c r="D21" s="4">
        <f t="shared" si="2"/>
        <v>2.2570386753541753</v>
      </c>
      <c r="E21" s="4">
        <f t="shared" si="3"/>
        <v>1.7955204717295163</v>
      </c>
      <c r="G21" s="4">
        <f t="shared" si="1"/>
        <v>1.0355421367657185</v>
      </c>
    </row>
    <row r="22" spans="1:7" x14ac:dyDescent="0.2">
      <c r="A22" s="4">
        <f>IF('True_Odds_Calculator_2-way'!A23="","",'True_Odds_Calculator_2-way'!A23)</f>
        <v>2.21</v>
      </c>
      <c r="B22" s="4">
        <f>IF('True_Odds_Calculator_2-way'!B23="","",'True_Odds_Calculator_2-way'!B23)</f>
        <v>1.7</v>
      </c>
      <c r="C22" s="4">
        <f t="shared" si="0"/>
        <v>4.0723981900452566E-2</v>
      </c>
      <c r="D22" s="4">
        <f t="shared" si="2"/>
        <v>2.3141361256544504</v>
      </c>
      <c r="E22" s="4">
        <f t="shared" si="3"/>
        <v>1.760956175298805</v>
      </c>
      <c r="G22" s="4">
        <f t="shared" si="1"/>
        <v>1.0407239819004526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1.87</v>
      </c>
      <c r="B24" s="4">
        <f>IF('True_Odds_Calculator_2-way'!B25="","",'True_Odds_Calculator_2-way'!B25)</f>
        <v>2.0099999999999998</v>
      </c>
      <c r="C24" s="4">
        <f t="shared" si="0"/>
        <v>3.22717960997152E-2</v>
      </c>
      <c r="D24" s="4">
        <f t="shared" si="2"/>
        <v>1.9281811886013285</v>
      </c>
      <c r="E24" s="4">
        <f t="shared" si="3"/>
        <v>2.0773758532069522</v>
      </c>
      <c r="G24" s="4">
        <f t="shared" si="1"/>
        <v>1.0322717960997152</v>
      </c>
    </row>
    <row r="25" spans="1:7" x14ac:dyDescent="0.2">
      <c r="A25" s="4">
        <f>IF('True_Odds_Calculator_2-way'!A26="","",'True_Odds_Calculator_2-way'!A26)</f>
        <v>2.2000000000000002</v>
      </c>
      <c r="B25" s="4">
        <f>IF('True_Odds_Calculator_2-way'!B26="","",'True_Odds_Calculator_2-way'!B26)</f>
        <v>1.68</v>
      </c>
      <c r="C25" s="4">
        <f t="shared" si="0"/>
        <v>4.9783549783549708E-2</v>
      </c>
      <c r="D25" s="4">
        <f t="shared" si="2"/>
        <v>2.327455919395466</v>
      </c>
      <c r="E25" s="4">
        <f t="shared" si="3"/>
        <v>1.7533206831119543</v>
      </c>
      <c r="G25" s="4">
        <f t="shared" si="1"/>
        <v>1.0497835497835497</v>
      </c>
    </row>
    <row r="26" spans="1:7" x14ac:dyDescent="0.2">
      <c r="A26" s="4">
        <f>IF('True_Odds_Calculator_2-way'!A27="","",'True_Odds_Calculator_2-way'!A27)</f>
        <v>2.2000000000000002</v>
      </c>
      <c r="B26" s="4">
        <f>IF('True_Odds_Calculator_2-way'!B27="","",'True_Odds_Calculator_2-way'!B27)</f>
        <v>1.71</v>
      </c>
      <c r="C26" s="4">
        <f t="shared" si="0"/>
        <v>3.9340776182881454E-2</v>
      </c>
      <c r="D26" s="4">
        <f t="shared" si="2"/>
        <v>2.2995110024449881</v>
      </c>
      <c r="E26" s="4">
        <f t="shared" si="3"/>
        <v>1.7695202257761053</v>
      </c>
      <c r="G26" s="4">
        <f t="shared" si="1"/>
        <v>1.0393407761828815</v>
      </c>
    </row>
    <row r="27" spans="1:7" x14ac:dyDescent="0.2">
      <c r="A27" s="4">
        <f>IF('True_Odds_Calculator_2-way'!A28="","",'True_Odds_Calculator_2-way'!A28)</f>
        <v>1.48</v>
      </c>
      <c r="B27" s="4">
        <f>IF('True_Odds_Calculator_2-way'!B28="","",'True_Odds_Calculator_2-way'!B28)</f>
        <v>2.65</v>
      </c>
      <c r="C27" s="4">
        <f t="shared" si="0"/>
        <v>5.3034166241713532E-2</v>
      </c>
      <c r="D27" s="4">
        <f t="shared" si="2"/>
        <v>1.5404556166535743</v>
      </c>
      <c r="E27" s="4">
        <f t="shared" si="3"/>
        <v>2.8502906976744189</v>
      </c>
      <c r="G27" s="4">
        <f t="shared" si="1"/>
        <v>1.0530341662417135</v>
      </c>
    </row>
    <row r="28" spans="1:7" x14ac:dyDescent="0.2">
      <c r="A28" s="4">
        <f>IF('True_Odds_Calculator_2-way'!A29="","",'True_Odds_Calculator_2-way'!A29)</f>
        <v>1.76</v>
      </c>
      <c r="B28" s="4">
        <f>IF('True_Odds_Calculator_2-way'!B29="","",'True_Odds_Calculator_2-way'!B29)</f>
        <v>2.09</v>
      </c>
      <c r="C28" s="4">
        <f t="shared" si="0"/>
        <v>4.6650717703349276E-2</v>
      </c>
      <c r="D28" s="4">
        <f t="shared" si="2"/>
        <v>1.8353457738748626</v>
      </c>
      <c r="E28" s="4">
        <f t="shared" si="3"/>
        <v>2.1971090670170828</v>
      </c>
      <c r="G28" s="4">
        <f t="shared" si="1"/>
        <v>1.0466507177033493</v>
      </c>
    </row>
    <row r="29" spans="1:7" x14ac:dyDescent="0.2">
      <c r="A29" s="4">
        <f>IF('True_Odds_Calculator_2-way'!A30="","",'True_Odds_Calculator_2-way'!A30)</f>
        <v>1.62</v>
      </c>
      <c r="B29" s="4">
        <f>IF('True_Odds_Calculator_2-way'!B30="","",'True_Odds_Calculator_2-way'!B30)</f>
        <v>2.33</v>
      </c>
      <c r="C29" s="4">
        <f t="shared" si="0"/>
        <v>4.6468499973506994E-2</v>
      </c>
      <c r="D29" s="4">
        <f t="shared" si="2"/>
        <v>1.6833608348570663</v>
      </c>
      <c r="E29" s="4">
        <f t="shared" si="3"/>
        <v>2.4633557397376489</v>
      </c>
      <c r="G29" s="4">
        <f t="shared" si="1"/>
        <v>1.046468499973507</v>
      </c>
    </row>
    <row r="30" spans="1:7" x14ac:dyDescent="0.2">
      <c r="A30" s="4">
        <f>IF('True_Odds_Calculator_2-way'!A31="","",'True_Odds_Calculator_2-way'!A31)</f>
        <v>1.44</v>
      </c>
      <c r="B30" s="4">
        <f>IF('True_Odds_Calculator_2-way'!B31="","",'True_Odds_Calculator_2-way'!B31)</f>
        <v>2.8</v>
      </c>
      <c r="C30" s="4">
        <f t="shared" si="0"/>
        <v>5.1587301587301626E-2</v>
      </c>
      <c r="D30" s="4">
        <f t="shared" si="2"/>
        <v>1.4955489614243322</v>
      </c>
      <c r="E30" s="4">
        <f t="shared" si="3"/>
        <v>3.0179640718562877</v>
      </c>
      <c r="G30" s="4">
        <f t="shared" si="1"/>
        <v>1.0515873015873016</v>
      </c>
    </row>
    <row r="31" spans="1:7" x14ac:dyDescent="0.2">
      <c r="A31" s="4">
        <f>IF('True_Odds_Calculator_2-way'!A32="","",'True_Odds_Calculator_2-way'!A32)</f>
        <v>1.88</v>
      </c>
      <c r="B31" s="4">
        <f>IF('True_Odds_Calculator_2-way'!B32="","",'True_Odds_Calculator_2-way'!B32)</f>
        <v>1.95</v>
      </c>
      <c r="C31" s="4">
        <f t="shared" si="0"/>
        <v>4.4735406437534042E-2</v>
      </c>
      <c r="D31" s="4">
        <f t="shared" si="2"/>
        <v>1.9625267665952888</v>
      </c>
      <c r="E31" s="4">
        <f t="shared" si="3"/>
        <v>2.0389321468298109</v>
      </c>
      <c r="G31" s="4">
        <f t="shared" si="1"/>
        <v>1.044735406437534</v>
      </c>
    </row>
    <row r="32" spans="1:7" x14ac:dyDescent="0.2">
      <c r="A32" s="4">
        <f>IF('True_Odds_Calculator_2-way'!A33="","",'True_Odds_Calculator_2-way'!A33)</f>
        <v>2.0499999999999998</v>
      </c>
      <c r="B32" s="4">
        <f>IF('True_Odds_Calculator_2-way'!B33="","",'True_Odds_Calculator_2-way'!B33)</f>
        <v>1.8</v>
      </c>
      <c r="C32" s="4">
        <f t="shared" si="0"/>
        <v>4.3360433604336057E-2</v>
      </c>
      <c r="D32" s="4">
        <f t="shared" si="2"/>
        <v>2.1453488372093021</v>
      </c>
      <c r="E32" s="4">
        <f t="shared" si="3"/>
        <v>1.8730964467005078</v>
      </c>
      <c r="G32" s="4">
        <f t="shared" si="1"/>
        <v>1.0433604336043361</v>
      </c>
    </row>
    <row r="33" spans="1:7" x14ac:dyDescent="0.2">
      <c r="A33" s="4">
        <f>IF('True_Odds_Calculator_2-way'!A34="","",'True_Odds_Calculator_2-way'!A34)</f>
        <v>2.08</v>
      </c>
      <c r="B33" s="4">
        <f>IF('True_Odds_Calculator_2-way'!B34="","",'True_Odds_Calculator_2-way'!B34)</f>
        <v>1.76</v>
      </c>
      <c r="C33" s="4">
        <f t="shared" si="0"/>
        <v>4.8951048951048959E-2</v>
      </c>
      <c r="D33" s="4">
        <f t="shared" si="2"/>
        <v>2.1915708812260539</v>
      </c>
      <c r="E33" s="4">
        <f t="shared" si="3"/>
        <v>1.8392282958199357</v>
      </c>
      <c r="G33" s="4">
        <f t="shared" si="1"/>
        <v>1.048951048951049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1.99</v>
      </c>
      <c r="C34" s="4">
        <f t="shared" si="0"/>
        <v>4.3053103354610656E-2</v>
      </c>
      <c r="D34" s="4">
        <f t="shared" si="2"/>
        <v>1.9267303414889438</v>
      </c>
      <c r="E34" s="4">
        <f t="shared" si="3"/>
        <v>2.0790625441197226</v>
      </c>
      <c r="G34" s="4">
        <f t="shared" si="1"/>
        <v>1.0430531033546107</v>
      </c>
    </row>
    <row r="35" spans="1:7" x14ac:dyDescent="0.2">
      <c r="A35" s="4">
        <f>IF('True_Odds_Calculator_2-way'!A36="","",'True_Odds_Calculator_2-way'!A36)</f>
        <v>1.61</v>
      </c>
      <c r="B35" s="4">
        <f>IF('True_Odds_Calculator_2-way'!B36="","",'True_Odds_Calculator_2-way'!B36)</f>
        <v>2.3199999999999998</v>
      </c>
      <c r="C35" s="4">
        <f t="shared" si="0"/>
        <v>5.2152495180980862E-2</v>
      </c>
      <c r="D35" s="4">
        <f t="shared" si="2"/>
        <v>1.6805543057680195</v>
      </c>
      <c r="E35" s="4">
        <f t="shared" si="3"/>
        <v>2.4693904535237334</v>
      </c>
      <c r="G35" s="4">
        <f t="shared" si="1"/>
        <v>1.0521524951809809</v>
      </c>
    </row>
    <row r="36" spans="1:7" x14ac:dyDescent="0.2">
      <c r="A36" s="4">
        <f>IF('True_Odds_Calculator_2-way'!A37="","",'True_Odds_Calculator_2-way'!A37)</f>
        <v>1.67</v>
      </c>
      <c r="B36" s="4">
        <f>IF('True_Odds_Calculator_2-way'!B37="","",'True_Odds_Calculator_2-way'!B37)</f>
        <v>2.23</v>
      </c>
      <c r="C36" s="4">
        <f t="shared" si="0"/>
        <v>4.7232888483123459E-2</v>
      </c>
      <c r="D36" s="4">
        <f t="shared" si="2"/>
        <v>1.7385681940197473</v>
      </c>
      <c r="E36" s="4">
        <f t="shared" si="3"/>
        <v>2.3539711134287793</v>
      </c>
      <c r="G36" s="4">
        <f t="shared" si="1"/>
        <v>1.0472328884831235</v>
      </c>
    </row>
    <row r="37" spans="1:7" x14ac:dyDescent="0.2">
      <c r="A37" s="4">
        <f>IF('True_Odds_Calculator_2-way'!A38="","",'True_Odds_Calculator_2-way'!A38)</f>
        <v>1.45</v>
      </c>
      <c r="B37" s="4">
        <f>IF('True_Odds_Calculator_2-way'!B38="","",'True_Odds_Calculator_2-way'!B38)</f>
        <v>2.71</v>
      </c>
      <c r="C37" s="4">
        <f t="shared" si="0"/>
        <v>5.8658862450693405E-2</v>
      </c>
      <c r="D37" s="4">
        <f t="shared" si="2"/>
        <v>1.5144040851719818</v>
      </c>
      <c r="E37" s="4">
        <f t="shared" si="3"/>
        <v>2.9439970031841165</v>
      </c>
      <c r="G37" s="4">
        <f t="shared" si="1"/>
        <v>1.0586588624506934</v>
      </c>
    </row>
    <row r="38" spans="1:7" x14ac:dyDescent="0.2">
      <c r="A38" s="4">
        <f>IF('True_Odds_Calculator_2-way'!A39="","",'True_Odds_Calculator_2-way'!A39)</f>
        <v>1.83</v>
      </c>
      <c r="B38" s="4">
        <f>IF('True_Odds_Calculator_2-way'!B39="","",'True_Odds_Calculator_2-way'!B39)</f>
        <v>2.0099999999999998</v>
      </c>
      <c r="C38" s="4">
        <f t="shared" si="0"/>
        <v>4.3960525242639381E-2</v>
      </c>
      <c r="D38" s="4">
        <f t="shared" si="2"/>
        <v>1.9066946582691862</v>
      </c>
      <c r="E38" s="4">
        <f t="shared" si="3"/>
        <v>2.1029071263184975</v>
      </c>
      <c r="G38" s="4">
        <f t="shared" si="1"/>
        <v>1.0439605252426394</v>
      </c>
    </row>
    <row r="39" spans="1:7" x14ac:dyDescent="0.2">
      <c r="A39" s="4">
        <f>IF('True_Odds_Calculator_2-way'!A40="","",'True_Odds_Calculator_2-way'!A40)</f>
        <v>1.99</v>
      </c>
      <c r="B39" s="4">
        <f>IF('True_Odds_Calculator_2-way'!B40="","",'True_Odds_Calculator_2-way'!B40)</f>
        <v>1.85</v>
      </c>
      <c r="C39" s="4">
        <f t="shared" si="0"/>
        <v>4.3053103354610656E-2</v>
      </c>
      <c r="D39" s="4">
        <f t="shared" si="2"/>
        <v>2.0790625441197226</v>
      </c>
      <c r="E39" s="4">
        <f t="shared" si="3"/>
        <v>1.9267303414889438</v>
      </c>
      <c r="G39" s="4">
        <f t="shared" si="1"/>
        <v>1.0430531033546107</v>
      </c>
    </row>
    <row r="40" spans="1:7" x14ac:dyDescent="0.2">
      <c r="A40" s="4">
        <f>IF('True_Odds_Calculator_2-way'!A41="","",'True_Odds_Calculator_2-way'!A41)</f>
        <v>1.71</v>
      </c>
      <c r="B40" s="4">
        <f>IF('True_Odds_Calculator_2-way'!B41="","",'True_Odds_Calculator_2-way'!B41)</f>
        <v>2.16</v>
      </c>
      <c r="C40" s="4">
        <f t="shared" si="0"/>
        <v>4.7758284600389889E-2</v>
      </c>
      <c r="D40" s="4">
        <f t="shared" si="2"/>
        <v>1.7827975673327543</v>
      </c>
      <c r="E40" s="4">
        <f t="shared" si="3"/>
        <v>2.2774694783573808</v>
      </c>
      <c r="G40" s="4">
        <f t="shared" si="1"/>
        <v>1.0477582846003899</v>
      </c>
    </row>
    <row r="41" spans="1:7" x14ac:dyDescent="0.2">
      <c r="A41" s="4">
        <f>IF('True_Odds_Calculator_2-way'!A42="","",'True_Odds_Calculator_2-way'!A42)</f>
        <v>1.99</v>
      </c>
      <c r="B41" s="4">
        <f>IF('True_Odds_Calculator_2-way'!B42="","",'True_Odds_Calculator_2-way'!B42)</f>
        <v>1.85</v>
      </c>
      <c r="C41" s="4">
        <f t="shared" si="0"/>
        <v>4.3053103354610656E-2</v>
      </c>
      <c r="D41" s="4">
        <f t="shared" si="2"/>
        <v>2.0790625441197226</v>
      </c>
      <c r="E41" s="4">
        <f t="shared" si="3"/>
        <v>1.9267303414889438</v>
      </c>
      <c r="G41" s="4">
        <f t="shared" si="1"/>
        <v>1.0430531033546107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1.85</v>
      </c>
      <c r="C42" s="4">
        <f t="shared" si="0"/>
        <v>4.5591045591045543E-2</v>
      </c>
      <c r="D42" s="4">
        <f t="shared" si="2"/>
        <v>2.0735918482875744</v>
      </c>
      <c r="E42" s="4">
        <f t="shared" si="3"/>
        <v>1.931452675982072</v>
      </c>
      <c r="G42" s="4">
        <f t="shared" si="1"/>
        <v>1.0455910455910455</v>
      </c>
    </row>
    <row r="43" spans="1:7" x14ac:dyDescent="0.2">
      <c r="A43" s="4">
        <f>IF('True_Odds_Calculator_2-way'!A44="","",'True_Odds_Calculator_2-way'!A44)</f>
        <v>1.84</v>
      </c>
      <c r="B43" s="4">
        <f>IF('True_Odds_Calculator_2-way'!B44="","",'True_Odds_Calculator_2-way'!B44)</f>
        <v>2</v>
      </c>
      <c r="C43" s="4">
        <f t="shared" si="0"/>
        <v>4.3478260869565188E-2</v>
      </c>
      <c r="D43" s="4">
        <f t="shared" si="2"/>
        <v>1.9166666666666665</v>
      </c>
      <c r="E43" s="4">
        <f t="shared" si="3"/>
        <v>2.0909090909090908</v>
      </c>
      <c r="G43" s="4">
        <f t="shared" si="1"/>
        <v>1.0434782608695652</v>
      </c>
    </row>
    <row r="44" spans="1:7" x14ac:dyDescent="0.2">
      <c r="A44" s="4">
        <f>IF('True_Odds_Calculator_2-way'!A45="","",'True_Odds_Calculator_2-way'!A45)</f>
        <v>1.81</v>
      </c>
      <c r="B44" s="4">
        <f>IF('True_Odds_Calculator_2-way'!B45="","",'True_Odds_Calculator_2-way'!B45)</f>
        <v>2.0099999999999998</v>
      </c>
      <c r="C44" s="4">
        <f t="shared" si="0"/>
        <v>4.999862565624924E-2</v>
      </c>
      <c r="D44" s="4">
        <f t="shared" si="2"/>
        <v>1.8957817670201405</v>
      </c>
      <c r="E44" s="4">
        <f t="shared" si="3"/>
        <v>2.1163433291643639</v>
      </c>
      <c r="G44" s="4">
        <f t="shared" si="1"/>
        <v>1.0499986256562492</v>
      </c>
    </row>
    <row r="45" spans="1:7" x14ac:dyDescent="0.2">
      <c r="A45" s="4">
        <f>IF('True_Odds_Calculator_2-way'!A46="","",'True_Odds_Calculator_2-way'!A46)</f>
        <v>1.74</v>
      </c>
      <c r="B45" s="4">
        <f>IF('True_Odds_Calculator_2-way'!B46="","",'True_Odds_Calculator_2-way'!B46)</f>
        <v>2.0699999999999998</v>
      </c>
      <c r="C45" s="4">
        <f t="shared" si="0"/>
        <v>5.7804431117774335E-2</v>
      </c>
      <c r="D45" s="4">
        <f t="shared" si="2"/>
        <v>1.8321379520830152</v>
      </c>
      <c r="E45" s="4">
        <f t="shared" si="3"/>
        <v>2.2017238217494954</v>
      </c>
      <c r="G45" s="4">
        <f t="shared" si="1"/>
        <v>1.0578044311177743</v>
      </c>
    </row>
    <row r="46" spans="1:7" x14ac:dyDescent="0.2">
      <c r="A46" s="4">
        <f>IF('True_Odds_Calculator_2-way'!A47="","",'True_Odds_Calculator_2-way'!A47)</f>
        <v>1.9</v>
      </c>
      <c r="B46" s="4">
        <f>IF('True_Odds_Calculator_2-way'!B47="","",'True_Odds_Calculator_2-way'!B47)</f>
        <v>1.92</v>
      </c>
      <c r="C46" s="4">
        <f t="shared" si="0"/>
        <v>4.7149122807017552E-2</v>
      </c>
      <c r="D46" s="4">
        <f t="shared" si="2"/>
        <v>1.9890948745910577</v>
      </c>
      <c r="E46" s="4">
        <f t="shared" si="3"/>
        <v>2.0110253583241455</v>
      </c>
      <c r="G46" s="4">
        <f t="shared" si="1"/>
        <v>1.0471491228070176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2.06</v>
      </c>
      <c r="C47" s="4">
        <f t="shared" si="0"/>
        <v>5.3618711385701623E-2</v>
      </c>
      <c r="D47" s="4">
        <f t="shared" si="2"/>
        <v>1.8471571224780923</v>
      </c>
      <c r="E47" s="4">
        <f t="shared" si="3"/>
        <v>2.1804185710849171</v>
      </c>
      <c r="G47" s="4">
        <f t="shared" si="1"/>
        <v>1.0536187113857016</v>
      </c>
    </row>
    <row r="48" spans="1:7" x14ac:dyDescent="0.2">
      <c r="A48" s="4">
        <f>IF('True_Odds_Calculator_2-way'!A49="","",'True_Odds_Calculator_2-way'!A49)</f>
        <v>1.77</v>
      </c>
      <c r="B48" s="4">
        <f>IF('True_Odds_Calculator_2-way'!B49="","",'True_Odds_Calculator_2-way'!B49)</f>
        <v>2.0299999999999998</v>
      </c>
      <c r="C48" s="4">
        <f t="shared" si="0"/>
        <v>5.7582588850852989E-2</v>
      </c>
      <c r="D48" s="4">
        <f t="shared" si="2"/>
        <v>1.8650437310217747</v>
      </c>
      <c r="E48" s="4">
        <f t="shared" si="3"/>
        <v>2.1560109207644533</v>
      </c>
      <c r="G48" s="4">
        <f t="shared" si="1"/>
        <v>1.057582588850853</v>
      </c>
    </row>
    <row r="49" spans="1:7" x14ac:dyDescent="0.2">
      <c r="A49" s="4">
        <f>IF('True_Odds_Calculator_2-way'!A50="","",'True_Odds_Calculator_2-way'!A50)</f>
        <v>1.78</v>
      </c>
      <c r="B49" s="4">
        <f>IF('True_Odds_Calculator_2-way'!B50="","",'True_Odds_Calculator_2-way'!B50)</f>
        <v>2.02</v>
      </c>
      <c r="C49" s="4">
        <f t="shared" si="0"/>
        <v>5.6847257759483849E-2</v>
      </c>
      <c r="D49" s="4">
        <f t="shared" si="2"/>
        <v>1.8748566065283139</v>
      </c>
      <c r="E49" s="4">
        <f t="shared" si="3"/>
        <v>2.1430444629872452</v>
      </c>
      <c r="G49" s="4">
        <f t="shared" si="1"/>
        <v>1.0568472577594838</v>
      </c>
    </row>
    <row r="50" spans="1:7" x14ac:dyDescent="0.2">
      <c r="A50" s="4">
        <f>IF('True_Odds_Calculator_2-way'!A51="","",'True_Odds_Calculator_2-way'!A51)</f>
        <v>1.53</v>
      </c>
      <c r="B50" s="4">
        <f>IF('True_Odds_Calculator_2-way'!B51="","",'True_Odds_Calculator_2-way'!B51)</f>
        <v>2.39</v>
      </c>
      <c r="C50" s="4">
        <f t="shared" si="0"/>
        <v>7.2004813082834129E-2</v>
      </c>
      <c r="D50" s="4">
        <f t="shared" si="2"/>
        <v>1.6191910022804259</v>
      </c>
      <c r="E50" s="4">
        <f t="shared" si="3"/>
        <v>2.6150105481460288</v>
      </c>
      <c r="G50" s="4">
        <f t="shared" si="1"/>
        <v>1.0720048130828341</v>
      </c>
    </row>
    <row r="51" spans="1:7" x14ac:dyDescent="0.2">
      <c r="A51" s="4">
        <f>IF('True_Odds_Calculator_2-way'!A52="","",'True_Odds_Calculator_2-way'!A52)</f>
        <v>1.88</v>
      </c>
      <c r="B51" s="4">
        <f>IF('True_Odds_Calculator_2-way'!B52="","",'True_Odds_Calculator_2-way'!B52)</f>
        <v>1.94</v>
      </c>
      <c r="C51" s="4">
        <f t="shared" si="0"/>
        <v>4.7378811142794408E-2</v>
      </c>
      <c r="D51" s="4">
        <f t="shared" si="2"/>
        <v>1.9676305567544234</v>
      </c>
      <c r="E51" s="4">
        <f t="shared" si="3"/>
        <v>2.033452274754683</v>
      </c>
      <c r="G51" s="4">
        <f t="shared" si="1"/>
        <v>1.0473788111427944</v>
      </c>
    </row>
    <row r="52" spans="1:7" x14ac:dyDescent="0.2">
      <c r="A52" s="4">
        <f>IF('True_Odds_Calculator_2-way'!A53="","",'True_Odds_Calculator_2-way'!A53)</f>
        <v>1.6</v>
      </c>
      <c r="B52" s="4">
        <f>IF('True_Odds_Calculator_2-way'!B53="","",'True_Odds_Calculator_2-way'!B53)</f>
        <v>2.27</v>
      </c>
      <c r="C52" s="4">
        <f t="shared" si="0"/>
        <v>6.5528634361233351E-2</v>
      </c>
      <c r="D52" s="4">
        <f t="shared" si="2"/>
        <v>1.6885169688516968</v>
      </c>
      <c r="E52" s="4">
        <f t="shared" si="3"/>
        <v>2.4523970290344357</v>
      </c>
      <c r="G52" s="4">
        <f t="shared" si="1"/>
        <v>1.0655286343612334</v>
      </c>
    </row>
    <row r="53" spans="1:7" x14ac:dyDescent="0.2">
      <c r="A53" s="4">
        <f>IF('True_Odds_Calculator_2-way'!A54="","",'True_Odds_Calculator_2-way'!A54)</f>
        <v>1.65</v>
      </c>
      <c r="B53" s="4">
        <f>IF('True_Odds_Calculator_2-way'!B54="","",'True_Odds_Calculator_2-way'!B54)</f>
        <v>2.23</v>
      </c>
      <c r="C53" s="4">
        <f t="shared" si="0"/>
        <v>5.4491099334148752E-2</v>
      </c>
      <c r="D53" s="4">
        <f t="shared" si="2"/>
        <v>1.7276675666158001</v>
      </c>
      <c r="E53" s="4">
        <f t="shared" si="3"/>
        <v>2.374253911921278</v>
      </c>
      <c r="G53" s="4">
        <f t="shared" si="1"/>
        <v>1.0544910993341488</v>
      </c>
    </row>
    <row r="54" spans="1:7" x14ac:dyDescent="0.2">
      <c r="A54" s="4">
        <f>IF('True_Odds_Calculator_2-way'!A55="","",'True_Odds_Calculator_2-way'!A55)</f>
        <v>2.4700000000000002</v>
      </c>
      <c r="B54" s="4">
        <f>IF('True_Odds_Calculator_2-way'!B55="","",'True_Odds_Calculator_2-way'!B55)</f>
        <v>1.58</v>
      </c>
      <c r="C54" s="4">
        <f t="shared" si="0"/>
        <v>3.7769692000204858E-2</v>
      </c>
      <c r="D54" s="4">
        <f t="shared" si="2"/>
        <v>2.5908517559583082</v>
      </c>
      <c r="E54" s="4">
        <f t="shared" si="3"/>
        <v>1.6285940825439218</v>
      </c>
      <c r="G54" s="4">
        <f t="shared" si="1"/>
        <v>1.0377696920002049</v>
      </c>
    </row>
    <row r="55" spans="1:7" x14ac:dyDescent="0.2">
      <c r="A55" s="4">
        <f>IF('True_Odds_Calculator_2-way'!A56="","",'True_Odds_Calculator_2-way'!A56)</f>
        <v>2.68</v>
      </c>
      <c r="B55" s="4">
        <f>IF('True_Odds_Calculator_2-way'!B56="","",'True_Odds_Calculator_2-way'!B56)</f>
        <v>1.5</v>
      </c>
      <c r="C55" s="4">
        <f t="shared" si="0"/>
        <v>3.9800995024875441E-2</v>
      </c>
      <c r="D55" s="4">
        <f t="shared" si="2"/>
        <v>2.8309859154929571</v>
      </c>
      <c r="E55" s="4">
        <f t="shared" si="3"/>
        <v>1.546153846153846</v>
      </c>
      <c r="G55" s="4">
        <f t="shared" si="1"/>
        <v>1.0398009950248754</v>
      </c>
    </row>
    <row r="56" spans="1:7" x14ac:dyDescent="0.2">
      <c r="A56" s="4">
        <f>IF('True_Odds_Calculator_2-way'!A57="","",'True_Odds_Calculator_2-way'!A57)</f>
        <v>2.71</v>
      </c>
      <c r="B56" s="4">
        <f>IF('True_Odds_Calculator_2-way'!B57="","",'True_Odds_Calculator_2-way'!B57)</f>
        <v>1.5</v>
      </c>
      <c r="C56" s="4">
        <f t="shared" si="0"/>
        <v>3.5670356703566997E-2</v>
      </c>
      <c r="D56" s="4">
        <f t="shared" si="2"/>
        <v>2.847635726795096</v>
      </c>
      <c r="E56" s="4">
        <f t="shared" si="3"/>
        <v>1.5412322274881518</v>
      </c>
      <c r="G56" s="4">
        <f t="shared" si="1"/>
        <v>1.035670356703567</v>
      </c>
    </row>
    <row r="57" spans="1:7" x14ac:dyDescent="0.2">
      <c r="A57" s="4">
        <f>IF('True_Odds_Calculator_2-way'!A58="","",'True_Odds_Calculator_2-way'!A58)</f>
        <v>2.79</v>
      </c>
      <c r="B57" s="4">
        <f>IF('True_Odds_Calculator_2-way'!B58="","",'True_Odds_Calculator_2-way'!B58)</f>
        <v>1.47</v>
      </c>
      <c r="C57" s="4">
        <f t="shared" si="0"/>
        <v>3.8695047911637692E-2</v>
      </c>
      <c r="D57" s="4">
        <f t="shared" si="2"/>
        <v>2.9491964189407831</v>
      </c>
      <c r="E57" s="4">
        <f t="shared" si="3"/>
        <v>1.5130319296109787</v>
      </c>
      <c r="G57" s="4">
        <f t="shared" si="1"/>
        <v>1.0386950479116377</v>
      </c>
    </row>
    <row r="58" spans="1:7" x14ac:dyDescent="0.2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3.9428448646325664E-2</v>
      </c>
      <c r="D58" s="4">
        <f t="shared" si="2"/>
        <v>2.1689385995572641</v>
      </c>
      <c r="E58" s="4">
        <f t="shared" si="3"/>
        <v>1.8554769261437256</v>
      </c>
      <c r="G58" s="4">
        <f t="shared" si="1"/>
        <v>1.0394284486463257</v>
      </c>
    </row>
    <row r="59" spans="1:7" x14ac:dyDescent="0.2">
      <c r="A59" s="4">
        <f>IF('True_Odds_Calculator_2-way'!A60="","",'True_Odds_Calculator_2-way'!A60)</f>
        <v>2.2599999999999998</v>
      </c>
      <c r="B59" s="4">
        <f>IF('True_Odds_Calculator_2-way'!B60="","",'True_Odds_Calculator_2-way'!B60)</f>
        <v>1.65</v>
      </c>
      <c r="C59" s="4">
        <f t="shared" si="0"/>
        <v>4.85384821668009E-2</v>
      </c>
      <c r="D59" s="4">
        <f t="shared" si="2"/>
        <v>2.3911510099390831</v>
      </c>
      <c r="E59" s="4">
        <f t="shared" si="3"/>
        <v>1.7188292233233464</v>
      </c>
      <c r="G59" s="4">
        <f t="shared" si="1"/>
        <v>1.0485384821668009</v>
      </c>
    </row>
    <row r="60" spans="1:7" x14ac:dyDescent="0.2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4.9188906331763427E-2</v>
      </c>
      <c r="D60" s="4">
        <f t="shared" si="2"/>
        <v>2.6070941336971352</v>
      </c>
      <c r="E60" s="4">
        <f t="shared" si="3"/>
        <v>1.6222410865874364</v>
      </c>
      <c r="G60" s="4">
        <f t="shared" si="1"/>
        <v>1.0491889063317634</v>
      </c>
    </row>
    <row r="61" spans="1:7" x14ac:dyDescent="0.2">
      <c r="A61" s="4">
        <f>IF('True_Odds_Calculator_2-way'!A62="","",'True_Odds_Calculator_2-way'!A62)</f>
        <v>3.06</v>
      </c>
      <c r="B61" s="4">
        <f>IF('True_Odds_Calculator_2-way'!B62="","",'True_Odds_Calculator_2-way'!B62)</f>
        <v>1.38</v>
      </c>
      <c r="C61" s="4">
        <f t="shared" si="0"/>
        <v>5.1435066780335381E-2</v>
      </c>
      <c r="D61" s="4">
        <f t="shared" si="2"/>
        <v>3.3213780084945732</v>
      </c>
      <c r="E61" s="4">
        <f t="shared" si="3"/>
        <v>1.4307786135393372</v>
      </c>
      <c r="G61" s="4">
        <f t="shared" si="1"/>
        <v>1.0514350667803354</v>
      </c>
    </row>
    <row r="62" spans="1:7" x14ac:dyDescent="0.2">
      <c r="A62" s="4">
        <f>IF('True_Odds_Calculator_2-way'!A63="","",'True_Odds_Calculator_2-way'!A63)</f>
        <v>2.35</v>
      </c>
      <c r="B62" s="4">
        <f>IF('True_Odds_Calculator_2-way'!B63="","",'True_Odds_Calculator_2-way'!B63)</f>
        <v>1.61</v>
      </c>
      <c r="C62" s="4">
        <f t="shared" si="0"/>
        <v>4.664992731597728E-2</v>
      </c>
      <c r="D62" s="4">
        <f t="shared" si="2"/>
        <v>2.4862822408411369</v>
      </c>
      <c r="E62" s="4">
        <f t="shared" si="3"/>
        <v>1.6728197192439485</v>
      </c>
      <c r="G62" s="4">
        <f t="shared" si="1"/>
        <v>1.0466499273159773</v>
      </c>
    </row>
    <row r="63" spans="1:7" x14ac:dyDescent="0.2">
      <c r="A63" s="4">
        <f>IF('True_Odds_Calculator_2-way'!A64="","",'True_Odds_Calculator_2-way'!A64)</f>
        <v>2.2799999999999998</v>
      </c>
      <c r="B63" s="4">
        <f>IF('True_Odds_Calculator_2-way'!B64="","",'True_Odds_Calculator_2-way'!B64)</f>
        <v>1.64</v>
      </c>
      <c r="C63" s="4">
        <f t="shared" si="0"/>
        <v>4.8352588789045914E-2</v>
      </c>
      <c r="D63" s="4">
        <f t="shared" si="2"/>
        <v>2.4130098089829635</v>
      </c>
      <c r="E63" s="4">
        <f t="shared" si="3"/>
        <v>1.7077091706247716</v>
      </c>
      <c r="G63" s="4">
        <f t="shared" si="1"/>
        <v>1.0483525887890459</v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2.42</v>
      </c>
      <c r="B2" s="4">
        <f>IF('True_Odds_Calculator_3-way'!B3="","",'True_Odds_Calculator_3-way'!B3)</f>
        <v>3.49</v>
      </c>
      <c r="C2" s="4">
        <f>IF('True_Odds_Calculator_3-way'!C3="","",'True_Odds_Calculator_3-way'!C3)</f>
        <v>3</v>
      </c>
      <c r="D2" s="4">
        <f>IF(A2="","",((1/A2)+(1/B2)+(1/C2))-1)</f>
        <v>3.3089425118599358E-2</v>
      </c>
      <c r="E2" s="4">
        <f>IF(A2="","",(3*A2)/(3-($D2*A2)))</f>
        <v>2.4863664315901031</v>
      </c>
      <c r="F2" s="4">
        <f>IF(B2="","",(3*B2)/(3-($D2*B2)))</f>
        <v>3.6297226572945718</v>
      </c>
      <c r="G2" s="4">
        <f>IF(C2="","",(3*C2)/(3-($D2*C2)))</f>
        <v>3.1026654149148944</v>
      </c>
      <c r="I2" s="4">
        <f>IF(A2="","",D2+1)</f>
        <v>1.0330894251185994</v>
      </c>
    </row>
    <row r="3" spans="1:9" x14ac:dyDescent="0.2">
      <c r="A3" s="4">
        <f>IF('True_Odds_Calculator_3-way'!A4="","",'True_Odds_Calculator_3-way'!A4)</f>
        <v>2.0499999999999998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4.04</v>
      </c>
      <c r="D3" s="4">
        <f t="shared" ref="D3:D66" si="0">IF(A3="","",((1/A3)+(1/B3)+(1/C3))-1)</f>
        <v>3.4730828128818558E-2</v>
      </c>
      <c r="E3" s="4">
        <f t="shared" ref="E3:E66" si="1">IF(A3="","",(3*A3)/(3-($D3*A3)))</f>
        <v>2.0998348181481412</v>
      </c>
      <c r="F3" s="4">
        <f t="shared" ref="F3:F66" si="2">IF(B3="","",(3*B3)/(3-($D3*B3)))</f>
        <v>3.474342356463898</v>
      </c>
      <c r="G3" s="4">
        <f t="shared" ref="G3:G66" si="3">IF(C3="","",(3*C3)/(3-($D3*C3)))</f>
        <v>4.2382253982067679</v>
      </c>
      <c r="I3" s="4">
        <f t="shared" ref="I3:I66" si="4">IF(A3="","",D3+1)</f>
        <v>1.0347308281288186</v>
      </c>
    </row>
    <row r="4" spans="1:9" x14ac:dyDescent="0.2">
      <c r="A4" s="4">
        <f>IF('True_Odds_Calculator_3-way'!A5="","",'True_Odds_Calculator_3-way'!A5)</f>
        <v>4.62</v>
      </c>
      <c r="B4" s="4">
        <f>IF('True_Odds_Calculator_3-way'!B5="","",'True_Odds_Calculator_3-way'!B5)</f>
        <v>3.81</v>
      </c>
      <c r="C4" s="4">
        <f>IF('True_Odds_Calculator_3-way'!C5="","",'True_Odds_Calculator_3-way'!C5)</f>
        <v>1.79</v>
      </c>
      <c r="D4" s="4">
        <f t="shared" si="0"/>
        <v>3.7576625928361196E-2</v>
      </c>
      <c r="E4" s="4">
        <f t="shared" si="1"/>
        <v>4.9037714664932661</v>
      </c>
      <c r="F4" s="4">
        <f t="shared" si="2"/>
        <v>4.0009338239570411</v>
      </c>
      <c r="G4" s="4">
        <f t="shared" si="3"/>
        <v>1.831053538953201</v>
      </c>
      <c r="I4" s="4">
        <f t="shared" si="4"/>
        <v>1.0375766259283612</v>
      </c>
    </row>
    <row r="5" spans="1:9" x14ac:dyDescent="0.2">
      <c r="A5" s="4">
        <f>IF('True_Odds_Calculator_3-way'!A6="","",'True_Odds_Calculator_3-way'!A6)</f>
        <v>1.8</v>
      </c>
      <c r="B5" s="4">
        <f>IF('True_Odds_Calculator_3-way'!B6="","",'True_Odds_Calculator_3-way'!B6)</f>
        <v>3.66</v>
      </c>
      <c r="C5" s="4">
        <f>IF('True_Odds_Calculator_3-way'!C6="","",'True_Odds_Calculator_3-way'!C6)</f>
        <v>4.8099999999999996</v>
      </c>
      <c r="D5" s="4">
        <f t="shared" si="0"/>
        <v>3.6679807171610346E-2</v>
      </c>
      <c r="E5" s="4">
        <f t="shared" si="1"/>
        <v>1.8405056350757034</v>
      </c>
      <c r="F5" s="4">
        <f t="shared" si="2"/>
        <v>3.831455185622255</v>
      </c>
      <c r="G5" s="4">
        <f t="shared" si="3"/>
        <v>5.1105513050434146</v>
      </c>
      <c r="I5" s="4">
        <f t="shared" si="4"/>
        <v>1.0366798071716103</v>
      </c>
    </row>
    <row r="6" spans="1:9" x14ac:dyDescent="0.2">
      <c r="A6" s="4">
        <f>IF('True_Odds_Calculator_3-way'!A7="","",'True_Odds_Calculator_3-way'!A7)</f>
        <v>3.15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2.2200000000000002</v>
      </c>
      <c r="D6" s="4">
        <f t="shared" si="0"/>
        <v>3.3162757300688295E-2</v>
      </c>
      <c r="E6" s="4">
        <f t="shared" si="1"/>
        <v>3.2636429697064977</v>
      </c>
      <c r="F6" s="4">
        <f t="shared" si="2"/>
        <v>3.9339453292288225</v>
      </c>
      <c r="G6" s="4">
        <f t="shared" si="3"/>
        <v>2.2758503703793225</v>
      </c>
      <c r="I6" s="4">
        <f t="shared" si="4"/>
        <v>1.0331627573006883</v>
      </c>
    </row>
    <row r="7" spans="1:9" x14ac:dyDescent="0.2">
      <c r="A7" s="4">
        <f>IF('True_Odds_Calculator_3-way'!A8="","",'True_Odds_Calculator_3-way'!A8)</f>
        <v>2.75</v>
      </c>
      <c r="B7" s="4">
        <f>IF('True_Odds_Calculator_3-way'!B8="","",'True_Odds_Calculator_3-way'!B8)</f>
        <v>3.67</v>
      </c>
      <c r="C7" s="4">
        <f>IF('True_Odds_Calculator_3-way'!C8="","",'True_Odds_Calculator_3-way'!C8)</f>
        <v>2.52</v>
      </c>
      <c r="D7" s="4">
        <f t="shared" si="0"/>
        <v>3.294132449445808E-2</v>
      </c>
      <c r="E7" s="4">
        <f t="shared" si="1"/>
        <v>2.8356251440124276</v>
      </c>
      <c r="F7" s="4">
        <f t="shared" si="2"/>
        <v>3.824104610017943</v>
      </c>
      <c r="G7" s="4">
        <f t="shared" si="3"/>
        <v>2.5917145894829092</v>
      </c>
      <c r="I7" s="4">
        <f t="shared" si="4"/>
        <v>1.0329413244944581</v>
      </c>
    </row>
    <row r="8" spans="1:9" x14ac:dyDescent="0.2">
      <c r="A8" s="4">
        <f>IF('True_Odds_Calculator_3-way'!A9="","",'True_Odds_Calculator_3-way'!A9)</f>
        <v>2.5099999999999998</v>
      </c>
      <c r="B8" s="4">
        <f>IF('True_Odds_Calculator_3-way'!B9="","",'True_Odds_Calculator_3-way'!B9)</f>
        <v>3.52</v>
      </c>
      <c r="C8" s="4">
        <f>IF('True_Odds_Calculator_3-way'!C9="","",'True_Odds_Calculator_3-way'!C9)</f>
        <v>2.85</v>
      </c>
      <c r="D8" s="4">
        <f t="shared" si="0"/>
        <v>3.3374476575357193E-2</v>
      </c>
      <c r="E8" s="4">
        <f t="shared" si="1"/>
        <v>2.5821008066142501</v>
      </c>
      <c r="F8" s="4">
        <f t="shared" si="2"/>
        <v>3.6634587965540453</v>
      </c>
      <c r="G8" s="4">
        <f t="shared" si="3"/>
        <v>2.9433201819427226</v>
      </c>
      <c r="I8" s="4">
        <f t="shared" si="4"/>
        <v>1.0333744765753572</v>
      </c>
    </row>
    <row r="9" spans="1:9" x14ac:dyDescent="0.2">
      <c r="A9" s="4">
        <f>IF('True_Odds_Calculator_3-way'!A10="","",'True_Odds_Calculator_3-way'!A10)</f>
        <v>3.59</v>
      </c>
      <c r="B9" s="4">
        <f>IF('True_Odds_Calculator_3-way'!B10="","",'True_Odds_Calculator_3-way'!B10)</f>
        <v>3.54</v>
      </c>
      <c r="C9" s="4">
        <f>IF('True_Odds_Calculator_3-way'!C10="","",'True_Odds_Calculator_3-way'!C10)</f>
        <v>2.11</v>
      </c>
      <c r="D9" s="4">
        <f t="shared" si="0"/>
        <v>3.4971057028740482E-2</v>
      </c>
      <c r="E9" s="4">
        <f t="shared" si="1"/>
        <v>3.7467986459154132</v>
      </c>
      <c r="F9" s="4">
        <f t="shared" si="2"/>
        <v>3.692368723913853</v>
      </c>
      <c r="G9" s="4">
        <f t="shared" si="3"/>
        <v>2.1632069079402561</v>
      </c>
      <c r="I9" s="4">
        <f t="shared" si="4"/>
        <v>1.0349710570287405</v>
      </c>
    </row>
    <row r="10" spans="1:9" x14ac:dyDescent="0.2">
      <c r="A10" s="4">
        <f>IF('True_Odds_Calculator_3-way'!A11="","",'True_Odds_Calculator_3-way'!A11)</f>
        <v>3.37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2.25</v>
      </c>
      <c r="D10" s="4">
        <f t="shared" si="0"/>
        <v>3.4435481453764183E-2</v>
      </c>
      <c r="E10" s="4">
        <f t="shared" si="1"/>
        <v>3.5056056762909775</v>
      </c>
      <c r="F10" s="4">
        <f t="shared" si="2"/>
        <v>3.5489102523776572</v>
      </c>
      <c r="G10" s="4">
        <f t="shared" si="3"/>
        <v>2.3096504437657299</v>
      </c>
      <c r="I10" s="4">
        <f t="shared" si="4"/>
        <v>1.0344354814537642</v>
      </c>
    </row>
    <row r="11" spans="1:9" x14ac:dyDescent="0.2">
      <c r="A11" s="4">
        <f>IF('True_Odds_Calculator_3-way'!A12="","",'True_Odds_Calculator_3-way'!A12)</f>
        <v>1.83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4.5599999999999996</v>
      </c>
      <c r="D11" s="4">
        <f t="shared" si="0"/>
        <v>3.38428477910373E-2</v>
      </c>
      <c r="E11" s="4">
        <f t="shared" si="1"/>
        <v>1.8685751210793731</v>
      </c>
      <c r="F11" s="4">
        <f t="shared" si="2"/>
        <v>3.8938449783003239</v>
      </c>
      <c r="G11" s="4">
        <f t="shared" si="3"/>
        <v>4.807292554729373</v>
      </c>
      <c r="I11" s="4">
        <f t="shared" si="4"/>
        <v>1.0338428477910373</v>
      </c>
    </row>
    <row r="12" spans="1:9" x14ac:dyDescent="0.2">
      <c r="A12" s="4">
        <f>IF('True_Odds_Calculator_3-way'!A13="","",'True_Odds_Calculator_3-way'!A13)</f>
        <v>1.52</v>
      </c>
      <c r="B12" s="4">
        <f>IF('True_Odds_Calculator_3-way'!B13="","",'True_Odds_Calculator_3-way'!B13)</f>
        <v>4.43</v>
      </c>
      <c r="C12" s="4">
        <f>IF('True_Odds_Calculator_3-way'!C13="","",'True_Odds_Calculator_3-way'!C13)</f>
        <v>6.53</v>
      </c>
      <c r="D12" s="4">
        <f t="shared" si="0"/>
        <v>3.6767727968319175E-2</v>
      </c>
      <c r="E12" s="4">
        <f t="shared" si="1"/>
        <v>1.5488535654557691</v>
      </c>
      <c r="F12" s="4">
        <f t="shared" si="2"/>
        <v>4.6843294777136517</v>
      </c>
      <c r="G12" s="4">
        <f t="shared" si="3"/>
        <v>7.0980659389194267</v>
      </c>
      <c r="I12" s="4">
        <f t="shared" si="4"/>
        <v>1.0367677279683192</v>
      </c>
    </row>
    <row r="13" spans="1:9" x14ac:dyDescent="0.2">
      <c r="A13" s="4">
        <f>IF('True_Odds_Calculator_3-way'!A14="","",'True_Odds_Calculator_3-way'!A14)</f>
        <v>2.4</v>
      </c>
      <c r="B13" s="4">
        <f>IF('True_Odds_Calculator_3-way'!B14="","",'True_Odds_Calculator_3-way'!B14)</f>
        <v>3.28</v>
      </c>
      <c r="C13" s="4">
        <f>IF('True_Odds_Calculator_3-way'!C14="","",'True_Odds_Calculator_3-way'!C14)</f>
        <v>3.21</v>
      </c>
      <c r="D13" s="4">
        <f t="shared" si="0"/>
        <v>3.3071195197933223E-2</v>
      </c>
      <c r="E13" s="4">
        <f t="shared" si="1"/>
        <v>2.4652222777222774</v>
      </c>
      <c r="F13" s="4">
        <f t="shared" si="2"/>
        <v>3.4030468228145403</v>
      </c>
      <c r="G13" s="4">
        <f t="shared" si="3"/>
        <v>3.327756589898649</v>
      </c>
      <c r="I13" s="4">
        <f t="shared" si="4"/>
        <v>1.0330711951979332</v>
      </c>
    </row>
    <row r="14" spans="1: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4.55</v>
      </c>
      <c r="C14" s="4">
        <f>IF('True_Odds_Calculator_3-way'!C15="","",'True_Odds_Calculator_3-way'!C15)</f>
        <v>7.68</v>
      </c>
      <c r="D14" s="4">
        <f t="shared" si="0"/>
        <v>3.9643725527346296E-2</v>
      </c>
      <c r="E14" s="4">
        <f t="shared" si="1"/>
        <v>1.4783264104536618</v>
      </c>
      <c r="F14" s="4">
        <f t="shared" si="2"/>
        <v>4.841076074944346</v>
      </c>
      <c r="G14" s="4">
        <f t="shared" si="3"/>
        <v>8.5474645463849139</v>
      </c>
      <c r="I14" s="4">
        <f t="shared" si="4"/>
        <v>1.0396437255273463</v>
      </c>
    </row>
    <row r="15" spans="1:9" x14ac:dyDescent="0.2">
      <c r="A15" s="4">
        <f>IF('True_Odds_Calculator_3-way'!A16="","",'True_Odds_Calculator_3-way'!A16)</f>
        <v>1.63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6.02</v>
      </c>
      <c r="D15" s="4">
        <f t="shared" si="0"/>
        <v>3.8007822142506198E-2</v>
      </c>
      <c r="E15" s="4">
        <f t="shared" si="1"/>
        <v>1.6643707823805747</v>
      </c>
      <c r="F15" s="4">
        <f t="shared" si="2"/>
        <v>4.0695293947781535</v>
      </c>
      <c r="G15" s="4">
        <f t="shared" si="3"/>
        <v>6.5170490045113079</v>
      </c>
      <c r="I15" s="4">
        <f t="shared" si="4"/>
        <v>1.0380078221425062</v>
      </c>
    </row>
    <row r="16" spans="1:9" x14ac:dyDescent="0.2">
      <c r="A16" s="4">
        <f>IF('True_Odds_Calculator_3-way'!A17="","",'True_Odds_Calculator_3-way'!A17)</f>
        <v>2.2000000000000002</v>
      </c>
      <c r="B16" s="4">
        <f>IF('True_Odds_Calculator_3-way'!B17="","",'True_Odds_Calculator_3-way'!B17)</f>
        <v>3.47</v>
      </c>
      <c r="C16" s="4">
        <f>IF('True_Odds_Calculator_3-way'!C17="","",'True_Odds_Calculator_3-way'!C17)</f>
        <v>3.44</v>
      </c>
      <c r="D16" s="4">
        <f t="shared" si="0"/>
        <v>3.3427567004405079E-2</v>
      </c>
      <c r="E16" s="4">
        <f t="shared" si="1"/>
        <v>2.2552850406612057</v>
      </c>
      <c r="F16" s="4">
        <f t="shared" si="2"/>
        <v>3.6095621034575029</v>
      </c>
      <c r="G16" s="4">
        <f t="shared" si="3"/>
        <v>3.5771116809903312</v>
      </c>
      <c r="I16" s="4">
        <f t="shared" si="4"/>
        <v>1.0334275670044051</v>
      </c>
    </row>
    <row r="17" spans="1:9" x14ac:dyDescent="0.2">
      <c r="A17" s="4">
        <f>IF('True_Odds_Calculator_3-way'!A18="","",'True_Odds_Calculator_3-way'!A18)</f>
        <v>2.46</v>
      </c>
      <c r="B17" s="4">
        <f>IF('True_Odds_Calculator_3-way'!B18="","",'True_Odds_Calculator_3-way'!B18)</f>
        <v>3.37</v>
      </c>
      <c r="C17" s="4">
        <f>IF('True_Odds_Calculator_3-way'!C18="","",'True_Odds_Calculator_3-way'!C18)</f>
        <v>3.03</v>
      </c>
      <c r="D17" s="4">
        <f t="shared" si="0"/>
        <v>3.3272973385490845E-2</v>
      </c>
      <c r="E17" s="4">
        <f t="shared" si="1"/>
        <v>2.5290008499369039</v>
      </c>
      <c r="F17" s="4">
        <f t="shared" si="2"/>
        <v>3.5008500109125844</v>
      </c>
      <c r="G17" s="4">
        <f t="shared" si="3"/>
        <v>3.1353661851899286</v>
      </c>
      <c r="I17" s="4">
        <f t="shared" si="4"/>
        <v>1.0332729733854908</v>
      </c>
    </row>
    <row r="18" spans="1:9" x14ac:dyDescent="0.2">
      <c r="A18" s="4">
        <f>IF('True_Odds_Calculator_3-way'!A19="","",'True_Odds_Calculator_3-way'!A19)</f>
        <v>3.19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2.42</v>
      </c>
      <c r="D18" s="4">
        <f t="shared" si="0"/>
        <v>3.3451230577987934E-2</v>
      </c>
      <c r="E18" s="4">
        <f t="shared" si="1"/>
        <v>3.3076525684941411</v>
      </c>
      <c r="F18" s="4">
        <f t="shared" si="2"/>
        <v>3.3829721795602277</v>
      </c>
      <c r="G18" s="4">
        <f t="shared" si="3"/>
        <v>2.4871122178464944</v>
      </c>
      <c r="I18" s="4">
        <f t="shared" si="4"/>
        <v>1.0334512305779879</v>
      </c>
    </row>
    <row r="19" spans="1:9" x14ac:dyDescent="0.2">
      <c r="A19" s="4">
        <f>IF('True_Odds_Calculator_3-way'!A20="","",'True_Odds_Calculator_3-way'!A20)</f>
        <v>3.89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1.99</v>
      </c>
      <c r="D19" s="4">
        <f t="shared" si="0"/>
        <v>3.3554574294156314E-2</v>
      </c>
      <c r="E19" s="4">
        <f t="shared" si="1"/>
        <v>4.0669492954631217</v>
      </c>
      <c r="F19" s="4">
        <f t="shared" si="2"/>
        <v>3.8053524960365142</v>
      </c>
      <c r="G19" s="4">
        <f t="shared" si="3"/>
        <v>2.0353014706915182</v>
      </c>
      <c r="I19" s="4">
        <f t="shared" si="4"/>
        <v>1.0335545742941563</v>
      </c>
    </row>
    <row r="20" spans="1:9" x14ac:dyDescent="0.2">
      <c r="A20" s="4">
        <f>IF('True_Odds_Calculator_3-way'!A21="","",'True_Odds_Calculator_3-way'!A21)</f>
        <v>1.94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4.59</v>
      </c>
      <c r="D20" s="4">
        <f t="shared" si="0"/>
        <v>3.7280209054205038E-2</v>
      </c>
      <c r="E20" s="4">
        <f t="shared" si="1"/>
        <v>1.9879246255027074</v>
      </c>
      <c r="F20" s="4">
        <f t="shared" si="2"/>
        <v>3.4302418807481221</v>
      </c>
      <c r="G20" s="4">
        <f t="shared" si="3"/>
        <v>4.8676441934966128</v>
      </c>
      <c r="I20" s="4">
        <f t="shared" si="4"/>
        <v>1.037280209054205</v>
      </c>
    </row>
    <row r="21" spans="1:9" x14ac:dyDescent="0.2">
      <c r="A21" s="4">
        <f>IF('True_Odds_Calculator_3-way'!A22="","",'True_Odds_Calculator_3-way'!A22)</f>
        <v>2.35</v>
      </c>
      <c r="B21" s="4">
        <f>IF('True_Odds_Calculator_3-way'!B22="","",'True_Odds_Calculator_3-way'!B22)</f>
        <v>3.42</v>
      </c>
      <c r="C21" s="4">
        <f>IF('True_Odds_Calculator_3-way'!C22="","",'True_Odds_Calculator_3-way'!C22)</f>
        <v>3.16</v>
      </c>
      <c r="D21" s="4">
        <f t="shared" si="0"/>
        <v>3.438527191486207E-2</v>
      </c>
      <c r="E21" s="4">
        <f t="shared" si="1"/>
        <v>2.4150496761792706</v>
      </c>
      <c r="F21" s="4">
        <f t="shared" si="2"/>
        <v>3.5595307950769732</v>
      </c>
      <c r="G21" s="4">
        <f t="shared" si="3"/>
        <v>3.2787536815143659</v>
      </c>
      <c r="I21" s="4">
        <f t="shared" si="4"/>
        <v>1.0343852719148621</v>
      </c>
    </row>
    <row r="22" spans="1:9" x14ac:dyDescent="0.2">
      <c r="A22" s="4">
        <f>IF('True_Odds_Calculator_3-way'!A23="","",'True_Odds_Calculator_3-way'!A23)</f>
        <v>2.31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3.47</v>
      </c>
      <c r="D22" s="4">
        <f t="shared" si="0"/>
        <v>3.2611350691557517E-2</v>
      </c>
      <c r="E22" s="4">
        <f t="shared" si="1"/>
        <v>2.369499895892798</v>
      </c>
      <c r="F22" s="4">
        <f t="shared" si="2"/>
        <v>3.3260600214658762</v>
      </c>
      <c r="G22" s="4">
        <f t="shared" si="3"/>
        <v>3.6060207705273384</v>
      </c>
      <c r="I22" s="4">
        <f t="shared" si="4"/>
        <v>1.0326113506915575</v>
      </c>
    </row>
    <row r="23" spans="1:9" x14ac:dyDescent="0.2">
      <c r="A23" s="4">
        <f>IF('True_Odds_Calculator_3-way'!A24="","",'True_Odds_Calculator_3-way'!A24)</f>
        <v>2.08</v>
      </c>
      <c r="B23" s="4">
        <f>IF('True_Odds_Calculator_3-way'!B24="","",'True_Odds_Calculator_3-way'!B24)</f>
        <v>3.45</v>
      </c>
      <c r="C23" s="4">
        <f>IF('True_Odds_Calculator_3-way'!C24="","",'True_Odds_Calculator_3-way'!C24)</f>
        <v>3.79</v>
      </c>
      <c r="D23" s="4">
        <f t="shared" si="0"/>
        <v>3.4476545977062178E-2</v>
      </c>
      <c r="E23" s="4">
        <f t="shared" si="1"/>
        <v>2.1309373697401122</v>
      </c>
      <c r="F23" s="4">
        <f t="shared" si="2"/>
        <v>3.5924328789174331</v>
      </c>
      <c r="G23" s="4">
        <f t="shared" si="3"/>
        <v>3.9625921670064703</v>
      </c>
      <c r="I23" s="4">
        <f t="shared" si="4"/>
        <v>1.0344765459770622</v>
      </c>
    </row>
    <row r="24" spans="1:9" x14ac:dyDescent="0.2">
      <c r="A24" s="4">
        <f>IF('True_Odds_Calculator_3-way'!A25="","",'True_Odds_Calculator_3-way'!A25)</f>
        <v>1.76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4.7</v>
      </c>
      <c r="D24" s="4">
        <f t="shared" si="0"/>
        <v>3.7358032038883326E-2</v>
      </c>
      <c r="E24" s="4">
        <f t="shared" si="1"/>
        <v>1.799437759366959</v>
      </c>
      <c r="F24" s="4">
        <f t="shared" si="2"/>
        <v>4.0990733054364963</v>
      </c>
      <c r="G24" s="4">
        <f t="shared" si="3"/>
        <v>4.9921802463531915</v>
      </c>
      <c r="I24" s="4">
        <f t="shared" si="4"/>
        <v>1.0373580320388833</v>
      </c>
    </row>
    <row r="25" spans="1:9" x14ac:dyDescent="0.2">
      <c r="A25" s="4">
        <f>IF('True_Odds_Calculator_3-way'!A26="","",'True_Odds_Calculator_3-way'!A26)</f>
        <v>1.94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4.12</v>
      </c>
      <c r="D25" s="4">
        <f t="shared" si="0"/>
        <v>4.8037436591483296E-2</v>
      </c>
      <c r="E25" s="4">
        <f t="shared" si="1"/>
        <v>2.0021966553526171</v>
      </c>
      <c r="F25" s="4">
        <f t="shared" si="2"/>
        <v>3.6517328690689776</v>
      </c>
      <c r="G25" s="4">
        <f t="shared" si="3"/>
        <v>4.4109998954909697</v>
      </c>
      <c r="I25" s="4">
        <f t="shared" si="4"/>
        <v>1.0480374365914833</v>
      </c>
    </row>
    <row r="26" spans="1: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4.8099999999999996</v>
      </c>
      <c r="D26" s="4">
        <f t="shared" si="0"/>
        <v>3.6038436176972333E-2</v>
      </c>
      <c r="E26" s="4">
        <f t="shared" si="1"/>
        <v>1.871133972776446</v>
      </c>
      <c r="F26" s="4">
        <f t="shared" si="2"/>
        <v>3.7081352166360468</v>
      </c>
      <c r="G26" s="4">
        <f t="shared" si="3"/>
        <v>5.1049736799328445</v>
      </c>
      <c r="I26" s="4">
        <f t="shared" si="4"/>
        <v>1.0360384361769723</v>
      </c>
    </row>
    <row r="27" spans="1:9" x14ac:dyDescent="0.2">
      <c r="A27" s="4">
        <f>IF('True_Odds_Calculator_3-way'!A28="","",'True_Odds_Calculator_3-way'!A28)</f>
        <v>1.77</v>
      </c>
      <c r="B27" s="4">
        <f>IF('True_Odds_Calculator_3-way'!B28="","",'True_Odds_Calculator_3-way'!B28)</f>
        <v>4.3499999999999996</v>
      </c>
      <c r="C27" s="4">
        <f>IF('True_Odds_Calculator_3-way'!C28="","",'True_Odds_Calculator_3-way'!C28)</f>
        <v>3.95</v>
      </c>
      <c r="D27" s="4">
        <f t="shared" si="0"/>
        <v>4.8021365845719144E-2</v>
      </c>
      <c r="E27" s="4">
        <f t="shared" si="1"/>
        <v>1.8216109860787304</v>
      </c>
      <c r="F27" s="4">
        <f t="shared" si="2"/>
        <v>4.6755641135029808</v>
      </c>
      <c r="G27" s="4">
        <f t="shared" si="3"/>
        <v>4.2166082625378252</v>
      </c>
      <c r="I27" s="4">
        <f t="shared" si="4"/>
        <v>1.0480213658457191</v>
      </c>
    </row>
    <row r="28" spans="1:9" x14ac:dyDescent="0.2">
      <c r="A28" s="4">
        <f>IF('True_Odds_Calculator_3-way'!A29="","",'True_Odds_Calculator_3-way'!A29)</f>
        <v>2.02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3.5</v>
      </c>
      <c r="D28" s="4">
        <f t="shared" si="0"/>
        <v>4.4616033408844125E-2</v>
      </c>
      <c r="E28" s="4">
        <f t="shared" si="1"/>
        <v>2.0825632456378971</v>
      </c>
      <c r="F28" s="4">
        <f t="shared" si="2"/>
        <v>4.0163831222363795</v>
      </c>
      <c r="G28" s="4">
        <f t="shared" si="3"/>
        <v>3.6921857991263969</v>
      </c>
      <c r="I28" s="4">
        <f t="shared" si="4"/>
        <v>1.0446160334088441</v>
      </c>
    </row>
    <row r="29" spans="1: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4.2300000000000004</v>
      </c>
      <c r="C29" s="4">
        <f>IF('True_Odds_Calculator_3-way'!C30="","",'True_Odds_Calculator_3-way'!C30)</f>
        <v>4.33</v>
      </c>
      <c r="D29" s="4">
        <f t="shared" si="0"/>
        <v>4.8748850439642277E-2</v>
      </c>
      <c r="E29" s="4">
        <f t="shared" si="1"/>
        <v>1.7694551039404143</v>
      </c>
      <c r="F29" s="4">
        <f t="shared" si="2"/>
        <v>4.5422130039782687</v>
      </c>
      <c r="G29" s="4">
        <f t="shared" si="3"/>
        <v>4.6577211783245511</v>
      </c>
      <c r="I29" s="4">
        <f t="shared" si="4"/>
        <v>1.0487488504396423</v>
      </c>
    </row>
    <row r="30" spans="1:9" x14ac:dyDescent="0.2">
      <c r="A30" s="4">
        <f>IF('True_Odds_Calculator_3-way'!A31="","",'True_Odds_Calculator_3-way'!A31)</f>
        <v>2.88</v>
      </c>
      <c r="B30" s="4">
        <f>IF('True_Odds_Calculator_3-way'!B31="","",'True_Odds_Calculator_3-way'!B31)</f>
        <v>4.0599999999999996</v>
      </c>
      <c r="C30" s="4">
        <f>IF('True_Odds_Calculator_3-way'!C31="","",'True_Odds_Calculator_3-way'!C31)</f>
        <v>2.2200000000000002</v>
      </c>
      <c r="D30" s="4">
        <f t="shared" si="0"/>
        <v>4.3978091391884355E-2</v>
      </c>
      <c r="E30" s="4">
        <f t="shared" si="1"/>
        <v>3.0069503393619033</v>
      </c>
      <c r="F30" s="4">
        <f t="shared" si="2"/>
        <v>4.3169308466620713</v>
      </c>
      <c r="G30" s="4">
        <f t="shared" si="3"/>
        <v>2.2946774971464614</v>
      </c>
      <c r="I30" s="4">
        <f t="shared" si="4"/>
        <v>1.0439780913918844</v>
      </c>
    </row>
    <row r="31" spans="1:9" x14ac:dyDescent="0.2">
      <c r="A31" s="4">
        <f>IF('True_Odds_Calculator_3-way'!A32="","",'True_Odds_Calculator_3-way'!A32)</f>
        <v>3.49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2.08</v>
      </c>
      <c r="D31" s="4">
        <f t="shared" si="0"/>
        <v>4.6631790997176292E-2</v>
      </c>
      <c r="E31" s="4">
        <f t="shared" si="1"/>
        <v>3.6901864011629284</v>
      </c>
      <c r="F31" s="4">
        <f t="shared" si="2"/>
        <v>3.7909563752058268</v>
      </c>
      <c r="G31" s="4">
        <f t="shared" si="3"/>
        <v>2.1494961668271628</v>
      </c>
      <c r="I31" s="4">
        <f t="shared" si="4"/>
        <v>1.0466317909971763</v>
      </c>
    </row>
    <row r="32" spans="1:9" x14ac:dyDescent="0.2">
      <c r="A32" s="4">
        <f>IF('True_Odds_Calculator_3-way'!A33="","",'True_Odds_Calculator_3-way'!A33)</f>
        <v>2.85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2.54</v>
      </c>
      <c r="D32" s="4">
        <f t="shared" si="0"/>
        <v>4.3979177988821228E-2</v>
      </c>
      <c r="E32" s="4">
        <f t="shared" si="1"/>
        <v>2.9742654626599077</v>
      </c>
      <c r="F32" s="4">
        <f t="shared" si="2"/>
        <v>3.5119576869184441</v>
      </c>
      <c r="G32" s="4">
        <f t="shared" si="3"/>
        <v>2.6382365970918382</v>
      </c>
      <c r="I32" s="4">
        <f t="shared" si="4"/>
        <v>1.0439791779888212</v>
      </c>
    </row>
    <row r="33" spans="1:9" x14ac:dyDescent="0.2">
      <c r="A33" s="4">
        <f>IF('True_Odds_Calculator_3-way'!A34="","",'True_Odds_Calculator_3-way'!A34)</f>
        <v>2.67</v>
      </c>
      <c r="B33" s="4">
        <f>IF('True_Odds_Calculator_3-way'!B34="","",'True_Odds_Calculator_3-way'!B34)</f>
        <v>3.31</v>
      </c>
      <c r="C33" s="4">
        <f>IF('True_Odds_Calculator_3-way'!C34="","",'True_Odds_Calculator_3-way'!C34)</f>
        <v>2.72</v>
      </c>
      <c r="D33" s="4">
        <f t="shared" si="0"/>
        <v>4.4293697654899544E-2</v>
      </c>
      <c r="E33" s="4">
        <f t="shared" si="1"/>
        <v>2.7795747008538574</v>
      </c>
      <c r="F33" s="4">
        <f t="shared" si="2"/>
        <v>3.4800736824285785</v>
      </c>
      <c r="G33" s="4">
        <f t="shared" si="3"/>
        <v>2.8338045100302005</v>
      </c>
      <c r="I33" s="4">
        <f t="shared" si="4"/>
        <v>1.0442936976548995</v>
      </c>
    </row>
    <row r="34" spans="1:9" x14ac:dyDescent="0.2">
      <c r="A34" s="4">
        <f>IF('True_Odds_Calculator_3-way'!A35="","",'True_Odds_Calculator_3-way'!A35)</f>
        <v>2.48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2.79</v>
      </c>
      <c r="D34" s="4">
        <f t="shared" si="0"/>
        <v>4.4134621225927928E-2</v>
      </c>
      <c r="E34" s="4">
        <f t="shared" si="1"/>
        <v>2.5739080579589282</v>
      </c>
      <c r="F34" s="4">
        <f t="shared" si="2"/>
        <v>3.7344878436117521</v>
      </c>
      <c r="G34" s="4">
        <f t="shared" si="3"/>
        <v>2.9094176215865915</v>
      </c>
      <c r="I34" s="4">
        <f t="shared" si="4"/>
        <v>1.0441346212259279</v>
      </c>
    </row>
    <row r="35" spans="1:9" x14ac:dyDescent="0.2">
      <c r="A35" s="4">
        <f>IF('True_Odds_Calculator_3-way'!A36="","",'True_Odds_Calculator_3-way'!A36)</f>
        <v>1.22</v>
      </c>
      <c r="B35" s="4">
        <f>IF('True_Odds_Calculator_3-way'!B36="","",'True_Odds_Calculator_3-way'!B36)</f>
        <v>6.25</v>
      </c>
      <c r="C35" s="4">
        <f>IF('True_Odds_Calculator_3-way'!C36="","",'True_Odds_Calculator_3-way'!C36)</f>
        <v>12.82</v>
      </c>
      <c r="D35" s="4">
        <f t="shared" si="0"/>
        <v>5.7675251272345962E-2</v>
      </c>
      <c r="E35" s="4">
        <f t="shared" si="1"/>
        <v>1.249301878569685</v>
      </c>
      <c r="F35" s="4">
        <f t="shared" si="2"/>
        <v>7.1035382345888047</v>
      </c>
      <c r="G35" s="4">
        <f t="shared" si="3"/>
        <v>17.013157665732635</v>
      </c>
      <c r="I35" s="4">
        <f t="shared" si="4"/>
        <v>1.057675251272346</v>
      </c>
    </row>
    <row r="36" spans="1: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4.32</v>
      </c>
      <c r="C36" s="4">
        <f>IF('True_Odds_Calculator_3-way'!C37="","",'True_Odds_Calculator_3-way'!C37)</f>
        <v>5.18</v>
      </c>
      <c r="D36" s="4">
        <f t="shared" si="0"/>
        <v>4.9531674531674508E-2</v>
      </c>
      <c r="E36" s="4">
        <f t="shared" si="1"/>
        <v>1.6434138889976893</v>
      </c>
      <c r="F36" s="4">
        <f t="shared" si="2"/>
        <v>4.6517919011059066</v>
      </c>
      <c r="G36" s="4">
        <f t="shared" si="3"/>
        <v>5.6644503695703534</v>
      </c>
      <c r="I36" s="4">
        <f t="shared" si="4"/>
        <v>1.0495316745316745</v>
      </c>
    </row>
    <row r="37" spans="1:9" x14ac:dyDescent="0.2">
      <c r="A37" s="4">
        <f>IF('True_Odds_Calculator_3-way'!A38="","",'True_Odds_Calculator_3-way'!A38)</f>
        <v>1.22</v>
      </c>
      <c r="B37" s="4">
        <f>IF('True_Odds_Calculator_3-way'!B38="","",'True_Odds_Calculator_3-way'!B38)</f>
        <v>6.69</v>
      </c>
      <c r="C37" s="4">
        <f>IF('True_Odds_Calculator_3-way'!C38="","",'True_Odds_Calculator_3-way'!C38)</f>
        <v>11.47</v>
      </c>
      <c r="D37" s="4">
        <f t="shared" si="0"/>
        <v>5.6332920390421926E-2</v>
      </c>
      <c r="E37" s="4">
        <f t="shared" si="1"/>
        <v>1.2486039187629696</v>
      </c>
      <c r="F37" s="4">
        <f t="shared" si="2"/>
        <v>7.651156771873878</v>
      </c>
      <c r="G37" s="4">
        <f t="shared" si="3"/>
        <v>14.618532745540151</v>
      </c>
      <c r="I37" s="4">
        <f t="shared" si="4"/>
        <v>1.0563329203904219</v>
      </c>
    </row>
    <row r="38" spans="1:9" x14ac:dyDescent="0.2">
      <c r="A38" s="4">
        <f>IF('True_Odds_Calculator_3-way'!A39="","",'True_Odds_Calculator_3-way'!A39)</f>
        <v>1.87</v>
      </c>
      <c r="B38" s="4">
        <f>IF('True_Odds_Calculator_3-way'!B39="","",'True_Odds_Calculator_3-way'!B39)</f>
        <v>3.77</v>
      </c>
      <c r="C38" s="4">
        <f>IF('True_Odds_Calculator_3-way'!C39="","",'True_Odds_Calculator_3-way'!C39)</f>
        <v>4.0599999999999996</v>
      </c>
      <c r="D38" s="4">
        <f t="shared" si="0"/>
        <v>4.6316766397902276E-2</v>
      </c>
      <c r="E38" s="4">
        <f t="shared" si="1"/>
        <v>1.92559339162872</v>
      </c>
      <c r="F38" s="4">
        <f t="shared" si="2"/>
        <v>4.0029931619633192</v>
      </c>
      <c r="G38" s="4">
        <f t="shared" si="3"/>
        <v>4.3315076669212065</v>
      </c>
      <c r="I38" s="4">
        <f t="shared" si="4"/>
        <v>1.0463167663979023</v>
      </c>
    </row>
    <row r="39" spans="1:9" x14ac:dyDescent="0.2">
      <c r="A39" s="4">
        <f>IF('True_Odds_Calculator_3-way'!A40="","",'True_Odds_Calculator_3-way'!A40)</f>
        <v>2.67</v>
      </c>
      <c r="B39" s="4">
        <f>IF('True_Odds_Calculator_3-way'!B40="","",'True_Odds_Calculator_3-way'!B40)</f>
        <v>3.47</v>
      </c>
      <c r="C39" s="4">
        <f>IF('True_Odds_Calculator_3-way'!C40="","",'True_Odds_Calculator_3-way'!C40)</f>
        <v>2.62</v>
      </c>
      <c r="D39" s="4">
        <f t="shared" si="0"/>
        <v>4.4395662559315374E-2</v>
      </c>
      <c r="E39" s="4">
        <f t="shared" si="1"/>
        <v>2.7798373204886841</v>
      </c>
      <c r="F39" s="4">
        <f t="shared" si="2"/>
        <v>3.6578333376363443</v>
      </c>
      <c r="G39" s="4">
        <f t="shared" si="3"/>
        <v>2.7256806686429838</v>
      </c>
      <c r="I39" s="4">
        <f t="shared" si="4"/>
        <v>1.0443956625593154</v>
      </c>
    </row>
    <row r="40" spans="1:9" x14ac:dyDescent="0.2">
      <c r="A40" s="4">
        <f>IF('True_Odds_Calculator_3-way'!A41="","",'True_Odds_Calculator_3-way'!A41)</f>
        <v>1.47</v>
      </c>
      <c r="B40" s="4">
        <f>IF('True_Odds_Calculator_3-way'!B41="","",'True_Odds_Calculator_3-way'!B41)</f>
        <v>4.54</v>
      </c>
      <c r="C40" s="4">
        <f>IF('True_Odds_Calculator_3-way'!C41="","",'True_Odds_Calculator_3-way'!C41)</f>
        <v>6.58</v>
      </c>
      <c r="D40" s="4">
        <f t="shared" si="0"/>
        <v>5.2512109914731653E-2</v>
      </c>
      <c r="E40" s="4">
        <f t="shared" si="1"/>
        <v>1.5088234360363824</v>
      </c>
      <c r="F40" s="4">
        <f t="shared" si="2"/>
        <v>4.93193241459843</v>
      </c>
      <c r="G40" s="4">
        <f t="shared" si="3"/>
        <v>7.4365118627833731</v>
      </c>
      <c r="I40" s="4">
        <f t="shared" si="4"/>
        <v>1.0525121099147317</v>
      </c>
    </row>
    <row r="41" spans="1: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2.31</v>
      </c>
      <c r="D41" s="4">
        <f t="shared" si="0"/>
        <v>4.4786911610520175E-2</v>
      </c>
      <c r="E41" s="4">
        <f t="shared" si="1"/>
        <v>3.2834269148943802</v>
      </c>
      <c r="F41" s="4">
        <f t="shared" si="2"/>
        <v>3.6040102361968316</v>
      </c>
      <c r="G41" s="4">
        <f t="shared" si="3"/>
        <v>2.392507838561718</v>
      </c>
      <c r="I41" s="4">
        <f t="shared" si="4"/>
        <v>1.0447869116105202</v>
      </c>
    </row>
    <row r="42" spans="1:9" x14ac:dyDescent="0.2">
      <c r="A42" s="4">
        <f>IF('True_Odds_Calculator_3-way'!A43="","",'True_Odds_Calculator_3-way'!A43)</f>
        <v>1.97</v>
      </c>
      <c r="B42" s="4">
        <f>IF('True_Odds_Calculator_3-way'!B43="","",'True_Odds_Calculator_3-way'!B43)</f>
        <v>3.62</v>
      </c>
      <c r="C42" s="4">
        <f>IF('True_Odds_Calculator_3-way'!C43="","",'True_Odds_Calculator_3-way'!C43)</f>
        <v>3.83</v>
      </c>
      <c r="D42" s="4">
        <f t="shared" si="0"/>
        <v>4.4953912864746703E-2</v>
      </c>
      <c r="E42" s="4">
        <f t="shared" si="1"/>
        <v>2.0299227849444041</v>
      </c>
      <c r="F42" s="4">
        <f t="shared" si="2"/>
        <v>3.8276273011718986</v>
      </c>
      <c r="G42" s="4">
        <f t="shared" si="3"/>
        <v>4.0631912687077616</v>
      </c>
      <c r="I42" s="4">
        <f t="shared" si="4"/>
        <v>1.0449539128647467</v>
      </c>
    </row>
    <row r="43" spans="1:9" x14ac:dyDescent="0.2">
      <c r="A43" s="4">
        <f>IF('True_Odds_Calculator_3-way'!A44="","",'True_Odds_Calculator_3-way'!A44)</f>
        <v>2.04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3.69</v>
      </c>
      <c r="D43" s="4">
        <f t="shared" si="0"/>
        <v>4.6913074172758584E-2</v>
      </c>
      <c r="E43" s="4">
        <f t="shared" si="1"/>
        <v>2.1072222666560028</v>
      </c>
      <c r="F43" s="4">
        <f t="shared" si="2"/>
        <v>3.7026533250885381</v>
      </c>
      <c r="G43" s="4">
        <f t="shared" si="3"/>
        <v>3.9159631391200955</v>
      </c>
      <c r="I43" s="4">
        <f t="shared" si="4"/>
        <v>1.0469130741727586</v>
      </c>
    </row>
    <row r="44" spans="1: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3.62</v>
      </c>
      <c r="C44" s="4">
        <f>IF('True_Odds_Calculator_3-way'!C45="","",'True_Odds_Calculator_3-way'!C45)</f>
        <v>4.46</v>
      </c>
      <c r="D44" s="4">
        <f t="shared" si="0"/>
        <v>6.225609336841198E-2</v>
      </c>
      <c r="E44" s="4">
        <f t="shared" si="1"/>
        <v>1.848272631901553</v>
      </c>
      <c r="F44" s="4">
        <f t="shared" si="2"/>
        <v>3.9140312347575201</v>
      </c>
      <c r="G44" s="4">
        <f t="shared" si="3"/>
        <v>4.9148933259208816</v>
      </c>
      <c r="I44" s="4">
        <f t="shared" si="4"/>
        <v>1.062256093368412</v>
      </c>
    </row>
    <row r="45" spans="1:9" x14ac:dyDescent="0.2">
      <c r="A45" s="4">
        <f>IF('True_Odds_Calculator_3-way'!A46="","",'True_Odds_Calculator_3-way'!A46)</f>
        <v>4.55</v>
      </c>
      <c r="B45" s="4">
        <f>IF('True_Odds_Calculator_3-way'!B46="","",'True_Odds_Calculator_3-way'!B46)</f>
        <v>3.73</v>
      </c>
      <c r="C45" s="4">
        <f>IF('True_Odds_Calculator_3-way'!C46="","",'True_Odds_Calculator_3-way'!C46)</f>
        <v>1.74</v>
      </c>
      <c r="D45" s="4">
        <f t="shared" si="0"/>
        <v>6.2589378203689039E-2</v>
      </c>
      <c r="E45" s="4">
        <f t="shared" si="1"/>
        <v>5.0272200409594419</v>
      </c>
      <c r="F45" s="4">
        <f t="shared" si="2"/>
        <v>4.0447611277325963</v>
      </c>
      <c r="G45" s="4">
        <f t="shared" si="3"/>
        <v>1.8055445896473357</v>
      </c>
      <c r="I45" s="4">
        <f t="shared" si="4"/>
        <v>1.062589378203689</v>
      </c>
    </row>
    <row r="46" spans="1:9" x14ac:dyDescent="0.2">
      <c r="A46" s="4">
        <f>IF('True_Odds_Calculator_3-way'!A47="","",'True_Odds_Calculator_3-way'!A47)</f>
        <v>2.5499999999999998</v>
      </c>
      <c r="B46" s="4">
        <f>IF('True_Odds_Calculator_3-way'!B47="","",'True_Odds_Calculator_3-way'!B47)</f>
        <v>3.32</v>
      </c>
      <c r="C46" s="4">
        <f>IF('True_Odds_Calculator_3-way'!C47="","",'True_Odds_Calculator_3-way'!C47)</f>
        <v>2.7</v>
      </c>
      <c r="D46" s="4">
        <f t="shared" si="0"/>
        <v>6.3732052392576843E-2</v>
      </c>
      <c r="E46" s="4">
        <f t="shared" si="1"/>
        <v>2.6960511417248538</v>
      </c>
      <c r="F46" s="4">
        <f t="shared" si="2"/>
        <v>3.5719286183079664</v>
      </c>
      <c r="G46" s="4">
        <f t="shared" si="3"/>
        <v>2.8642925166658317</v>
      </c>
      <c r="I46" s="4">
        <f t="shared" si="4"/>
        <v>1.0637320523925768</v>
      </c>
    </row>
    <row r="47" spans="1:9" x14ac:dyDescent="0.2">
      <c r="A47" s="4">
        <f>IF('True_Odds_Calculator_3-way'!A48="","",'True_Odds_Calculator_3-way'!A48)</f>
        <v>6.45</v>
      </c>
      <c r="B47" s="4">
        <f>IF('True_Odds_Calculator_3-way'!B48="","",'True_Odds_Calculator_3-way'!B48)</f>
        <v>4.2699999999999996</v>
      </c>
      <c r="C47" s="4">
        <f>IF('True_Odds_Calculator_3-way'!C48="","",'True_Odds_Calculator_3-way'!C48)</f>
        <v>1.48</v>
      </c>
      <c r="D47" s="4">
        <f t="shared" si="0"/>
        <v>6.4906472836324003E-2</v>
      </c>
      <c r="E47" s="4">
        <f t="shared" si="1"/>
        <v>7.4960681954157113</v>
      </c>
      <c r="F47" s="4">
        <f t="shared" si="2"/>
        <v>4.7046304446851979</v>
      </c>
      <c r="G47" s="4">
        <f t="shared" si="3"/>
        <v>1.5289580416415243</v>
      </c>
      <c r="I47" s="4">
        <f t="shared" si="4"/>
        <v>1.064906472836324</v>
      </c>
    </row>
    <row r="48" spans="1:9" x14ac:dyDescent="0.2">
      <c r="A48" s="4">
        <f>IF('True_Odds_Calculator_3-way'!A49="","",'True_Odds_Calculator_3-way'!A49)</f>
        <v>2.2400000000000002</v>
      </c>
      <c r="B48" s="4">
        <f>IF('True_Odds_Calculator_3-way'!B49="","",'True_Odds_Calculator_3-way'!B49)</f>
        <v>3.46</v>
      </c>
      <c r="C48" s="4">
        <f>IF('True_Odds_Calculator_3-way'!C49="","",'True_Odds_Calculator_3-way'!C49)</f>
        <v>3.03</v>
      </c>
      <c r="D48" s="4">
        <f t="shared" si="0"/>
        <v>6.5478915769363821E-2</v>
      </c>
      <c r="E48" s="4">
        <f t="shared" si="1"/>
        <v>2.3551452257078629</v>
      </c>
      <c r="F48" s="4">
        <f t="shared" si="2"/>
        <v>3.7426405308312103</v>
      </c>
      <c r="G48" s="4">
        <f t="shared" si="3"/>
        <v>3.2445758198857924</v>
      </c>
      <c r="I48" s="4">
        <f t="shared" si="4"/>
        <v>1.0654789157693638</v>
      </c>
    </row>
    <row r="49" spans="1: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2.4700000000000002</v>
      </c>
      <c r="D49" s="4">
        <f t="shared" si="0"/>
        <v>6.4084268199371852E-2</v>
      </c>
      <c r="E49" s="4">
        <f t="shared" si="1"/>
        <v>2.820250540249555</v>
      </c>
      <c r="F49" s="4">
        <f t="shared" si="2"/>
        <v>3.8178912272434404</v>
      </c>
      <c r="G49" s="4">
        <f t="shared" si="3"/>
        <v>2.6075831651682533</v>
      </c>
      <c r="I49" s="4">
        <f t="shared" si="4"/>
        <v>1.0640842681993719</v>
      </c>
    </row>
    <row r="50" spans="1:9" x14ac:dyDescent="0.2">
      <c r="A50" s="4">
        <f>IF('True_Odds_Calculator_3-way'!A51="","",'True_Odds_Calculator_3-way'!A51)</f>
        <v>1.79</v>
      </c>
      <c r="B50" s="4">
        <f>IF('True_Odds_Calculator_3-way'!B51="","",'True_Odds_Calculator_3-way'!B51)</f>
        <v>3.94</v>
      </c>
      <c r="C50" s="4">
        <f>IF('True_Odds_Calculator_3-way'!C51="","",'True_Odds_Calculator_3-way'!C51)</f>
        <v>3.74</v>
      </c>
      <c r="D50" s="4">
        <f t="shared" si="0"/>
        <v>7.9846003620464678E-2</v>
      </c>
      <c r="E50" s="4">
        <f t="shared" si="1"/>
        <v>1.8795442092634795</v>
      </c>
      <c r="F50" s="4">
        <f t="shared" si="2"/>
        <v>4.401567851414339</v>
      </c>
      <c r="G50" s="4">
        <f t="shared" si="3"/>
        <v>4.1534389223778385</v>
      </c>
      <c r="I50" s="4">
        <f t="shared" si="4"/>
        <v>1.0798460036204647</v>
      </c>
    </row>
    <row r="51" spans="1:9" x14ac:dyDescent="0.2">
      <c r="A51" s="4">
        <f>IF('True_Odds_Calculator_3-way'!A52="","",'True_Odds_Calculator_3-way'!A52)</f>
        <v>2.0099999999999998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3.4</v>
      </c>
      <c r="D51" s="4">
        <f t="shared" si="0"/>
        <v>6.4109648902466398E-2</v>
      </c>
      <c r="E51" s="4">
        <f t="shared" si="1"/>
        <v>2.1002113544099714</v>
      </c>
      <c r="F51" s="4">
        <f t="shared" si="2"/>
        <v>3.9823235637829417</v>
      </c>
      <c r="G51" s="4">
        <f t="shared" si="3"/>
        <v>3.6663911923587067</v>
      </c>
      <c r="I51" s="4">
        <f t="shared" si="4"/>
        <v>1.0641096489024664</v>
      </c>
    </row>
    <row r="52" spans="1:9" x14ac:dyDescent="0.2">
      <c r="A52" s="4">
        <f>IF('True_Odds_Calculator_3-way'!A53="","",'True_Odds_Calculator_3-way'!A53)</f>
        <v>1.86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3.72</v>
      </c>
      <c r="D52" s="4">
        <f t="shared" si="0"/>
        <v>6.4183571666112327E-2</v>
      </c>
      <c r="E52" s="4">
        <f t="shared" si="1"/>
        <v>1.9370839596306633</v>
      </c>
      <c r="F52" s="4">
        <f t="shared" si="2"/>
        <v>4.2312382739212007</v>
      </c>
      <c r="G52" s="4">
        <f t="shared" si="3"/>
        <v>4.0416666666666661</v>
      </c>
      <c r="I52" s="4">
        <f t="shared" si="4"/>
        <v>1.0641835716661123</v>
      </c>
    </row>
    <row r="53" spans="1:9" x14ac:dyDescent="0.2">
      <c r="A53" s="4">
        <f>IF('True_Odds_Calculator_3-way'!A54="","",'True_Odds_Calculator_3-way'!A54)</f>
        <v>1.79</v>
      </c>
      <c r="B53" s="4">
        <f>IF('True_Odds_Calculator_3-way'!B54="","",'True_Odds_Calculator_3-way'!B54)</f>
        <v>3.88</v>
      </c>
      <c r="C53" s="4">
        <f>IF('True_Odds_Calculator_3-way'!C54="","",'True_Odds_Calculator_3-way'!C54)</f>
        <v>4.0199999999999996</v>
      </c>
      <c r="D53" s="4">
        <f t="shared" si="0"/>
        <v>6.5147395545454234E-2</v>
      </c>
      <c r="E53" s="4">
        <f t="shared" si="1"/>
        <v>1.8623936227550981</v>
      </c>
      <c r="F53" s="4">
        <f t="shared" si="2"/>
        <v>4.2369980045025164</v>
      </c>
      <c r="G53" s="4">
        <f t="shared" si="3"/>
        <v>4.4045020630283771</v>
      </c>
      <c r="I53" s="4">
        <f t="shared" si="4"/>
        <v>1.0651473955454542</v>
      </c>
    </row>
    <row r="54" spans="1:9" x14ac:dyDescent="0.2">
      <c r="A54" s="4">
        <f>IF('True_Odds_Calculator_3-way'!A55="","",'True_Odds_Calculator_3-way'!A55)</f>
        <v>2.75</v>
      </c>
      <c r="B54" s="4">
        <f>IF('True_Odds_Calculator_3-way'!B55="","",'True_Odds_Calculator_3-way'!B55)</f>
        <v>3.05</v>
      </c>
      <c r="C54" s="4">
        <f>IF('True_Odds_Calculator_3-way'!C55="","",'True_Odds_Calculator_3-way'!C55)</f>
        <v>2.93</v>
      </c>
      <c r="D54" s="4">
        <f t="shared" si="0"/>
        <v>3.2802144423025092E-2</v>
      </c>
      <c r="E54" s="4">
        <f t="shared" si="1"/>
        <v>2.8352521547683711</v>
      </c>
      <c r="F54" s="4">
        <f t="shared" si="2"/>
        <v>3.1552230502163896</v>
      </c>
      <c r="G54" s="4">
        <f t="shared" si="3"/>
        <v>3.0269744574059154</v>
      </c>
      <c r="I54" s="4">
        <f t="shared" si="4"/>
        <v>1.0328021444230251</v>
      </c>
    </row>
    <row r="55" spans="1:9" x14ac:dyDescent="0.2">
      <c r="A55" s="4">
        <f>IF('True_Odds_Calculator_3-way'!A56="","",'True_Odds_Calculator_3-way'!A56)</f>
        <v>2.35</v>
      </c>
      <c r="B55" s="4">
        <f>IF('True_Odds_Calculator_3-way'!B56="","",'True_Odds_Calculator_3-way'!B56)</f>
        <v>3.01</v>
      </c>
      <c r="C55" s="4">
        <f>IF('True_Odds_Calculator_3-way'!C56="","",'True_Odds_Calculator_3-way'!C56)</f>
        <v>3.63</v>
      </c>
      <c r="D55" s="4">
        <f t="shared" si="0"/>
        <v>3.3239922178791348E-2</v>
      </c>
      <c r="E55" s="4">
        <f t="shared" si="1"/>
        <v>2.4128249900040424</v>
      </c>
      <c r="F55" s="4">
        <f t="shared" si="2"/>
        <v>3.1138491159654951</v>
      </c>
      <c r="G55" s="4">
        <f t="shared" si="3"/>
        <v>3.7821179402666227</v>
      </c>
      <c r="I55" s="4">
        <f t="shared" si="4"/>
        <v>1.0332399221787913</v>
      </c>
    </row>
    <row r="56" spans="1:9" x14ac:dyDescent="0.2">
      <c r="A56" s="4">
        <f>IF('True_Odds_Calculator_3-way'!A57="","",'True_Odds_Calculator_3-way'!A57)</f>
        <v>2.13</v>
      </c>
      <c r="B56" s="4">
        <f>IF('True_Odds_Calculator_3-way'!B57="","",'True_Odds_Calculator_3-way'!B57)</f>
        <v>3.04</v>
      </c>
      <c r="C56" s="4">
        <f>IF('True_Odds_Calculator_3-way'!C57="","",'True_Odds_Calculator_3-way'!C57)</f>
        <v>4.25</v>
      </c>
      <c r="D56" s="4">
        <f t="shared" si="0"/>
        <v>3.3725054143228794E-2</v>
      </c>
      <c r="E56" s="4">
        <f t="shared" si="1"/>
        <v>2.1822536007972104</v>
      </c>
      <c r="F56" s="4">
        <f t="shared" si="2"/>
        <v>3.147567233714839</v>
      </c>
      <c r="G56" s="4">
        <f t="shared" si="3"/>
        <v>4.4632409785106093</v>
      </c>
      <c r="I56" s="4">
        <f t="shared" si="4"/>
        <v>1.0337250541432288</v>
      </c>
    </row>
    <row r="57" spans="1:9" x14ac:dyDescent="0.2">
      <c r="A57" s="4">
        <f>IF('True_Odds_Calculator_3-way'!A58="","",'True_Odds_Calculator_3-way'!A58)</f>
        <v>2.0499999999999998</v>
      </c>
      <c r="B57" s="4">
        <f>IF('True_Odds_Calculator_3-way'!B58="","",'True_Odds_Calculator_3-way'!B58)</f>
        <v>3.06</v>
      </c>
      <c r="C57" s="4">
        <f>IF('True_Odds_Calculator_3-way'!C58="","",'True_Odds_Calculator_3-way'!C58)</f>
        <v>4.54</v>
      </c>
      <c r="D57" s="4">
        <f t="shared" si="0"/>
        <v>3.4866580850312356E-2</v>
      </c>
      <c r="E57" s="4">
        <f t="shared" si="1"/>
        <v>2.1000343622170954</v>
      </c>
      <c r="F57" s="4">
        <f t="shared" si="2"/>
        <v>3.172838552556037</v>
      </c>
      <c r="G57" s="4">
        <f t="shared" si="3"/>
        <v>4.7928960025849863</v>
      </c>
      <c r="I57" s="4">
        <f t="shared" si="4"/>
        <v>1.0348665808503124</v>
      </c>
    </row>
    <row r="58" spans="1:9" x14ac:dyDescent="0.2">
      <c r="A58" s="4">
        <f>IF('True_Odds_Calculator_3-way'!A59="","",'True_Odds_Calculator_3-way'!A59)</f>
        <v>2.06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3.99</v>
      </c>
      <c r="D58" s="4">
        <f t="shared" si="0"/>
        <v>3.5464657224713925E-2</v>
      </c>
      <c r="E58" s="4">
        <f t="shared" si="1"/>
        <v>2.1114180936792706</v>
      </c>
      <c r="F58" s="4">
        <f t="shared" si="2"/>
        <v>3.477297565050296</v>
      </c>
      <c r="G58" s="4">
        <f t="shared" si="3"/>
        <v>4.1875167661568806</v>
      </c>
      <c r="I58" s="4">
        <f t="shared" si="4"/>
        <v>1.0354646572247139</v>
      </c>
    </row>
    <row r="59" spans="1:9" x14ac:dyDescent="0.2">
      <c r="A59" s="4">
        <f>IF('True_Odds_Calculator_3-way'!A60="","",'True_Odds_Calculator_3-way'!A60)</f>
        <v>1.79</v>
      </c>
      <c r="B59" s="4">
        <f>IF('True_Odds_Calculator_3-way'!B60="","",'True_Odds_Calculator_3-way'!B60)</f>
        <v>3.33</v>
      </c>
      <c r="C59" s="4">
        <f>IF('True_Odds_Calculator_3-way'!C60="","",'True_Odds_Calculator_3-way'!C60)</f>
        <v>5.34</v>
      </c>
      <c r="D59" s="4">
        <f t="shared" si="0"/>
        <v>4.6225435780391511E-2</v>
      </c>
      <c r="E59" s="4">
        <f t="shared" si="1"/>
        <v>1.8407706196933498</v>
      </c>
      <c r="F59" s="4">
        <f t="shared" si="2"/>
        <v>3.5101042704870435</v>
      </c>
      <c r="G59" s="4">
        <f t="shared" si="3"/>
        <v>5.8187763402230903</v>
      </c>
      <c r="I59" s="4">
        <f t="shared" si="4"/>
        <v>1.0462254357803915</v>
      </c>
    </row>
    <row r="60" spans="1:9" x14ac:dyDescent="0.2">
      <c r="A60" s="4">
        <f>IF('True_Odds_Calculator_3-way'!A61="","",'True_Odds_Calculator_3-way'!A61)</f>
        <v>2.11</v>
      </c>
      <c r="B60" s="4">
        <f>IF('True_Odds_Calculator_3-way'!B61="","",'True_Odds_Calculator_3-way'!B61)</f>
        <v>3.14</v>
      </c>
      <c r="C60" s="4">
        <f>IF('True_Odds_Calculator_3-way'!C61="","",'True_Odds_Calculator_3-way'!C61)</f>
        <v>3.96</v>
      </c>
      <c r="D60" s="4">
        <f t="shared" si="0"/>
        <v>4.4930239393969895E-2</v>
      </c>
      <c r="E60" s="4">
        <f t="shared" si="1"/>
        <v>2.1788538179640655</v>
      </c>
      <c r="F60" s="4">
        <f t="shared" si="2"/>
        <v>3.2949516376099384</v>
      </c>
      <c r="G60" s="4">
        <f t="shared" si="3"/>
        <v>4.2096665501441271</v>
      </c>
      <c r="I60" s="4">
        <f t="shared" si="4"/>
        <v>1.0449302393939699</v>
      </c>
    </row>
    <row r="61" spans="1:9" x14ac:dyDescent="0.2">
      <c r="A61" s="4">
        <f>IF('True_Odds_Calculator_3-way'!A62="","",'True_Odds_Calculator_3-way'!A62)</f>
        <v>2.5499999999999998</v>
      </c>
      <c r="B61" s="4">
        <f>IF('True_Odds_Calculator_3-way'!B62="","",'True_Odds_Calculator_3-way'!B62)</f>
        <v>2.75</v>
      </c>
      <c r="C61" s="4">
        <f>IF('True_Odds_Calculator_3-way'!C62="","",'True_Odds_Calculator_3-way'!C62)</f>
        <v>3.47</v>
      </c>
      <c r="D61" s="4">
        <f t="shared" si="0"/>
        <v>4.3977664421807505E-2</v>
      </c>
      <c r="E61" s="4">
        <f t="shared" si="1"/>
        <v>2.6490231743770947</v>
      </c>
      <c r="F61" s="4">
        <f t="shared" si="2"/>
        <v>2.8655171906203543</v>
      </c>
      <c r="G61" s="4">
        <f t="shared" si="3"/>
        <v>3.6559700511459323</v>
      </c>
      <c r="I61" s="4">
        <f t="shared" si="4"/>
        <v>1.0439776644218075</v>
      </c>
    </row>
    <row r="62" spans="1:9" x14ac:dyDescent="0.2">
      <c r="A62" s="4">
        <f>IF('True_Odds_Calculator_3-way'!A63="","",'True_Odds_Calculator_3-way'!A63)</f>
        <v>2.4700000000000002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3.14</v>
      </c>
      <c r="D62" s="4">
        <f t="shared" si="0"/>
        <v>4.3842457687579994E-2</v>
      </c>
      <c r="E62" s="4">
        <f t="shared" si="1"/>
        <v>2.5624983939001242</v>
      </c>
      <c r="F62" s="4">
        <f t="shared" si="2"/>
        <v>3.2690564058372829</v>
      </c>
      <c r="G62" s="4">
        <f t="shared" si="3"/>
        <v>3.2910197596405446</v>
      </c>
      <c r="I62" s="4">
        <f t="shared" si="4"/>
        <v>1.04384245768758</v>
      </c>
    </row>
    <row r="63" spans="1:9" x14ac:dyDescent="0.2">
      <c r="A63" s="4">
        <f>IF('True_Odds_Calculator_3-way'!A64="","",'True_Odds_Calculator_3-way'!A64)</f>
        <v>2.97</v>
      </c>
      <c r="B63" s="4">
        <f>IF('True_Odds_Calculator_3-way'!B64="","",'True_Odds_Calculator_3-way'!B64)</f>
        <v>3.14</v>
      </c>
      <c r="C63" s="4">
        <f>IF('True_Odds_Calculator_3-way'!C64="","",'True_Odds_Calculator_3-way'!C64)</f>
        <v>2.57</v>
      </c>
      <c r="D63" s="4">
        <f t="shared" si="0"/>
        <v>4.427673264571319E-2</v>
      </c>
      <c r="E63" s="4">
        <f t="shared" si="1"/>
        <v>3.1061550946971868</v>
      </c>
      <c r="F63" s="4">
        <f t="shared" si="2"/>
        <v>3.2925883569305028</v>
      </c>
      <c r="G63" s="4">
        <f t="shared" si="3"/>
        <v>2.6713244058245054</v>
      </c>
      <c r="I63" s="4">
        <f t="shared" si="4"/>
        <v>1.0442767326457132</v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1.96</v>
      </c>
      <c r="B2" s="4">
        <f>IF('True_Odds_Calculator_2-way'!B3="","",'True_Odds_Calculator_2-way'!B3)</f>
        <v>1.91</v>
      </c>
      <c r="C2" s="4">
        <f>1/A2</f>
        <v>0.51020408163265307</v>
      </c>
      <c r="D2">
        <f>1/B2</f>
        <v>0.52356020942408377</v>
      </c>
      <c r="E2">
        <f>C2+D2-1</f>
        <v>3.3764291056736839E-2</v>
      </c>
      <c r="F2">
        <f>C2+D2-(C2*D2)-1</f>
        <v>-0.23335826477187727</v>
      </c>
      <c r="G2">
        <v>0</v>
      </c>
      <c r="H2">
        <f>C2*D2</f>
        <v>0.26712255582861416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0.49331431287667615</v>
      </c>
      <c r="L2">
        <f>IF(B2="","",(D2/($J2+D2-($J2*D2))))</f>
        <v>0.50668568712332396</v>
      </c>
      <c r="M2">
        <f>IF(A2="","",1/K2)</f>
        <v>2.0271051820261912</v>
      </c>
      <c r="N2">
        <f>IF(B2="","",1/L2)</f>
        <v>1.9736101204623264</v>
      </c>
    </row>
    <row r="3" spans="1:14" x14ac:dyDescent="0.25">
      <c r="A3" s="4">
        <f>IF('True_Odds_Calculator_2-way'!A4="","",'True_Odds_Calculator_2-way'!A4)</f>
        <v>2.3199999999999998</v>
      </c>
      <c r="B3" s="4">
        <f>IF('True_Odds_Calculator_2-way'!B4="","",'True_Odds_Calculator_2-way'!B4)</f>
        <v>1.65</v>
      </c>
      <c r="C3" s="4">
        <f t="shared" ref="C3:C66" si="0">1/A3</f>
        <v>0.43103448275862072</v>
      </c>
      <c r="D3">
        <f t="shared" ref="D3:D66" si="1">1/B3</f>
        <v>0.60606060606060608</v>
      </c>
      <c r="E3">
        <f t="shared" ref="E3:E66" si="2">C3+D3-1</f>
        <v>3.709508881922674E-2</v>
      </c>
      <c r="F3">
        <f t="shared" ref="F3:F66" si="3">C3+D3-(C3*D3)-1</f>
        <v>-0.22413793103448287</v>
      </c>
      <c r="G3">
        <v>0</v>
      </c>
      <c r="H3">
        <f t="shared" ref="H3:H66" si="4">C3*D3</f>
        <v>0.26123301985370956</v>
      </c>
      <c r="I3">
        <f t="shared" ref="I3:I66" si="5">((-4*F3*H3)^0.5)/(2*F3)</f>
        <v>-1.0795837927188261</v>
      </c>
      <c r="J3">
        <f t="shared" ref="J3:J66" si="6">(-((-4*F3*H3)^0.5))/(2*F3)</f>
        <v>1.0795837927188261</v>
      </c>
      <c r="K3">
        <f t="shared" ref="K3:K66" si="7">IF(A3="","",(C3/($J3+C3-($J3*C3))))</f>
        <v>0.41236252858619832</v>
      </c>
      <c r="L3">
        <f t="shared" ref="L3:L66" si="8">IF(B3="","",(D3/($J3+D3-($J3*D3))))</f>
        <v>0.58763747141380174</v>
      </c>
      <c r="M3">
        <f t="shared" ref="M3:M66" si="9">IF(A3="","",1/K3)</f>
        <v>2.4250506063888508</v>
      </c>
      <c r="N3">
        <f t="shared" ref="N3:N66" si="10">IF(B3="","",1/L3)</f>
        <v>1.7017294652672368</v>
      </c>
    </row>
    <row r="4" spans="1:14" x14ac:dyDescent="0.25">
      <c r="A4" s="4">
        <f>IF('True_Odds_Calculator_2-way'!A5="","",'True_Odds_Calculator_2-way'!A5)</f>
        <v>1.84</v>
      </c>
      <c r="B4" s="4">
        <f>IF('True_Odds_Calculator_2-way'!B5="","",'True_Odds_Calculator_2-way'!B5)</f>
        <v>2.04</v>
      </c>
      <c r="C4" s="4">
        <f t="shared" si="0"/>
        <v>0.54347826086956519</v>
      </c>
      <c r="D4">
        <f t="shared" si="1"/>
        <v>0.49019607843137253</v>
      </c>
      <c r="E4">
        <f t="shared" si="2"/>
        <v>3.3674339300937772E-2</v>
      </c>
      <c r="F4">
        <f t="shared" si="3"/>
        <v>-0.23273657289002547</v>
      </c>
      <c r="G4">
        <v>0</v>
      </c>
      <c r="H4">
        <f t="shared" si="4"/>
        <v>0.2664109121909633</v>
      </c>
      <c r="I4">
        <f t="shared" si="5"/>
        <v>-1.0699012312772824</v>
      </c>
      <c r="J4">
        <f t="shared" si="6"/>
        <v>1.0699012312772824</v>
      </c>
      <c r="K4">
        <f t="shared" si="7"/>
        <v>0.52667142178083093</v>
      </c>
      <c r="L4">
        <f t="shared" si="8"/>
        <v>0.47332857821916891</v>
      </c>
      <c r="M4">
        <f t="shared" si="9"/>
        <v>1.8987170342729172</v>
      </c>
      <c r="N4">
        <f t="shared" si="10"/>
        <v>2.1126972805283741</v>
      </c>
    </row>
    <row r="5" spans="1:14" x14ac:dyDescent="0.25">
      <c r="A5" s="4">
        <f>IF('True_Odds_Calculator_2-way'!A6="","",'True_Odds_Calculator_2-way'!A6)</f>
        <v>2.19</v>
      </c>
      <c r="B5" s="4">
        <f>IF('True_Odds_Calculator_2-way'!B6="","",'True_Odds_Calculator_2-way'!B6)</f>
        <v>1.72</v>
      </c>
      <c r="C5" s="4">
        <f t="shared" si="0"/>
        <v>0.45662100456621008</v>
      </c>
      <c r="D5">
        <f t="shared" si="1"/>
        <v>0.58139534883720934</v>
      </c>
      <c r="E5">
        <f t="shared" si="2"/>
        <v>3.8016353403419467E-2</v>
      </c>
      <c r="F5">
        <f t="shared" si="3"/>
        <v>-0.22746097483274919</v>
      </c>
      <c r="G5">
        <v>0</v>
      </c>
      <c r="H5">
        <f t="shared" si="4"/>
        <v>0.26547732823616865</v>
      </c>
      <c r="I5">
        <f t="shared" si="5"/>
        <v>-1.0803395392536077</v>
      </c>
      <c r="J5">
        <f t="shared" si="6"/>
        <v>1.0803395392536077</v>
      </c>
      <c r="K5">
        <f t="shared" si="7"/>
        <v>0.43752110049466114</v>
      </c>
      <c r="L5">
        <f t="shared" si="8"/>
        <v>0.5624788995053388</v>
      </c>
      <c r="M5">
        <f t="shared" si="9"/>
        <v>2.2856040517117928</v>
      </c>
      <c r="N5">
        <f t="shared" si="10"/>
        <v>1.7778444682625973</v>
      </c>
    </row>
    <row r="6" spans="1:14" x14ac:dyDescent="0.25">
      <c r="A6" s="4">
        <f>IF('True_Odds_Calculator_2-way'!A7="","",'True_Odds_Calculator_2-way'!A7)</f>
        <v>1.7</v>
      </c>
      <c r="B6" s="4">
        <f>IF('True_Odds_Calculator_2-way'!B7="","",'True_Odds_Calculator_2-way'!B7)</f>
        <v>2.2200000000000002</v>
      </c>
      <c r="C6" s="4">
        <f t="shared" si="0"/>
        <v>0.58823529411764708</v>
      </c>
      <c r="D6">
        <f t="shared" si="1"/>
        <v>0.4504504504504504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0.56899768428493536</v>
      </c>
      <c r="L6">
        <f t="shared" si="8"/>
        <v>0.43100231571506481</v>
      </c>
      <c r="M6">
        <f t="shared" si="9"/>
        <v>1.7574763968621581</v>
      </c>
      <c r="N6">
        <f t="shared" si="10"/>
        <v>2.3201731488169055</v>
      </c>
    </row>
    <row r="7" spans="1:14" x14ac:dyDescent="0.25">
      <c r="A7" s="4">
        <f>IF('True_Odds_Calculator_2-way'!A8="","",'True_Odds_Calculator_2-way'!A8)</f>
        <v>1.82</v>
      </c>
      <c r="B7" s="4">
        <f>IF('True_Odds_Calculator_2-way'!B8="","",'True_Odds_Calculator_2-way'!B8)</f>
        <v>2.04</v>
      </c>
      <c r="C7" s="4">
        <f t="shared" si="0"/>
        <v>0.54945054945054939</v>
      </c>
      <c r="D7">
        <f t="shared" si="1"/>
        <v>0.49019607843137253</v>
      </c>
      <c r="E7">
        <f t="shared" si="2"/>
        <v>3.9646627881921859E-2</v>
      </c>
      <c r="F7">
        <f t="shared" si="3"/>
        <v>-0.22969187675070035</v>
      </c>
      <c r="G7">
        <v>0</v>
      </c>
      <c r="H7">
        <f t="shared" si="4"/>
        <v>0.26933850463262221</v>
      </c>
      <c r="I7">
        <f t="shared" si="5"/>
        <v>-1.0828702045605247</v>
      </c>
      <c r="J7">
        <f t="shared" si="6"/>
        <v>1.0828702045605247</v>
      </c>
      <c r="K7">
        <f t="shared" si="7"/>
        <v>0.52967404341265611</v>
      </c>
      <c r="L7">
        <f t="shared" si="8"/>
        <v>0.47032595658734389</v>
      </c>
      <c r="M7">
        <f t="shared" si="9"/>
        <v>1.8879535677396304</v>
      </c>
      <c r="N7">
        <f t="shared" si="10"/>
        <v>2.1261850127429458</v>
      </c>
    </row>
    <row r="8" spans="1:14" x14ac:dyDescent="0.25">
      <c r="A8" s="4">
        <f>IF('True_Odds_Calculator_2-way'!A9="","",'True_Odds_Calculator_2-way'!A9)</f>
        <v>1.88</v>
      </c>
      <c r="B8" s="4">
        <f>IF('True_Odds_Calculator_2-way'!B9="","",'True_Odds_Calculator_2-way'!B9)</f>
        <v>1.98</v>
      </c>
      <c r="C8" s="4">
        <f t="shared" si="0"/>
        <v>0.53191489361702127</v>
      </c>
      <c r="D8">
        <f t="shared" si="1"/>
        <v>0.50505050505050508</v>
      </c>
      <c r="E8">
        <f t="shared" si="2"/>
        <v>3.6965398667526461E-2</v>
      </c>
      <c r="F8">
        <f t="shared" si="3"/>
        <v>-0.23167848699763582</v>
      </c>
      <c r="G8">
        <v>0</v>
      </c>
      <c r="H8">
        <f t="shared" si="4"/>
        <v>0.26864388566516229</v>
      </c>
      <c r="I8">
        <f t="shared" si="5"/>
        <v>-1.0768262306348704</v>
      </c>
      <c r="J8">
        <f t="shared" si="6"/>
        <v>1.0768262306348704</v>
      </c>
      <c r="K8">
        <f t="shared" si="7"/>
        <v>0.51345058700488033</v>
      </c>
      <c r="L8">
        <f t="shared" si="8"/>
        <v>0.4865494129951195</v>
      </c>
      <c r="M8">
        <f t="shared" si="9"/>
        <v>1.947607082958686</v>
      </c>
      <c r="N8">
        <f t="shared" si="10"/>
        <v>2.0552897060221729</v>
      </c>
    </row>
    <row r="9" spans="1:14" x14ac:dyDescent="0.25">
      <c r="A9" s="4">
        <f>IF('True_Odds_Calculator_2-way'!A10="","",'True_Odds_Calculator_2-way'!A10)</f>
        <v>2.02</v>
      </c>
      <c r="B9" s="4">
        <f>IF('True_Odds_Calculator_2-way'!B10="","",'True_Odds_Calculator_2-way'!B10)</f>
        <v>1.85</v>
      </c>
      <c r="C9" s="4">
        <f t="shared" si="0"/>
        <v>0.49504950495049505</v>
      </c>
      <c r="D9">
        <f t="shared" si="1"/>
        <v>0.54054054054054046</v>
      </c>
      <c r="E9">
        <f t="shared" si="2"/>
        <v>3.5590045491035394E-2</v>
      </c>
      <c r="F9">
        <f t="shared" si="3"/>
        <v>-0.23200428150923214</v>
      </c>
      <c r="G9">
        <v>0</v>
      </c>
      <c r="H9">
        <f t="shared" si="4"/>
        <v>0.26759432700026753</v>
      </c>
      <c r="I9">
        <f t="shared" si="5"/>
        <v>-1.0739657990297369</v>
      </c>
      <c r="J9">
        <f t="shared" si="6"/>
        <v>1.0739657990297369</v>
      </c>
      <c r="K9">
        <f t="shared" si="7"/>
        <v>0.4772255750516613</v>
      </c>
      <c r="L9">
        <f t="shared" si="8"/>
        <v>0.52277442494833892</v>
      </c>
      <c r="M9">
        <f t="shared" si="9"/>
        <v>2.0954451150103317</v>
      </c>
      <c r="N9">
        <f t="shared" si="10"/>
        <v>1.9128709291752766</v>
      </c>
    </row>
    <row r="10" spans="1:14" x14ac:dyDescent="0.25">
      <c r="A10" s="4">
        <f>IF('True_Odds_Calculator_2-way'!A11="","",'True_Odds_Calculator_2-way'!A11)</f>
        <v>2.0499999999999998</v>
      </c>
      <c r="B10" s="4">
        <f>IF('True_Odds_Calculator_2-way'!B11="","",'True_Odds_Calculator_2-way'!B11)</f>
        <v>1.83</v>
      </c>
      <c r="C10" s="4">
        <f t="shared" si="0"/>
        <v>0.48780487804878053</v>
      </c>
      <c r="D10">
        <f t="shared" si="1"/>
        <v>0.54644808743169393</v>
      </c>
      <c r="E10">
        <f t="shared" si="2"/>
        <v>3.4252965480474407E-2</v>
      </c>
      <c r="F10">
        <f t="shared" si="3"/>
        <v>-0.23230707716913246</v>
      </c>
      <c r="G10">
        <v>0</v>
      </c>
      <c r="H10">
        <f t="shared" si="4"/>
        <v>0.26656004264960681</v>
      </c>
      <c r="I10">
        <f t="shared" si="5"/>
        <v>-1.0711894933108055</v>
      </c>
      <c r="J10">
        <f t="shared" si="6"/>
        <v>1.0711894933108055</v>
      </c>
      <c r="K10">
        <f t="shared" si="7"/>
        <v>0.47064383372894186</v>
      </c>
      <c r="L10">
        <f t="shared" si="8"/>
        <v>0.52935616627105819</v>
      </c>
      <c r="M10">
        <f t="shared" si="9"/>
        <v>2.1247489679763456</v>
      </c>
      <c r="N10">
        <f t="shared" si="10"/>
        <v>1.8890872794479689</v>
      </c>
    </row>
    <row r="11" spans="1:14" x14ac:dyDescent="0.25">
      <c r="A11" s="4">
        <f>IF('True_Odds_Calculator_2-way'!A12="","",'True_Odds_Calculator_2-way'!A12)</f>
        <v>2.02</v>
      </c>
      <c r="B11" s="4">
        <f>IF('True_Odds_Calculator_2-way'!B12="","",'True_Odds_Calculator_2-way'!B12)</f>
        <v>1.85</v>
      </c>
      <c r="C11" s="4">
        <f t="shared" si="0"/>
        <v>0.49504950495049505</v>
      </c>
      <c r="D11">
        <f t="shared" si="1"/>
        <v>0.54054054054054046</v>
      </c>
      <c r="E11">
        <f t="shared" si="2"/>
        <v>3.5590045491035394E-2</v>
      </c>
      <c r="F11">
        <f t="shared" si="3"/>
        <v>-0.23200428150923214</v>
      </c>
      <c r="G11">
        <v>0</v>
      </c>
      <c r="H11">
        <f t="shared" si="4"/>
        <v>0.26759432700026753</v>
      </c>
      <c r="I11">
        <f t="shared" si="5"/>
        <v>-1.0739657990297369</v>
      </c>
      <c r="J11">
        <f t="shared" si="6"/>
        <v>1.0739657990297369</v>
      </c>
      <c r="K11">
        <f t="shared" si="7"/>
        <v>0.4772255750516613</v>
      </c>
      <c r="L11">
        <f t="shared" si="8"/>
        <v>0.52277442494833892</v>
      </c>
      <c r="M11">
        <f t="shared" si="9"/>
        <v>2.0954451150103317</v>
      </c>
      <c r="N11">
        <f t="shared" si="10"/>
        <v>1.9128709291752766</v>
      </c>
    </row>
    <row r="12" spans="1:14" x14ac:dyDescent="0.25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0.5714285714285714</v>
      </c>
      <c r="D12">
        <f t="shared" si="1"/>
        <v>0.46728971962616822</v>
      </c>
      <c r="E12">
        <f t="shared" si="2"/>
        <v>3.8718291054739673E-2</v>
      </c>
      <c r="F12">
        <f t="shared" si="3"/>
        <v>-0.22830440587449929</v>
      </c>
      <c r="G12">
        <v>0</v>
      </c>
      <c r="H12">
        <f t="shared" si="4"/>
        <v>0.26702269692923897</v>
      </c>
      <c r="I12">
        <f t="shared" si="5"/>
        <v>-1.0814761408717504</v>
      </c>
      <c r="J12">
        <f t="shared" si="6"/>
        <v>1.0814761408717504</v>
      </c>
      <c r="K12">
        <f t="shared" si="7"/>
        <v>0.55214846039654741</v>
      </c>
      <c r="L12">
        <f t="shared" si="8"/>
        <v>0.44785153960345248</v>
      </c>
      <c r="M12">
        <f t="shared" si="9"/>
        <v>1.8111071056538131</v>
      </c>
      <c r="N12">
        <f t="shared" si="10"/>
        <v>2.2328828005937953</v>
      </c>
    </row>
    <row r="13" spans="1:14" x14ac:dyDescent="0.25">
      <c r="A13" s="4">
        <f>IF('True_Odds_Calculator_2-way'!A14="","",'True_Odds_Calculator_2-way'!A14)</f>
        <v>2.08</v>
      </c>
      <c r="B13" s="4">
        <f>IF('True_Odds_Calculator_2-way'!B14="","",'True_Odds_Calculator_2-way'!B14)</f>
        <v>1.79</v>
      </c>
      <c r="C13" s="4">
        <f t="shared" si="0"/>
        <v>0.48076923076923073</v>
      </c>
      <c r="D13">
        <f t="shared" si="1"/>
        <v>0.55865921787709494</v>
      </c>
      <c r="E13">
        <f t="shared" si="2"/>
        <v>3.9428448646325664E-2</v>
      </c>
      <c r="F13">
        <f t="shared" si="3"/>
        <v>-0.22915771379458527</v>
      </c>
      <c r="G13">
        <v>0</v>
      </c>
      <c r="H13">
        <f t="shared" si="4"/>
        <v>0.26858616244091099</v>
      </c>
      <c r="I13">
        <f t="shared" si="5"/>
        <v>-1.0826163374360513</v>
      </c>
      <c r="J13">
        <f t="shared" si="6"/>
        <v>1.0826163374360513</v>
      </c>
      <c r="K13">
        <f t="shared" si="7"/>
        <v>0.46099399689806597</v>
      </c>
      <c r="L13">
        <f t="shared" si="8"/>
        <v>0.53900600310193403</v>
      </c>
      <c r="M13">
        <f t="shared" si="9"/>
        <v>2.1692256444309357</v>
      </c>
      <c r="N13">
        <f t="shared" si="10"/>
        <v>1.8552669065744805</v>
      </c>
    </row>
    <row r="14" spans="1:14" x14ac:dyDescent="0.25">
      <c r="A14" s="4">
        <f>IF('True_Odds_Calculator_2-way'!A15="","",'True_Odds_Calculator_2-way'!A15)</f>
        <v>1.92</v>
      </c>
      <c r="B14" s="4">
        <f>IF('True_Odds_Calculator_2-way'!B15="","",'True_Odds_Calculator_2-way'!B15)</f>
        <v>1.95</v>
      </c>
      <c r="C14" s="4">
        <f t="shared" si="0"/>
        <v>0.52083333333333337</v>
      </c>
      <c r="D14">
        <f t="shared" si="1"/>
        <v>0.51282051282051289</v>
      </c>
      <c r="E14">
        <f t="shared" si="2"/>
        <v>3.3653846153846256E-2</v>
      </c>
      <c r="F14">
        <f t="shared" si="3"/>
        <v>-0.23344017094017089</v>
      </c>
      <c r="G14">
        <v>0</v>
      </c>
      <c r="H14">
        <f t="shared" si="4"/>
        <v>0.26709401709401714</v>
      </c>
      <c r="I14">
        <f t="shared" si="5"/>
        <v>-1.0696563746013956</v>
      </c>
      <c r="J14">
        <f t="shared" si="6"/>
        <v>1.0696563746013956</v>
      </c>
      <c r="K14">
        <f t="shared" si="7"/>
        <v>0.50401095327935097</v>
      </c>
      <c r="L14">
        <f t="shared" si="8"/>
        <v>0.49598904672064897</v>
      </c>
      <c r="M14">
        <f t="shared" si="9"/>
        <v>1.9840838646332837</v>
      </c>
      <c r="N14">
        <f t="shared" si="10"/>
        <v>2.0161735558713256</v>
      </c>
    </row>
    <row r="15" spans="1:14" x14ac:dyDescent="0.25">
      <c r="A15" s="4">
        <f>IF('True_Odds_Calculator_2-way'!A16="","",'True_Odds_Calculator_2-way'!A16)</f>
        <v>2.12</v>
      </c>
      <c r="B15" s="4">
        <f>IF('True_Odds_Calculator_2-way'!B16="","",'True_Odds_Calculator_2-way'!B16)</f>
        <v>1.77</v>
      </c>
      <c r="C15" s="4">
        <f t="shared" si="0"/>
        <v>0.47169811320754712</v>
      </c>
      <c r="D15">
        <f t="shared" si="1"/>
        <v>0.56497175141242939</v>
      </c>
      <c r="E15">
        <f t="shared" si="2"/>
        <v>3.6669864619976567E-2</v>
      </c>
      <c r="F15">
        <f t="shared" si="3"/>
        <v>-0.22982624453682976</v>
      </c>
      <c r="G15">
        <v>0</v>
      </c>
      <c r="H15">
        <f t="shared" si="4"/>
        <v>0.26649610915680627</v>
      </c>
      <c r="I15">
        <f t="shared" si="5"/>
        <v>-1.0768262306348702</v>
      </c>
      <c r="J15">
        <f t="shared" si="6"/>
        <v>1.0768262306348702</v>
      </c>
      <c r="K15">
        <f t="shared" si="7"/>
        <v>0.45329983228431991</v>
      </c>
      <c r="L15">
        <f t="shared" si="8"/>
        <v>0.5467001677156802</v>
      </c>
      <c r="M15">
        <f t="shared" si="9"/>
        <v>2.2060453783110545</v>
      </c>
      <c r="N15">
        <f t="shared" si="10"/>
        <v>1.8291561975888497</v>
      </c>
    </row>
    <row r="16" spans="1:14" x14ac:dyDescent="0.25">
      <c r="A16" s="4">
        <f>IF('True_Odds_Calculator_2-way'!A17="","",'True_Odds_Calculator_2-way'!A17)</f>
        <v>2.21</v>
      </c>
      <c r="B16" s="4">
        <f>IF('True_Odds_Calculator_2-way'!B17="","",'True_Odds_Calculator_2-way'!B17)</f>
        <v>1.71</v>
      </c>
      <c r="C16" s="4">
        <f t="shared" si="0"/>
        <v>0.45248868778280543</v>
      </c>
      <c r="D16">
        <f t="shared" si="1"/>
        <v>0.58479532163742687</v>
      </c>
      <c r="E16">
        <f t="shared" si="2"/>
        <v>3.7284009420232245E-2</v>
      </c>
      <c r="F16">
        <f t="shared" si="3"/>
        <v>-0.22732925828901074</v>
      </c>
      <c r="G16">
        <v>0</v>
      </c>
      <c r="H16">
        <f t="shared" si="4"/>
        <v>0.26461326770924293</v>
      </c>
      <c r="I16">
        <f t="shared" si="5"/>
        <v>-1.0788924165398663</v>
      </c>
      <c r="J16">
        <f t="shared" si="6"/>
        <v>1.0788924165398663</v>
      </c>
      <c r="K16">
        <f t="shared" si="7"/>
        <v>0.43375295009879905</v>
      </c>
      <c r="L16">
        <f t="shared" si="8"/>
        <v>0.56624704990120123</v>
      </c>
      <c r="M16">
        <f t="shared" si="9"/>
        <v>2.305459824013238</v>
      </c>
      <c r="N16">
        <f t="shared" si="10"/>
        <v>1.7660136157433048</v>
      </c>
    </row>
    <row r="17" spans="1:14" x14ac:dyDescent="0.25">
      <c r="A17" s="4">
        <f>IF('True_Odds_Calculator_2-way'!A18="","",'True_Odds_Calculator_2-way'!A18)</f>
        <v>2.19</v>
      </c>
      <c r="B17" s="4">
        <f>IF('True_Odds_Calculator_2-way'!B18="","",'True_Odds_Calculator_2-way'!B18)</f>
        <v>1.72</v>
      </c>
      <c r="C17" s="4">
        <f t="shared" si="0"/>
        <v>0.45662100456621008</v>
      </c>
      <c r="D17">
        <f t="shared" si="1"/>
        <v>0.58139534883720934</v>
      </c>
      <c r="E17">
        <f t="shared" si="2"/>
        <v>3.8016353403419467E-2</v>
      </c>
      <c r="F17">
        <f t="shared" si="3"/>
        <v>-0.22746097483274919</v>
      </c>
      <c r="G17">
        <v>0</v>
      </c>
      <c r="H17">
        <f t="shared" si="4"/>
        <v>0.26547732823616865</v>
      </c>
      <c r="I17">
        <f t="shared" si="5"/>
        <v>-1.0803395392536077</v>
      </c>
      <c r="J17">
        <f t="shared" si="6"/>
        <v>1.0803395392536077</v>
      </c>
      <c r="K17">
        <f t="shared" si="7"/>
        <v>0.43752110049466114</v>
      </c>
      <c r="L17">
        <f t="shared" si="8"/>
        <v>0.5624788995053388</v>
      </c>
      <c r="M17">
        <f t="shared" si="9"/>
        <v>2.2856040517117928</v>
      </c>
      <c r="N17">
        <f t="shared" si="10"/>
        <v>1.7778444682625973</v>
      </c>
    </row>
    <row r="18" spans="1:14" x14ac:dyDescent="0.25">
      <c r="A18" s="4">
        <f>IF('True_Odds_Calculator_2-way'!A19="","",'True_Odds_Calculator_2-way'!A19)</f>
        <v>2.27</v>
      </c>
      <c r="B18" s="4">
        <f>IF('True_Odds_Calculator_2-way'!B19="","",'True_Odds_Calculator_2-way'!B19)</f>
        <v>1.67</v>
      </c>
      <c r="C18" s="4">
        <f t="shared" si="0"/>
        <v>0.44052863436123346</v>
      </c>
      <c r="D18">
        <f t="shared" si="1"/>
        <v>0.5988023952095809</v>
      </c>
      <c r="E18">
        <f t="shared" si="2"/>
        <v>3.9331029570814469E-2</v>
      </c>
      <c r="F18">
        <f t="shared" si="3"/>
        <v>-0.22445857184309781</v>
      </c>
      <c r="G18">
        <v>0</v>
      </c>
      <c r="H18">
        <f t="shared" si="4"/>
        <v>0.26378960141391228</v>
      </c>
      <c r="I18">
        <f t="shared" si="5"/>
        <v>-1.0840785170131719</v>
      </c>
      <c r="J18">
        <f t="shared" si="6"/>
        <v>1.0840785170131719</v>
      </c>
      <c r="K18">
        <f t="shared" si="7"/>
        <v>0.42073735021084574</v>
      </c>
      <c r="L18">
        <f t="shared" si="8"/>
        <v>0.57926264978915398</v>
      </c>
      <c r="M18">
        <f t="shared" si="9"/>
        <v>2.376779716606729</v>
      </c>
      <c r="N18">
        <f t="shared" si="10"/>
        <v>1.7263326063988251</v>
      </c>
    </row>
    <row r="19" spans="1:14" x14ac:dyDescent="0.25">
      <c r="A19" s="4">
        <f>IF('True_Odds_Calculator_2-way'!A20="","",'True_Odds_Calculator_2-way'!A20)</f>
        <v>1.92</v>
      </c>
      <c r="B19" s="4">
        <f>IF('True_Odds_Calculator_2-way'!B20="","",'True_Odds_Calculator_2-way'!B20)</f>
        <v>1.95</v>
      </c>
      <c r="C19" s="4">
        <f t="shared" si="0"/>
        <v>0.52083333333333337</v>
      </c>
      <c r="D19">
        <f t="shared" si="1"/>
        <v>0.51282051282051289</v>
      </c>
      <c r="E19">
        <f t="shared" si="2"/>
        <v>3.3653846153846256E-2</v>
      </c>
      <c r="F19">
        <f t="shared" si="3"/>
        <v>-0.23344017094017089</v>
      </c>
      <c r="G19">
        <v>0</v>
      </c>
      <c r="H19">
        <f t="shared" si="4"/>
        <v>0.26709401709401714</v>
      </c>
      <c r="I19">
        <f t="shared" si="5"/>
        <v>-1.0696563746013956</v>
      </c>
      <c r="J19">
        <f t="shared" si="6"/>
        <v>1.0696563746013956</v>
      </c>
      <c r="K19">
        <f t="shared" si="7"/>
        <v>0.50401095327935097</v>
      </c>
      <c r="L19">
        <f t="shared" si="8"/>
        <v>0.49598904672064897</v>
      </c>
      <c r="M19">
        <f t="shared" si="9"/>
        <v>1.9840838646332837</v>
      </c>
      <c r="N19">
        <f t="shared" si="10"/>
        <v>2.0161735558713256</v>
      </c>
    </row>
    <row r="20" spans="1:14" x14ac:dyDescent="0.25">
      <c r="A20" s="4">
        <f>IF('True_Odds_Calculator_2-way'!A21="","",'True_Odds_Calculator_2-way'!A21)</f>
        <v>2.4500000000000002</v>
      </c>
      <c r="B20" s="4">
        <f>IF('True_Odds_Calculator_2-way'!B21="","",'True_Odds_Calculator_2-way'!B21)</f>
        <v>1.59</v>
      </c>
      <c r="C20" s="4">
        <f t="shared" si="0"/>
        <v>0.4081632653061224</v>
      </c>
      <c r="D20">
        <f t="shared" si="1"/>
        <v>0.62893081761006286</v>
      </c>
      <c r="E20">
        <f t="shared" si="2"/>
        <v>3.7094082916185211E-2</v>
      </c>
      <c r="F20">
        <f t="shared" si="3"/>
        <v>-0.21961237325118743</v>
      </c>
      <c r="G20">
        <v>0</v>
      </c>
      <c r="H20">
        <f t="shared" si="4"/>
        <v>0.25670645616737259</v>
      </c>
      <c r="I20">
        <f t="shared" si="5"/>
        <v>-1.081160058403835</v>
      </c>
      <c r="J20">
        <f t="shared" si="6"/>
        <v>1.081160058403835</v>
      </c>
      <c r="K20">
        <f t="shared" si="7"/>
        <v>0.38945631391218749</v>
      </c>
      <c r="L20">
        <f t="shared" si="8"/>
        <v>0.61054368608781251</v>
      </c>
      <c r="M20">
        <f t="shared" si="9"/>
        <v>2.5676820846855613</v>
      </c>
      <c r="N20">
        <f t="shared" si="10"/>
        <v>1.6378844344582628</v>
      </c>
    </row>
    <row r="21" spans="1:14" x14ac:dyDescent="0.25">
      <c r="A21" s="4">
        <f>IF('True_Odds_Calculator_2-way'!A22="","",'True_Odds_Calculator_2-way'!A22)</f>
        <v>2.17</v>
      </c>
      <c r="B21" s="4">
        <f>IF('True_Odds_Calculator_2-way'!B22="","",'True_Odds_Calculator_2-way'!B22)</f>
        <v>1.74</v>
      </c>
      <c r="C21" s="4">
        <f t="shared" si="0"/>
        <v>0.46082949308755761</v>
      </c>
      <c r="D21">
        <f t="shared" si="1"/>
        <v>0.57471264367816088</v>
      </c>
      <c r="E21">
        <f t="shared" si="2"/>
        <v>3.5542136765718491E-2</v>
      </c>
      <c r="F21">
        <f t="shared" si="3"/>
        <v>-0.22930239949149844</v>
      </c>
      <c r="G21">
        <v>0</v>
      </c>
      <c r="H21">
        <f t="shared" si="4"/>
        <v>0.26484453625721699</v>
      </c>
      <c r="I21">
        <f t="shared" si="5"/>
        <v>-1.0747098003652684</v>
      </c>
      <c r="J21">
        <f t="shared" si="6"/>
        <v>1.0747098003652684</v>
      </c>
      <c r="K21">
        <f t="shared" si="7"/>
        <v>0.44298545385174265</v>
      </c>
      <c r="L21">
        <f t="shared" si="8"/>
        <v>0.55701454614825729</v>
      </c>
      <c r="M21">
        <f t="shared" si="9"/>
        <v>2.2574104664273644</v>
      </c>
      <c r="N21">
        <f t="shared" si="10"/>
        <v>1.7952852522702987</v>
      </c>
    </row>
    <row r="22" spans="1:14" x14ac:dyDescent="0.25">
      <c r="A22" s="4">
        <f>IF('True_Odds_Calculator_2-way'!A23="","",'True_Odds_Calculator_2-way'!A23)</f>
        <v>2.21</v>
      </c>
      <c r="B22" s="4">
        <f>IF('True_Odds_Calculator_2-way'!B23="","",'True_Odds_Calculator_2-way'!B23)</f>
        <v>1.7</v>
      </c>
      <c r="C22" s="4">
        <f t="shared" si="0"/>
        <v>0.45248868778280543</v>
      </c>
      <c r="D22">
        <f t="shared" si="1"/>
        <v>0.58823529411764708</v>
      </c>
      <c r="E22">
        <f t="shared" si="2"/>
        <v>4.0723981900452566E-2</v>
      </c>
      <c r="F22">
        <f t="shared" si="3"/>
        <v>-0.2254458344423742</v>
      </c>
      <c r="G22">
        <v>0</v>
      </c>
      <c r="H22">
        <f t="shared" si="4"/>
        <v>0.26616981634282671</v>
      </c>
      <c r="I22">
        <f t="shared" si="5"/>
        <v>-1.0865714630312671</v>
      </c>
      <c r="J22">
        <f t="shared" si="6"/>
        <v>1.0865714630312671</v>
      </c>
      <c r="K22">
        <f t="shared" si="7"/>
        <v>0.43201182193624138</v>
      </c>
      <c r="L22">
        <f t="shared" si="8"/>
        <v>0.56798817806375879</v>
      </c>
      <c r="M22">
        <f t="shared" si="9"/>
        <v>2.3147514702678329</v>
      </c>
      <c r="N22">
        <f t="shared" si="10"/>
        <v>1.7606000241218864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1.87</v>
      </c>
      <c r="B24" s="4">
        <f>IF('True_Odds_Calculator_2-way'!B25="","",'True_Odds_Calculator_2-way'!B25)</f>
        <v>2.0099999999999998</v>
      </c>
      <c r="C24" s="4">
        <f t="shared" si="0"/>
        <v>0.53475935828876997</v>
      </c>
      <c r="D24">
        <f t="shared" si="1"/>
        <v>0.49751243781094534</v>
      </c>
      <c r="E24">
        <f t="shared" si="2"/>
        <v>3.22717960997152E-2</v>
      </c>
      <c r="F24">
        <f t="shared" si="3"/>
        <v>-0.23377763588474743</v>
      </c>
      <c r="G24">
        <v>0</v>
      </c>
      <c r="H24">
        <f t="shared" si="4"/>
        <v>0.26604943198446268</v>
      </c>
      <c r="I24">
        <f t="shared" si="5"/>
        <v>-1.0667918442539084</v>
      </c>
      <c r="J24">
        <f t="shared" si="6"/>
        <v>1.0667918442539084</v>
      </c>
      <c r="K24">
        <f t="shared" si="7"/>
        <v>0.51864290324350448</v>
      </c>
      <c r="L24">
        <f t="shared" si="8"/>
        <v>0.48135709675649557</v>
      </c>
      <c r="M24">
        <f t="shared" si="9"/>
        <v>1.9281089045009006</v>
      </c>
      <c r="N24">
        <f t="shared" si="10"/>
        <v>2.0774597626964471</v>
      </c>
    </row>
    <row r="25" spans="1:14" x14ac:dyDescent="0.25">
      <c r="A25" s="4">
        <f>IF('True_Odds_Calculator_2-way'!A26="","",'True_Odds_Calculator_2-way'!A26)</f>
        <v>2.2000000000000002</v>
      </c>
      <c r="B25" s="4">
        <f>IF('True_Odds_Calculator_2-way'!B26="","",'True_Odds_Calculator_2-way'!B26)</f>
        <v>1.68</v>
      </c>
      <c r="C25" s="4">
        <f t="shared" si="0"/>
        <v>0.45454545454545453</v>
      </c>
      <c r="D25">
        <f t="shared" si="1"/>
        <v>0.59523809523809523</v>
      </c>
      <c r="E25">
        <f t="shared" si="2"/>
        <v>4.9783549783549708E-2</v>
      </c>
      <c r="F25">
        <f t="shared" si="3"/>
        <v>-0.22077922077922085</v>
      </c>
      <c r="G25">
        <v>0</v>
      </c>
      <c r="H25">
        <f t="shared" si="4"/>
        <v>0.27056277056277056</v>
      </c>
      <c r="I25">
        <f t="shared" si="5"/>
        <v>-1.1070186069251189</v>
      </c>
      <c r="J25">
        <f t="shared" si="6"/>
        <v>1.1070186069251189</v>
      </c>
      <c r="K25">
        <f t="shared" si="7"/>
        <v>0.42947535240557161</v>
      </c>
      <c r="L25">
        <f t="shared" si="8"/>
        <v>0.57052464759442856</v>
      </c>
      <c r="M25">
        <f t="shared" si="9"/>
        <v>2.3284223283101424</v>
      </c>
      <c r="N25">
        <f t="shared" si="10"/>
        <v>1.7527726527090808</v>
      </c>
    </row>
    <row r="26" spans="1:14" x14ac:dyDescent="0.25">
      <c r="A26" s="4">
        <f>IF('True_Odds_Calculator_2-way'!A27="","",'True_Odds_Calculator_2-way'!A27)</f>
        <v>2.2000000000000002</v>
      </c>
      <c r="B26" s="4">
        <f>IF('True_Odds_Calculator_2-way'!B27="","",'True_Odds_Calculator_2-way'!B27)</f>
        <v>1.71</v>
      </c>
      <c r="C26" s="4">
        <f t="shared" si="0"/>
        <v>0.45454545454545453</v>
      </c>
      <c r="D26">
        <f t="shared" si="1"/>
        <v>0.58479532163742687</v>
      </c>
      <c r="E26">
        <f t="shared" si="2"/>
        <v>3.9340776182881454E-2</v>
      </c>
      <c r="F26">
        <f t="shared" si="3"/>
        <v>-0.22647527910685805</v>
      </c>
      <c r="G26">
        <v>0</v>
      </c>
      <c r="H26">
        <f t="shared" si="4"/>
        <v>0.26581605528973945</v>
      </c>
      <c r="I26">
        <f t="shared" si="5"/>
        <v>-1.0833784750435986</v>
      </c>
      <c r="J26">
        <f t="shared" si="6"/>
        <v>1.0833784750435986</v>
      </c>
      <c r="K26">
        <f t="shared" si="7"/>
        <v>0.43477236885131854</v>
      </c>
      <c r="L26">
        <f t="shared" si="8"/>
        <v>0.56522763114868146</v>
      </c>
      <c r="M26">
        <f t="shared" si="9"/>
        <v>2.3000541700523187</v>
      </c>
      <c r="N26">
        <f t="shared" si="10"/>
        <v>1.7691987172809549</v>
      </c>
    </row>
    <row r="27" spans="1:14" x14ac:dyDescent="0.25">
      <c r="A27" s="4">
        <f>IF('True_Odds_Calculator_2-way'!A28="","",'True_Odds_Calculator_2-way'!A28)</f>
        <v>1.48</v>
      </c>
      <c r="B27" s="4">
        <f>IF('True_Odds_Calculator_2-way'!B28="","",'True_Odds_Calculator_2-way'!B28)</f>
        <v>2.65</v>
      </c>
      <c r="C27" s="4">
        <f t="shared" si="0"/>
        <v>0.67567567567567566</v>
      </c>
      <c r="D27">
        <f t="shared" si="1"/>
        <v>0.37735849056603776</v>
      </c>
      <c r="E27">
        <f t="shared" si="2"/>
        <v>5.3034166241713532E-2</v>
      </c>
      <c r="F27">
        <f t="shared" si="3"/>
        <v>-0.2019377868434471</v>
      </c>
      <c r="G27">
        <v>0</v>
      </c>
      <c r="H27">
        <f t="shared" si="4"/>
        <v>0.25497195308516063</v>
      </c>
      <c r="I27">
        <f t="shared" si="5"/>
        <v>-1.1236664374387373</v>
      </c>
      <c r="J27">
        <f t="shared" si="6"/>
        <v>1.1236664374387373</v>
      </c>
      <c r="K27">
        <f t="shared" si="7"/>
        <v>0.64962066799018825</v>
      </c>
      <c r="L27">
        <f t="shared" si="8"/>
        <v>0.35037933200981158</v>
      </c>
      <c r="M27">
        <f t="shared" si="9"/>
        <v>1.539359889970594</v>
      </c>
      <c r="N27">
        <f t="shared" si="10"/>
        <v>2.8540496217739157</v>
      </c>
    </row>
    <row r="28" spans="1:14" x14ac:dyDescent="0.25">
      <c r="A28" s="4">
        <f>IF('True_Odds_Calculator_2-way'!A29="","",'True_Odds_Calculator_2-way'!A29)</f>
        <v>1.76</v>
      </c>
      <c r="B28" s="4">
        <f>IF('True_Odds_Calculator_2-way'!B29="","",'True_Odds_Calculator_2-way'!B29)</f>
        <v>2.09</v>
      </c>
      <c r="C28" s="4">
        <f t="shared" si="0"/>
        <v>0.56818181818181823</v>
      </c>
      <c r="D28">
        <f t="shared" si="1"/>
        <v>0.47846889952153115</v>
      </c>
      <c r="E28">
        <f t="shared" si="2"/>
        <v>4.6650717703349276E-2</v>
      </c>
      <c r="F28">
        <f t="shared" si="3"/>
        <v>-0.22520661157024802</v>
      </c>
      <c r="G28">
        <v>0</v>
      </c>
      <c r="H28">
        <f t="shared" si="4"/>
        <v>0.27185732927359729</v>
      </c>
      <c r="I28">
        <f t="shared" si="5"/>
        <v>-1.0987021007226223</v>
      </c>
      <c r="J28">
        <f t="shared" si="6"/>
        <v>1.0987021007226223</v>
      </c>
      <c r="K28">
        <f t="shared" si="7"/>
        <v>0.54495509018599919</v>
      </c>
      <c r="L28">
        <f t="shared" si="8"/>
        <v>0.45504490981400092</v>
      </c>
      <c r="M28">
        <f t="shared" si="9"/>
        <v>1.8350135965491927</v>
      </c>
      <c r="N28">
        <f t="shared" si="10"/>
        <v>2.197585289787658</v>
      </c>
    </row>
    <row r="29" spans="1:14" x14ac:dyDescent="0.25">
      <c r="A29" s="4">
        <f>IF('True_Odds_Calculator_2-way'!A30="","",'True_Odds_Calculator_2-way'!A30)</f>
        <v>1.62</v>
      </c>
      <c r="B29" s="4">
        <f>IF('True_Odds_Calculator_2-way'!B30="","",'True_Odds_Calculator_2-way'!B30)</f>
        <v>2.33</v>
      </c>
      <c r="C29" s="4">
        <f t="shared" si="0"/>
        <v>0.61728395061728392</v>
      </c>
      <c r="D29">
        <f t="shared" si="1"/>
        <v>0.42918454935622319</v>
      </c>
      <c r="E29">
        <f t="shared" si="2"/>
        <v>4.6468499973506994E-2</v>
      </c>
      <c r="F29">
        <f t="shared" si="3"/>
        <v>-0.21846023419700111</v>
      </c>
      <c r="G29">
        <v>0</v>
      </c>
      <c r="H29">
        <f t="shared" si="4"/>
        <v>0.26492873417050811</v>
      </c>
      <c r="I29">
        <f t="shared" si="5"/>
        <v>-1.1012307625269453</v>
      </c>
      <c r="J29">
        <f t="shared" si="6"/>
        <v>1.1012307625269453</v>
      </c>
      <c r="K29">
        <f t="shared" si="7"/>
        <v>0.59426072284546572</v>
      </c>
      <c r="L29">
        <f t="shared" si="8"/>
        <v>0.40573927715453428</v>
      </c>
      <c r="M29">
        <f t="shared" si="9"/>
        <v>1.6827630727667064</v>
      </c>
      <c r="N29">
        <f t="shared" si="10"/>
        <v>2.4646369141608373</v>
      </c>
    </row>
    <row r="30" spans="1:14" x14ac:dyDescent="0.25">
      <c r="A30" s="4">
        <f>IF('True_Odds_Calculator_2-way'!A31="","",'True_Odds_Calculator_2-way'!A31)</f>
        <v>1.44</v>
      </c>
      <c r="B30" s="4">
        <f>IF('True_Odds_Calculator_2-way'!B31="","",'True_Odds_Calculator_2-way'!B31)</f>
        <v>2.8</v>
      </c>
      <c r="C30" s="4">
        <f t="shared" si="0"/>
        <v>0.69444444444444442</v>
      </c>
      <c r="D30">
        <f t="shared" si="1"/>
        <v>0.35714285714285715</v>
      </c>
      <c r="E30">
        <f t="shared" si="2"/>
        <v>5.1587301587301626E-2</v>
      </c>
      <c r="F30">
        <f t="shared" si="3"/>
        <v>-0.1964285714285714</v>
      </c>
      <c r="G30">
        <v>0</v>
      </c>
      <c r="H30">
        <f t="shared" si="4"/>
        <v>0.24801587301587302</v>
      </c>
      <c r="I30">
        <f t="shared" si="5"/>
        <v>-1.1236664374387368</v>
      </c>
      <c r="J30">
        <f t="shared" si="6"/>
        <v>1.1236664374387368</v>
      </c>
      <c r="K30">
        <f t="shared" si="7"/>
        <v>0.66915895702097083</v>
      </c>
      <c r="L30">
        <f t="shared" si="8"/>
        <v>0.33084104297902911</v>
      </c>
      <c r="M30">
        <f t="shared" si="9"/>
        <v>1.4944132324730444</v>
      </c>
      <c r="N30">
        <f t="shared" si="10"/>
        <v>3.0225995873897262</v>
      </c>
    </row>
    <row r="31" spans="1:14" x14ac:dyDescent="0.25">
      <c r="A31" s="4">
        <f>IF('True_Odds_Calculator_2-way'!A32="","",'True_Odds_Calculator_2-way'!A32)</f>
        <v>1.88</v>
      </c>
      <c r="B31" s="4">
        <f>IF('True_Odds_Calculator_2-way'!B32="","",'True_Odds_Calculator_2-way'!B32)</f>
        <v>1.95</v>
      </c>
      <c r="C31" s="4">
        <f t="shared" si="0"/>
        <v>0.53191489361702127</v>
      </c>
      <c r="D31">
        <f t="shared" si="1"/>
        <v>0.51282051282051289</v>
      </c>
      <c r="E31">
        <f t="shared" si="2"/>
        <v>4.4735406437534042E-2</v>
      </c>
      <c r="F31">
        <f t="shared" si="3"/>
        <v>-0.22804146208401543</v>
      </c>
      <c r="G31">
        <v>0</v>
      </c>
      <c r="H31">
        <f t="shared" si="4"/>
        <v>0.27277686852154942</v>
      </c>
      <c r="I31">
        <f t="shared" si="5"/>
        <v>-1.0936965981495175</v>
      </c>
      <c r="J31">
        <f t="shared" si="6"/>
        <v>1.0936965981495175</v>
      </c>
      <c r="K31">
        <f t="shared" si="7"/>
        <v>0.50956634210004492</v>
      </c>
      <c r="L31">
        <f t="shared" si="8"/>
        <v>0.49043365789995519</v>
      </c>
      <c r="M31">
        <f t="shared" si="9"/>
        <v>1.9624530063715757</v>
      </c>
      <c r="N31">
        <f t="shared" si="10"/>
        <v>2.0390117682420414</v>
      </c>
    </row>
    <row r="32" spans="1:14" x14ac:dyDescent="0.25">
      <c r="A32" s="4">
        <f>IF('True_Odds_Calculator_2-way'!A33="","",'True_Odds_Calculator_2-way'!A33)</f>
        <v>2.0499999999999998</v>
      </c>
      <c r="B32" s="4">
        <f>IF('True_Odds_Calculator_2-way'!B33="","",'True_Odds_Calculator_2-way'!B33)</f>
        <v>1.8</v>
      </c>
      <c r="C32" s="4">
        <f t="shared" si="0"/>
        <v>0.48780487804878053</v>
      </c>
      <c r="D32">
        <f t="shared" si="1"/>
        <v>0.55555555555555558</v>
      </c>
      <c r="E32">
        <f t="shared" si="2"/>
        <v>4.3360433604336057E-2</v>
      </c>
      <c r="F32">
        <f t="shared" si="3"/>
        <v>-0.22764227642276424</v>
      </c>
      <c r="G32">
        <v>0</v>
      </c>
      <c r="H32">
        <f t="shared" si="4"/>
        <v>0.2710027100271003</v>
      </c>
      <c r="I32">
        <f t="shared" si="5"/>
        <v>-1.091089451179962</v>
      </c>
      <c r="J32">
        <f t="shared" si="6"/>
        <v>1.091089451179962</v>
      </c>
      <c r="K32">
        <f t="shared" si="7"/>
        <v>0.466060555964672</v>
      </c>
      <c r="L32">
        <f t="shared" si="8"/>
        <v>0.533939444035328</v>
      </c>
      <c r="M32">
        <f t="shared" si="9"/>
        <v>2.1456439237389602</v>
      </c>
      <c r="N32">
        <f t="shared" si="10"/>
        <v>1.8728715609439694</v>
      </c>
    </row>
    <row r="33" spans="1:14" x14ac:dyDescent="0.25">
      <c r="A33" s="4">
        <f>IF('True_Odds_Calculator_2-way'!A34="","",'True_Odds_Calculator_2-way'!A34)</f>
        <v>2.08</v>
      </c>
      <c r="B33" s="4">
        <f>IF('True_Odds_Calculator_2-way'!B34="","",'True_Odds_Calculator_2-way'!B34)</f>
        <v>1.76</v>
      </c>
      <c r="C33" s="4">
        <f t="shared" si="0"/>
        <v>0.48076923076923073</v>
      </c>
      <c r="D33">
        <f t="shared" si="1"/>
        <v>0.56818181818181823</v>
      </c>
      <c r="E33">
        <f t="shared" si="2"/>
        <v>4.8951048951048959E-2</v>
      </c>
      <c r="F33">
        <f t="shared" si="3"/>
        <v>-0.22421328671328666</v>
      </c>
      <c r="G33">
        <v>0</v>
      </c>
      <c r="H33">
        <f t="shared" si="4"/>
        <v>0.27316433566433568</v>
      </c>
      <c r="I33">
        <f t="shared" si="5"/>
        <v>-1.1037769642208699</v>
      </c>
      <c r="J33">
        <f t="shared" si="6"/>
        <v>1.1037769642208699</v>
      </c>
      <c r="K33">
        <f t="shared" si="7"/>
        <v>0.45618791322653113</v>
      </c>
      <c r="L33">
        <f t="shared" si="8"/>
        <v>0.54381208677346893</v>
      </c>
      <c r="M33">
        <f t="shared" si="9"/>
        <v>2.1920791213585393</v>
      </c>
      <c r="N33">
        <f t="shared" si="10"/>
        <v>1.838870492807861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1.99</v>
      </c>
      <c r="C34" s="4">
        <f t="shared" si="0"/>
        <v>0.54054054054054046</v>
      </c>
      <c r="D34">
        <f t="shared" si="1"/>
        <v>0.50251256281407031</v>
      </c>
      <c r="E34">
        <f t="shared" si="2"/>
        <v>4.3053103354610656E-2</v>
      </c>
      <c r="F34">
        <f t="shared" si="3"/>
        <v>-0.22857530897731926</v>
      </c>
      <c r="G34">
        <v>0</v>
      </c>
      <c r="H34">
        <f t="shared" si="4"/>
        <v>0.27162841233192986</v>
      </c>
      <c r="I34">
        <f t="shared" si="5"/>
        <v>-1.0901165669462136</v>
      </c>
      <c r="J34">
        <f t="shared" si="6"/>
        <v>1.0901165669462136</v>
      </c>
      <c r="K34">
        <f t="shared" si="7"/>
        <v>0.51904934939114777</v>
      </c>
      <c r="L34">
        <f t="shared" si="8"/>
        <v>0.48095065060885256</v>
      </c>
      <c r="M34">
        <f t="shared" si="9"/>
        <v>1.9265990819042815</v>
      </c>
      <c r="N34">
        <f t="shared" si="10"/>
        <v>2.0792154012767514</v>
      </c>
    </row>
    <row r="35" spans="1:14" x14ac:dyDescent="0.25">
      <c r="A35" s="4">
        <f>IF('True_Odds_Calculator_2-way'!A36="","",'True_Odds_Calculator_2-way'!A36)</f>
        <v>1.61</v>
      </c>
      <c r="B35" s="4">
        <f>IF('True_Odds_Calculator_2-way'!B36="","",'True_Odds_Calculator_2-way'!B36)</f>
        <v>2.3199999999999998</v>
      </c>
      <c r="C35" s="4">
        <f t="shared" si="0"/>
        <v>0.6211180124223602</v>
      </c>
      <c r="D35">
        <f t="shared" si="1"/>
        <v>0.43103448275862072</v>
      </c>
      <c r="E35">
        <f t="shared" si="2"/>
        <v>5.2152495180980862E-2</v>
      </c>
      <c r="F35">
        <f t="shared" si="3"/>
        <v>-0.2155707860355538</v>
      </c>
      <c r="G35">
        <v>0</v>
      </c>
      <c r="H35">
        <f t="shared" si="4"/>
        <v>0.2677232812165346</v>
      </c>
      <c r="I35">
        <f t="shared" si="5"/>
        <v>-1.1144179967299825</v>
      </c>
      <c r="J35">
        <f t="shared" si="6"/>
        <v>1.1144179967299825</v>
      </c>
      <c r="K35">
        <f t="shared" si="7"/>
        <v>0.5953107451169265</v>
      </c>
      <c r="L35">
        <f t="shared" si="8"/>
        <v>0.40468925488307361</v>
      </c>
      <c r="M35">
        <f t="shared" si="9"/>
        <v>1.6797949780052894</v>
      </c>
      <c r="N35">
        <f t="shared" si="10"/>
        <v>2.471031755683577</v>
      </c>
    </row>
    <row r="36" spans="1:14" x14ac:dyDescent="0.25">
      <c r="A36" s="4">
        <f>IF('True_Odds_Calculator_2-way'!A37="","",'True_Odds_Calculator_2-way'!A37)</f>
        <v>1.67</v>
      </c>
      <c r="B36" s="4">
        <f>IF('True_Odds_Calculator_2-way'!B37="","",'True_Odds_Calculator_2-way'!B37)</f>
        <v>2.23</v>
      </c>
      <c r="C36" s="4">
        <f t="shared" si="0"/>
        <v>0.5988023952095809</v>
      </c>
      <c r="D36">
        <f t="shared" si="1"/>
        <v>0.44843049327354262</v>
      </c>
      <c r="E36">
        <f t="shared" si="2"/>
        <v>4.7232888483123459E-2</v>
      </c>
      <c r="F36">
        <f t="shared" si="3"/>
        <v>-0.22128836497408777</v>
      </c>
      <c r="G36">
        <v>0</v>
      </c>
      <c r="H36">
        <f t="shared" si="4"/>
        <v>0.26852125345721117</v>
      </c>
      <c r="I36">
        <f t="shared" si="5"/>
        <v>-1.1015647826027291</v>
      </c>
      <c r="J36">
        <f t="shared" si="6"/>
        <v>1.1015647826027291</v>
      </c>
      <c r="K36">
        <f t="shared" si="7"/>
        <v>0.57535796903051928</v>
      </c>
      <c r="L36">
        <f t="shared" si="8"/>
        <v>0.42464203096948078</v>
      </c>
      <c r="M36">
        <f t="shared" si="9"/>
        <v>1.7380484043438287</v>
      </c>
      <c r="N36">
        <f t="shared" si="10"/>
        <v>2.3549246826013568</v>
      </c>
    </row>
    <row r="37" spans="1:14" x14ac:dyDescent="0.25">
      <c r="A37" s="4">
        <f>IF('True_Odds_Calculator_2-way'!A38="","",'True_Odds_Calculator_2-way'!A38)</f>
        <v>1.45</v>
      </c>
      <c r="B37" s="4">
        <f>IF('True_Odds_Calculator_2-way'!B38="","",'True_Odds_Calculator_2-way'!B38)</f>
        <v>2.71</v>
      </c>
      <c r="C37" s="4">
        <f t="shared" si="0"/>
        <v>0.68965517241379315</v>
      </c>
      <c r="D37">
        <f t="shared" si="1"/>
        <v>0.36900369003690037</v>
      </c>
      <c r="E37">
        <f t="shared" si="2"/>
        <v>5.8658862450693405E-2</v>
      </c>
      <c r="F37">
        <f t="shared" si="3"/>
        <v>-0.19582644102303104</v>
      </c>
      <c r="G37">
        <v>0</v>
      </c>
      <c r="H37">
        <f t="shared" si="4"/>
        <v>0.25448530347372439</v>
      </c>
      <c r="I37">
        <f t="shared" si="5"/>
        <v>-1.139975946761282</v>
      </c>
      <c r="J37">
        <f t="shared" si="6"/>
        <v>1.139975946761282</v>
      </c>
      <c r="K37">
        <f t="shared" si="7"/>
        <v>0.66094326108507406</v>
      </c>
      <c r="L37">
        <f t="shared" si="8"/>
        <v>0.3390567389149261</v>
      </c>
      <c r="M37">
        <f t="shared" si="9"/>
        <v>1.5129891760425769</v>
      </c>
      <c r="N37">
        <f t="shared" si="10"/>
        <v>2.949358868961792</v>
      </c>
    </row>
    <row r="38" spans="1:14" x14ac:dyDescent="0.25">
      <c r="A38" s="4">
        <f>IF('True_Odds_Calculator_2-way'!A39="","",'True_Odds_Calculator_2-way'!A39)</f>
        <v>1.83</v>
      </c>
      <c r="B38" s="4">
        <f>IF('True_Odds_Calculator_2-way'!B39="","",'True_Odds_Calculator_2-way'!B39)</f>
        <v>2.0099999999999998</v>
      </c>
      <c r="C38" s="4">
        <f t="shared" si="0"/>
        <v>0.54644808743169393</v>
      </c>
      <c r="D38">
        <f t="shared" si="1"/>
        <v>0.49751243781094534</v>
      </c>
      <c r="E38">
        <f t="shared" si="2"/>
        <v>4.3960525242639381E-2</v>
      </c>
      <c r="F38">
        <f t="shared" si="3"/>
        <v>-0.22790419487263125</v>
      </c>
      <c r="G38">
        <v>0</v>
      </c>
      <c r="H38">
        <f t="shared" si="4"/>
        <v>0.27186472011527063</v>
      </c>
      <c r="I38">
        <f t="shared" si="5"/>
        <v>-1.0921952084562025</v>
      </c>
      <c r="J38">
        <f t="shared" si="6"/>
        <v>1.0921952084562025</v>
      </c>
      <c r="K38">
        <f t="shared" si="7"/>
        <v>0.52451531528425399</v>
      </c>
      <c r="L38">
        <f t="shared" si="8"/>
        <v>0.47548468471574579</v>
      </c>
      <c r="M38">
        <f t="shared" si="9"/>
        <v>1.9065220230186481</v>
      </c>
      <c r="N38">
        <f t="shared" si="10"/>
        <v>2.1031171605407648</v>
      </c>
    </row>
    <row r="39" spans="1:14" x14ac:dyDescent="0.25">
      <c r="A39" s="4">
        <f>IF('True_Odds_Calculator_2-way'!A40="","",'True_Odds_Calculator_2-way'!A40)</f>
        <v>1.99</v>
      </c>
      <c r="B39" s="4">
        <f>IF('True_Odds_Calculator_2-way'!B40="","",'True_Odds_Calculator_2-way'!B40)</f>
        <v>1.85</v>
      </c>
      <c r="C39" s="4">
        <f t="shared" si="0"/>
        <v>0.50251256281407031</v>
      </c>
      <c r="D39">
        <f t="shared" si="1"/>
        <v>0.54054054054054046</v>
      </c>
      <c r="E39">
        <f t="shared" si="2"/>
        <v>4.3053103354610656E-2</v>
      </c>
      <c r="F39">
        <f t="shared" si="3"/>
        <v>-0.22857530897731926</v>
      </c>
      <c r="G39">
        <v>0</v>
      </c>
      <c r="H39">
        <f t="shared" si="4"/>
        <v>0.27162841233192986</v>
      </c>
      <c r="I39">
        <f t="shared" si="5"/>
        <v>-1.0901165669462136</v>
      </c>
      <c r="J39">
        <f t="shared" si="6"/>
        <v>1.0901165669462136</v>
      </c>
      <c r="K39">
        <f t="shared" si="7"/>
        <v>0.48095065060885256</v>
      </c>
      <c r="L39">
        <f t="shared" si="8"/>
        <v>0.51904934939114777</v>
      </c>
      <c r="M39">
        <f t="shared" si="9"/>
        <v>2.0792154012767514</v>
      </c>
      <c r="N39">
        <f t="shared" si="10"/>
        <v>1.9265990819042815</v>
      </c>
    </row>
    <row r="40" spans="1:14" x14ac:dyDescent="0.25">
      <c r="A40" s="4">
        <f>IF('True_Odds_Calculator_2-way'!A41="","",'True_Odds_Calculator_2-way'!A41)</f>
        <v>1.71</v>
      </c>
      <c r="B40" s="4">
        <f>IF('True_Odds_Calculator_2-way'!B41="","",'True_Odds_Calculator_2-way'!B41)</f>
        <v>2.16</v>
      </c>
      <c r="C40" s="4">
        <f t="shared" si="0"/>
        <v>0.58479532163742687</v>
      </c>
      <c r="D40">
        <f t="shared" si="1"/>
        <v>0.46296296296296291</v>
      </c>
      <c r="E40">
        <f t="shared" si="2"/>
        <v>4.7758284600389889E-2</v>
      </c>
      <c r="F40">
        <f t="shared" si="3"/>
        <v>-0.22298029023175214</v>
      </c>
      <c r="G40">
        <v>0</v>
      </c>
      <c r="H40">
        <f t="shared" si="4"/>
        <v>0.27073857483214203</v>
      </c>
      <c r="I40">
        <f t="shared" si="5"/>
        <v>-1.1018991068031498</v>
      </c>
      <c r="J40">
        <f t="shared" si="6"/>
        <v>1.1018991068031498</v>
      </c>
      <c r="K40">
        <f t="shared" si="7"/>
        <v>0.56105754585983503</v>
      </c>
      <c r="L40">
        <f t="shared" si="8"/>
        <v>0.43894245414016486</v>
      </c>
      <c r="M40">
        <f t="shared" si="9"/>
        <v>1.7823483658302366</v>
      </c>
      <c r="N40">
        <f t="shared" si="10"/>
        <v>2.2782029638916539</v>
      </c>
    </row>
    <row r="41" spans="1:14" x14ac:dyDescent="0.25">
      <c r="A41" s="4">
        <f>IF('True_Odds_Calculator_2-way'!A42="","",'True_Odds_Calculator_2-way'!A42)</f>
        <v>1.99</v>
      </c>
      <c r="B41" s="4">
        <f>IF('True_Odds_Calculator_2-way'!B42="","",'True_Odds_Calculator_2-way'!B42)</f>
        <v>1.85</v>
      </c>
      <c r="C41" s="4">
        <f t="shared" si="0"/>
        <v>0.50251256281407031</v>
      </c>
      <c r="D41">
        <f t="shared" si="1"/>
        <v>0.54054054054054046</v>
      </c>
      <c r="E41">
        <f t="shared" si="2"/>
        <v>4.3053103354610656E-2</v>
      </c>
      <c r="F41">
        <f t="shared" si="3"/>
        <v>-0.22857530897731926</v>
      </c>
      <c r="G41">
        <v>0</v>
      </c>
      <c r="H41">
        <f t="shared" si="4"/>
        <v>0.27162841233192986</v>
      </c>
      <c r="I41">
        <f t="shared" si="5"/>
        <v>-1.0901165669462136</v>
      </c>
      <c r="J41">
        <f t="shared" si="6"/>
        <v>1.0901165669462136</v>
      </c>
      <c r="K41">
        <f t="shared" si="7"/>
        <v>0.48095065060885256</v>
      </c>
      <c r="L41">
        <f t="shared" si="8"/>
        <v>0.51904934939114777</v>
      </c>
      <c r="M41">
        <f t="shared" si="9"/>
        <v>2.0792154012767514</v>
      </c>
      <c r="N41">
        <f t="shared" si="10"/>
        <v>1.9265990819042815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1.85</v>
      </c>
      <c r="C42" s="4">
        <f t="shared" si="0"/>
        <v>0.50505050505050508</v>
      </c>
      <c r="D42">
        <f t="shared" si="1"/>
        <v>0.54054054054054046</v>
      </c>
      <c r="E42">
        <f t="shared" si="2"/>
        <v>4.5591045591045543E-2</v>
      </c>
      <c r="F42">
        <f t="shared" si="3"/>
        <v>-0.22740922740922742</v>
      </c>
      <c r="G42">
        <v>0</v>
      </c>
      <c r="H42">
        <f t="shared" si="4"/>
        <v>0.27300027300027296</v>
      </c>
      <c r="I42">
        <f t="shared" si="5"/>
        <v>-1.0956642697819576</v>
      </c>
      <c r="J42">
        <f t="shared" si="6"/>
        <v>1.0956642697819576</v>
      </c>
      <c r="K42">
        <f t="shared" si="7"/>
        <v>0.48221797483362183</v>
      </c>
      <c r="L42">
        <f t="shared" si="8"/>
        <v>0.51778202516637828</v>
      </c>
      <c r="M42">
        <f t="shared" si="9"/>
        <v>2.0737509843863182</v>
      </c>
      <c r="N42">
        <f t="shared" si="10"/>
        <v>1.9313146293146641</v>
      </c>
    </row>
    <row r="43" spans="1:14" x14ac:dyDescent="0.25">
      <c r="A43" s="4">
        <f>IF('True_Odds_Calculator_2-way'!A44="","",'True_Odds_Calculator_2-way'!A44)</f>
        <v>1.84</v>
      </c>
      <c r="B43" s="4">
        <f>IF('True_Odds_Calculator_2-way'!B44="","",'True_Odds_Calculator_2-way'!B44)</f>
        <v>2</v>
      </c>
      <c r="C43" s="4">
        <f t="shared" si="0"/>
        <v>0.54347826086956519</v>
      </c>
      <c r="D43">
        <f t="shared" si="1"/>
        <v>0.5</v>
      </c>
      <c r="E43">
        <f t="shared" si="2"/>
        <v>4.3478260869565188E-2</v>
      </c>
      <c r="F43">
        <f t="shared" si="3"/>
        <v>-0.22826086956521741</v>
      </c>
      <c r="G43">
        <v>0</v>
      </c>
      <c r="H43">
        <f t="shared" si="4"/>
        <v>0.27173913043478259</v>
      </c>
      <c r="I43">
        <f t="shared" si="5"/>
        <v>-1.0910894511799618</v>
      </c>
      <c r="J43">
        <f t="shared" si="6"/>
        <v>1.0910894511799618</v>
      </c>
      <c r="K43">
        <f t="shared" si="7"/>
        <v>0.52178038130519999</v>
      </c>
      <c r="L43">
        <f t="shared" si="8"/>
        <v>0.47821961869479995</v>
      </c>
      <c r="M43">
        <f t="shared" si="9"/>
        <v>1.9165151389911681</v>
      </c>
      <c r="N43">
        <f t="shared" si="10"/>
        <v>2.091089451179962</v>
      </c>
    </row>
    <row r="44" spans="1:14" x14ac:dyDescent="0.25">
      <c r="A44" s="4">
        <f>IF('True_Odds_Calculator_2-way'!A45="","",'True_Odds_Calculator_2-way'!A45)</f>
        <v>1.81</v>
      </c>
      <c r="B44" s="4">
        <f>IF('True_Odds_Calculator_2-way'!B45="","",'True_Odds_Calculator_2-way'!B45)</f>
        <v>2.0099999999999998</v>
      </c>
      <c r="C44" s="4">
        <f t="shared" si="0"/>
        <v>0.5524861878453039</v>
      </c>
      <c r="D44">
        <f t="shared" si="1"/>
        <v>0.49751243781094534</v>
      </c>
      <c r="E44">
        <f t="shared" si="2"/>
        <v>4.999862565624924E-2</v>
      </c>
      <c r="F44">
        <f t="shared" si="3"/>
        <v>-0.22487012451554378</v>
      </c>
      <c r="G44">
        <v>0</v>
      </c>
      <c r="H44">
        <f t="shared" si="4"/>
        <v>0.27486875017179302</v>
      </c>
      <c r="I44">
        <f t="shared" si="5"/>
        <v>-1.1055968780110992</v>
      </c>
      <c r="J44">
        <f t="shared" si="6"/>
        <v>1.1055968780110992</v>
      </c>
      <c r="K44">
        <f t="shared" si="7"/>
        <v>0.52755597049559944</v>
      </c>
      <c r="L44">
        <f t="shared" si="8"/>
        <v>0.47244402950440073</v>
      </c>
      <c r="M44">
        <f t="shared" si="9"/>
        <v>1.89553347118899</v>
      </c>
      <c r="N44">
        <f t="shared" si="10"/>
        <v>2.1166528467912094</v>
      </c>
    </row>
    <row r="45" spans="1:14" x14ac:dyDescent="0.25">
      <c r="A45" s="4">
        <f>IF('True_Odds_Calculator_2-way'!A46="","",'True_Odds_Calculator_2-way'!A46)</f>
        <v>1.74</v>
      </c>
      <c r="B45" s="4">
        <f>IF('True_Odds_Calculator_2-way'!B46="","",'True_Odds_Calculator_2-way'!B46)</f>
        <v>2.0699999999999998</v>
      </c>
      <c r="C45" s="4">
        <f t="shared" si="0"/>
        <v>0.57471264367816088</v>
      </c>
      <c r="D45">
        <f t="shared" si="1"/>
        <v>0.48309178743961356</v>
      </c>
      <c r="E45">
        <f t="shared" si="2"/>
        <v>5.7804431117774335E-2</v>
      </c>
      <c r="F45">
        <f t="shared" si="3"/>
        <v>-0.21983452718085417</v>
      </c>
      <c r="G45">
        <v>0</v>
      </c>
      <c r="H45">
        <f t="shared" si="4"/>
        <v>0.27763895829862845</v>
      </c>
      <c r="I45">
        <f t="shared" si="5"/>
        <v>-1.1238083413904847</v>
      </c>
      <c r="J45">
        <f t="shared" si="6"/>
        <v>1.1238083413904847</v>
      </c>
      <c r="K45">
        <f t="shared" si="7"/>
        <v>0.54596531905155732</v>
      </c>
      <c r="L45">
        <f t="shared" si="8"/>
        <v>0.45403468094844279</v>
      </c>
      <c r="M45">
        <f t="shared" si="9"/>
        <v>1.8316181726289591</v>
      </c>
      <c r="N45">
        <f t="shared" si="10"/>
        <v>2.2024749252878184</v>
      </c>
    </row>
    <row r="46" spans="1:14" x14ac:dyDescent="0.25">
      <c r="A46" s="4">
        <f>IF('True_Odds_Calculator_2-way'!A47="","",'True_Odds_Calculator_2-way'!A47)</f>
        <v>1.9</v>
      </c>
      <c r="B46" s="4">
        <f>IF('True_Odds_Calculator_2-way'!B47="","",'True_Odds_Calculator_2-way'!B47)</f>
        <v>1.92</v>
      </c>
      <c r="C46" s="4">
        <f t="shared" si="0"/>
        <v>0.52631578947368418</v>
      </c>
      <c r="D46">
        <f t="shared" si="1"/>
        <v>0.52083333333333337</v>
      </c>
      <c r="E46">
        <f t="shared" si="2"/>
        <v>4.7149122807017552E-2</v>
      </c>
      <c r="F46">
        <f t="shared" si="3"/>
        <v>-0.22697368421052633</v>
      </c>
      <c r="G46">
        <v>0</v>
      </c>
      <c r="H46">
        <f t="shared" si="4"/>
        <v>0.27412280701754388</v>
      </c>
      <c r="I46">
        <f t="shared" si="5"/>
        <v>-1.0989674556596449</v>
      </c>
      <c r="J46">
        <f t="shared" si="6"/>
        <v>1.0989674556596449</v>
      </c>
      <c r="K46">
        <f t="shared" si="7"/>
        <v>0.50274733569069663</v>
      </c>
      <c r="L46">
        <f t="shared" si="8"/>
        <v>0.49725266430930348</v>
      </c>
      <c r="M46">
        <f t="shared" si="9"/>
        <v>1.9890707100936806</v>
      </c>
      <c r="N46">
        <f t="shared" si="10"/>
        <v>2.0110500592068727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2.06</v>
      </c>
      <c r="C47" s="4">
        <f t="shared" si="0"/>
        <v>0.56818181818181823</v>
      </c>
      <c r="D47">
        <f t="shared" si="1"/>
        <v>0.4854368932038835</v>
      </c>
      <c r="E47">
        <f t="shared" si="2"/>
        <v>5.3618711385701623E-2</v>
      </c>
      <c r="F47">
        <f t="shared" si="3"/>
        <v>-0.222197705207414</v>
      </c>
      <c r="G47">
        <v>0</v>
      </c>
      <c r="H47">
        <f t="shared" si="4"/>
        <v>0.27581641659311568</v>
      </c>
      <c r="I47">
        <f t="shared" si="5"/>
        <v>-1.1141412945539659</v>
      </c>
      <c r="J47">
        <f t="shared" si="6"/>
        <v>1.1141412945539659</v>
      </c>
      <c r="K47">
        <f t="shared" si="7"/>
        <v>0.54149257702441678</v>
      </c>
      <c r="L47">
        <f t="shared" si="8"/>
        <v>0.45850742297558345</v>
      </c>
      <c r="M47">
        <f t="shared" si="9"/>
        <v>1.8467473838610133</v>
      </c>
      <c r="N47">
        <f t="shared" si="10"/>
        <v>2.1809897722272038</v>
      </c>
    </row>
    <row r="48" spans="1:14" x14ac:dyDescent="0.25">
      <c r="A48" s="4">
        <f>IF('True_Odds_Calculator_2-way'!A49="","",'True_Odds_Calculator_2-way'!A49)</f>
        <v>1.77</v>
      </c>
      <c r="B48" s="4">
        <f>IF('True_Odds_Calculator_2-way'!B49="","",'True_Odds_Calculator_2-way'!B49)</f>
        <v>2.0299999999999998</v>
      </c>
      <c r="C48" s="4">
        <f t="shared" si="0"/>
        <v>0.56497175141242939</v>
      </c>
      <c r="D48">
        <f t="shared" si="1"/>
        <v>0.49261083743842371</v>
      </c>
      <c r="E48">
        <f t="shared" si="2"/>
        <v>5.7582588850852989E-2</v>
      </c>
      <c r="F48">
        <f t="shared" si="3"/>
        <v>-0.22072861874147676</v>
      </c>
      <c r="G48">
        <v>0</v>
      </c>
      <c r="H48">
        <f t="shared" si="4"/>
        <v>0.2783112075923298</v>
      </c>
      <c r="I48">
        <f t="shared" si="5"/>
        <v>-1.1228869254216181</v>
      </c>
      <c r="J48">
        <f t="shared" si="6"/>
        <v>1.1228869254216181</v>
      </c>
      <c r="K48">
        <f t="shared" si="7"/>
        <v>0.53630145941582608</v>
      </c>
      <c r="L48">
        <f t="shared" si="8"/>
        <v>0.46369854058417398</v>
      </c>
      <c r="M48">
        <f t="shared" si="9"/>
        <v>1.8646229325746457</v>
      </c>
      <c r="N48">
        <f t="shared" si="10"/>
        <v>2.1565735331842664</v>
      </c>
    </row>
    <row r="49" spans="1:14" x14ac:dyDescent="0.25">
      <c r="A49" s="4">
        <f>IF('True_Odds_Calculator_2-way'!A50="","",'True_Odds_Calculator_2-way'!A50)</f>
        <v>1.78</v>
      </c>
      <c r="B49" s="4">
        <f>IF('True_Odds_Calculator_2-way'!B50="","",'True_Odds_Calculator_2-way'!B50)</f>
        <v>2.02</v>
      </c>
      <c r="C49" s="4">
        <f t="shared" si="0"/>
        <v>0.5617977528089888</v>
      </c>
      <c r="D49">
        <f t="shared" si="1"/>
        <v>0.49504950495049505</v>
      </c>
      <c r="E49">
        <f t="shared" si="2"/>
        <v>5.6847257759483849E-2</v>
      </c>
      <c r="F49">
        <f t="shared" si="3"/>
        <v>-0.22127044165090659</v>
      </c>
      <c r="G49">
        <v>0</v>
      </c>
      <c r="H49">
        <f t="shared" si="4"/>
        <v>0.2781176994103905</v>
      </c>
      <c r="I49">
        <f t="shared" si="5"/>
        <v>-1.1211213233271877</v>
      </c>
      <c r="J49">
        <f t="shared" si="6"/>
        <v>1.1211213233271877</v>
      </c>
      <c r="K49">
        <f t="shared" si="7"/>
        <v>0.5334828131703736</v>
      </c>
      <c r="L49">
        <f t="shared" si="8"/>
        <v>0.46651718682962634</v>
      </c>
      <c r="M49">
        <f t="shared" si="9"/>
        <v>1.8744746321952062</v>
      </c>
      <c r="N49">
        <f t="shared" si="10"/>
        <v>2.1435437497937313</v>
      </c>
    </row>
    <row r="50" spans="1:14" x14ac:dyDescent="0.25">
      <c r="A50" s="4">
        <f>IF('True_Odds_Calculator_2-way'!A51="","",'True_Odds_Calculator_2-way'!A51)</f>
        <v>1.53</v>
      </c>
      <c r="B50" s="4">
        <f>IF('True_Odds_Calculator_2-way'!B51="","",'True_Odds_Calculator_2-way'!B51)</f>
        <v>2.39</v>
      </c>
      <c r="C50" s="4">
        <f t="shared" si="0"/>
        <v>0.65359477124183007</v>
      </c>
      <c r="D50">
        <f t="shared" si="1"/>
        <v>0.41841004184100417</v>
      </c>
      <c r="E50">
        <f t="shared" si="2"/>
        <v>7.2004813082834129E-2</v>
      </c>
      <c r="F50">
        <f t="shared" si="3"/>
        <v>-0.20146580249952151</v>
      </c>
      <c r="G50">
        <v>0</v>
      </c>
      <c r="H50">
        <f t="shared" si="4"/>
        <v>0.27347061558235569</v>
      </c>
      <c r="I50">
        <f t="shared" si="5"/>
        <v>-1.1650770971587572</v>
      </c>
      <c r="J50">
        <f t="shared" si="6"/>
        <v>1.1650770971587572</v>
      </c>
      <c r="K50">
        <f t="shared" si="7"/>
        <v>0.61824151456179466</v>
      </c>
      <c r="L50">
        <f t="shared" si="8"/>
        <v>0.3817584854382054</v>
      </c>
      <c r="M50">
        <f t="shared" si="9"/>
        <v>1.6174908614941415</v>
      </c>
      <c r="N50">
        <f t="shared" si="10"/>
        <v>2.6194571650506728</v>
      </c>
    </row>
    <row r="51" spans="1:14" x14ac:dyDescent="0.25">
      <c r="A51" s="4">
        <f>IF('True_Odds_Calculator_2-way'!A52="","",'True_Odds_Calculator_2-way'!A52)</f>
        <v>1.88</v>
      </c>
      <c r="B51" s="4">
        <f>IF('True_Odds_Calculator_2-way'!B52="","",'True_Odds_Calculator_2-way'!B52)</f>
        <v>1.94</v>
      </c>
      <c r="C51" s="4">
        <f t="shared" si="0"/>
        <v>0.53191489361702127</v>
      </c>
      <c r="D51">
        <f t="shared" si="1"/>
        <v>0.51546391752577325</v>
      </c>
      <c r="E51">
        <f t="shared" si="2"/>
        <v>4.7378811142794408E-2</v>
      </c>
      <c r="F51">
        <f t="shared" si="3"/>
        <v>-0.22680412371134029</v>
      </c>
      <c r="G51">
        <v>0</v>
      </c>
      <c r="H51">
        <f t="shared" si="4"/>
        <v>0.2741829348541347</v>
      </c>
      <c r="I51">
        <f t="shared" si="5"/>
        <v>-1.0994987428338558</v>
      </c>
      <c r="J51">
        <f t="shared" si="6"/>
        <v>1.0994987428338558</v>
      </c>
      <c r="K51">
        <f t="shared" si="7"/>
        <v>0.50824399879723636</v>
      </c>
      <c r="L51">
        <f t="shared" si="8"/>
        <v>0.49175600120276386</v>
      </c>
      <c r="M51">
        <f t="shared" si="9"/>
        <v>1.9675588936937933</v>
      </c>
      <c r="N51">
        <f t="shared" si="10"/>
        <v>2.0335288182638238</v>
      </c>
    </row>
    <row r="52" spans="1:14" x14ac:dyDescent="0.25">
      <c r="A52" s="4">
        <f>IF('True_Odds_Calculator_2-way'!A53="","",'True_Odds_Calculator_2-way'!A53)</f>
        <v>1.6</v>
      </c>
      <c r="B52" s="4">
        <f>IF('True_Odds_Calculator_2-way'!B53="","",'True_Odds_Calculator_2-way'!B53)</f>
        <v>2.27</v>
      </c>
      <c r="C52" s="4">
        <f t="shared" si="0"/>
        <v>0.625</v>
      </c>
      <c r="D52">
        <f t="shared" si="1"/>
        <v>0.44052863436123346</v>
      </c>
      <c r="E52">
        <f t="shared" si="2"/>
        <v>6.5528634361233351E-2</v>
      </c>
      <c r="F52">
        <f t="shared" si="3"/>
        <v>-0.2098017621145376</v>
      </c>
      <c r="G52">
        <v>0</v>
      </c>
      <c r="H52">
        <f t="shared" si="4"/>
        <v>0.2753303964757709</v>
      </c>
      <c r="I52">
        <f t="shared" si="5"/>
        <v>-1.1455723277057839</v>
      </c>
      <c r="J52">
        <f t="shared" si="6"/>
        <v>1.1455723277057839</v>
      </c>
      <c r="K52">
        <f t="shared" si="7"/>
        <v>0.59264759147491386</v>
      </c>
      <c r="L52">
        <f t="shared" si="8"/>
        <v>0.40735240852508636</v>
      </c>
      <c r="M52">
        <f t="shared" si="9"/>
        <v>1.6873433966234703</v>
      </c>
      <c r="N52">
        <f t="shared" si="10"/>
        <v>2.4548768561863459</v>
      </c>
    </row>
    <row r="53" spans="1:14" x14ac:dyDescent="0.25">
      <c r="A53" s="4">
        <f>IF('True_Odds_Calculator_2-way'!A54="","",'True_Odds_Calculator_2-way'!A54)</f>
        <v>1.65</v>
      </c>
      <c r="B53" s="4">
        <f>IF('True_Odds_Calculator_2-way'!B54="","",'True_Odds_Calculator_2-way'!B54)</f>
        <v>2.23</v>
      </c>
      <c r="C53" s="4">
        <f t="shared" si="0"/>
        <v>0.60606060606060608</v>
      </c>
      <c r="D53">
        <f t="shared" si="1"/>
        <v>0.44843049327354262</v>
      </c>
      <c r="E53">
        <f t="shared" si="2"/>
        <v>5.4491099334148752E-2</v>
      </c>
      <c r="F53">
        <f t="shared" si="3"/>
        <v>-0.21728495719527108</v>
      </c>
      <c r="G53">
        <v>0</v>
      </c>
      <c r="H53">
        <f t="shared" si="4"/>
        <v>0.27177605652941977</v>
      </c>
      <c r="I53">
        <f t="shared" si="5"/>
        <v>-1.1183835382312353</v>
      </c>
      <c r="J53">
        <f t="shared" si="6"/>
        <v>1.1183835382312353</v>
      </c>
      <c r="K53">
        <f t="shared" si="7"/>
        <v>0.57905579514504757</v>
      </c>
      <c r="L53">
        <f t="shared" si="8"/>
        <v>0.42094420485495265</v>
      </c>
      <c r="M53">
        <f t="shared" si="9"/>
        <v>1.7269492998503024</v>
      </c>
      <c r="N53">
        <f t="shared" si="10"/>
        <v>2.3756117520244189</v>
      </c>
    </row>
    <row r="54" spans="1:14" x14ac:dyDescent="0.25">
      <c r="A54" s="4">
        <f>IF('True_Odds_Calculator_2-way'!A55="","",'True_Odds_Calculator_2-way'!A55)</f>
        <v>2.4700000000000002</v>
      </c>
      <c r="B54" s="4">
        <f>IF('True_Odds_Calculator_2-way'!B55="","",'True_Odds_Calculator_2-way'!B55)</f>
        <v>1.58</v>
      </c>
      <c r="C54" s="4">
        <f t="shared" si="0"/>
        <v>0.40485829959514169</v>
      </c>
      <c r="D54">
        <f t="shared" si="1"/>
        <v>0.63291139240506322</v>
      </c>
      <c r="E54">
        <f t="shared" si="2"/>
        <v>3.7769692000204858E-2</v>
      </c>
      <c r="F54">
        <f t="shared" si="3"/>
        <v>-0.2184697381233025</v>
      </c>
      <c r="G54">
        <v>0</v>
      </c>
      <c r="H54">
        <f t="shared" si="4"/>
        <v>0.25623943012350736</v>
      </c>
      <c r="I54">
        <f t="shared" si="5"/>
        <v>-1.0829972051127188</v>
      </c>
      <c r="J54">
        <f t="shared" si="6"/>
        <v>1.0829972051127188</v>
      </c>
      <c r="K54">
        <f t="shared" si="7"/>
        <v>0.3858015922237128</v>
      </c>
      <c r="L54">
        <f t="shared" si="8"/>
        <v>0.61419840777628731</v>
      </c>
      <c r="M54">
        <f t="shared" si="9"/>
        <v>2.5920058915156967</v>
      </c>
      <c r="N54">
        <f t="shared" si="10"/>
        <v>1.6281383789653769</v>
      </c>
    </row>
    <row r="55" spans="1:14" x14ac:dyDescent="0.25">
      <c r="A55" s="4">
        <f>IF('True_Odds_Calculator_2-way'!A56="","",'True_Odds_Calculator_2-way'!A56)</f>
        <v>2.68</v>
      </c>
      <c r="B55" s="4">
        <f>IF('True_Odds_Calculator_2-way'!B56="","",'True_Odds_Calculator_2-way'!B56)</f>
        <v>1.5</v>
      </c>
      <c r="C55" s="4">
        <f t="shared" si="0"/>
        <v>0.37313432835820892</v>
      </c>
      <c r="D55">
        <f t="shared" si="1"/>
        <v>0.66666666666666663</v>
      </c>
      <c r="E55">
        <f t="shared" si="2"/>
        <v>3.9800995024875441E-2</v>
      </c>
      <c r="F55">
        <f t="shared" si="3"/>
        <v>-0.20895522388059717</v>
      </c>
      <c r="G55">
        <v>0</v>
      </c>
      <c r="H55">
        <f t="shared" si="4"/>
        <v>0.24875621890547261</v>
      </c>
      <c r="I55">
        <f t="shared" si="5"/>
        <v>-1.0910894511799614</v>
      </c>
      <c r="J55">
        <f t="shared" si="6"/>
        <v>1.0910894511799614</v>
      </c>
      <c r="K55">
        <f t="shared" si="7"/>
        <v>0.35297893134844749</v>
      </c>
      <c r="L55">
        <f t="shared" si="8"/>
        <v>0.64702106865155251</v>
      </c>
      <c r="M55">
        <f t="shared" si="9"/>
        <v>2.8330302779823358</v>
      </c>
      <c r="N55">
        <f t="shared" si="10"/>
        <v>1.545544725589981</v>
      </c>
    </row>
    <row r="56" spans="1:14" x14ac:dyDescent="0.25">
      <c r="A56" s="4">
        <f>IF('True_Odds_Calculator_2-way'!A57="","",'True_Odds_Calculator_2-way'!A57)</f>
        <v>2.71</v>
      </c>
      <c r="B56" s="4">
        <f>IF('True_Odds_Calculator_2-way'!B57="","",'True_Odds_Calculator_2-way'!B57)</f>
        <v>1.5</v>
      </c>
      <c r="C56" s="4">
        <f t="shared" si="0"/>
        <v>0.36900369003690037</v>
      </c>
      <c r="D56">
        <f t="shared" si="1"/>
        <v>0.66666666666666663</v>
      </c>
      <c r="E56">
        <f t="shared" si="2"/>
        <v>3.5670356703566997E-2</v>
      </c>
      <c r="F56">
        <f t="shared" si="3"/>
        <v>-0.21033210332103325</v>
      </c>
      <c r="G56">
        <v>0</v>
      </c>
      <c r="H56">
        <f t="shared" si="4"/>
        <v>0.24600246002460024</v>
      </c>
      <c r="I56">
        <f t="shared" si="5"/>
        <v>-1.0814761408717501</v>
      </c>
      <c r="J56">
        <f t="shared" si="6"/>
        <v>1.0814761408717501</v>
      </c>
      <c r="K56">
        <f t="shared" si="7"/>
        <v>0.35096041359119545</v>
      </c>
      <c r="L56">
        <f t="shared" si="8"/>
        <v>0.64903958640880466</v>
      </c>
      <c r="M56">
        <f t="shared" si="9"/>
        <v>2.8493242008906927</v>
      </c>
      <c r="N56">
        <f t="shared" si="10"/>
        <v>1.5407380704358749</v>
      </c>
    </row>
    <row r="57" spans="1:14" x14ac:dyDescent="0.25">
      <c r="A57" s="4">
        <f>IF('True_Odds_Calculator_2-way'!A58="","",'True_Odds_Calculator_2-way'!A58)</f>
        <v>2.79</v>
      </c>
      <c r="B57" s="4">
        <f>IF('True_Odds_Calculator_2-way'!B58="","",'True_Odds_Calculator_2-way'!B58)</f>
        <v>1.47</v>
      </c>
      <c r="C57" s="4">
        <f t="shared" si="0"/>
        <v>0.35842293906810035</v>
      </c>
      <c r="D57">
        <f t="shared" si="1"/>
        <v>0.68027210884353739</v>
      </c>
      <c r="E57">
        <f t="shared" si="2"/>
        <v>3.8695047911637692E-2</v>
      </c>
      <c r="F57">
        <f t="shared" si="3"/>
        <v>-0.2051300807061176</v>
      </c>
      <c r="G57">
        <v>0</v>
      </c>
      <c r="H57">
        <f t="shared" si="4"/>
        <v>0.24382512861775535</v>
      </c>
      <c r="I57">
        <f t="shared" si="5"/>
        <v>-1.0902461344948915</v>
      </c>
      <c r="J57">
        <f t="shared" si="6"/>
        <v>1.0902461344948915</v>
      </c>
      <c r="K57">
        <f t="shared" si="7"/>
        <v>0.33880611587163051</v>
      </c>
      <c r="L57">
        <f t="shared" si="8"/>
        <v>0.66119388412836944</v>
      </c>
      <c r="M57">
        <f t="shared" si="9"/>
        <v>2.9515405807458559</v>
      </c>
      <c r="N57">
        <f t="shared" si="10"/>
        <v>1.5124156832125992</v>
      </c>
    </row>
    <row r="58" spans="1:14" x14ac:dyDescent="0.25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0.48076923076923073</v>
      </c>
      <c r="D58">
        <f t="shared" si="1"/>
        <v>0.55865921787709494</v>
      </c>
      <c r="E58">
        <f t="shared" si="2"/>
        <v>3.9428448646325664E-2</v>
      </c>
      <c r="F58">
        <f t="shared" si="3"/>
        <v>-0.22915771379458527</v>
      </c>
      <c r="G58">
        <v>0</v>
      </c>
      <c r="H58">
        <f t="shared" si="4"/>
        <v>0.26858616244091099</v>
      </c>
      <c r="I58">
        <f t="shared" si="5"/>
        <v>-1.0826163374360513</v>
      </c>
      <c r="J58">
        <f t="shared" si="6"/>
        <v>1.0826163374360513</v>
      </c>
      <c r="K58">
        <f t="shared" si="7"/>
        <v>0.46099399689806597</v>
      </c>
      <c r="L58">
        <f t="shared" si="8"/>
        <v>0.53900600310193403</v>
      </c>
      <c r="M58">
        <f t="shared" si="9"/>
        <v>2.1692256444309357</v>
      </c>
      <c r="N58">
        <f t="shared" si="10"/>
        <v>1.8552669065744805</v>
      </c>
    </row>
    <row r="59" spans="1:14" x14ac:dyDescent="0.25">
      <c r="A59" s="4">
        <f>IF('True_Odds_Calculator_2-way'!A60="","",'True_Odds_Calculator_2-way'!A60)</f>
        <v>2.2599999999999998</v>
      </c>
      <c r="B59" s="4">
        <f>IF('True_Odds_Calculator_2-way'!B60="","",'True_Odds_Calculator_2-way'!B60)</f>
        <v>1.65</v>
      </c>
      <c r="C59" s="4">
        <f t="shared" si="0"/>
        <v>0.44247787610619471</v>
      </c>
      <c r="D59">
        <f t="shared" si="1"/>
        <v>0.60606060606060608</v>
      </c>
      <c r="E59">
        <f t="shared" si="2"/>
        <v>4.85384821668009E-2</v>
      </c>
      <c r="F59">
        <f t="shared" si="3"/>
        <v>-0.21962992759452926</v>
      </c>
      <c r="G59">
        <v>0</v>
      </c>
      <c r="H59">
        <f t="shared" si="4"/>
        <v>0.26816840976133016</v>
      </c>
      <c r="I59">
        <f t="shared" si="5"/>
        <v>-1.1049892402196602</v>
      </c>
      <c r="J59">
        <f t="shared" si="6"/>
        <v>1.1049892402196602</v>
      </c>
      <c r="K59">
        <f t="shared" si="7"/>
        <v>0.41801014383590385</v>
      </c>
      <c r="L59">
        <f t="shared" si="8"/>
        <v>0.58198985616409593</v>
      </c>
      <c r="M59">
        <f t="shared" si="9"/>
        <v>2.3922864426767716</v>
      </c>
      <c r="N59">
        <f t="shared" si="10"/>
        <v>1.7182430061427794</v>
      </c>
    </row>
    <row r="60" spans="1:14" x14ac:dyDescent="0.25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0.4081632653061224</v>
      </c>
      <c r="D60">
        <f t="shared" si="1"/>
        <v>0.64102564102564097</v>
      </c>
      <c r="E60">
        <f t="shared" si="2"/>
        <v>4.9188906331763427E-2</v>
      </c>
      <c r="F60">
        <f t="shared" si="3"/>
        <v>-0.21245421245421248</v>
      </c>
      <c r="G60">
        <v>0</v>
      </c>
      <c r="H60">
        <f t="shared" si="4"/>
        <v>0.2616431187859759</v>
      </c>
      <c r="I60">
        <f t="shared" si="5"/>
        <v>-1.109741904046188</v>
      </c>
      <c r="J60">
        <f t="shared" si="6"/>
        <v>1.109741904046188</v>
      </c>
      <c r="K60">
        <f t="shared" si="7"/>
        <v>0.3832701416691065</v>
      </c>
      <c r="L60">
        <f t="shared" si="8"/>
        <v>0.61672985833089344</v>
      </c>
      <c r="M60">
        <f t="shared" si="9"/>
        <v>2.6091257608669731</v>
      </c>
      <c r="N60">
        <f t="shared" si="10"/>
        <v>1.6214554662658656</v>
      </c>
    </row>
    <row r="61" spans="1:14" x14ac:dyDescent="0.25">
      <c r="A61" s="4">
        <f>IF('True_Odds_Calculator_2-way'!A62="","",'True_Odds_Calculator_2-way'!A62)</f>
        <v>3.06</v>
      </c>
      <c r="B61" s="4">
        <f>IF('True_Odds_Calculator_2-way'!B62="","",'True_Odds_Calculator_2-way'!B62)</f>
        <v>1.38</v>
      </c>
      <c r="C61" s="4">
        <f t="shared" si="0"/>
        <v>0.32679738562091504</v>
      </c>
      <c r="D61">
        <f t="shared" si="1"/>
        <v>0.7246376811594204</v>
      </c>
      <c r="E61">
        <f t="shared" si="2"/>
        <v>5.1435066780335381E-2</v>
      </c>
      <c r="F61">
        <f t="shared" si="3"/>
        <v>-0.18537463294496537</v>
      </c>
      <c r="G61">
        <v>0</v>
      </c>
      <c r="H61">
        <f t="shared" si="4"/>
        <v>0.23680969972530078</v>
      </c>
      <c r="I61">
        <f t="shared" si="5"/>
        <v>-1.1302501972710612</v>
      </c>
      <c r="J61">
        <f t="shared" si="6"/>
        <v>1.1302501972710612</v>
      </c>
      <c r="K61">
        <f t="shared" si="7"/>
        <v>0.30045229429987291</v>
      </c>
      <c r="L61">
        <f t="shared" si="8"/>
        <v>0.69954770570012714</v>
      </c>
      <c r="M61">
        <f t="shared" si="9"/>
        <v>3.3283154063783864</v>
      </c>
      <c r="N61">
        <f t="shared" si="10"/>
        <v>1.4294950749630029</v>
      </c>
    </row>
    <row r="62" spans="1:14" x14ac:dyDescent="0.25">
      <c r="A62" s="4">
        <f>IF('True_Odds_Calculator_2-way'!A63="","",'True_Odds_Calculator_2-way'!A63)</f>
        <v>2.35</v>
      </c>
      <c r="B62" s="4">
        <f>IF('True_Odds_Calculator_2-way'!B63="","",'True_Odds_Calculator_2-way'!B63)</f>
        <v>1.61</v>
      </c>
      <c r="C62" s="4">
        <f t="shared" si="0"/>
        <v>0.42553191489361702</v>
      </c>
      <c r="D62">
        <f t="shared" si="1"/>
        <v>0.6211180124223602</v>
      </c>
      <c r="E62">
        <f t="shared" si="2"/>
        <v>4.664992731597728E-2</v>
      </c>
      <c r="F62">
        <f t="shared" si="3"/>
        <v>-0.21765560988502708</v>
      </c>
      <c r="G62">
        <v>0</v>
      </c>
      <c r="H62">
        <f t="shared" si="4"/>
        <v>0.26430553720100436</v>
      </c>
      <c r="I62">
        <f t="shared" si="5"/>
        <v>-1.1019660081788105</v>
      </c>
      <c r="J62">
        <f t="shared" si="6"/>
        <v>1.1019660081788105</v>
      </c>
      <c r="K62">
        <f t="shared" si="7"/>
        <v>0.40198514558817633</v>
      </c>
      <c r="L62">
        <f t="shared" si="8"/>
        <v>0.59801485441182367</v>
      </c>
      <c r="M62">
        <f t="shared" si="9"/>
        <v>2.4876541110413939</v>
      </c>
      <c r="N62">
        <f t="shared" si="10"/>
        <v>1.6721992649890747</v>
      </c>
    </row>
    <row r="63" spans="1:14" x14ac:dyDescent="0.25">
      <c r="A63" s="4">
        <f>IF('True_Odds_Calculator_2-way'!A64="","",'True_Odds_Calculator_2-way'!A64)</f>
        <v>2.2799999999999998</v>
      </c>
      <c r="B63" s="4">
        <f>IF('True_Odds_Calculator_2-way'!B64="","",'True_Odds_Calculator_2-way'!B64)</f>
        <v>1.64</v>
      </c>
      <c r="C63" s="4">
        <f t="shared" si="0"/>
        <v>0.43859649122807021</v>
      </c>
      <c r="D63">
        <f t="shared" si="1"/>
        <v>0.6097560975609756</v>
      </c>
      <c r="E63">
        <f t="shared" si="2"/>
        <v>4.8352588789045914E-2</v>
      </c>
      <c r="F63">
        <f t="shared" si="3"/>
        <v>-0.21908429610611879</v>
      </c>
      <c r="G63">
        <v>0</v>
      </c>
      <c r="H63">
        <f t="shared" si="4"/>
        <v>0.26743688489516476</v>
      </c>
      <c r="I63">
        <f t="shared" si="5"/>
        <v>-1.104854345603981</v>
      </c>
      <c r="J63">
        <f t="shared" si="6"/>
        <v>1.104854345603981</v>
      </c>
      <c r="K63">
        <f t="shared" si="7"/>
        <v>0.41421356237309498</v>
      </c>
      <c r="L63">
        <f t="shared" si="8"/>
        <v>0.58578643762690474</v>
      </c>
      <c r="M63">
        <f t="shared" si="9"/>
        <v>2.4142135623730954</v>
      </c>
      <c r="N63">
        <f t="shared" si="10"/>
        <v>1.7071067811865481</v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22" sqref="Z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1.96</v>
      </c>
      <c r="B3">
        <v>1.91</v>
      </c>
      <c r="C3" s="29">
        <f t="shared" ref="C3:C66" si="0">IF(OR($A3="",$B3=""),"",(1/A3)+(1/B3)-1)</f>
        <v>3.3764291056736839E-2</v>
      </c>
      <c r="D3" s="30">
        <f>IF(OR($A3="",$B3=""),"",A3*'MPTO_working_2-way'!$G2)</f>
        <v>2.0261780104712042</v>
      </c>
      <c r="E3" s="32">
        <f>IF(OR($A3="",$B3=""),"",B3*'MPTO_working_2-way'!$G2)</f>
        <v>1.9744897959183674</v>
      </c>
      <c r="F3" s="30">
        <f>IF(OR($A3="",$B3=""),"",'MPTO_working_2-way'!D2)</f>
        <v>2.0270738574832143</v>
      </c>
      <c r="G3" s="32">
        <f>IF(OR($A3="",$B3=""),"",'MPTO_working_2-way'!E2)</f>
        <v>1.9736398144242935</v>
      </c>
      <c r="H3" s="30">
        <f>IF(OR($A3="",$B3=""),"",'OddsRatio_working_2-way'!M2)</f>
        <v>2.0271051820261912</v>
      </c>
      <c r="I3" s="30">
        <f>IF(OR($A3="",$B3=""),"",'OddsRatio_working_2-way'!N2)</f>
        <v>1.9736101204623264</v>
      </c>
      <c r="J3" s="30">
        <f>IF('Log_working_2-way'!$D2="","",A3^('Log_working_2-way'!$D2))</f>
        <v>2.0275133700590602</v>
      </c>
      <c r="K3" s="32">
        <f>IF('Log_working_2-way'!$D2="","",B3^('Log_working_2-way'!$D2))</f>
        <v>1.9732233459331785</v>
      </c>
      <c r="L3" s="37">
        <f>(1/D3)</f>
        <v>0.49354005167958659</v>
      </c>
      <c r="M3" s="37">
        <f>(1/E3)</f>
        <v>0.50645994832041341</v>
      </c>
      <c r="N3" s="38">
        <v>100</v>
      </c>
      <c r="O3" s="38">
        <f>(1/A3)*((N3*A3)-N3)</f>
        <v>48.979591836734699</v>
      </c>
      <c r="P3" s="38">
        <f>(1/B3)*((N3*B3)-N3)</f>
        <v>47.643979057591622</v>
      </c>
      <c r="Q3" s="38">
        <f>(1/B3)*N3</f>
        <v>52.356020942408378</v>
      </c>
      <c r="R3" s="38">
        <f>(1/A3)*N3</f>
        <v>51.020408163265309</v>
      </c>
      <c r="S3" s="39">
        <f>O3-Q3</f>
        <v>-3.3764291056736795</v>
      </c>
      <c r="T3" s="39">
        <f>P3-R3</f>
        <v>-3.3764291056736866</v>
      </c>
      <c r="U3" t="s">
        <v>122</v>
      </c>
      <c r="V3" t="s">
        <v>120</v>
      </c>
      <c r="W3" t="s">
        <v>100</v>
      </c>
      <c r="X3" t="s">
        <v>198</v>
      </c>
      <c r="Y3" s="41"/>
    </row>
    <row r="4" spans="1:25" s="12" customFormat="1" ht="15" x14ac:dyDescent="0.25">
      <c r="A4">
        <v>2.3199999999999998</v>
      </c>
      <c r="B4">
        <v>1.65</v>
      </c>
      <c r="C4" s="29">
        <f t="shared" si="0"/>
        <v>3.709508881922674E-2</v>
      </c>
      <c r="D4" s="30">
        <f>IF(OR($A4="",$B4=""),"",A4*'MPTO_working_2-way'!$G3)</f>
        <v>2.4060606060606058</v>
      </c>
      <c r="E4" s="32">
        <f>IF(OR($A4="",$B4=""),"",B4*'MPTO_working_2-way'!$G3)</f>
        <v>1.711206896551724</v>
      </c>
      <c r="F4" s="30">
        <f>IF(OR($A4="",$B4=""),"",'MPTO_working_2-way'!D3)</f>
        <v>2.4243191893603542</v>
      </c>
      <c r="G4" s="32">
        <f>IF(OR($A4="",$B4=""),"",'MPTO_working_2-way'!E3)</f>
        <v>1.702089817696754</v>
      </c>
      <c r="H4" s="30">
        <f>IF(OR($A4="",$B4=""),"",'OddsRatio_working_2-way'!M3)</f>
        <v>2.4250506063888508</v>
      </c>
      <c r="I4" s="30">
        <f>IF(OR($A4="",$B4=""),"",'OddsRatio_working_2-way'!N3)</f>
        <v>1.7017294652672368</v>
      </c>
      <c r="J4" s="30">
        <f>IF('Log_working_2-way'!$D3="","",A4^('Log_working_2-way'!$D3))</f>
        <v>2.4335275315726488</v>
      </c>
      <c r="K4" s="32">
        <f>IF('Log_working_2-way'!$D3="","",B4^('Log_working_2-way'!$D3))</f>
        <v>1.6975799054956422</v>
      </c>
      <c r="L4" s="37">
        <f t="shared" ref="L4" si="1">(1/D4)</f>
        <v>0.41561712846347609</v>
      </c>
      <c r="M4" s="37">
        <f t="shared" ref="M4" si="2">(1/E4)</f>
        <v>0.58438287153652402</v>
      </c>
      <c r="N4" s="38">
        <v>100</v>
      </c>
      <c r="O4" s="38">
        <f t="shared" ref="O4" si="3">(1/A4)*((N4*A4)-N4)</f>
        <v>56.896551724137922</v>
      </c>
      <c r="P4" s="38">
        <f t="shared" ref="P4" si="4">(1/B4)*((N4*B4)-N4)</f>
        <v>39.393939393939398</v>
      </c>
      <c r="Q4" s="38">
        <f t="shared" ref="Q4" si="5">(1/B4)*N4</f>
        <v>60.606060606060609</v>
      </c>
      <c r="R4" s="38">
        <f t="shared" ref="R4" si="6">(1/A4)*N4</f>
        <v>43.103448275862071</v>
      </c>
      <c r="S4" s="39">
        <f t="shared" ref="S4" si="7">O4-Q4</f>
        <v>-3.7095088819226874</v>
      </c>
      <c r="T4" s="39">
        <f t="shared" ref="T4" si="8">P4-R4</f>
        <v>-3.7095088819226731</v>
      </c>
      <c r="U4" t="s">
        <v>176</v>
      </c>
      <c r="V4" t="s">
        <v>177</v>
      </c>
      <c r="W4" t="s">
        <v>202</v>
      </c>
      <c r="X4" t="s">
        <v>198</v>
      </c>
      <c r="Y4" s="41"/>
    </row>
    <row r="5" spans="1:25" s="12" customFormat="1" ht="15" x14ac:dyDescent="0.25">
      <c r="A5">
        <v>1.84</v>
      </c>
      <c r="B5">
        <v>2.04</v>
      </c>
      <c r="C5" s="29">
        <f t="shared" si="0"/>
        <v>3.3674339300937772E-2</v>
      </c>
      <c r="D5" s="30">
        <f>IF(OR($A5="",$B5=""),"",A5*'MPTO_working_2-way'!$G4)</f>
        <v>1.9019607843137256</v>
      </c>
      <c r="E5" s="32">
        <f>IF(OR($A5="",$B5=""),"",B5*'MPTO_working_2-way'!$G4)</f>
        <v>2.1086956521739131</v>
      </c>
      <c r="F5" s="30">
        <f>IF(OR($A5="",$B5=""),"",'MPTO_working_2-way'!D4)</f>
        <v>1.8988263860785108</v>
      </c>
      <c r="G5" s="32">
        <f>IF(OR($A5="",$B5=""),"",'MPTO_working_2-way'!E4)</f>
        <v>2.1125619090499774</v>
      </c>
      <c r="H5" s="30">
        <f>IF(OR($A5="",$B5=""),"",'OddsRatio_working_2-way'!M4)</f>
        <v>1.8987170342729172</v>
      </c>
      <c r="I5" s="30">
        <f>IF(OR($A5="",$B5=""),"",'OddsRatio_working_2-way'!N4)</f>
        <v>2.1126972805283741</v>
      </c>
      <c r="J5" s="30">
        <f>IF('Log_working_2-way'!$D4="","",A5^('Log_working_2-way'!$D4))</f>
        <v>1.8972929050551837</v>
      </c>
      <c r="K5" s="32">
        <f>IF('Log_working_2-way'!$D4="","",B5^('Log_working_2-way'!$D4))</f>
        <v>2.1144632865880677</v>
      </c>
      <c r="L5" s="37">
        <f t="shared" ref="L5:L64" si="9">(1/D5)</f>
        <v>0.52577319587628868</v>
      </c>
      <c r="M5" s="37">
        <f t="shared" ref="M5:M64" si="10">(1/E5)</f>
        <v>0.47422680412371132</v>
      </c>
      <c r="N5" s="38">
        <v>101</v>
      </c>
      <c r="O5" s="38">
        <f t="shared" ref="O5:O64" si="11">(1/A5)*((N5*A5)-N5)</f>
        <v>46.108695652173914</v>
      </c>
      <c r="P5" s="38">
        <f t="shared" ref="P5:P64" si="12">(1/B5)*((N5*B5)-N5)</f>
        <v>51.490196078431367</v>
      </c>
      <c r="Q5" s="38">
        <f t="shared" ref="Q5:Q64" si="13">(1/B5)*N5</f>
        <v>49.509803921568626</v>
      </c>
      <c r="R5" s="38">
        <f t="shared" ref="R5:R64" si="14">(1/A5)*N5</f>
        <v>54.891304347826086</v>
      </c>
      <c r="S5" s="39">
        <f t="shared" ref="S5:S64" si="15">O5-Q5</f>
        <v>-3.4011082693947117</v>
      </c>
      <c r="T5" s="39">
        <f t="shared" ref="T5:T64" si="16">P5-R5</f>
        <v>-3.4011082693947188</v>
      </c>
      <c r="U5" t="s">
        <v>111</v>
      </c>
      <c r="V5" t="s">
        <v>115</v>
      </c>
      <c r="W5" t="s">
        <v>100</v>
      </c>
      <c r="X5" t="s">
        <v>199</v>
      </c>
      <c r="Y5" s="41"/>
    </row>
    <row r="6" spans="1:25" s="12" customFormat="1" ht="15" x14ac:dyDescent="0.25">
      <c r="A6">
        <v>2.19</v>
      </c>
      <c r="B6">
        <v>1.72</v>
      </c>
      <c r="C6" s="29">
        <f t="shared" si="0"/>
        <v>3.8016353403419467E-2</v>
      </c>
      <c r="D6" s="30">
        <f>IF(OR($A6="",$B6=""),"",A6*'MPTO_working_2-way'!$G5)</f>
        <v>2.2732558139534884</v>
      </c>
      <c r="E6" s="32">
        <f>IF(OR($A6="",$B6=""),"",B6*'MPTO_working_2-way'!$G5)</f>
        <v>1.7853881278538815</v>
      </c>
      <c r="F6" s="30">
        <f>IF(OR($A6="",$B6=""),"",'MPTO_working_2-way'!D5)</f>
        <v>2.2851249696675566</v>
      </c>
      <c r="G6" s="32">
        <f>IF(OR($A6="",$B6=""),"",'MPTO_working_2-way'!E5)</f>
        <v>1.7781344410876134</v>
      </c>
      <c r="H6" s="30">
        <f>IF(OR($A6="",$B6=""),"",'OddsRatio_working_2-way'!M5)</f>
        <v>2.2856040517117928</v>
      </c>
      <c r="I6" s="30">
        <f>IF(OR($A6="",$B6=""),"",'OddsRatio_working_2-way'!N5)</f>
        <v>1.7778444682625973</v>
      </c>
      <c r="J6" s="30">
        <f>IF('Log_working_2-way'!$D5="","",A6^('Log_working_2-way'!$D5))</f>
        <v>2.291085448482058</v>
      </c>
      <c r="K6" s="32">
        <f>IF('Log_working_2-way'!$D5="","",B6^('Log_working_2-way'!$D5))</f>
        <v>1.7745420732419892</v>
      </c>
      <c r="L6" s="37">
        <f t="shared" si="9"/>
        <v>0.43989769820971864</v>
      </c>
      <c r="M6" s="37">
        <f t="shared" si="10"/>
        <v>0.56010230179028131</v>
      </c>
      <c r="N6" s="38">
        <v>102</v>
      </c>
      <c r="O6" s="38">
        <f t="shared" si="11"/>
        <v>55.424657534246577</v>
      </c>
      <c r="P6" s="38">
        <f t="shared" si="12"/>
        <v>42.697674418604649</v>
      </c>
      <c r="Q6" s="38">
        <f t="shared" si="13"/>
        <v>59.302325581395351</v>
      </c>
      <c r="R6" s="38">
        <f t="shared" si="14"/>
        <v>46.57534246575343</v>
      </c>
      <c r="S6" s="39">
        <f t="shared" si="15"/>
        <v>-3.8776680471487737</v>
      </c>
      <c r="T6" s="39">
        <f t="shared" si="16"/>
        <v>-3.8776680471487808</v>
      </c>
      <c r="U6" t="s">
        <v>124</v>
      </c>
      <c r="V6" t="s">
        <v>119</v>
      </c>
      <c r="W6" t="s">
        <v>100</v>
      </c>
      <c r="X6" t="s">
        <v>199</v>
      </c>
      <c r="Y6" s="41"/>
    </row>
    <row r="7" spans="1:25" s="12" customFormat="1" ht="15" x14ac:dyDescent="0.25">
      <c r="A7">
        <v>1.7</v>
      </c>
      <c r="B7">
        <v>2.2200000000000002</v>
      </c>
      <c r="C7" s="29">
        <f t="shared" si="0"/>
        <v>3.868574456809748E-2</v>
      </c>
      <c r="D7" s="30">
        <f>IF(OR($A7="",$B7=""),"",A7*'MPTO_working_2-way'!$G6)</f>
        <v>1.7657657657657657</v>
      </c>
      <c r="E7" s="32">
        <f>IF(OR($A7="",$B7=""),"",B7*'MPTO_working_2-way'!$G6)</f>
        <v>2.3058823529411767</v>
      </c>
      <c r="F7" s="30">
        <f>IF(OR($A7="",$B7=""),"",'MPTO_working_2-way'!D6)</f>
        <v>1.7578015836050302</v>
      </c>
      <c r="G7" s="32">
        <f>IF(OR($A7="",$B7=""),"",'MPTO_working_2-way'!E6)</f>
        <v>2.3196066379840201</v>
      </c>
      <c r="H7" s="30">
        <f>IF(OR($A7="",$B7=""),"",'OddsRatio_working_2-way'!M6)</f>
        <v>1.7574763968621581</v>
      </c>
      <c r="I7" s="30">
        <f>IF(OR($A7="",$B7=""),"",'OddsRatio_working_2-way'!N6)</f>
        <v>2.3201731488169055</v>
      </c>
      <c r="J7" s="30">
        <f>IF('Log_working_2-way'!$D6="","",A7^('Log_working_2-way'!$D6))</f>
        <v>1.7538490082446418</v>
      </c>
      <c r="K7" s="32">
        <f>IF('Log_working_2-way'!$D6="","",B7^('Log_working_2-way'!$D6))</f>
        <v>2.3265255894258647</v>
      </c>
      <c r="L7" s="37">
        <f t="shared" si="9"/>
        <v>0.56632653061224492</v>
      </c>
      <c r="M7" s="37">
        <f t="shared" si="10"/>
        <v>0.43367346938775503</v>
      </c>
      <c r="N7" s="38">
        <v>103</v>
      </c>
      <c r="O7" s="38">
        <f t="shared" si="11"/>
        <v>42.411764705882348</v>
      </c>
      <c r="P7" s="38">
        <f t="shared" si="12"/>
        <v>56.603603603603609</v>
      </c>
      <c r="Q7" s="38">
        <f t="shared" si="13"/>
        <v>46.396396396396391</v>
      </c>
      <c r="R7" s="38">
        <f t="shared" si="14"/>
        <v>60.588235294117652</v>
      </c>
      <c r="S7" s="39">
        <f t="shared" si="15"/>
        <v>-3.9846316905140426</v>
      </c>
      <c r="T7" s="39">
        <f t="shared" si="16"/>
        <v>-3.9846316905140426</v>
      </c>
      <c r="U7" t="s">
        <v>105</v>
      </c>
      <c r="V7" t="s">
        <v>112</v>
      </c>
      <c r="W7" t="s">
        <v>100</v>
      </c>
      <c r="X7" t="s">
        <v>199</v>
      </c>
      <c r="Y7" s="41"/>
    </row>
    <row r="8" spans="1:25" ht="15" x14ac:dyDescent="0.25">
      <c r="A8">
        <v>1.82</v>
      </c>
      <c r="B8">
        <v>2.04</v>
      </c>
      <c r="C8" s="29">
        <f t="shared" si="0"/>
        <v>3.9646627881921859E-2</v>
      </c>
      <c r="D8" s="30">
        <f>IF(OR($A8="",$B8=""),"",A8*'MPTO_working_2-way'!$G7)</f>
        <v>1.8921568627450978</v>
      </c>
      <c r="E8" s="32">
        <f>IF(OR($A8="",$B8=""),"",B8*'MPTO_working_2-way'!$G7)</f>
        <v>2.1208791208791204</v>
      </c>
      <c r="F8" s="30">
        <f>IF(OR($A8="",$B8=""),"",'MPTO_working_2-way'!D7)</f>
        <v>1.8881204231082178</v>
      </c>
      <c r="G8" s="32">
        <f>IF(OR($A8="",$B8=""),"",'MPTO_working_2-way'!E7)</f>
        <v>2.1259734310581764</v>
      </c>
      <c r="H8" s="30">
        <f>IF(OR($A8="",$B8=""),"",'OddsRatio_working_2-way'!M7)</f>
        <v>1.8879535677396304</v>
      </c>
      <c r="I8" s="30">
        <f>IF(OR($A8="",$B8=""),"",'OddsRatio_working_2-way'!N7)</f>
        <v>2.1261850127429458</v>
      </c>
      <c r="J8" s="30">
        <f>IF('Log_working_2-way'!$D7="","",A8^('Log_working_2-way'!$D7))</f>
        <v>1.8861114249769011</v>
      </c>
      <c r="K8" s="32">
        <f>IF('Log_working_2-way'!$D7="","",B8^('Log_working_2-way'!$D7))</f>
        <v>2.1285262460371768</v>
      </c>
      <c r="L8" s="37">
        <f t="shared" si="9"/>
        <v>0.52849740932642497</v>
      </c>
      <c r="M8" s="37">
        <f t="shared" si="10"/>
        <v>0.47150259067357525</v>
      </c>
      <c r="N8" s="38">
        <v>104</v>
      </c>
      <c r="O8" s="38">
        <f t="shared" si="11"/>
        <v>46.857142857142854</v>
      </c>
      <c r="P8" s="38">
        <f t="shared" si="12"/>
        <v>53.019607843137251</v>
      </c>
      <c r="Q8" s="38">
        <f t="shared" si="13"/>
        <v>50.980392156862742</v>
      </c>
      <c r="R8" s="38">
        <f t="shared" si="14"/>
        <v>57.142857142857139</v>
      </c>
      <c r="S8" s="39">
        <f t="shared" si="15"/>
        <v>-4.1232492997198875</v>
      </c>
      <c r="T8" s="39">
        <f t="shared" si="16"/>
        <v>-4.1232492997198875</v>
      </c>
      <c r="U8" t="s">
        <v>107</v>
      </c>
      <c r="V8" t="s">
        <v>118</v>
      </c>
      <c r="W8" t="s">
        <v>100</v>
      </c>
      <c r="X8" t="s">
        <v>199</v>
      </c>
      <c r="Y8" s="41"/>
    </row>
    <row r="9" spans="1:25" ht="15" x14ac:dyDescent="0.25">
      <c r="A9">
        <v>1.88</v>
      </c>
      <c r="B9">
        <v>1.98</v>
      </c>
      <c r="C9" s="29">
        <f t="shared" si="0"/>
        <v>3.6965398667526461E-2</v>
      </c>
      <c r="D9" s="30">
        <f>IF(OR($A9="",$B9=""),"",A9*'MPTO_working_2-way'!$G8)</f>
        <v>1.9494949494949496</v>
      </c>
      <c r="E9" s="32">
        <f>IF(OR($A9="",$B9=""),"",B9*'MPTO_working_2-way'!$G8)</f>
        <v>2.0531914893617023</v>
      </c>
      <c r="F9" s="30">
        <f>IF(OR($A9="",$B9=""),"",'MPTO_working_2-way'!D8)</f>
        <v>1.9476768522394308</v>
      </c>
      <c r="G9" s="32">
        <f>IF(OR($A9="",$B9=""),"",'MPTO_working_2-way'!E8)</f>
        <v>2.0552120141342756</v>
      </c>
      <c r="H9" s="30">
        <f>IF(OR($A9="",$B9=""),"",'OddsRatio_working_2-way'!M8)</f>
        <v>1.947607082958686</v>
      </c>
      <c r="I9" s="30">
        <f>IF(OR($A9="",$B9=""),"",'OddsRatio_working_2-way'!N8)</f>
        <v>2.0552897060221729</v>
      </c>
      <c r="J9" s="30">
        <f>IF('Log_working_2-way'!$D8="","",A9^('Log_working_2-way'!$D8))</f>
        <v>1.9467780797695502</v>
      </c>
      <c r="K9" s="32">
        <f>IF('Log_working_2-way'!$D8="","",B9^('Log_working_2-way'!$D8))</f>
        <v>2.0562137224842738</v>
      </c>
      <c r="L9" s="37">
        <f t="shared" si="9"/>
        <v>0.5129533678756476</v>
      </c>
      <c r="M9" s="37">
        <f t="shared" si="10"/>
        <v>0.48704663212435229</v>
      </c>
      <c r="N9" s="38">
        <v>105</v>
      </c>
      <c r="O9" s="38">
        <f t="shared" si="11"/>
        <v>49.14893617021275</v>
      </c>
      <c r="P9" s="38">
        <f t="shared" si="12"/>
        <v>51.969696969696976</v>
      </c>
      <c r="Q9" s="38">
        <f t="shared" si="13"/>
        <v>53.030303030303031</v>
      </c>
      <c r="R9" s="38">
        <f t="shared" si="14"/>
        <v>55.851063829787236</v>
      </c>
      <c r="S9" s="39">
        <f t="shared" si="15"/>
        <v>-3.8813668600902815</v>
      </c>
      <c r="T9" s="39">
        <f t="shared" si="16"/>
        <v>-3.8813668600902602</v>
      </c>
      <c r="U9" t="s">
        <v>109</v>
      </c>
      <c r="V9" t="s">
        <v>103</v>
      </c>
      <c r="W9" t="s">
        <v>100</v>
      </c>
      <c r="X9" t="s">
        <v>199</v>
      </c>
      <c r="Y9" s="41"/>
    </row>
    <row r="10" spans="1:25" ht="14.25" customHeight="1" x14ac:dyDescent="0.25">
      <c r="A10">
        <v>2.02</v>
      </c>
      <c r="B10">
        <v>1.85</v>
      </c>
      <c r="C10" s="29">
        <f t="shared" si="0"/>
        <v>3.5590045491035394E-2</v>
      </c>
      <c r="D10" s="30">
        <f>IF(OR($A10="",$B10=""),"",A10*'MPTO_working_2-way'!$G9)</f>
        <v>2.0918918918918914</v>
      </c>
      <c r="E10" s="32">
        <f>IF(OR($A10="",$B10=""),"",B10*'MPTO_working_2-way'!$G9)</f>
        <v>1.9158415841584155</v>
      </c>
      <c r="F10" s="30">
        <f>IF(OR($A10="",$B10=""),"",'MPTO_working_2-way'!D9)</f>
        <v>2.0953181945612553</v>
      </c>
      <c r="G10" s="32">
        <f>IF(OR($A10="",$B10=""),"",'MPTO_working_2-way'!E9)</f>
        <v>1.9129767084719731</v>
      </c>
      <c r="H10" s="30">
        <f>IF(OR($A10="",$B10=""),"",'OddsRatio_working_2-way'!M9)</f>
        <v>2.0954451150103317</v>
      </c>
      <c r="I10" s="30">
        <f>IF(OR($A10="",$B10=""),"",'OddsRatio_working_2-way'!N9)</f>
        <v>1.9128709291752766</v>
      </c>
      <c r="J10" s="30">
        <f>IF('Log_working_2-way'!$D9="","",A10^('Log_working_2-way'!$D9))</f>
        <v>2.0970120716987148</v>
      </c>
      <c r="K10" s="32">
        <f>IF('Log_working_2-way'!$D9="","",B10^('Log_working_2-way'!$D9))</f>
        <v>1.9115669971173959</v>
      </c>
      <c r="L10" s="37">
        <f t="shared" si="9"/>
        <v>0.47803617571059442</v>
      </c>
      <c r="M10" s="37">
        <f t="shared" si="10"/>
        <v>0.5219638242894058</v>
      </c>
      <c r="N10" s="38">
        <v>106</v>
      </c>
      <c r="O10" s="38">
        <f t="shared" si="11"/>
        <v>53.524752475247524</v>
      </c>
      <c r="P10" s="38">
        <f t="shared" si="12"/>
        <v>48.702702702702709</v>
      </c>
      <c r="Q10" s="38">
        <f t="shared" si="13"/>
        <v>57.297297297297291</v>
      </c>
      <c r="R10" s="38">
        <f t="shared" si="14"/>
        <v>52.475247524752476</v>
      </c>
      <c r="S10" s="39">
        <f t="shared" si="15"/>
        <v>-3.7725448220497668</v>
      </c>
      <c r="T10" s="39">
        <f t="shared" si="16"/>
        <v>-3.7725448220497668</v>
      </c>
      <c r="U10" t="s">
        <v>116</v>
      </c>
      <c r="V10" t="s">
        <v>114</v>
      </c>
      <c r="W10" t="s">
        <v>100</v>
      </c>
      <c r="X10" t="s">
        <v>199</v>
      </c>
      <c r="Y10" s="41"/>
    </row>
    <row r="11" spans="1:25" ht="15" x14ac:dyDescent="0.25">
      <c r="A11">
        <v>2.0499999999999998</v>
      </c>
      <c r="B11">
        <v>1.83</v>
      </c>
      <c r="C11" s="29">
        <f t="shared" si="0"/>
        <v>3.4252965480474407E-2</v>
      </c>
      <c r="D11" s="30">
        <f>IF(OR($A11="",$B11=""),"",A11*'MPTO_working_2-way'!$G10)</f>
        <v>2.1202185792349724</v>
      </c>
      <c r="E11" s="32">
        <f>IF(OR($A11="",$B11=""),"",B11*'MPTO_working_2-way'!$G10)</f>
        <v>1.8926829268292682</v>
      </c>
      <c r="F11" s="30">
        <f>IF(OR($A11="",$B11=""),"",'MPTO_working_2-way'!D10)</f>
        <v>2.1245929491717397</v>
      </c>
      <c r="G11" s="32">
        <f>IF(OR($A11="",$B11=""),"",'MPTO_working_2-way'!E10)</f>
        <v>1.8892106257081707</v>
      </c>
      <c r="H11" s="30">
        <f>IF(OR($A11="",$B11=""),"",'OddsRatio_working_2-way'!M10)</f>
        <v>2.1247489679763456</v>
      </c>
      <c r="I11" s="30">
        <f>IF(OR($A11="",$B11=""),"",'OddsRatio_working_2-way'!N10)</f>
        <v>1.8890872794479689</v>
      </c>
      <c r="J11" s="30">
        <f>IF('Log_working_2-way'!$D10="","",A11^('Log_working_2-way'!$D10))</f>
        <v>2.1267489530128172</v>
      </c>
      <c r="K11" s="32">
        <f>IF('Log_working_2-way'!$D10="","",B11^('Log_working_2-way'!$D10))</f>
        <v>1.8875091450726849</v>
      </c>
      <c r="L11" s="37">
        <f t="shared" si="9"/>
        <v>0.47164948453608252</v>
      </c>
      <c r="M11" s="37">
        <f t="shared" si="10"/>
        <v>0.52835051546391754</v>
      </c>
      <c r="N11" s="38">
        <v>107</v>
      </c>
      <c r="O11" s="38">
        <f t="shared" si="11"/>
        <v>54.804878048780488</v>
      </c>
      <c r="P11" s="38">
        <f t="shared" si="12"/>
        <v>48.530054644808736</v>
      </c>
      <c r="Q11" s="38">
        <f t="shared" si="13"/>
        <v>58.46994535519125</v>
      </c>
      <c r="R11" s="38">
        <f t="shared" si="14"/>
        <v>52.195121951219519</v>
      </c>
      <c r="S11" s="39">
        <f t="shared" si="15"/>
        <v>-3.6650673064107622</v>
      </c>
      <c r="T11" s="39">
        <f t="shared" si="16"/>
        <v>-3.6650673064107835</v>
      </c>
      <c r="U11" t="s">
        <v>106</v>
      </c>
      <c r="V11" t="s">
        <v>110</v>
      </c>
      <c r="W11" t="s">
        <v>100</v>
      </c>
      <c r="X11" t="s">
        <v>199</v>
      </c>
      <c r="Y11" s="41"/>
    </row>
    <row r="12" spans="1:25" ht="15" x14ac:dyDescent="0.25">
      <c r="A12">
        <v>2.02</v>
      </c>
      <c r="B12">
        <v>1.85</v>
      </c>
      <c r="C12" s="29">
        <f t="shared" si="0"/>
        <v>3.5590045491035394E-2</v>
      </c>
      <c r="D12" s="30">
        <f>IF(OR($A12="",$B12=""),"",A12*'MPTO_working_2-way'!$G11)</f>
        <v>2.0918918918918914</v>
      </c>
      <c r="E12" s="32">
        <f>IF(OR($A12="",$B12=""),"",B12*'MPTO_working_2-way'!$G11)</f>
        <v>1.9158415841584155</v>
      </c>
      <c r="F12" s="30">
        <f>IF(OR($A12="",$B12=""),"",'MPTO_working_2-way'!D11)</f>
        <v>2.0953181945612553</v>
      </c>
      <c r="G12" s="32">
        <f>IF(OR($A12="",$B12=""),"",'MPTO_working_2-way'!E11)</f>
        <v>1.9129767084719731</v>
      </c>
      <c r="H12" s="30">
        <f>IF(OR($A12="",$B12=""),"",'OddsRatio_working_2-way'!M11)</f>
        <v>2.0954451150103317</v>
      </c>
      <c r="I12" s="30">
        <f>IF(OR($A12="",$B12=""),"",'OddsRatio_working_2-way'!N11)</f>
        <v>1.9128709291752766</v>
      </c>
      <c r="J12" s="30">
        <f>IF('Log_working_2-way'!$D11="","",A12^('Log_working_2-way'!$D11))</f>
        <v>2.0970120716987148</v>
      </c>
      <c r="K12" s="32">
        <f>IF('Log_working_2-way'!$D11="","",B12^('Log_working_2-way'!$D11))</f>
        <v>1.9115669971173959</v>
      </c>
      <c r="L12" s="37">
        <f t="shared" si="9"/>
        <v>0.47803617571059442</v>
      </c>
      <c r="M12" s="37">
        <f t="shared" si="10"/>
        <v>0.5219638242894058</v>
      </c>
      <c r="N12" s="38">
        <v>108</v>
      </c>
      <c r="O12" s="38">
        <f t="shared" si="11"/>
        <v>54.53465346534653</v>
      </c>
      <c r="P12" s="38">
        <f t="shared" si="12"/>
        <v>49.621621621621621</v>
      </c>
      <c r="Q12" s="38">
        <f t="shared" si="13"/>
        <v>58.378378378378372</v>
      </c>
      <c r="R12" s="38">
        <f t="shared" si="14"/>
        <v>53.465346534653463</v>
      </c>
      <c r="S12" s="39">
        <f t="shared" si="15"/>
        <v>-3.843724913031842</v>
      </c>
      <c r="T12" s="39">
        <f t="shared" si="16"/>
        <v>-3.843724913031842</v>
      </c>
      <c r="U12" t="s">
        <v>117</v>
      </c>
      <c r="V12" t="s">
        <v>121</v>
      </c>
      <c r="W12" t="s">
        <v>100</v>
      </c>
      <c r="X12" t="s">
        <v>199</v>
      </c>
      <c r="Y12" s="41"/>
    </row>
    <row r="13" spans="1:25" ht="15" x14ac:dyDescent="0.25">
      <c r="A13">
        <v>1.75</v>
      </c>
      <c r="B13">
        <v>2.14</v>
      </c>
      <c r="C13" s="29">
        <f t="shared" si="0"/>
        <v>3.8718291054739673E-2</v>
      </c>
      <c r="D13" s="30">
        <f>IF(OR($A13="",$B13=""),"",A13*'MPTO_working_2-way'!$G12)</f>
        <v>1.8177570093457944</v>
      </c>
      <c r="E13" s="32">
        <f>IF(OR($A13="",$B13=""),"",B13*'MPTO_working_2-way'!$G12)</f>
        <v>2.2228571428571429</v>
      </c>
      <c r="F13" s="30">
        <f>IF(OR($A13="",$B13=""),"",'MPTO_working_2-way'!D12)</f>
        <v>1.81136638452237</v>
      </c>
      <c r="G13" s="32">
        <f>IF(OR($A13="",$B13=""),"",'MPTO_working_2-way'!E12)</f>
        <v>2.2324888226527575</v>
      </c>
      <c r="H13" s="30">
        <f>IF(OR($A13="",$B13=""),"",'OddsRatio_working_2-way'!M12)</f>
        <v>1.8111071056538131</v>
      </c>
      <c r="I13" s="30">
        <f>IF(OR($A13="",$B13=""),"",'OddsRatio_working_2-way'!N12)</f>
        <v>2.2328828005937953</v>
      </c>
      <c r="J13" s="30">
        <f>IF('Log_working_2-way'!$D12="","",A13^('Log_working_2-way'!$D12))</f>
        <v>1.8081956651086979</v>
      </c>
      <c r="K13" s="32">
        <f>IF('Log_working_2-way'!$D12="","",B13^('Log_working_2-way'!$D12))</f>
        <v>2.2373241322265098</v>
      </c>
      <c r="L13" s="37">
        <f t="shared" si="9"/>
        <v>0.55012853470437018</v>
      </c>
      <c r="M13" s="37">
        <f t="shared" si="10"/>
        <v>0.44987146529562982</v>
      </c>
      <c r="N13" s="38">
        <v>109</v>
      </c>
      <c r="O13" s="38">
        <f t="shared" si="11"/>
        <v>46.714285714285708</v>
      </c>
      <c r="P13" s="38">
        <f t="shared" si="12"/>
        <v>58.065420560747675</v>
      </c>
      <c r="Q13" s="38">
        <f t="shared" si="13"/>
        <v>50.934579439252339</v>
      </c>
      <c r="R13" s="38">
        <f t="shared" si="14"/>
        <v>62.285714285714285</v>
      </c>
      <c r="S13" s="39">
        <f t="shared" si="15"/>
        <v>-4.2202937249666306</v>
      </c>
      <c r="T13" s="39">
        <f t="shared" si="16"/>
        <v>-4.2202937249666093</v>
      </c>
      <c r="U13" t="s">
        <v>91</v>
      </c>
      <c r="V13" t="s">
        <v>113</v>
      </c>
      <c r="W13" t="s">
        <v>100</v>
      </c>
      <c r="X13" t="s">
        <v>199</v>
      </c>
      <c r="Y13" s="41"/>
    </row>
    <row r="14" spans="1:25" s="35" customFormat="1" ht="15" x14ac:dyDescent="0.25">
      <c r="A14">
        <v>2.08</v>
      </c>
      <c r="B14">
        <v>1.79</v>
      </c>
      <c r="C14" s="29">
        <f t="shared" si="0"/>
        <v>3.9428448646325664E-2</v>
      </c>
      <c r="D14" s="30">
        <f>IF(OR($A14="",$B14=""),"",A14*'MPTO_working_2-way'!$G13)</f>
        <v>2.1620111731843576</v>
      </c>
      <c r="E14" s="32">
        <f>IF(OR($A14="",$B14=""),"",B14*'MPTO_working_2-way'!$G13)</f>
        <v>1.8605769230769229</v>
      </c>
      <c r="F14" s="30">
        <f>IF(OR($A14="",$B14=""),"",'MPTO_working_2-way'!D13)</f>
        <v>2.1689385995572641</v>
      </c>
      <c r="G14" s="32">
        <f>IF(OR($A14="",$B14=""),"",'MPTO_working_2-way'!E13)</f>
        <v>1.8554769261437256</v>
      </c>
      <c r="H14" s="30">
        <f>IF(OR($A14="",$B14=""),"",'OddsRatio_working_2-way'!M13)</f>
        <v>2.1692256444309357</v>
      </c>
      <c r="I14" s="30">
        <f>IF(OR($A14="",$B14=""),"",'OddsRatio_working_2-way'!N13)</f>
        <v>1.8552669065744805</v>
      </c>
      <c r="J14" s="30">
        <f>IF('Log_working_2-way'!$D13="","",A14^('Log_working_2-way'!$D13))</f>
        <v>2.1724139714397546</v>
      </c>
      <c r="K14" s="32">
        <f>IF('Log_working_2-way'!$D13="","",B14^('Log_working_2-way'!$D13))</f>
        <v>1.8529410467292624</v>
      </c>
      <c r="L14" s="37">
        <f t="shared" si="9"/>
        <v>0.46253229974160204</v>
      </c>
      <c r="M14" s="37">
        <f t="shared" si="10"/>
        <v>0.53746770025839796</v>
      </c>
      <c r="N14" s="38">
        <v>110</v>
      </c>
      <c r="O14" s="38">
        <f t="shared" si="11"/>
        <v>57.115384615384613</v>
      </c>
      <c r="P14" s="38">
        <f t="shared" si="12"/>
        <v>48.547486033519554</v>
      </c>
      <c r="Q14" s="38">
        <f t="shared" si="13"/>
        <v>61.452513966480446</v>
      </c>
      <c r="R14" s="38">
        <f t="shared" si="14"/>
        <v>52.88461538461538</v>
      </c>
      <c r="S14" s="39">
        <f t="shared" si="15"/>
        <v>-4.3371293510958324</v>
      </c>
      <c r="T14" s="39">
        <f t="shared" si="16"/>
        <v>-4.3371293510958253</v>
      </c>
      <c r="U14" t="s">
        <v>123</v>
      </c>
      <c r="V14" t="s">
        <v>108</v>
      </c>
      <c r="W14" t="s">
        <v>100</v>
      </c>
      <c r="X14" t="s">
        <v>199</v>
      </c>
      <c r="Y14" s="41"/>
    </row>
    <row r="15" spans="1:25" ht="15" x14ac:dyDescent="0.25">
      <c r="A15">
        <v>1.92</v>
      </c>
      <c r="B15">
        <v>1.95</v>
      </c>
      <c r="C15" s="29">
        <f t="shared" si="0"/>
        <v>3.3653846153846256E-2</v>
      </c>
      <c r="D15" s="30">
        <f>IF(OR($A15="",$B15=""),"",A15*'MPTO_working_2-way'!$G14)</f>
        <v>1.9846153846153847</v>
      </c>
      <c r="E15" s="32">
        <f>IF(OR($A15="",$B15=""),"",B15*'MPTO_working_2-way'!$G14)</f>
        <v>2.015625</v>
      </c>
      <c r="F15" s="30">
        <f>IF(OR($A15="",$B15=""),"",'MPTO_working_2-way'!D14)</f>
        <v>1.9841017488076311</v>
      </c>
      <c r="G15" s="32">
        <f>IF(OR($A15="",$B15=""),"",'MPTO_working_2-way'!E14)</f>
        <v>2.0161550888529889</v>
      </c>
      <c r="H15" s="30">
        <f>IF(OR($A15="",$B15=""),"",'OddsRatio_working_2-way'!M14)</f>
        <v>1.9840838646332837</v>
      </c>
      <c r="I15" s="30">
        <f>IF(OR($A15="",$B15=""),"",'OddsRatio_working_2-way'!N14)</f>
        <v>2.0161735558713256</v>
      </c>
      <c r="J15" s="30">
        <f>IF('Log_working_2-way'!$D14="","",A15^('Log_working_2-way'!$D14))</f>
        <v>1.9838501055423525</v>
      </c>
      <c r="K15" s="32">
        <f>IF('Log_working_2-way'!$D14="","",B15^('Log_working_2-way'!$D14))</f>
        <v>2.0164149948926431</v>
      </c>
      <c r="L15" s="37">
        <f t="shared" si="9"/>
        <v>0.50387596899224807</v>
      </c>
      <c r="M15" s="37">
        <f t="shared" si="10"/>
        <v>0.49612403100775193</v>
      </c>
      <c r="N15" s="38">
        <v>111</v>
      </c>
      <c r="O15" s="38">
        <f t="shared" si="11"/>
        <v>53.187500000000007</v>
      </c>
      <c r="P15" s="38">
        <f t="shared" si="12"/>
        <v>54.07692307692308</v>
      </c>
      <c r="Q15" s="38">
        <f t="shared" si="13"/>
        <v>56.923076923076927</v>
      </c>
      <c r="R15" s="38">
        <f t="shared" si="14"/>
        <v>57.812500000000007</v>
      </c>
      <c r="S15" s="39">
        <f t="shared" si="15"/>
        <v>-3.7355769230769198</v>
      </c>
      <c r="T15" s="39">
        <f t="shared" si="16"/>
        <v>-3.7355769230769269</v>
      </c>
      <c r="U15" t="s">
        <v>104</v>
      </c>
      <c r="V15" t="s">
        <v>90</v>
      </c>
      <c r="W15" t="s">
        <v>100</v>
      </c>
      <c r="X15" t="s">
        <v>199</v>
      </c>
      <c r="Y15" s="41"/>
    </row>
    <row r="16" spans="1:25" ht="15" x14ac:dyDescent="0.25">
      <c r="A16">
        <v>2.12</v>
      </c>
      <c r="B16">
        <v>1.77</v>
      </c>
      <c r="C16" s="29">
        <f t="shared" si="0"/>
        <v>3.6669864619976567E-2</v>
      </c>
      <c r="D16" s="30">
        <f>IF(OR($A16="",$B16=""),"",A16*'MPTO_working_2-way'!$G15)</f>
        <v>2.1977401129943503</v>
      </c>
      <c r="E16" s="32">
        <f>IF(OR($A16="",$B16=""),"",B16*'MPTO_working_2-way'!$G15)</f>
        <v>1.8349056603773586</v>
      </c>
      <c r="F16" s="30">
        <f>IF(OR($A16="",$B16=""),"",'MPTO_working_2-way'!D15)</f>
        <v>2.20573712673407</v>
      </c>
      <c r="G16" s="32">
        <f>IF(OR($A16="",$B16=""),"",'MPTO_working_2-way'!E15)</f>
        <v>1.8293681747269892</v>
      </c>
      <c r="H16" s="30">
        <f>IF(OR($A16="",$B16=""),"",'OddsRatio_working_2-way'!M15)</f>
        <v>2.2060453783110545</v>
      </c>
      <c r="I16" s="30">
        <f>IF(OR($A16="",$B16=""),"",'OddsRatio_working_2-way'!N15)</f>
        <v>1.8291561975888497</v>
      </c>
      <c r="J16" s="30">
        <f>IF('Log_working_2-way'!$D15="","",A16^('Log_working_2-way'!$D15))</f>
        <v>2.2097212265507746</v>
      </c>
      <c r="K16" s="32">
        <f>IF('Log_working_2-way'!$D15="","",B16^('Log_working_2-way'!$D15))</f>
        <v>1.8266367308864699</v>
      </c>
      <c r="L16" s="37">
        <f t="shared" si="9"/>
        <v>0.45501285347043702</v>
      </c>
      <c r="M16" s="37">
        <f t="shared" si="10"/>
        <v>0.54498714652956293</v>
      </c>
      <c r="N16" s="38">
        <v>112</v>
      </c>
      <c r="O16" s="38">
        <f t="shared" si="11"/>
        <v>59.169811320754711</v>
      </c>
      <c r="P16" s="38">
        <f t="shared" si="12"/>
        <v>48.723163841807917</v>
      </c>
      <c r="Q16" s="38">
        <f t="shared" si="13"/>
        <v>63.27683615819209</v>
      </c>
      <c r="R16" s="38">
        <f t="shared" si="14"/>
        <v>52.830188679245275</v>
      </c>
      <c r="S16" s="39">
        <f t="shared" si="15"/>
        <v>-4.107024837437379</v>
      </c>
      <c r="T16" s="39">
        <f t="shared" si="16"/>
        <v>-4.1070248374373577</v>
      </c>
      <c r="U16" t="s">
        <v>127</v>
      </c>
      <c r="V16" t="s">
        <v>138</v>
      </c>
      <c r="W16" t="s">
        <v>98</v>
      </c>
      <c r="X16" t="s">
        <v>199</v>
      </c>
      <c r="Y16" s="41"/>
    </row>
    <row r="17" spans="1:25" ht="15" x14ac:dyDescent="0.25">
      <c r="A17">
        <v>2.21</v>
      </c>
      <c r="B17">
        <v>1.71</v>
      </c>
      <c r="C17" s="29">
        <f t="shared" si="0"/>
        <v>3.7284009420232245E-2</v>
      </c>
      <c r="D17" s="30">
        <f>IF(OR($A17="",$B17=""),"",A17*'MPTO_working_2-way'!$G16)</f>
        <v>2.2923976608187133</v>
      </c>
      <c r="E17" s="32">
        <f>IF(OR($A17="",$B17=""),"",B17*'MPTO_working_2-way'!$G16)</f>
        <v>1.7737556561085972</v>
      </c>
      <c r="F17" s="30">
        <f>IF(OR($A17="",$B17=""),"",'MPTO_working_2-way'!D16)</f>
        <v>2.3049617273032235</v>
      </c>
      <c r="G17" s="32">
        <f>IF(OR($A17="",$B17=""),"",'MPTO_working_2-way'!E16)</f>
        <v>1.7663059989250076</v>
      </c>
      <c r="H17" s="30">
        <f>IF(OR($A17="",$B17=""),"",'OddsRatio_working_2-way'!M16)</f>
        <v>2.305459824013238</v>
      </c>
      <c r="I17" s="30">
        <f>IF(OR($A17="",$B17=""),"",'OddsRatio_working_2-way'!N16)</f>
        <v>1.7660136157433048</v>
      </c>
      <c r="J17" s="30">
        <f>IF('Log_working_2-way'!$D16="","",A17^('Log_working_2-way'!$D16))</f>
        <v>2.3112626061065349</v>
      </c>
      <c r="K17" s="32">
        <f>IF('Log_working_2-way'!$D16="","",B17^('Log_working_2-way'!$D16))</f>
        <v>1.7626237454975722</v>
      </c>
      <c r="L17" s="37">
        <f t="shared" si="9"/>
        <v>0.43622448979591838</v>
      </c>
      <c r="M17" s="37">
        <f t="shared" si="10"/>
        <v>0.56377551020408168</v>
      </c>
      <c r="N17" s="38">
        <v>113</v>
      </c>
      <c r="O17" s="38">
        <f t="shared" si="11"/>
        <v>61.868778280542983</v>
      </c>
      <c r="P17" s="38">
        <f t="shared" si="12"/>
        <v>46.918128654970751</v>
      </c>
      <c r="Q17" s="38">
        <f t="shared" si="13"/>
        <v>66.081871345029242</v>
      </c>
      <c r="R17" s="38">
        <f t="shared" si="14"/>
        <v>51.131221719457017</v>
      </c>
      <c r="S17" s="39">
        <f t="shared" si="15"/>
        <v>-4.2130930644862588</v>
      </c>
      <c r="T17" s="39">
        <f t="shared" si="16"/>
        <v>-4.2130930644862659</v>
      </c>
      <c r="U17" t="s">
        <v>140</v>
      </c>
      <c r="V17" t="s">
        <v>131</v>
      </c>
      <c r="W17" t="s">
        <v>98</v>
      </c>
      <c r="X17" t="s">
        <v>199</v>
      </c>
      <c r="Y17" s="41"/>
    </row>
    <row r="18" spans="1:25" ht="15" x14ac:dyDescent="0.25">
      <c r="A18">
        <v>2.19</v>
      </c>
      <c r="B18">
        <v>1.72</v>
      </c>
      <c r="C18" s="29">
        <f t="shared" si="0"/>
        <v>3.8016353403419467E-2</v>
      </c>
      <c r="D18" s="30">
        <f>IF(OR($A18="",$B18=""),"",A18*'MPTO_working_2-way'!$G17)</f>
        <v>2.2732558139534884</v>
      </c>
      <c r="E18" s="32">
        <f>IF(OR($A18="",$B18=""),"",B18*'MPTO_working_2-way'!$G17)</f>
        <v>1.7853881278538815</v>
      </c>
      <c r="F18" s="30">
        <f>IF(OR($A18="",$B18=""),"",'MPTO_working_2-way'!D17)</f>
        <v>2.2851249696675566</v>
      </c>
      <c r="G18" s="32">
        <f>IF(OR($A18="",$B18=""),"",'MPTO_working_2-way'!E17)</f>
        <v>1.7781344410876134</v>
      </c>
      <c r="H18" s="30">
        <f>IF(OR($A18="",$B18=""),"",'OddsRatio_working_2-way'!M17)</f>
        <v>2.2856040517117928</v>
      </c>
      <c r="I18" s="30">
        <f>IF(OR($A18="",$B18=""),"",'OddsRatio_working_2-way'!N17)</f>
        <v>1.7778444682625973</v>
      </c>
      <c r="J18" s="30">
        <f>IF('Log_working_2-way'!$D17="","",A18^('Log_working_2-way'!$D17))</f>
        <v>2.291085448482058</v>
      </c>
      <c r="K18" s="32">
        <f>IF('Log_working_2-way'!$D17="","",B18^('Log_working_2-way'!$D17))</f>
        <v>1.7745420732419892</v>
      </c>
      <c r="L18" s="37">
        <f t="shared" si="9"/>
        <v>0.43989769820971864</v>
      </c>
      <c r="M18" s="37">
        <f t="shared" si="10"/>
        <v>0.56010230179028131</v>
      </c>
      <c r="N18" s="38">
        <v>114</v>
      </c>
      <c r="O18" s="38">
        <f t="shared" si="11"/>
        <v>61.945205479452056</v>
      </c>
      <c r="P18" s="38">
        <f t="shared" si="12"/>
        <v>47.720930232558132</v>
      </c>
      <c r="Q18" s="38">
        <f t="shared" si="13"/>
        <v>66.279069767441868</v>
      </c>
      <c r="R18" s="38">
        <f t="shared" si="14"/>
        <v>52.054794520547951</v>
      </c>
      <c r="S18" s="39">
        <f t="shared" si="15"/>
        <v>-4.3338642879898117</v>
      </c>
      <c r="T18" s="39">
        <f t="shared" si="16"/>
        <v>-4.3338642879898188</v>
      </c>
      <c r="U18" t="s">
        <v>129</v>
      </c>
      <c r="V18" t="s">
        <v>133</v>
      </c>
      <c r="W18" t="s">
        <v>98</v>
      </c>
      <c r="X18" t="s">
        <v>199</v>
      </c>
      <c r="Y18" s="41"/>
    </row>
    <row r="19" spans="1:25" ht="15" x14ac:dyDescent="0.25">
      <c r="A19">
        <v>2.27</v>
      </c>
      <c r="B19">
        <v>1.67</v>
      </c>
      <c r="C19" s="29">
        <f t="shared" si="0"/>
        <v>3.9331029570814469E-2</v>
      </c>
      <c r="D19" s="30">
        <f>IF(OR($A19="",$B19=""),"",A19*'MPTO_working_2-way'!$G18)</f>
        <v>2.3592814371257487</v>
      </c>
      <c r="E19" s="32">
        <f>IF(OR($A19="",$B19=""),"",B19*'MPTO_working_2-way'!$G18)</f>
        <v>1.7356828193832601</v>
      </c>
      <c r="F19" s="30">
        <f>IF(OR($A19="",$B19=""),"",'MPTO_working_2-way'!D18)</f>
        <v>2.3760694474913038</v>
      </c>
      <c r="G19" s="32">
        <f>IF(OR($A19="",$B19=""),"",'MPTO_working_2-way'!E18)</f>
        <v>1.7267075087111983</v>
      </c>
      <c r="H19" s="30">
        <f>IF(OR($A19="",$B19=""),"",'OddsRatio_working_2-way'!M18)</f>
        <v>2.376779716606729</v>
      </c>
      <c r="I19" s="30">
        <f>IF(OR($A19="",$B19=""),"",'OddsRatio_working_2-way'!N18)</f>
        <v>1.7263326063988251</v>
      </c>
      <c r="J19" s="30">
        <f>IF('Log_working_2-way'!$D18="","",A19^('Log_working_2-way'!$D18))</f>
        <v>2.3845761893383783</v>
      </c>
      <c r="K19" s="32">
        <f>IF('Log_working_2-way'!$D18="","",B19^('Log_working_2-way'!$D18))</f>
        <v>1.7222426672508611</v>
      </c>
      <c r="L19" s="37">
        <f t="shared" si="9"/>
        <v>0.42385786802030456</v>
      </c>
      <c r="M19" s="37">
        <f t="shared" si="10"/>
        <v>0.57614213197969533</v>
      </c>
      <c r="N19" s="38">
        <v>115</v>
      </c>
      <c r="O19" s="38">
        <f t="shared" si="11"/>
        <v>64.33920704845815</v>
      </c>
      <c r="P19" s="38">
        <f t="shared" si="12"/>
        <v>46.137724550898199</v>
      </c>
      <c r="Q19" s="38">
        <f t="shared" si="13"/>
        <v>68.862275449101801</v>
      </c>
      <c r="R19" s="38">
        <f t="shared" si="14"/>
        <v>50.66079295154185</v>
      </c>
      <c r="S19" s="39">
        <f t="shared" si="15"/>
        <v>-4.5230684006436519</v>
      </c>
      <c r="T19" s="39">
        <f t="shared" si="16"/>
        <v>-4.5230684006436519</v>
      </c>
      <c r="U19" t="s">
        <v>132</v>
      </c>
      <c r="V19" t="s">
        <v>137</v>
      </c>
      <c r="W19" t="s">
        <v>98</v>
      </c>
      <c r="X19" t="s">
        <v>199</v>
      </c>
      <c r="Y19" s="41"/>
    </row>
    <row r="20" spans="1:25" ht="15" x14ac:dyDescent="0.25">
      <c r="A20">
        <v>1.92</v>
      </c>
      <c r="B20">
        <v>1.95</v>
      </c>
      <c r="C20" s="29">
        <f t="shared" si="0"/>
        <v>3.3653846153846256E-2</v>
      </c>
      <c r="D20" s="30">
        <f>IF(OR($A20="",$B20=""),"",A20*'MPTO_working_2-way'!$G19)</f>
        <v>1.9846153846153847</v>
      </c>
      <c r="E20" s="32">
        <f>IF(OR($A20="",$B20=""),"",B20*'MPTO_working_2-way'!$G19)</f>
        <v>2.015625</v>
      </c>
      <c r="F20" s="30">
        <f>IF(OR($A20="",$B20=""),"",'MPTO_working_2-way'!D19)</f>
        <v>1.9841017488076311</v>
      </c>
      <c r="G20" s="32">
        <f>IF(OR($A20="",$B20=""),"",'MPTO_working_2-way'!E19)</f>
        <v>2.0161550888529889</v>
      </c>
      <c r="H20" s="30">
        <f>IF(OR($A20="",$B20=""),"",'OddsRatio_working_2-way'!M19)</f>
        <v>1.9840838646332837</v>
      </c>
      <c r="I20" s="30">
        <f>IF(OR($A20="",$B20=""),"",'OddsRatio_working_2-way'!N19)</f>
        <v>2.0161735558713256</v>
      </c>
      <c r="J20" s="30">
        <f>IF('Log_working_2-way'!$D19="","",A20^('Log_working_2-way'!$D19))</f>
        <v>1.9838501055423525</v>
      </c>
      <c r="K20" s="32">
        <f>IF('Log_working_2-way'!$D19="","",B20^('Log_working_2-way'!$D19))</f>
        <v>2.0164149948926431</v>
      </c>
      <c r="L20" s="37">
        <f t="shared" si="9"/>
        <v>0.50387596899224807</v>
      </c>
      <c r="M20" s="37">
        <f t="shared" si="10"/>
        <v>0.49612403100775193</v>
      </c>
      <c r="N20" s="38">
        <v>116</v>
      </c>
      <c r="O20" s="38">
        <f t="shared" si="11"/>
        <v>55.583333333333336</v>
      </c>
      <c r="P20" s="38">
        <f t="shared" si="12"/>
        <v>56.512820512820511</v>
      </c>
      <c r="Q20" s="38">
        <f t="shared" si="13"/>
        <v>59.487179487179496</v>
      </c>
      <c r="R20" s="38">
        <f t="shared" si="14"/>
        <v>60.416666666666671</v>
      </c>
      <c r="S20" s="39">
        <f t="shared" si="15"/>
        <v>-3.9038461538461604</v>
      </c>
      <c r="T20" s="39">
        <f t="shared" si="16"/>
        <v>-3.9038461538461604</v>
      </c>
      <c r="U20" t="s">
        <v>70</v>
      </c>
      <c r="V20" t="s">
        <v>136</v>
      </c>
      <c r="W20" t="s">
        <v>98</v>
      </c>
      <c r="X20" t="s">
        <v>199</v>
      </c>
      <c r="Y20" s="41"/>
    </row>
    <row r="21" spans="1:25" ht="15" x14ac:dyDescent="0.25">
      <c r="A21">
        <v>2.4500000000000002</v>
      </c>
      <c r="B21">
        <v>1.59</v>
      </c>
      <c r="C21" s="29">
        <f t="shared" si="0"/>
        <v>3.7094082916185211E-2</v>
      </c>
      <c r="D21" s="30">
        <f>IF(OR($A21="",$B21=""),"",A21*'MPTO_working_2-way'!$G20)</f>
        <v>2.540880503144654</v>
      </c>
      <c r="E21" s="32">
        <f>IF(OR($A21="",$B21=""),"",B21*'MPTO_working_2-way'!$G20)</f>
        <v>1.6489795918367345</v>
      </c>
      <c r="F21" s="30">
        <f>IF(OR($A21="",$B21=""),"",'MPTO_working_2-way'!D20)</f>
        <v>2.5666282325811234</v>
      </c>
      <c r="G21" s="32">
        <f>IF(OR($A21="",$B21=""),"",'MPTO_working_2-way'!E20)</f>
        <v>1.6383135317001365</v>
      </c>
      <c r="H21" s="30">
        <f>IF(OR($A21="",$B21=""),"",'OddsRatio_working_2-way'!M20)</f>
        <v>2.5676820846855613</v>
      </c>
      <c r="I21" s="30">
        <f>IF(OR($A21="",$B21=""),"",'OddsRatio_working_2-way'!N20)</f>
        <v>1.6378844344582628</v>
      </c>
      <c r="J21" s="30">
        <f>IF('Log_working_2-way'!$D20="","",A21^('Log_working_2-way'!$D20))</f>
        <v>2.5797187686790384</v>
      </c>
      <c r="K21" s="32">
        <f>IF('Log_working_2-way'!$D20="","",B21^('Log_working_2-way'!$D20))</f>
        <v>1.6330240672116592</v>
      </c>
      <c r="L21" s="37">
        <f t="shared" si="9"/>
        <v>0.39356435643564358</v>
      </c>
      <c r="M21" s="37">
        <f t="shared" si="10"/>
        <v>0.60643564356435653</v>
      </c>
      <c r="N21" s="38">
        <v>117</v>
      </c>
      <c r="O21" s="38">
        <f t="shared" si="11"/>
        <v>69.244897959183675</v>
      </c>
      <c r="P21" s="38">
        <f t="shared" si="12"/>
        <v>43.415094339622641</v>
      </c>
      <c r="Q21" s="38">
        <f t="shared" si="13"/>
        <v>73.584905660377359</v>
      </c>
      <c r="R21" s="38">
        <f t="shared" si="14"/>
        <v>47.755102040816318</v>
      </c>
      <c r="S21" s="39">
        <f t="shared" si="15"/>
        <v>-4.3400077011936844</v>
      </c>
      <c r="T21" s="39">
        <f t="shared" si="16"/>
        <v>-4.3400077011936773</v>
      </c>
      <c r="U21" t="s">
        <v>134</v>
      </c>
      <c r="V21" t="s">
        <v>130</v>
      </c>
      <c r="W21" t="s">
        <v>98</v>
      </c>
      <c r="X21" t="s">
        <v>199</v>
      </c>
      <c r="Y21" s="41"/>
    </row>
    <row r="22" spans="1:25" ht="15" x14ac:dyDescent="0.25">
      <c r="A22">
        <v>2.17</v>
      </c>
      <c r="B22">
        <v>1.74</v>
      </c>
      <c r="C22" s="29">
        <f t="shared" si="0"/>
        <v>3.5542136765718491E-2</v>
      </c>
      <c r="D22" s="30">
        <f>IF(OR($A22="",$B22=""),"",A22*'MPTO_working_2-way'!$G21)</f>
        <v>2.2471264367816088</v>
      </c>
      <c r="E22" s="32">
        <f>IF(OR($A22="",$B22=""),"",B22*'MPTO_working_2-way'!$G21)</f>
        <v>1.8018433179723501</v>
      </c>
      <c r="F22" s="30">
        <f>IF(OR($A22="",$B22=""),"",'MPTO_working_2-way'!D21)</f>
        <v>2.2570386753541753</v>
      </c>
      <c r="G22" s="32">
        <f>IF(OR($A22="",$B22=""),"",'MPTO_working_2-way'!E21)</f>
        <v>1.7955204717295163</v>
      </c>
      <c r="H22" s="30">
        <f>IF(OR($A22="",$B22=""),"",'OddsRatio_working_2-way'!M21)</f>
        <v>2.2574104664273644</v>
      </c>
      <c r="I22" s="30">
        <f>IF(OR($A22="",$B22=""),"",'OddsRatio_working_2-way'!N21)</f>
        <v>1.7952852522702987</v>
      </c>
      <c r="J22" s="30">
        <f>IF('Log_working_2-way'!$D21="","",A22^('Log_working_2-way'!$D21))</f>
        <v>2.2619707702020815</v>
      </c>
      <c r="K22" s="32">
        <f>IF('Log_working_2-way'!$D21="","",B22^('Log_working_2-way'!$D21))</f>
        <v>1.7924113803680148</v>
      </c>
      <c r="L22" s="37">
        <f t="shared" si="9"/>
        <v>0.44501278772378522</v>
      </c>
      <c r="M22" s="37">
        <f t="shared" si="10"/>
        <v>0.55498721227621484</v>
      </c>
      <c r="N22" s="38">
        <v>118</v>
      </c>
      <c r="O22" s="38">
        <f t="shared" si="11"/>
        <v>63.622119815668206</v>
      </c>
      <c r="P22" s="38">
        <f t="shared" si="12"/>
        <v>50.183908045977006</v>
      </c>
      <c r="Q22" s="38">
        <f t="shared" si="13"/>
        <v>67.81609195402298</v>
      </c>
      <c r="R22" s="38">
        <f t="shared" si="14"/>
        <v>54.377880184331801</v>
      </c>
      <c r="S22" s="39">
        <f t="shared" si="15"/>
        <v>-4.1939721383547734</v>
      </c>
      <c r="T22" s="39">
        <f t="shared" si="16"/>
        <v>-4.1939721383547948</v>
      </c>
      <c r="U22" t="s">
        <v>73</v>
      </c>
      <c r="V22" t="s">
        <v>71</v>
      </c>
      <c r="W22" t="s">
        <v>98</v>
      </c>
      <c r="X22" t="s">
        <v>199</v>
      </c>
      <c r="Y22" s="41"/>
    </row>
    <row r="23" spans="1:25" ht="15" x14ac:dyDescent="0.25">
      <c r="A23">
        <v>2.21</v>
      </c>
      <c r="B23">
        <v>1.7</v>
      </c>
      <c r="C23" s="29">
        <f t="shared" si="0"/>
        <v>4.0723981900452566E-2</v>
      </c>
      <c r="D23" s="30">
        <f>IF(OR($A23="",$B23=""),"",A23*'MPTO_working_2-way'!$G22)</f>
        <v>2.3000000000000003</v>
      </c>
      <c r="E23" s="32">
        <f>IF(OR($A23="",$B23=""),"",B23*'MPTO_working_2-way'!$G22)</f>
        <v>1.7692307692307694</v>
      </c>
      <c r="F23" s="30">
        <f>IF(OR($A23="",$B23=""),"",'MPTO_working_2-way'!D22)</f>
        <v>2.3141361256544504</v>
      </c>
      <c r="G23" s="32">
        <f>IF(OR($A23="",$B23=""),"",'MPTO_working_2-way'!E22)</f>
        <v>1.760956175298805</v>
      </c>
      <c r="H23" s="30">
        <f>IF(OR($A23="",$B23=""),"",'OddsRatio_working_2-way'!M22)</f>
        <v>2.3147514702678329</v>
      </c>
      <c r="I23" s="30">
        <f>IF(OR($A23="",$B23=""),"",'OddsRatio_working_2-way'!N22)</f>
        <v>1.7606000241218864</v>
      </c>
      <c r="J23" s="30">
        <f>IF('Log_working_2-way'!$D22="","",A23^('Log_working_2-way'!$D22))</f>
        <v>2.3213074858188989</v>
      </c>
      <c r="K23" s="32">
        <f>IF('Log_working_2-way'!$D22="","",B23^('Log_working_2-way'!$D22))</f>
        <v>1.7568261065137158</v>
      </c>
      <c r="L23" s="37">
        <f t="shared" si="9"/>
        <v>0.43478260869565211</v>
      </c>
      <c r="M23" s="37">
        <f t="shared" si="10"/>
        <v>0.56521739130434778</v>
      </c>
      <c r="N23" s="38">
        <v>119</v>
      </c>
      <c r="O23" s="38">
        <f t="shared" si="11"/>
        <v>65.15384615384616</v>
      </c>
      <c r="P23" s="38">
        <f t="shared" si="12"/>
        <v>48.999999999999993</v>
      </c>
      <c r="Q23" s="38">
        <f t="shared" si="13"/>
        <v>70</v>
      </c>
      <c r="R23" s="38">
        <f t="shared" si="14"/>
        <v>53.846153846153847</v>
      </c>
      <c r="S23" s="39">
        <f t="shared" si="15"/>
        <v>-4.8461538461538396</v>
      </c>
      <c r="T23" s="39">
        <f t="shared" si="16"/>
        <v>-4.8461538461538538</v>
      </c>
      <c r="U23" t="s">
        <v>135</v>
      </c>
      <c r="V23" t="s">
        <v>69</v>
      </c>
      <c r="W23" t="s">
        <v>98</v>
      </c>
      <c r="X23" t="s">
        <v>199</v>
      </c>
      <c r="Y23" s="41"/>
    </row>
    <row r="24" spans="1:25" ht="15" x14ac:dyDescent="0.25">
      <c r="A24">
        <v>2.15</v>
      </c>
      <c r="B24">
        <v>1.74</v>
      </c>
      <c r="C24" s="29">
        <f t="shared" si="0"/>
        <v>3.9828922747928264E-2</v>
      </c>
      <c r="D24" s="30">
        <f>IF(OR($A24="",$B24=""),"",A24*'MPTO_working_2-way'!$G23)</f>
        <v>2.2356321839080455</v>
      </c>
      <c r="E24" s="32">
        <f>IF(OR($A24="",$B24=""),"",B24*'MPTO_working_2-way'!$G23)</f>
        <v>1.8093023255813951</v>
      </c>
      <c r="F24" s="30">
        <f>IF(OR($A24="",$B24=""),"",'MPTO_working_2-way'!D23)</f>
        <v>2.2461723206244368</v>
      </c>
      <c r="G24" s="32">
        <f>IF(OR($A24="",$B24=""),"",'MPTO_working_2-way'!E23)</f>
        <v>1.8024572392194651</v>
      </c>
      <c r="H24" s="30">
        <f>IF(OR($A24="",$B24=""),"",'OddsRatio_working_2-way'!M23)</f>
        <v>2.2466170438647359</v>
      </c>
      <c r="I24" s="30">
        <f>IF(OR($A24="",$B24=""),"",'OddsRatio_working_2-way'!N23)</f>
        <v>1.8021709673564388</v>
      </c>
      <c r="J24" s="30">
        <f>IF('Log_working_2-way'!$D23="","",A24^('Log_working_2-way'!$D23))</f>
        <v>2.2514857299538718</v>
      </c>
      <c r="K24" s="32">
        <f>IF('Log_working_2-way'!$D23="","",B24^('Log_working_2-way'!$D23))</f>
        <v>1.7990502616731108</v>
      </c>
      <c r="L24" s="37">
        <f t="shared" si="9"/>
        <v>0.44730077120822631</v>
      </c>
      <c r="M24" s="37">
        <f t="shared" si="10"/>
        <v>0.5526992287917738</v>
      </c>
      <c r="N24" s="38">
        <v>120</v>
      </c>
      <c r="O24" s="38">
        <f t="shared" si="11"/>
        <v>64.186046511627907</v>
      </c>
      <c r="P24" s="38">
        <f t="shared" si="12"/>
        <v>51.03448275862069</v>
      </c>
      <c r="Q24" s="38">
        <f t="shared" si="13"/>
        <v>68.965517241379303</v>
      </c>
      <c r="R24" s="38">
        <f t="shared" si="14"/>
        <v>55.813953488372093</v>
      </c>
      <c r="S24" s="39">
        <f t="shared" si="15"/>
        <v>-4.7794707297513952</v>
      </c>
      <c r="T24" s="39">
        <f t="shared" si="16"/>
        <v>-4.7794707297514023</v>
      </c>
      <c r="U24" t="s">
        <v>139</v>
      </c>
      <c r="V24" t="s">
        <v>72</v>
      </c>
      <c r="W24" t="s">
        <v>98</v>
      </c>
      <c r="X24" t="s">
        <v>199</v>
      </c>
      <c r="Y24" s="41"/>
    </row>
    <row r="25" spans="1:25" ht="15" x14ac:dyDescent="0.25">
      <c r="A25">
        <v>1.87</v>
      </c>
      <c r="B25">
        <v>2.0099999999999998</v>
      </c>
      <c r="C25" s="29">
        <f t="shared" si="0"/>
        <v>3.22717960997152E-2</v>
      </c>
      <c r="D25" s="30">
        <f>IF(OR($A25="",$B25=""),"",A25*'MPTO_working_2-way'!$G24)</f>
        <v>1.9303482587064675</v>
      </c>
      <c r="E25" s="32">
        <f>IF(OR($A25="",$B25=""),"",B25*'MPTO_working_2-way'!$G24)</f>
        <v>2.0748663101604272</v>
      </c>
      <c r="F25" s="30">
        <f>IF(OR($A25="",$B25=""),"",'MPTO_working_2-way'!D24)</f>
        <v>1.9281811886013285</v>
      </c>
      <c r="G25" s="32">
        <f>IF(OR($A25="",$B25=""),"",'MPTO_working_2-way'!E24)</f>
        <v>2.0773758532069522</v>
      </c>
      <c r="H25" s="30">
        <f>IF(OR($A25="",$B25=""),"",'OddsRatio_working_2-way'!M24)</f>
        <v>1.9281089045009006</v>
      </c>
      <c r="I25" s="30">
        <f>IF(OR($A25="",$B25=""),"",'OddsRatio_working_2-way'!N24)</f>
        <v>2.0774597626964471</v>
      </c>
      <c r="J25" s="30">
        <f>IF('Log_working_2-way'!$D24="","",A25^('Log_working_2-way'!$D24))</f>
        <v>1.9271248994258339</v>
      </c>
      <c r="K25" s="32">
        <f>IF('Log_working_2-way'!$D24="","",B25^('Log_working_2-way'!$D24))</f>
        <v>2.0786033258509891</v>
      </c>
      <c r="L25" s="37">
        <f t="shared" si="9"/>
        <v>0.51804123711340211</v>
      </c>
      <c r="M25" s="37">
        <f t="shared" si="10"/>
        <v>0.48195876288659806</v>
      </c>
      <c r="N25" s="38">
        <v>121</v>
      </c>
      <c r="O25" s="38">
        <f t="shared" si="11"/>
        <v>56.294117647058819</v>
      </c>
      <c r="P25" s="38">
        <f t="shared" si="12"/>
        <v>60.800995024875618</v>
      </c>
      <c r="Q25" s="38">
        <f t="shared" si="13"/>
        <v>60.199004975124389</v>
      </c>
      <c r="R25" s="38">
        <f t="shared" si="14"/>
        <v>64.70588235294116</v>
      </c>
      <c r="S25" s="39">
        <f t="shared" si="15"/>
        <v>-3.9048873280655698</v>
      </c>
      <c r="T25" s="39">
        <f t="shared" si="16"/>
        <v>-3.9048873280655414</v>
      </c>
      <c r="U25" t="s">
        <v>141</v>
      </c>
      <c r="V25" t="s">
        <v>128</v>
      </c>
      <c r="W25" t="s">
        <v>98</v>
      </c>
      <c r="X25" t="s">
        <v>199</v>
      </c>
      <c r="Y25" s="41"/>
    </row>
    <row r="26" spans="1:25" ht="15" x14ac:dyDescent="0.25">
      <c r="A26">
        <v>2.2000000000000002</v>
      </c>
      <c r="B26">
        <v>1.68</v>
      </c>
      <c r="C26" s="29">
        <f t="shared" si="0"/>
        <v>4.9783549783549708E-2</v>
      </c>
      <c r="D26" s="30">
        <f>IF(OR($A26="",$B26=""),"",A26*'MPTO_working_2-way'!$G25)</f>
        <v>2.3095238095238098</v>
      </c>
      <c r="E26" s="32">
        <f>IF(OR($A26="",$B26=""),"",B26*'MPTO_working_2-way'!$G25)</f>
        <v>1.7636363636363634</v>
      </c>
      <c r="F26" s="30">
        <f>IF(OR($A26="",$B26=""),"",'MPTO_working_2-way'!D25)</f>
        <v>2.327455919395466</v>
      </c>
      <c r="G26" s="32">
        <f>IF(OR($A26="",$B26=""),"",'MPTO_working_2-way'!E25)</f>
        <v>1.7533206831119543</v>
      </c>
      <c r="H26" s="30">
        <f>IF(OR($A26="",$B26=""),"",'OddsRatio_working_2-way'!M25)</f>
        <v>2.3284223283101424</v>
      </c>
      <c r="I26" s="30">
        <f>IF(OR($A26="",$B26=""),"",'OddsRatio_working_2-way'!N25)</f>
        <v>1.7527726527090808</v>
      </c>
      <c r="J26" s="30">
        <f>IF('Log_working_2-way'!$D25="","",A26^('Log_working_2-way'!$D25))</f>
        <v>2.3368281041445402</v>
      </c>
      <c r="K26" s="32">
        <f>IF('Log_working_2-way'!$D25="","",B26^('Log_working_2-way'!$D25))</f>
        <v>1.7480393304857011</v>
      </c>
      <c r="L26" s="37">
        <f t="shared" si="9"/>
        <v>0.43298969072164945</v>
      </c>
      <c r="M26" s="37">
        <f t="shared" si="10"/>
        <v>0.56701030927835061</v>
      </c>
      <c r="N26" s="38">
        <v>122</v>
      </c>
      <c r="O26" s="38">
        <f t="shared" si="11"/>
        <v>66.545454545454561</v>
      </c>
      <c r="P26" s="38">
        <f t="shared" si="12"/>
        <v>49.380952380952365</v>
      </c>
      <c r="Q26" s="38">
        <f t="shared" si="13"/>
        <v>72.61904761904762</v>
      </c>
      <c r="R26" s="38">
        <f t="shared" si="14"/>
        <v>55.454545454545453</v>
      </c>
      <c r="S26" s="39">
        <f t="shared" si="15"/>
        <v>-6.0735930735930594</v>
      </c>
      <c r="T26" s="39">
        <f t="shared" si="16"/>
        <v>-6.0735930735930879</v>
      </c>
      <c r="U26" t="s">
        <v>142</v>
      </c>
      <c r="V26" t="s">
        <v>68</v>
      </c>
      <c r="W26" t="s">
        <v>98</v>
      </c>
      <c r="X26" t="s">
        <v>199</v>
      </c>
      <c r="Y26" s="41"/>
    </row>
    <row r="27" spans="1:25" ht="15" x14ac:dyDescent="0.25">
      <c r="A27">
        <v>2.2000000000000002</v>
      </c>
      <c r="B27">
        <v>1.71</v>
      </c>
      <c r="C27" s="29">
        <f t="shared" si="0"/>
        <v>3.9340776182881454E-2</v>
      </c>
      <c r="D27" s="30">
        <f>IF(OR($A27="",$B27=""),"",A27*'MPTO_working_2-way'!$G26)</f>
        <v>2.2865497076023393</v>
      </c>
      <c r="E27" s="32">
        <f>IF(OR($A27="",$B27=""),"",B27*'MPTO_working_2-way'!$G26)</f>
        <v>1.7772727272727273</v>
      </c>
      <c r="F27" s="30">
        <f>IF(OR($A27="",$B27=""),"",'MPTO_working_2-way'!D26)</f>
        <v>2.2995110024449881</v>
      </c>
      <c r="G27" s="32">
        <f>IF(OR($A27="",$B27=""),"",'MPTO_working_2-way'!E26)</f>
        <v>1.7695202257761053</v>
      </c>
      <c r="H27" s="30">
        <f>IF(OR($A27="",$B27=""),"",'OddsRatio_working_2-way'!M26)</f>
        <v>2.3000541700523187</v>
      </c>
      <c r="I27" s="30">
        <f>IF(OR($A27="",$B27=""),"",'OddsRatio_working_2-way'!N26)</f>
        <v>1.7691987172809549</v>
      </c>
      <c r="J27" s="30">
        <f>IF('Log_working_2-way'!$D26="","",A27^('Log_working_2-way'!$D26))</f>
        <v>2.3060522808335469</v>
      </c>
      <c r="K27" s="32">
        <f>IF('Log_working_2-way'!$D26="","",B27^('Log_working_2-way'!$D26))</f>
        <v>1.7656661334886148</v>
      </c>
      <c r="L27" s="37">
        <f t="shared" si="9"/>
        <v>0.4373401534526854</v>
      </c>
      <c r="M27" s="37">
        <f t="shared" si="10"/>
        <v>0.5626598465473146</v>
      </c>
      <c r="N27" s="38">
        <v>123</v>
      </c>
      <c r="O27" s="38">
        <f t="shared" si="11"/>
        <v>67.090909090909093</v>
      </c>
      <c r="P27" s="38">
        <f t="shared" si="12"/>
        <v>51.070175438596479</v>
      </c>
      <c r="Q27" s="38">
        <f t="shared" si="13"/>
        <v>71.929824561403507</v>
      </c>
      <c r="R27" s="38">
        <f t="shared" si="14"/>
        <v>55.909090909090907</v>
      </c>
      <c r="S27" s="39">
        <f t="shared" si="15"/>
        <v>-4.8389154704944133</v>
      </c>
      <c r="T27" s="39">
        <f t="shared" si="16"/>
        <v>-4.8389154704944275</v>
      </c>
      <c r="U27" t="s">
        <v>125</v>
      </c>
      <c r="V27" t="s">
        <v>126</v>
      </c>
      <c r="W27" t="s">
        <v>98</v>
      </c>
      <c r="X27" t="s">
        <v>199</v>
      </c>
      <c r="Y27" s="41"/>
    </row>
    <row r="28" spans="1:25" ht="15" x14ac:dyDescent="0.25">
      <c r="A28">
        <v>1.48</v>
      </c>
      <c r="B28">
        <v>2.65</v>
      </c>
      <c r="C28" s="29">
        <f t="shared" si="0"/>
        <v>5.3034166241713532E-2</v>
      </c>
      <c r="D28" s="30">
        <f>IF(OR($A28="",$B28=""),"",A28*'MPTO_working_2-way'!$G27)</f>
        <v>1.5584905660377359</v>
      </c>
      <c r="E28" s="32">
        <f>IF(OR($A28="",$B28=""),"",B28*'MPTO_working_2-way'!$G27)</f>
        <v>2.7905405405405408</v>
      </c>
      <c r="F28" s="30">
        <f>IF(OR($A28="",$B28=""),"",'MPTO_working_2-way'!D27)</f>
        <v>1.5404556166535743</v>
      </c>
      <c r="G28" s="32">
        <f>IF(OR($A28="",$B28=""),"",'MPTO_working_2-way'!E27)</f>
        <v>2.8502906976744189</v>
      </c>
      <c r="H28" s="30">
        <f>IF(OR($A28="",$B28=""),"",'OddsRatio_working_2-way'!M27)</f>
        <v>1.539359889970594</v>
      </c>
      <c r="I28" s="30">
        <f>IF(OR($A28="",$B28=""),"",'OddsRatio_working_2-way'!N27)</f>
        <v>2.8540496217739157</v>
      </c>
      <c r="J28" s="30">
        <f>IF('Log_working_2-way'!$D27="","",A28^('Log_working_2-way'!$D27))</f>
        <v>1.5310477961199003</v>
      </c>
      <c r="K28" s="32">
        <f>IF('Log_working_2-way'!$D27="","",B28^('Log_working_2-way'!$D27))</f>
        <v>2.8830696733895005</v>
      </c>
      <c r="L28" s="37">
        <f t="shared" si="9"/>
        <v>0.64164648910411615</v>
      </c>
      <c r="M28" s="37">
        <f t="shared" si="10"/>
        <v>0.35835351089588374</v>
      </c>
      <c r="N28" s="38">
        <v>124</v>
      </c>
      <c r="O28" s="38">
        <f t="shared" si="11"/>
        <v>40.216216216216225</v>
      </c>
      <c r="P28" s="38">
        <f t="shared" si="12"/>
        <v>77.20754716981132</v>
      </c>
      <c r="Q28" s="38">
        <f t="shared" si="13"/>
        <v>46.79245283018868</v>
      </c>
      <c r="R28" s="38">
        <f t="shared" si="14"/>
        <v>83.783783783783775</v>
      </c>
      <c r="S28" s="39">
        <f t="shared" si="15"/>
        <v>-6.5762366139724548</v>
      </c>
      <c r="T28" s="39">
        <f t="shared" si="16"/>
        <v>-6.5762366139724548</v>
      </c>
      <c r="U28" t="s">
        <v>77</v>
      </c>
      <c r="V28" t="s">
        <v>96</v>
      </c>
      <c r="W28" t="s">
        <v>99</v>
      </c>
      <c r="X28" t="s">
        <v>199</v>
      </c>
      <c r="Y28" s="41"/>
    </row>
    <row r="29" spans="1:25" ht="15" x14ac:dyDescent="0.25">
      <c r="A29">
        <v>1.76</v>
      </c>
      <c r="B29">
        <v>2.09</v>
      </c>
      <c r="C29" s="29">
        <f t="shared" si="0"/>
        <v>4.6650717703349276E-2</v>
      </c>
      <c r="D29" s="30">
        <f>IF(OR($A29="",$B29=""),"",A29*'MPTO_working_2-way'!$G28)</f>
        <v>1.8421052631578947</v>
      </c>
      <c r="E29" s="32">
        <f>IF(OR($A29="",$B29=""),"",B29*'MPTO_working_2-way'!$G28)</f>
        <v>2.1875</v>
      </c>
      <c r="F29" s="30">
        <f>IF(OR($A29="",$B29=""),"",'MPTO_working_2-way'!D28)</f>
        <v>1.8353457738748626</v>
      </c>
      <c r="G29" s="32">
        <f>IF(OR($A29="",$B29=""),"",'MPTO_working_2-way'!E28)</f>
        <v>2.1971090670170828</v>
      </c>
      <c r="H29" s="30">
        <f>IF(OR($A29="",$B29=""),"",'OddsRatio_working_2-way'!M28)</f>
        <v>1.8350135965491927</v>
      </c>
      <c r="I29" s="30">
        <f>IF(OR($A29="",$B29=""),"",'OddsRatio_working_2-way'!N28)</f>
        <v>2.197585289787658</v>
      </c>
      <c r="J29" s="30">
        <f>IF('Log_working_2-way'!$D28="","",A29^('Log_working_2-way'!$D28))</f>
        <v>1.8319153686125185</v>
      </c>
      <c r="K29" s="32">
        <f>IF('Log_working_2-way'!$D28="","",B29^('Log_working_2-way'!$D28))</f>
        <v>2.2020453494773053</v>
      </c>
      <c r="L29" s="37">
        <f t="shared" si="9"/>
        <v>0.54285714285714282</v>
      </c>
      <c r="M29" s="37">
        <f t="shared" si="10"/>
        <v>0.45714285714285713</v>
      </c>
      <c r="N29" s="38">
        <v>125</v>
      </c>
      <c r="O29" s="38">
        <f t="shared" si="11"/>
        <v>53.977272727272734</v>
      </c>
      <c r="P29" s="38">
        <f t="shared" si="12"/>
        <v>65.191387559808618</v>
      </c>
      <c r="Q29" s="38">
        <f t="shared" si="13"/>
        <v>59.808612440191396</v>
      </c>
      <c r="R29" s="38">
        <f t="shared" si="14"/>
        <v>71.02272727272728</v>
      </c>
      <c r="S29" s="39">
        <f t="shared" si="15"/>
        <v>-5.8313397129186626</v>
      </c>
      <c r="T29" s="39">
        <f t="shared" si="16"/>
        <v>-5.8313397129186626</v>
      </c>
      <c r="U29" t="s">
        <v>87</v>
      </c>
      <c r="V29" t="s">
        <v>82</v>
      </c>
      <c r="W29" t="s">
        <v>99</v>
      </c>
      <c r="X29" t="s">
        <v>199</v>
      </c>
      <c r="Y29" s="41"/>
    </row>
    <row r="30" spans="1:25" s="35" customFormat="1" ht="15" x14ac:dyDescent="0.25">
      <c r="A30">
        <v>1.62</v>
      </c>
      <c r="B30">
        <v>2.33</v>
      </c>
      <c r="C30" s="29">
        <f t="shared" si="0"/>
        <v>4.6468499973506994E-2</v>
      </c>
      <c r="D30" s="30">
        <f>IF(OR($A30="",$B30=""),"",A30*'MPTO_working_2-way'!$G29)</f>
        <v>1.6952789699570814</v>
      </c>
      <c r="E30" s="32">
        <f>IF(OR($A30="",$B30=""),"",B30*'MPTO_working_2-way'!$G29)</f>
        <v>2.4382716049382713</v>
      </c>
      <c r="F30" s="30">
        <f>IF(OR($A30="",$B30=""),"",'MPTO_working_2-way'!D29)</f>
        <v>1.6833608348570663</v>
      </c>
      <c r="G30" s="32">
        <f>IF(OR($A30="",$B30=""),"",'MPTO_working_2-way'!E29)</f>
        <v>2.4633557397376489</v>
      </c>
      <c r="H30" s="30">
        <f>IF(OR($A30="",$B30=""),"",'OddsRatio_working_2-way'!M29)</f>
        <v>1.6827630727667064</v>
      </c>
      <c r="I30" s="30">
        <f>IF(OR($A30="",$B30=""),"",'OddsRatio_working_2-way'!N29)</f>
        <v>2.4646369141608373</v>
      </c>
      <c r="J30" s="30">
        <f>IF('Log_working_2-way'!$D29="","",A30^('Log_working_2-way'!$D29))</f>
        <v>1.6773065149346209</v>
      </c>
      <c r="K30" s="32">
        <f>IF('Log_working_2-way'!$D29="","",B30^('Log_working_2-way'!$D29))</f>
        <v>2.476436410914471</v>
      </c>
      <c r="L30" s="37">
        <f t="shared" si="9"/>
        <v>0.58987341772151902</v>
      </c>
      <c r="M30" s="37">
        <f t="shared" si="10"/>
        <v>0.41012658227848103</v>
      </c>
      <c r="N30" s="38">
        <v>126</v>
      </c>
      <c r="O30" s="38">
        <f t="shared" si="11"/>
        <v>48.222222222222221</v>
      </c>
      <c r="P30" s="38">
        <f t="shared" si="12"/>
        <v>71.922746781115876</v>
      </c>
      <c r="Q30" s="38">
        <f t="shared" si="13"/>
        <v>54.077253218884124</v>
      </c>
      <c r="R30" s="38">
        <f t="shared" si="14"/>
        <v>77.777777777777771</v>
      </c>
      <c r="S30" s="39">
        <f t="shared" si="15"/>
        <v>-5.8550309966619025</v>
      </c>
      <c r="T30" s="39">
        <f t="shared" si="16"/>
        <v>-5.8550309966618954</v>
      </c>
      <c r="U30" t="s">
        <v>75</v>
      </c>
      <c r="V30" t="s">
        <v>94</v>
      </c>
      <c r="W30" t="s">
        <v>99</v>
      </c>
      <c r="X30" t="s">
        <v>199</v>
      </c>
      <c r="Y30" s="41"/>
    </row>
    <row r="31" spans="1:25" ht="15" x14ac:dyDescent="0.25">
      <c r="A31">
        <v>1.44</v>
      </c>
      <c r="B31">
        <v>2.8</v>
      </c>
      <c r="C31" s="29">
        <f t="shared" si="0"/>
        <v>5.1587301587301626E-2</v>
      </c>
      <c r="D31" s="30">
        <f>IF(OR($A31="",$B31=""),"",A31*'MPTO_working_2-way'!$G30)</f>
        <v>1.5142857142857142</v>
      </c>
      <c r="E31" s="32">
        <f>IF(OR($A31="",$B31=""),"",B31*'MPTO_working_2-way'!$G30)</f>
        <v>2.9444444444444442</v>
      </c>
      <c r="F31" s="30">
        <f>IF(OR($A31="",$B31=""),"",'MPTO_working_2-way'!D30)</f>
        <v>1.4955489614243322</v>
      </c>
      <c r="G31" s="32">
        <f>IF(OR($A31="",$B31=""),"",'MPTO_working_2-way'!E30)</f>
        <v>3.0179640718562877</v>
      </c>
      <c r="H31" s="30">
        <f>IF(OR($A31="",$B31=""),"",'OddsRatio_working_2-way'!M30)</f>
        <v>1.4944132324730444</v>
      </c>
      <c r="I31" s="30">
        <f>IF(OR($A31="",$B31=""),"",'OddsRatio_working_2-way'!N30)</f>
        <v>3.0225995873897262</v>
      </c>
      <c r="J31" s="30">
        <f>IF('Log_working_2-way'!$D30="","",A31^('Log_working_2-way'!$D30))</f>
        <v>1.4857645424596992</v>
      </c>
      <c r="K31" s="32">
        <f>IF('Log_working_2-way'!$D30="","",B31^('Log_working_2-way'!$D30))</f>
        <v>3.0586105254385516</v>
      </c>
      <c r="L31" s="37">
        <f t="shared" si="9"/>
        <v>0.66037735849056611</v>
      </c>
      <c r="M31" s="37">
        <f t="shared" si="10"/>
        <v>0.339622641509434</v>
      </c>
      <c r="N31" s="38">
        <v>127</v>
      </c>
      <c r="O31" s="38">
        <f t="shared" si="11"/>
        <v>38.80555555555555</v>
      </c>
      <c r="P31" s="38">
        <f t="shared" si="12"/>
        <v>81.642857142857139</v>
      </c>
      <c r="Q31" s="38">
        <f t="shared" si="13"/>
        <v>45.357142857142861</v>
      </c>
      <c r="R31" s="38">
        <f t="shared" si="14"/>
        <v>88.194444444444443</v>
      </c>
      <c r="S31" s="39">
        <f t="shared" si="15"/>
        <v>-6.5515873015873112</v>
      </c>
      <c r="T31" s="39">
        <f t="shared" si="16"/>
        <v>-6.5515873015873041</v>
      </c>
      <c r="U31" t="s">
        <v>97</v>
      </c>
      <c r="V31" t="s">
        <v>92</v>
      </c>
      <c r="W31" t="s">
        <v>99</v>
      </c>
      <c r="X31" t="s">
        <v>199</v>
      </c>
      <c r="Y31" s="41"/>
    </row>
    <row r="32" spans="1:25" ht="15" x14ac:dyDescent="0.25">
      <c r="A32">
        <v>1.88</v>
      </c>
      <c r="B32">
        <v>1.95</v>
      </c>
      <c r="C32" s="29">
        <f t="shared" si="0"/>
        <v>4.4735406437534042E-2</v>
      </c>
      <c r="D32" s="30">
        <f>IF(OR($A32="",$B32=""),"",A32*'MPTO_working_2-way'!$G31)</f>
        <v>1.9641025641025638</v>
      </c>
      <c r="E32" s="32">
        <f>IF(OR($A32="",$B32=""),"",B32*'MPTO_working_2-way'!$G31)</f>
        <v>2.0372340425531914</v>
      </c>
      <c r="F32" s="30">
        <f>IF(OR($A32="",$B32=""),"",'MPTO_working_2-way'!D31)</f>
        <v>1.9625267665952888</v>
      </c>
      <c r="G32" s="32">
        <f>IF(OR($A32="",$B32=""),"",'MPTO_working_2-way'!E31)</f>
        <v>2.0389321468298109</v>
      </c>
      <c r="H32" s="30">
        <f>IF(OR($A32="",$B32=""),"",'OddsRatio_working_2-way'!M31)</f>
        <v>1.9624530063715757</v>
      </c>
      <c r="I32" s="30">
        <f>IF(OR($A32="",$B32=""),"",'OddsRatio_working_2-way'!N31)</f>
        <v>2.0390117682420414</v>
      </c>
      <c r="J32" s="30">
        <f>IF('Log_working_2-way'!$D31="","",A32^('Log_working_2-way'!$D31))</f>
        <v>1.9617295659739398</v>
      </c>
      <c r="K32" s="32">
        <f>IF('Log_working_2-way'!$D31="","",B32^('Log_working_2-way'!$D31))</f>
        <v>2.0397933425150612</v>
      </c>
      <c r="L32" s="37">
        <f t="shared" si="9"/>
        <v>0.50913838120104449</v>
      </c>
      <c r="M32" s="37">
        <f t="shared" si="10"/>
        <v>0.49086161879895562</v>
      </c>
      <c r="N32" s="38">
        <v>128</v>
      </c>
      <c r="O32" s="38">
        <f t="shared" si="11"/>
        <v>59.914893617021271</v>
      </c>
      <c r="P32" s="38">
        <f t="shared" si="12"/>
        <v>62.358974358974365</v>
      </c>
      <c r="Q32" s="38">
        <f t="shared" si="13"/>
        <v>65.641025641025649</v>
      </c>
      <c r="R32" s="38">
        <f t="shared" si="14"/>
        <v>68.085106382978722</v>
      </c>
      <c r="S32" s="39">
        <f t="shared" si="15"/>
        <v>-5.7261320240043787</v>
      </c>
      <c r="T32" s="39">
        <f t="shared" si="16"/>
        <v>-5.7261320240043574</v>
      </c>
      <c r="U32" t="s">
        <v>144</v>
      </c>
      <c r="V32" t="s">
        <v>84</v>
      </c>
      <c r="W32" t="s">
        <v>99</v>
      </c>
      <c r="X32" t="s">
        <v>199</v>
      </c>
      <c r="Y32" s="41"/>
    </row>
    <row r="33" spans="1:25" ht="15" x14ac:dyDescent="0.25">
      <c r="A33">
        <v>2.0499999999999998</v>
      </c>
      <c r="B33">
        <v>1.8</v>
      </c>
      <c r="C33" s="29">
        <f t="shared" si="0"/>
        <v>4.3360433604336057E-2</v>
      </c>
      <c r="D33" s="30">
        <f>IF(OR($A33="",$B33=""),"",A33*'MPTO_working_2-way'!$G32)</f>
        <v>2.1388888888888888</v>
      </c>
      <c r="E33" s="32">
        <f>IF(OR($A33="",$B33=""),"",B33*'MPTO_working_2-way'!$G32)</f>
        <v>1.878048780487805</v>
      </c>
      <c r="F33" s="30">
        <f>IF(OR($A33="",$B33=""),"",'MPTO_working_2-way'!D32)</f>
        <v>2.1453488372093021</v>
      </c>
      <c r="G33" s="32">
        <f>IF(OR($A33="",$B33=""),"",'MPTO_working_2-way'!E32)</f>
        <v>1.8730964467005078</v>
      </c>
      <c r="H33" s="30">
        <f>IF(OR($A33="",$B33=""),"",'OddsRatio_working_2-way'!M32)</f>
        <v>2.1456439237389602</v>
      </c>
      <c r="I33" s="30">
        <f>IF(OR($A33="",$B33=""),"",'OddsRatio_working_2-way'!N32)</f>
        <v>1.8728715609439694</v>
      </c>
      <c r="J33" s="30">
        <f>IF('Log_working_2-way'!$D32="","",A33^('Log_working_2-way'!$D32))</f>
        <v>2.1486257153159274</v>
      </c>
      <c r="K33" s="32">
        <f>IF('Log_working_2-way'!$D32="","",B33^('Log_working_2-way'!$D32))</f>
        <v>1.8706056173612808</v>
      </c>
      <c r="L33" s="37">
        <f t="shared" si="9"/>
        <v>0.46753246753246752</v>
      </c>
      <c r="M33" s="37">
        <f t="shared" si="10"/>
        <v>0.53246753246753242</v>
      </c>
      <c r="N33" s="38">
        <v>129</v>
      </c>
      <c r="O33" s="38">
        <f t="shared" si="11"/>
        <v>66.073170731707322</v>
      </c>
      <c r="P33" s="38">
        <f t="shared" si="12"/>
        <v>57.333333333333343</v>
      </c>
      <c r="Q33" s="38">
        <f t="shared" si="13"/>
        <v>71.666666666666671</v>
      </c>
      <c r="R33" s="38">
        <f t="shared" si="14"/>
        <v>62.926829268292686</v>
      </c>
      <c r="S33" s="39">
        <f t="shared" si="15"/>
        <v>-5.5934959349593498</v>
      </c>
      <c r="T33" s="39">
        <f t="shared" si="16"/>
        <v>-5.5934959349593427</v>
      </c>
      <c r="U33" t="s">
        <v>83</v>
      </c>
      <c r="V33" t="s">
        <v>78</v>
      </c>
      <c r="W33" t="s">
        <v>99</v>
      </c>
      <c r="X33" t="s">
        <v>199</v>
      </c>
      <c r="Y33" s="41"/>
    </row>
    <row r="34" spans="1:25" ht="15" x14ac:dyDescent="0.25">
      <c r="A34">
        <v>2.08</v>
      </c>
      <c r="B34">
        <v>1.76</v>
      </c>
      <c r="C34" s="29">
        <f t="shared" si="0"/>
        <v>4.8951048951048959E-2</v>
      </c>
      <c r="D34" s="30">
        <f>IF(OR($A34="",$B34=""),"",A34*'MPTO_working_2-way'!$G33)</f>
        <v>2.1818181818181821</v>
      </c>
      <c r="E34" s="32">
        <f>IF(OR($A34="",$B34=""),"",B34*'MPTO_working_2-way'!$G33)</f>
        <v>1.8461538461538463</v>
      </c>
      <c r="F34" s="30">
        <f>IF(OR($A34="",$B34=""),"",'MPTO_working_2-way'!D33)</f>
        <v>2.1915708812260539</v>
      </c>
      <c r="G34" s="32">
        <f>IF(OR($A34="",$B34=""),"",'MPTO_working_2-way'!E33)</f>
        <v>1.8392282958199357</v>
      </c>
      <c r="H34" s="30">
        <f>IF(OR($A34="",$B34=""),"",'OddsRatio_working_2-way'!M33)</f>
        <v>2.1920791213585393</v>
      </c>
      <c r="I34" s="30">
        <f>IF(OR($A34="",$B34=""),"",'OddsRatio_working_2-way'!N33)</f>
        <v>1.838870492807861</v>
      </c>
      <c r="J34" s="30">
        <f>IF('Log_working_2-way'!$D33="","",A34^('Log_working_2-way'!$D33))</f>
        <v>2.196615264354977</v>
      </c>
      <c r="K34" s="32">
        <f>IF('Log_working_2-way'!$D33="","",B34^('Log_working_2-way'!$D33))</f>
        <v>1.835690492831995</v>
      </c>
      <c r="L34" s="37">
        <f t="shared" si="9"/>
        <v>0.45833333333333326</v>
      </c>
      <c r="M34" s="37">
        <f t="shared" si="10"/>
        <v>0.54166666666666663</v>
      </c>
      <c r="N34" s="38">
        <v>130</v>
      </c>
      <c r="O34" s="38">
        <f t="shared" si="11"/>
        <v>67.500000000000014</v>
      </c>
      <c r="P34" s="38">
        <f t="shared" si="12"/>
        <v>56.136363636363647</v>
      </c>
      <c r="Q34" s="38">
        <f t="shared" si="13"/>
        <v>73.863636363636374</v>
      </c>
      <c r="R34" s="38">
        <f t="shared" si="14"/>
        <v>62.499999999999993</v>
      </c>
      <c r="S34" s="39">
        <f t="shared" si="15"/>
        <v>-6.3636363636363598</v>
      </c>
      <c r="T34" s="39">
        <f t="shared" si="16"/>
        <v>-6.3636363636363455</v>
      </c>
      <c r="U34" t="s">
        <v>89</v>
      </c>
      <c r="V34" t="s">
        <v>80</v>
      </c>
      <c r="W34" t="s">
        <v>99</v>
      </c>
      <c r="X34" t="s">
        <v>199</v>
      </c>
      <c r="Y34" s="41"/>
    </row>
    <row r="35" spans="1:25" ht="15" x14ac:dyDescent="0.25">
      <c r="A35">
        <v>1.85</v>
      </c>
      <c r="B35">
        <v>1.99</v>
      </c>
      <c r="C35" s="29">
        <f t="shared" si="0"/>
        <v>4.3053103354610656E-2</v>
      </c>
      <c r="D35" s="30">
        <f>IF(OR($A35="",$B35=""),"",A35*'MPTO_working_2-way'!$G34)</f>
        <v>1.9296482412060298</v>
      </c>
      <c r="E35" s="32">
        <f>IF(OR($A35="",$B35=""),"",B35*'MPTO_working_2-way'!$G34)</f>
        <v>2.0756756756756753</v>
      </c>
      <c r="F35" s="30">
        <f>IF(OR($A35="",$B35=""),"",'MPTO_working_2-way'!D34)</f>
        <v>1.9267303414889438</v>
      </c>
      <c r="G35" s="32">
        <f>IF(OR($A35="",$B35=""),"",'MPTO_working_2-way'!E34)</f>
        <v>2.0790625441197226</v>
      </c>
      <c r="H35" s="30">
        <f>IF(OR($A35="",$B35=""),"",'OddsRatio_working_2-way'!M34)</f>
        <v>1.9265990819042815</v>
      </c>
      <c r="I35" s="30">
        <f>IF(OR($A35="",$B35=""),"",'OddsRatio_working_2-way'!N34)</f>
        <v>2.0792154012767514</v>
      </c>
      <c r="J35" s="30">
        <f>IF('Log_working_2-way'!$D34="","",A35^('Log_working_2-way'!$D34))</f>
        <v>1.9252626773989769</v>
      </c>
      <c r="K35" s="32">
        <f>IF('Log_working_2-way'!$D34="","",B35^('Log_working_2-way'!$D34))</f>
        <v>2.0807741676242877</v>
      </c>
      <c r="L35" s="37">
        <f t="shared" si="9"/>
        <v>0.51822916666666674</v>
      </c>
      <c r="M35" s="37">
        <f t="shared" si="10"/>
        <v>0.48177083333333343</v>
      </c>
      <c r="N35" s="38">
        <v>131</v>
      </c>
      <c r="O35" s="38">
        <f t="shared" si="11"/>
        <v>60.189189189189193</v>
      </c>
      <c r="P35" s="38">
        <f t="shared" si="12"/>
        <v>65.170854271356774</v>
      </c>
      <c r="Q35" s="38">
        <f t="shared" si="13"/>
        <v>65.829145728643212</v>
      </c>
      <c r="R35" s="38">
        <f t="shared" si="14"/>
        <v>70.810810810810807</v>
      </c>
      <c r="S35" s="39">
        <f t="shared" si="15"/>
        <v>-5.639956539454019</v>
      </c>
      <c r="T35" s="39">
        <f t="shared" si="16"/>
        <v>-5.6399565394540332</v>
      </c>
      <c r="U35" t="s">
        <v>81</v>
      </c>
      <c r="V35" t="s">
        <v>143</v>
      </c>
      <c r="W35" t="s">
        <v>99</v>
      </c>
      <c r="X35" t="s">
        <v>199</v>
      </c>
      <c r="Y35" s="41"/>
    </row>
    <row r="36" spans="1:25" ht="15" x14ac:dyDescent="0.25">
      <c r="A36">
        <v>1.61</v>
      </c>
      <c r="B36">
        <v>2.3199999999999998</v>
      </c>
      <c r="C36" s="29">
        <f t="shared" si="0"/>
        <v>5.2152495180980862E-2</v>
      </c>
      <c r="D36" s="30">
        <f>IF(OR($A36="",$B36=""),"",A36*'MPTO_working_2-way'!$G35)</f>
        <v>1.6939655172413792</v>
      </c>
      <c r="E36" s="32">
        <f>IF(OR($A36="",$B36=""),"",B36*'MPTO_working_2-way'!$G35)</f>
        <v>2.4409937888198754</v>
      </c>
      <c r="F36" s="30">
        <f>IF(OR($A36="",$B36=""),"",'MPTO_working_2-way'!D35)</f>
        <v>1.6805543057680195</v>
      </c>
      <c r="G36" s="32">
        <f>IF(OR($A36="",$B36=""),"",'MPTO_working_2-way'!E35)</f>
        <v>2.4693904535237334</v>
      </c>
      <c r="H36" s="30">
        <f>IF(OR($A36="",$B36=""),"",'OddsRatio_working_2-way'!M35)</f>
        <v>1.6797949780052894</v>
      </c>
      <c r="I36" s="30">
        <f>IF(OR($A36="",$B36=""),"",'OddsRatio_working_2-way'!N35)</f>
        <v>2.471031755683577</v>
      </c>
      <c r="J36" s="30">
        <f>IF('Log_working_2-way'!$D35="","",A36^('Log_working_2-way'!$D35))</f>
        <v>1.673633494050095</v>
      </c>
      <c r="K36" s="32">
        <f>IF('Log_working_2-way'!$D35="","",B36^('Log_working_2-way'!$D35))</f>
        <v>2.4844867555283741</v>
      </c>
      <c r="L36" s="37">
        <f t="shared" si="9"/>
        <v>0.5903307888040713</v>
      </c>
      <c r="M36" s="37">
        <f t="shared" si="10"/>
        <v>0.40966921119592881</v>
      </c>
      <c r="N36" s="38">
        <v>132</v>
      </c>
      <c r="O36" s="38">
        <f t="shared" si="11"/>
        <v>50.012422360248451</v>
      </c>
      <c r="P36" s="38">
        <f t="shared" si="12"/>
        <v>75.10344827586205</v>
      </c>
      <c r="Q36" s="38">
        <f t="shared" si="13"/>
        <v>56.896551724137936</v>
      </c>
      <c r="R36" s="38">
        <f t="shared" si="14"/>
        <v>81.987577639751549</v>
      </c>
      <c r="S36" s="39">
        <f t="shared" si="15"/>
        <v>-6.8841293638894854</v>
      </c>
      <c r="T36" s="39">
        <f t="shared" si="16"/>
        <v>-6.8841293638894996</v>
      </c>
      <c r="U36" t="s">
        <v>85</v>
      </c>
      <c r="V36" t="s">
        <v>88</v>
      </c>
      <c r="W36" t="s">
        <v>99</v>
      </c>
      <c r="X36" t="s">
        <v>199</v>
      </c>
      <c r="Y36" s="41"/>
    </row>
    <row r="37" spans="1:25" ht="15" x14ac:dyDescent="0.25">
      <c r="A37">
        <v>1.67</v>
      </c>
      <c r="B37">
        <v>2.23</v>
      </c>
      <c r="C37" s="29">
        <f t="shared" si="0"/>
        <v>4.7232888483123459E-2</v>
      </c>
      <c r="D37" s="30">
        <f>IF(OR($A37="",$B37=""),"",A37*'MPTO_working_2-way'!$G36)</f>
        <v>1.7488789237668161</v>
      </c>
      <c r="E37" s="32">
        <f>IF(OR($A37="",$B37=""),"",B37*'MPTO_working_2-way'!$G36)</f>
        <v>2.3353293413173652</v>
      </c>
      <c r="F37" s="30">
        <f>IF(OR($A37="",$B37=""),"",'MPTO_working_2-way'!D36)</f>
        <v>1.7385681940197473</v>
      </c>
      <c r="G37" s="32">
        <f>IF(OR($A37="",$B37=""),"",'MPTO_working_2-way'!E36)</f>
        <v>2.3539711134287793</v>
      </c>
      <c r="H37" s="30">
        <f>IF(OR($A37="",$B37=""),"",'OddsRatio_working_2-way'!M36)</f>
        <v>1.7380484043438287</v>
      </c>
      <c r="I37" s="30">
        <f>IF(OR($A37="",$B37=""),"",'OddsRatio_working_2-way'!N36)</f>
        <v>2.3549246826013568</v>
      </c>
      <c r="J37" s="30">
        <f>IF('Log_working_2-way'!$D36="","",A37^('Log_working_2-way'!$D36))</f>
        <v>1.7333258264811959</v>
      </c>
      <c r="K37" s="32">
        <f>IF('Log_working_2-way'!$D36="","",B37^('Log_working_2-way'!$D36))</f>
        <v>2.3636503228006438</v>
      </c>
      <c r="L37" s="37">
        <f t="shared" si="9"/>
        <v>0.57179487179487176</v>
      </c>
      <c r="M37" s="37">
        <f t="shared" si="10"/>
        <v>0.42820512820512818</v>
      </c>
      <c r="N37" s="38">
        <v>133</v>
      </c>
      <c r="O37" s="38">
        <f t="shared" si="11"/>
        <v>53.359281437125745</v>
      </c>
      <c r="P37" s="38">
        <f t="shared" si="12"/>
        <v>73.358744394618824</v>
      </c>
      <c r="Q37" s="38">
        <f t="shared" si="13"/>
        <v>59.641255605381168</v>
      </c>
      <c r="R37" s="38">
        <f t="shared" si="14"/>
        <v>79.640718562874255</v>
      </c>
      <c r="S37" s="39">
        <f t="shared" si="15"/>
        <v>-6.2819741682554238</v>
      </c>
      <c r="T37" s="39">
        <f t="shared" si="16"/>
        <v>-6.2819741682554309</v>
      </c>
      <c r="U37" t="s">
        <v>93</v>
      </c>
      <c r="V37" t="s">
        <v>76</v>
      </c>
      <c r="W37" t="s">
        <v>99</v>
      </c>
      <c r="X37" t="s">
        <v>199</v>
      </c>
      <c r="Y37" s="41"/>
    </row>
    <row r="38" spans="1:25" ht="15" x14ac:dyDescent="0.25">
      <c r="A38">
        <v>1.45</v>
      </c>
      <c r="B38">
        <v>2.71</v>
      </c>
      <c r="C38" s="29">
        <f t="shared" si="0"/>
        <v>5.8658862450693405E-2</v>
      </c>
      <c r="D38" s="30">
        <f>IF(OR($A38="",$B38=""),"",A38*'MPTO_working_2-way'!$G37)</f>
        <v>1.5350553505535054</v>
      </c>
      <c r="E38" s="32">
        <f>IF(OR($A38="",$B38=""),"",B38*'MPTO_working_2-way'!$G37)</f>
        <v>2.8689655172413793</v>
      </c>
      <c r="F38" s="30">
        <f>IF(OR($A38="",$B38=""),"",'MPTO_working_2-way'!D37)</f>
        <v>1.5144040851719818</v>
      </c>
      <c r="G38" s="32">
        <f>IF(OR($A38="",$B38=""),"",'MPTO_working_2-way'!E37)</f>
        <v>2.9439970031841165</v>
      </c>
      <c r="H38" s="30">
        <f>IF(OR($A38="",$B38=""),"",'OddsRatio_working_2-way'!M37)</f>
        <v>1.5129891760425769</v>
      </c>
      <c r="I38" s="30">
        <f>IF(OR($A38="",$B38=""),"",'OddsRatio_working_2-way'!N37)</f>
        <v>2.949358868961792</v>
      </c>
      <c r="J38" s="30">
        <f>IF('Log_working_2-way'!$D37="","",A38^('Log_working_2-way'!$D37))</f>
        <v>1.503436728981369</v>
      </c>
      <c r="K38" s="32">
        <f>IF('Log_working_2-way'!$D37="","",B38^('Log_working_2-way'!$D37))</f>
        <v>2.9863469278573955</v>
      </c>
      <c r="L38" s="37">
        <f t="shared" si="9"/>
        <v>0.65144230769230771</v>
      </c>
      <c r="M38" s="37">
        <f t="shared" si="10"/>
        <v>0.34855769230769229</v>
      </c>
      <c r="N38" s="38">
        <v>134</v>
      </c>
      <c r="O38" s="38">
        <f t="shared" si="11"/>
        <v>41.586206896551715</v>
      </c>
      <c r="P38" s="38">
        <f t="shared" si="12"/>
        <v>84.553505535055351</v>
      </c>
      <c r="Q38" s="38">
        <f t="shared" si="13"/>
        <v>49.446494464944649</v>
      </c>
      <c r="R38" s="38">
        <f t="shared" si="14"/>
        <v>92.413793103448285</v>
      </c>
      <c r="S38" s="39">
        <f t="shared" si="15"/>
        <v>-7.8602875683929341</v>
      </c>
      <c r="T38" s="39">
        <f t="shared" si="16"/>
        <v>-7.8602875683929341</v>
      </c>
      <c r="U38" t="s">
        <v>95</v>
      </c>
      <c r="V38" t="s">
        <v>74</v>
      </c>
      <c r="W38" t="s">
        <v>99</v>
      </c>
      <c r="X38" t="s">
        <v>199</v>
      </c>
      <c r="Y38" s="41"/>
    </row>
    <row r="39" spans="1:25" ht="15" x14ac:dyDescent="0.25">
      <c r="A39">
        <v>1.83</v>
      </c>
      <c r="B39">
        <v>2.0099999999999998</v>
      </c>
      <c r="C39" s="29">
        <f t="shared" si="0"/>
        <v>4.3960525242639381E-2</v>
      </c>
      <c r="D39" s="30">
        <f>IF(OR($A39="",$B39=""),"",A39*'MPTO_working_2-way'!$G38)</f>
        <v>1.91044776119403</v>
      </c>
      <c r="E39" s="32">
        <f>IF(OR($A39="",$B39=""),"",B39*'MPTO_working_2-way'!$G38)</f>
        <v>2.098360655737705</v>
      </c>
      <c r="F39" s="30">
        <f>IF(OR($A39="",$B39=""),"",'MPTO_working_2-way'!D38)</f>
        <v>1.9066946582691862</v>
      </c>
      <c r="G39" s="32">
        <f>IF(OR($A39="",$B39=""),"",'MPTO_working_2-way'!E38)</f>
        <v>2.1029071263184975</v>
      </c>
      <c r="H39" s="30">
        <f>IF(OR($A39="",$B39=""),"",'OddsRatio_working_2-way'!M38)</f>
        <v>1.9065220230186481</v>
      </c>
      <c r="I39" s="30">
        <f>IF(OR($A39="",$B39=""),"",'OddsRatio_working_2-way'!N38)</f>
        <v>2.1031171605407648</v>
      </c>
      <c r="J39" s="30">
        <f>IF('Log_working_2-way'!$D38="","",A39^('Log_working_2-way'!$D38))</f>
        <v>1.9048027025294283</v>
      </c>
      <c r="K39" s="32">
        <f>IF('Log_working_2-way'!$D38="","",B39^('Log_working_2-way'!$D38))</f>
        <v>2.105213321317545</v>
      </c>
      <c r="L39" s="37">
        <f t="shared" si="9"/>
        <v>0.5234375</v>
      </c>
      <c r="M39" s="37">
        <f t="shared" si="10"/>
        <v>0.4765625</v>
      </c>
      <c r="N39" s="38">
        <v>135</v>
      </c>
      <c r="O39" s="38">
        <f t="shared" si="11"/>
        <v>61.229508196721312</v>
      </c>
      <c r="P39" s="38">
        <f t="shared" si="12"/>
        <v>67.835820895522374</v>
      </c>
      <c r="Q39" s="38">
        <f t="shared" si="13"/>
        <v>67.164179104477626</v>
      </c>
      <c r="R39" s="38">
        <f t="shared" si="14"/>
        <v>73.770491803278674</v>
      </c>
      <c r="S39" s="39">
        <f t="shared" si="15"/>
        <v>-5.9346709077563133</v>
      </c>
      <c r="T39" s="39">
        <f t="shared" si="16"/>
        <v>-5.9346709077562991</v>
      </c>
      <c r="U39" t="s">
        <v>79</v>
      </c>
      <c r="V39" t="s">
        <v>86</v>
      </c>
      <c r="W39" t="s">
        <v>99</v>
      </c>
      <c r="X39" t="s">
        <v>199</v>
      </c>
      <c r="Y39" s="41"/>
    </row>
    <row r="40" spans="1:25" ht="15" x14ac:dyDescent="0.25">
      <c r="A40">
        <v>1.99</v>
      </c>
      <c r="B40">
        <v>1.85</v>
      </c>
      <c r="C40" s="29">
        <f t="shared" si="0"/>
        <v>4.3053103354610656E-2</v>
      </c>
      <c r="D40" s="30">
        <f>IF(OR($A40="",$B40=""),"",A40*'MPTO_working_2-way'!$G39)</f>
        <v>2.0756756756756753</v>
      </c>
      <c r="E40" s="32">
        <f>IF(OR($A40="",$B40=""),"",B40*'MPTO_working_2-way'!$G39)</f>
        <v>1.9296482412060298</v>
      </c>
      <c r="F40" s="30">
        <f>IF(OR($A40="",$B40=""),"",'MPTO_working_2-way'!D39)</f>
        <v>2.0790625441197226</v>
      </c>
      <c r="G40" s="32">
        <f>IF(OR($A40="",$B40=""),"",'MPTO_working_2-way'!E39)</f>
        <v>1.9267303414889438</v>
      </c>
      <c r="H40" s="30">
        <f>IF(OR($A40="",$B40=""),"",'OddsRatio_working_2-way'!M39)</f>
        <v>2.0792154012767514</v>
      </c>
      <c r="I40" s="30">
        <f>IF(OR($A40="",$B40=""),"",'OddsRatio_working_2-way'!N39)</f>
        <v>1.9265990819042815</v>
      </c>
      <c r="J40" s="30">
        <f>IF('Log_working_2-way'!$D39="","",A40^('Log_working_2-way'!$D39))</f>
        <v>2.0807741676242877</v>
      </c>
      <c r="K40" s="32">
        <f>IF('Log_working_2-way'!$D39="","",B40^('Log_working_2-way'!$D39))</f>
        <v>1.9252626773989769</v>
      </c>
      <c r="L40" s="37">
        <f t="shared" si="9"/>
        <v>0.48177083333333343</v>
      </c>
      <c r="M40" s="37">
        <f t="shared" si="10"/>
        <v>0.51822916666666674</v>
      </c>
      <c r="N40" s="38">
        <v>136</v>
      </c>
      <c r="O40" s="38">
        <f t="shared" si="11"/>
        <v>67.658291457286424</v>
      </c>
      <c r="P40" s="38">
        <f t="shared" si="12"/>
        <v>62.486486486486491</v>
      </c>
      <c r="Q40" s="38">
        <f t="shared" si="13"/>
        <v>73.513513513513502</v>
      </c>
      <c r="R40" s="38">
        <f t="shared" si="14"/>
        <v>68.341708542713562</v>
      </c>
      <c r="S40" s="39">
        <f t="shared" si="15"/>
        <v>-5.8552220562270776</v>
      </c>
      <c r="T40" s="39">
        <f t="shared" si="16"/>
        <v>-5.8552220562270705</v>
      </c>
      <c r="U40" t="s">
        <v>146</v>
      </c>
      <c r="V40" t="s">
        <v>149</v>
      </c>
      <c r="W40" t="s">
        <v>173</v>
      </c>
      <c r="X40" t="s">
        <v>199</v>
      </c>
      <c r="Y40" s="41"/>
    </row>
    <row r="41" spans="1:25" s="35" customFormat="1" ht="15" x14ac:dyDescent="0.25">
      <c r="A41">
        <v>1.71</v>
      </c>
      <c r="B41">
        <v>2.16</v>
      </c>
      <c r="C41" s="29">
        <f t="shared" si="0"/>
        <v>4.7758284600389889E-2</v>
      </c>
      <c r="D41" s="30">
        <f>IF(OR($A41="",$B41=""),"",A41*'MPTO_working_2-way'!$G40)</f>
        <v>1.7916666666666667</v>
      </c>
      <c r="E41" s="32">
        <f>IF(OR($A41="",$B41=""),"",B41*'MPTO_working_2-way'!$G40)</f>
        <v>2.2631578947368425</v>
      </c>
      <c r="F41" s="30">
        <f>IF(OR($A41="",$B41=""),"",'MPTO_working_2-way'!D40)</f>
        <v>1.7827975673327543</v>
      </c>
      <c r="G41" s="32">
        <f>IF(OR($A41="",$B41=""),"",'MPTO_working_2-way'!E40)</f>
        <v>2.2774694783573808</v>
      </c>
      <c r="H41" s="30">
        <f>IF(OR($A41="",$B41=""),"",'OddsRatio_working_2-way'!M40)</f>
        <v>1.7823483658302366</v>
      </c>
      <c r="I41" s="30">
        <f>IF(OR($A41="",$B41=""),"",'OddsRatio_working_2-way'!N40)</f>
        <v>2.2782029638916539</v>
      </c>
      <c r="J41" s="30">
        <f>IF('Log_working_2-way'!$D40="","",A41^('Log_working_2-way'!$D40))</f>
        <v>1.7782831912785555</v>
      </c>
      <c r="K41" s="32">
        <f>IF('Log_working_2-way'!$D40="","",B41^('Log_working_2-way'!$D40))</f>
        <v>2.2848793488092363</v>
      </c>
      <c r="L41" s="37">
        <f t="shared" si="9"/>
        <v>0.55813953488372092</v>
      </c>
      <c r="M41" s="37">
        <f t="shared" si="10"/>
        <v>0.44186046511627902</v>
      </c>
      <c r="N41" s="38">
        <v>137</v>
      </c>
      <c r="O41" s="38">
        <f t="shared" si="11"/>
        <v>56.883040935672504</v>
      </c>
      <c r="P41" s="38">
        <f t="shared" si="12"/>
        <v>73.574074074074076</v>
      </c>
      <c r="Q41" s="38">
        <f t="shared" si="13"/>
        <v>63.425925925925917</v>
      </c>
      <c r="R41" s="38">
        <f t="shared" si="14"/>
        <v>80.116959064327474</v>
      </c>
      <c r="S41" s="39">
        <f t="shared" si="15"/>
        <v>-6.5428849902534125</v>
      </c>
      <c r="T41" s="39">
        <f t="shared" si="16"/>
        <v>-6.5428849902533983</v>
      </c>
      <c r="U41" t="s">
        <v>147</v>
      </c>
      <c r="V41" t="s">
        <v>101</v>
      </c>
      <c r="W41" t="s">
        <v>173</v>
      </c>
      <c r="X41" t="s">
        <v>199</v>
      </c>
      <c r="Y41" s="41"/>
    </row>
    <row r="42" spans="1:25" ht="15" x14ac:dyDescent="0.25">
      <c r="A42">
        <v>1.99</v>
      </c>
      <c r="B42">
        <v>1.85</v>
      </c>
      <c r="C42" s="29">
        <f t="shared" si="0"/>
        <v>4.3053103354610656E-2</v>
      </c>
      <c r="D42" s="30">
        <f>IF(OR($A42="",$B42=""),"",A42*'MPTO_working_2-way'!$G41)</f>
        <v>2.0756756756756753</v>
      </c>
      <c r="E42" s="32">
        <f>IF(OR($A42="",$B42=""),"",B42*'MPTO_working_2-way'!$G41)</f>
        <v>1.9296482412060298</v>
      </c>
      <c r="F42" s="30">
        <f>IF(OR($A42="",$B42=""),"",'MPTO_working_2-way'!D41)</f>
        <v>2.0790625441197226</v>
      </c>
      <c r="G42" s="32">
        <f>IF(OR($A42="",$B42=""),"",'MPTO_working_2-way'!E41)</f>
        <v>1.9267303414889438</v>
      </c>
      <c r="H42" s="30">
        <f>IF(OR($A42="",$B42=""),"",'OddsRatio_working_2-way'!M41)</f>
        <v>2.0792154012767514</v>
      </c>
      <c r="I42" s="30">
        <f>IF(OR($A42="",$B42=""),"",'OddsRatio_working_2-way'!N41)</f>
        <v>1.9265990819042815</v>
      </c>
      <c r="J42" s="30">
        <f>IF('Log_working_2-way'!$D41="","",A42^('Log_working_2-way'!$D41))</f>
        <v>2.0807741676242877</v>
      </c>
      <c r="K42" s="32">
        <f>IF('Log_working_2-way'!$D41="","",B42^('Log_working_2-way'!$D41))</f>
        <v>1.9252626773989769</v>
      </c>
      <c r="L42" s="37">
        <f t="shared" si="9"/>
        <v>0.48177083333333343</v>
      </c>
      <c r="M42" s="37">
        <f t="shared" si="10"/>
        <v>0.51822916666666674</v>
      </c>
      <c r="N42" s="38">
        <v>138</v>
      </c>
      <c r="O42" s="38">
        <f t="shared" si="11"/>
        <v>68.653266331658287</v>
      </c>
      <c r="P42" s="38">
        <f t="shared" si="12"/>
        <v>63.405405405405403</v>
      </c>
      <c r="Q42" s="38">
        <f t="shared" si="13"/>
        <v>74.594594594594582</v>
      </c>
      <c r="R42" s="38">
        <f t="shared" si="14"/>
        <v>69.346733668341699</v>
      </c>
      <c r="S42" s="39">
        <f t="shared" si="15"/>
        <v>-5.9413282629362953</v>
      </c>
      <c r="T42" s="39">
        <f t="shared" si="16"/>
        <v>-5.9413282629362953</v>
      </c>
      <c r="U42" t="s">
        <v>152</v>
      </c>
      <c r="V42" t="s">
        <v>102</v>
      </c>
      <c r="W42" t="s">
        <v>173</v>
      </c>
      <c r="X42" t="s">
        <v>199</v>
      </c>
      <c r="Y42" s="41"/>
    </row>
    <row r="43" spans="1:25" ht="15" x14ac:dyDescent="0.25">
      <c r="A43">
        <v>1.98</v>
      </c>
      <c r="B43">
        <v>1.85</v>
      </c>
      <c r="C43" s="29">
        <f t="shared" si="0"/>
        <v>4.5591045591045543E-2</v>
      </c>
      <c r="D43" s="30">
        <f>IF(OR($A43="",$B43=""),"",A43*'MPTO_working_2-way'!$G42)</f>
        <v>2.07027027027027</v>
      </c>
      <c r="E43" s="32">
        <f>IF(OR($A43="",$B43=""),"",B43*'MPTO_working_2-way'!$G42)</f>
        <v>1.9343434343434343</v>
      </c>
      <c r="F43" s="30">
        <f>IF(OR($A43="",$B43=""),"",'MPTO_working_2-way'!D42)</f>
        <v>2.0735918482875744</v>
      </c>
      <c r="G43" s="32">
        <f>IF(OR($A43="",$B43=""),"",'MPTO_working_2-way'!E42)</f>
        <v>1.931452675982072</v>
      </c>
      <c r="H43" s="30">
        <f>IF(OR($A43="",$B43=""),"",'OddsRatio_working_2-way'!M42)</f>
        <v>2.0737509843863182</v>
      </c>
      <c r="I43" s="30">
        <f>IF(OR($A43="",$B43=""),"",'OddsRatio_working_2-way'!N42)</f>
        <v>1.9313146293146641</v>
      </c>
      <c r="J43" s="30">
        <f>IF('Log_working_2-way'!$D42="","",A43^('Log_working_2-way'!$D42))</f>
        <v>2.0752829704469682</v>
      </c>
      <c r="K43" s="32">
        <f>IF('Log_working_2-way'!$D42="","",B43^('Log_working_2-way'!$D42))</f>
        <v>1.9299877590211039</v>
      </c>
      <c r="L43" s="37">
        <f t="shared" si="9"/>
        <v>0.48302872062663194</v>
      </c>
      <c r="M43" s="37">
        <f t="shared" si="10"/>
        <v>0.51697127937336818</v>
      </c>
      <c r="N43" s="38">
        <v>139</v>
      </c>
      <c r="O43" s="38">
        <f t="shared" si="11"/>
        <v>68.797979797979792</v>
      </c>
      <c r="P43" s="38">
        <f t="shared" si="12"/>
        <v>63.86486486486487</v>
      </c>
      <c r="Q43" s="38">
        <f t="shared" si="13"/>
        <v>75.13513513513513</v>
      </c>
      <c r="R43" s="38">
        <f t="shared" si="14"/>
        <v>70.202020202020208</v>
      </c>
      <c r="S43" s="39">
        <f t="shared" si="15"/>
        <v>-6.3371553371553375</v>
      </c>
      <c r="T43" s="39">
        <f t="shared" si="16"/>
        <v>-6.3371553371553375</v>
      </c>
      <c r="U43" t="s">
        <v>150</v>
      </c>
      <c r="V43" t="s">
        <v>145</v>
      </c>
      <c r="W43" t="s">
        <v>173</v>
      </c>
      <c r="X43" t="s">
        <v>199</v>
      </c>
      <c r="Y43" s="41"/>
    </row>
    <row r="44" spans="1:25" ht="15" x14ac:dyDescent="0.25">
      <c r="A44">
        <v>1.84</v>
      </c>
      <c r="B44">
        <v>2</v>
      </c>
      <c r="C44" s="29">
        <f t="shared" si="0"/>
        <v>4.3478260869565188E-2</v>
      </c>
      <c r="D44" s="30">
        <f>IF(OR($A44="",$B44=""),"",A44*'MPTO_working_2-way'!$G43)</f>
        <v>1.92</v>
      </c>
      <c r="E44" s="32">
        <f>IF(OR($A44="",$B44=""),"",B44*'MPTO_working_2-way'!$G43)</f>
        <v>2.0869565217391304</v>
      </c>
      <c r="F44" s="30">
        <f>IF(OR($A44="",$B44=""),"",'MPTO_working_2-way'!D43)</f>
        <v>1.9166666666666665</v>
      </c>
      <c r="G44" s="32">
        <f>IF(OR($A44="",$B44=""),"",'MPTO_working_2-way'!E43)</f>
        <v>2.0909090909090908</v>
      </c>
      <c r="H44" s="30">
        <f>IF(OR($A44="",$B44=""),"",'OddsRatio_working_2-way'!M43)</f>
        <v>1.9165151389911681</v>
      </c>
      <c r="I44" s="30">
        <f>IF(OR($A44="",$B44=""),"",'OddsRatio_working_2-way'!N43)</f>
        <v>2.091089451179962</v>
      </c>
      <c r="J44" s="30">
        <f>IF('Log_working_2-way'!$D43="","",A44^('Log_working_2-way'!$D43))</f>
        <v>1.9149883303671131</v>
      </c>
      <c r="K44" s="32">
        <f>IF('Log_working_2-way'!$D43="","",B44^('Log_working_2-way'!$D43))</f>
        <v>2.0929101135076231</v>
      </c>
      <c r="L44" s="37">
        <f t="shared" si="9"/>
        <v>0.52083333333333337</v>
      </c>
      <c r="M44" s="37">
        <f t="shared" si="10"/>
        <v>0.47916666666666669</v>
      </c>
      <c r="N44" s="38">
        <v>140</v>
      </c>
      <c r="O44" s="38">
        <f t="shared" si="11"/>
        <v>63.913043478260882</v>
      </c>
      <c r="P44" s="38">
        <f t="shared" si="12"/>
        <v>70</v>
      </c>
      <c r="Q44" s="38">
        <f t="shared" si="13"/>
        <v>70</v>
      </c>
      <c r="R44" s="38">
        <f t="shared" si="14"/>
        <v>76.086956521739125</v>
      </c>
      <c r="S44" s="39">
        <f t="shared" si="15"/>
        <v>-6.0869565217391184</v>
      </c>
      <c r="T44" s="39">
        <f t="shared" si="16"/>
        <v>-6.0869565217391255</v>
      </c>
      <c r="U44" t="s">
        <v>148</v>
      </c>
      <c r="V44" t="s">
        <v>151</v>
      </c>
      <c r="W44" t="s">
        <v>173</v>
      </c>
      <c r="X44" t="s">
        <v>199</v>
      </c>
      <c r="Y44" s="41"/>
    </row>
    <row r="45" spans="1:25" ht="15" x14ac:dyDescent="0.25">
      <c r="A45">
        <v>1.81</v>
      </c>
      <c r="B45">
        <v>2.0099999999999998</v>
      </c>
      <c r="C45" s="29">
        <f t="shared" si="0"/>
        <v>4.999862565624924E-2</v>
      </c>
      <c r="D45" s="30">
        <f>IF(OR($A45="",$B45=""),"",A45*'MPTO_working_2-way'!$G44)</f>
        <v>1.9004975124378112</v>
      </c>
      <c r="E45" s="32">
        <f>IF(OR($A45="",$B45=""),"",B45*'MPTO_working_2-way'!$G44)</f>
        <v>2.1104972375690609</v>
      </c>
      <c r="F45" s="30">
        <f>IF(OR($A45="",$B45=""),"",'MPTO_working_2-way'!D44)</f>
        <v>1.8957817670201405</v>
      </c>
      <c r="G45" s="32">
        <f>IF(OR($A45="",$B45=""),"",'MPTO_working_2-way'!E44)</f>
        <v>2.1163433291643639</v>
      </c>
      <c r="H45" s="30">
        <f>IF(OR($A45="",$B45=""),"",'OddsRatio_working_2-way'!M44)</f>
        <v>1.89553347118899</v>
      </c>
      <c r="I45" s="30">
        <f>IF(OR($A45="",$B45=""),"",'OddsRatio_working_2-way'!N44)</f>
        <v>2.1166528467912094</v>
      </c>
      <c r="J45" s="30">
        <f>IF('Log_working_2-way'!$D44="","",A45^('Log_working_2-way'!$D44))</f>
        <v>1.893363416452811</v>
      </c>
      <c r="K45" s="32">
        <f>IF('Log_working_2-way'!$D44="","",B45^('Log_working_2-way'!$D44))</f>
        <v>2.1193652902976643</v>
      </c>
      <c r="L45" s="37">
        <f t="shared" si="9"/>
        <v>0.52617801047120416</v>
      </c>
      <c r="M45" s="37">
        <f t="shared" si="10"/>
        <v>0.47382198952879578</v>
      </c>
      <c r="N45" s="38">
        <v>141</v>
      </c>
      <c r="O45" s="38">
        <f t="shared" si="11"/>
        <v>63.099447513812166</v>
      </c>
      <c r="P45" s="38">
        <f t="shared" si="12"/>
        <v>70.850746268656707</v>
      </c>
      <c r="Q45" s="38">
        <f t="shared" si="13"/>
        <v>70.149253731343293</v>
      </c>
      <c r="R45" s="38">
        <f t="shared" si="14"/>
        <v>77.900552486187848</v>
      </c>
      <c r="S45" s="39">
        <f t="shared" si="15"/>
        <v>-7.0498062175311276</v>
      </c>
      <c r="T45" s="39">
        <f t="shared" si="16"/>
        <v>-7.0498062175311418</v>
      </c>
      <c r="U45" t="s">
        <v>153</v>
      </c>
      <c r="V45" t="s">
        <v>161</v>
      </c>
      <c r="W45" t="s">
        <v>174</v>
      </c>
      <c r="X45" t="s">
        <v>199</v>
      </c>
      <c r="Y45" s="41"/>
    </row>
    <row r="46" spans="1:25" s="35" customFormat="1" ht="15" x14ac:dyDescent="0.25">
      <c r="A46">
        <v>1.74</v>
      </c>
      <c r="B46">
        <v>2.0699999999999998</v>
      </c>
      <c r="C46" s="29">
        <f t="shared" si="0"/>
        <v>5.7804431117774335E-2</v>
      </c>
      <c r="D46" s="30">
        <f>IF(OR($A46="",$B46=""),"",A46*'MPTO_working_2-way'!$G45)</f>
        <v>1.8405797101449273</v>
      </c>
      <c r="E46" s="32">
        <f>IF(OR($A46="",$B46=""),"",B46*'MPTO_working_2-way'!$G45)</f>
        <v>2.1896551724137927</v>
      </c>
      <c r="F46" s="30">
        <f>IF(OR($A46="",$B46=""),"",'MPTO_working_2-way'!D45)</f>
        <v>1.8321379520830152</v>
      </c>
      <c r="G46" s="32">
        <f>IF(OR($A46="",$B46=""),"",'MPTO_working_2-way'!E45)</f>
        <v>2.2017238217494954</v>
      </c>
      <c r="H46" s="30">
        <f>IF(OR($A46="",$B46=""),"",'OddsRatio_working_2-way'!M45)</f>
        <v>1.8316181726289591</v>
      </c>
      <c r="I46" s="30">
        <f>IF(OR($A46="",$B46=""),"",'OddsRatio_working_2-way'!N45)</f>
        <v>2.2024749252878184</v>
      </c>
      <c r="J46" s="30">
        <f>IF('Log_working_2-way'!$D45="","",A46^('Log_working_2-way'!$D45))</f>
        <v>1.8277169498181729</v>
      </c>
      <c r="K46" s="32">
        <f>IF('Log_working_2-way'!$D45="","",B46^('Log_working_2-way'!$D45))</f>
        <v>2.2081424697372372</v>
      </c>
      <c r="L46" s="37">
        <f t="shared" si="9"/>
        <v>0.54330708661417326</v>
      </c>
      <c r="M46" s="37">
        <f t="shared" si="10"/>
        <v>0.45669291338582685</v>
      </c>
      <c r="N46" s="38">
        <v>142</v>
      </c>
      <c r="O46" s="38">
        <f t="shared" si="11"/>
        <v>60.390804597701155</v>
      </c>
      <c r="P46" s="38">
        <f t="shared" si="12"/>
        <v>73.40096618357488</v>
      </c>
      <c r="Q46" s="38">
        <f t="shared" si="13"/>
        <v>68.59903381642512</v>
      </c>
      <c r="R46" s="38">
        <f t="shared" si="14"/>
        <v>81.609195402298852</v>
      </c>
      <c r="S46" s="39">
        <f t="shared" si="15"/>
        <v>-8.2082292187239645</v>
      </c>
      <c r="T46" s="39">
        <f t="shared" si="16"/>
        <v>-8.2082292187239716</v>
      </c>
      <c r="U46" t="s">
        <v>158</v>
      </c>
      <c r="V46" t="s">
        <v>159</v>
      </c>
      <c r="W46" t="s">
        <v>174</v>
      </c>
      <c r="X46" t="s">
        <v>199</v>
      </c>
      <c r="Y46" s="41"/>
    </row>
    <row r="47" spans="1:25" ht="15" x14ac:dyDescent="0.25">
      <c r="A47">
        <v>1.9</v>
      </c>
      <c r="B47">
        <v>1.92</v>
      </c>
      <c r="C47" s="29">
        <f t="shared" si="0"/>
        <v>4.7149122807017552E-2</v>
      </c>
      <c r="D47" s="30">
        <f>IF(OR($A47="",$B47=""),"",A47*'MPTO_working_2-way'!$G46)</f>
        <v>1.9895833333333333</v>
      </c>
      <c r="E47" s="32">
        <f>IF(OR($A47="",$B47=""),"",B47*'MPTO_working_2-way'!$G46)</f>
        <v>2.0105263157894737</v>
      </c>
      <c r="F47" s="30">
        <f>IF(OR($A47="",$B47=""),"",'MPTO_working_2-way'!D46)</f>
        <v>1.9890948745910577</v>
      </c>
      <c r="G47" s="32">
        <f>IF(OR($A47="",$B47=""),"",'MPTO_working_2-way'!E46)</f>
        <v>2.0110253583241455</v>
      </c>
      <c r="H47" s="30">
        <f>IF(OR($A47="",$B47=""),"",'OddsRatio_working_2-way'!M46)</f>
        <v>1.9890707100936806</v>
      </c>
      <c r="I47" s="30">
        <f>IF(OR($A47="",$B47=""),"",'OddsRatio_working_2-way'!N46)</f>
        <v>2.0110500592068727</v>
      </c>
      <c r="J47" s="30">
        <f>IF('Log_working_2-way'!$D46="","",A47^('Log_working_2-way'!$D46))</f>
        <v>1.9888458084128613</v>
      </c>
      <c r="K47" s="32">
        <f>IF('Log_working_2-way'!$D46="","",B47^('Log_working_2-way'!$D46))</f>
        <v>2.0112800109902316</v>
      </c>
      <c r="L47" s="37">
        <f t="shared" si="9"/>
        <v>0.50261780104712039</v>
      </c>
      <c r="M47" s="37">
        <f t="shared" si="10"/>
        <v>0.49738219895287955</v>
      </c>
      <c r="N47" s="38">
        <v>143</v>
      </c>
      <c r="O47" s="38">
        <f t="shared" si="11"/>
        <v>67.73684210526315</v>
      </c>
      <c r="P47" s="38">
        <f t="shared" si="12"/>
        <v>68.520833333333343</v>
      </c>
      <c r="Q47" s="38">
        <f t="shared" si="13"/>
        <v>74.479166666666671</v>
      </c>
      <c r="R47" s="38">
        <f t="shared" si="14"/>
        <v>75.263157894736835</v>
      </c>
      <c r="S47" s="39">
        <f t="shared" si="15"/>
        <v>-6.742324561403521</v>
      </c>
      <c r="T47" s="39">
        <f t="shared" si="16"/>
        <v>-6.7423245614034926</v>
      </c>
      <c r="U47" t="s">
        <v>160</v>
      </c>
      <c r="V47" t="s">
        <v>155</v>
      </c>
      <c r="W47" t="s">
        <v>174</v>
      </c>
      <c r="X47" t="s">
        <v>199</v>
      </c>
      <c r="Y47" s="41"/>
    </row>
    <row r="48" spans="1:25" ht="15" x14ac:dyDescent="0.25">
      <c r="A48">
        <v>1.76</v>
      </c>
      <c r="B48">
        <v>2.06</v>
      </c>
      <c r="C48" s="29">
        <f t="shared" si="0"/>
        <v>5.3618711385701623E-2</v>
      </c>
      <c r="D48" s="30">
        <f>IF(OR($A48="",$B48=""),"",A48*'MPTO_working_2-way'!$G47)</f>
        <v>1.8543689320388348</v>
      </c>
      <c r="E48" s="32">
        <f>IF(OR($A48="",$B48=""),"",B48*'MPTO_working_2-way'!$G47)</f>
        <v>2.1704545454545454</v>
      </c>
      <c r="F48" s="30">
        <f>IF(OR($A48="",$B48=""),"",'MPTO_working_2-way'!D47)</f>
        <v>1.8471571224780923</v>
      </c>
      <c r="G48" s="32">
        <f>IF(OR($A48="",$B48=""),"",'MPTO_working_2-way'!E47)</f>
        <v>2.1804185710849171</v>
      </c>
      <c r="H48" s="30">
        <f>IF(OR($A48="",$B48=""),"",'OddsRatio_working_2-way'!M47)</f>
        <v>1.8467473838610133</v>
      </c>
      <c r="I48" s="30">
        <f>IF(OR($A48="",$B48=""),"",'OddsRatio_working_2-way'!N47)</f>
        <v>2.1809897722272038</v>
      </c>
      <c r="J48" s="30">
        <f>IF('Log_working_2-way'!$D47="","",A48^('Log_working_2-way'!$D47))</f>
        <v>1.8434237239804521</v>
      </c>
      <c r="K48" s="32">
        <f>IF('Log_working_2-way'!$D47="","",B48^('Log_working_2-way'!$D47))</f>
        <v>2.1856436706318871</v>
      </c>
      <c r="L48" s="37">
        <f t="shared" si="9"/>
        <v>0.53926701570680635</v>
      </c>
      <c r="M48" s="37">
        <f t="shared" si="10"/>
        <v>0.4607329842931937</v>
      </c>
      <c r="N48" s="38">
        <v>144</v>
      </c>
      <c r="O48" s="38">
        <f t="shared" si="11"/>
        <v>62.181818181818187</v>
      </c>
      <c r="P48" s="38">
        <f t="shared" si="12"/>
        <v>74.097087378640765</v>
      </c>
      <c r="Q48" s="38">
        <f t="shared" si="13"/>
        <v>69.902912621359221</v>
      </c>
      <c r="R48" s="38">
        <f t="shared" si="14"/>
        <v>81.818181818181827</v>
      </c>
      <c r="S48" s="39">
        <f t="shared" si="15"/>
        <v>-7.7210944395410337</v>
      </c>
      <c r="T48" s="39">
        <f t="shared" si="16"/>
        <v>-7.7210944395410621</v>
      </c>
      <c r="U48" t="s">
        <v>154</v>
      </c>
      <c r="V48" t="s">
        <v>157</v>
      </c>
      <c r="W48" t="s">
        <v>174</v>
      </c>
      <c r="X48" t="s">
        <v>199</v>
      </c>
      <c r="Y48" s="41"/>
    </row>
    <row r="49" spans="1:25" ht="15" x14ac:dyDescent="0.25">
      <c r="A49">
        <v>1.77</v>
      </c>
      <c r="B49">
        <v>2.0299999999999998</v>
      </c>
      <c r="C49" s="29">
        <f t="shared" si="0"/>
        <v>5.7582588850852989E-2</v>
      </c>
      <c r="D49" s="30">
        <f>IF(OR($A49="",$B49=""),"",A49*'MPTO_working_2-way'!$G48)</f>
        <v>1.8719211822660098</v>
      </c>
      <c r="E49" s="32">
        <f>IF(OR($A49="",$B49=""),"",B49*'MPTO_working_2-way'!$G48)</f>
        <v>2.1468926553672314</v>
      </c>
      <c r="F49" s="30">
        <f>IF(OR($A49="",$B49=""),"",'MPTO_working_2-way'!D48)</f>
        <v>1.8650437310217747</v>
      </c>
      <c r="G49" s="32">
        <f>IF(OR($A49="",$B49=""),"",'MPTO_working_2-way'!E48)</f>
        <v>2.1560109207644533</v>
      </c>
      <c r="H49" s="30">
        <f>IF(OR($A49="",$B49=""),"",'OddsRatio_working_2-way'!M48)</f>
        <v>1.8646229325746457</v>
      </c>
      <c r="I49" s="30">
        <f>IF(OR($A49="",$B49=""),"",'OddsRatio_working_2-way'!N48)</f>
        <v>2.1565735331842664</v>
      </c>
      <c r="J49" s="30">
        <f>IF('Log_working_2-way'!$D48="","",A49^('Log_working_2-way'!$D48))</f>
        <v>1.8614421384872226</v>
      </c>
      <c r="K49" s="32">
        <f>IF('Log_working_2-way'!$D48="","",B49^('Log_working_2-way'!$D48))</f>
        <v>2.1608440721892874</v>
      </c>
      <c r="L49" s="37">
        <f t="shared" si="9"/>
        <v>0.53421052631578947</v>
      </c>
      <c r="M49" s="37">
        <f t="shared" si="10"/>
        <v>0.46578947368421059</v>
      </c>
      <c r="N49" s="38">
        <v>145</v>
      </c>
      <c r="O49" s="38">
        <f t="shared" si="11"/>
        <v>63.07909604519773</v>
      </c>
      <c r="P49" s="38">
        <f t="shared" si="12"/>
        <v>73.571428571428569</v>
      </c>
      <c r="Q49" s="38">
        <f t="shared" si="13"/>
        <v>71.428571428571445</v>
      </c>
      <c r="R49" s="38">
        <f t="shared" si="14"/>
        <v>81.920903954802256</v>
      </c>
      <c r="S49" s="39">
        <f t="shared" si="15"/>
        <v>-8.349475383373715</v>
      </c>
      <c r="T49" s="39">
        <f t="shared" si="16"/>
        <v>-8.3494753833736866</v>
      </c>
      <c r="U49" t="s">
        <v>156</v>
      </c>
      <c r="V49" t="s">
        <v>162</v>
      </c>
      <c r="W49" t="s">
        <v>174</v>
      </c>
      <c r="X49" t="s">
        <v>199</v>
      </c>
      <c r="Y49" s="41"/>
    </row>
    <row r="50" spans="1:25" ht="15" x14ac:dyDescent="0.25">
      <c r="A50">
        <v>1.78</v>
      </c>
      <c r="B50">
        <v>2.02</v>
      </c>
      <c r="C50" s="29">
        <f t="shared" si="0"/>
        <v>5.6847257759483849E-2</v>
      </c>
      <c r="D50" s="30">
        <f>IF(OR($A50="",$B50=""),"",A50*'MPTO_working_2-way'!$G49)</f>
        <v>1.8811881188118813</v>
      </c>
      <c r="E50" s="32">
        <f>IF(OR($A50="",$B50=""),"",B50*'MPTO_working_2-way'!$G49)</f>
        <v>2.1348314606741572</v>
      </c>
      <c r="F50" s="30">
        <f>IF(OR($A50="",$B50=""),"",'MPTO_working_2-way'!D49)</f>
        <v>1.8748566065283139</v>
      </c>
      <c r="G50" s="32">
        <f>IF(OR($A50="",$B50=""),"",'MPTO_working_2-way'!E49)</f>
        <v>2.1430444629872452</v>
      </c>
      <c r="H50" s="30">
        <f>IF(OR($A50="",$B50=""),"",'OddsRatio_working_2-way'!M49)</f>
        <v>1.8744746321952062</v>
      </c>
      <c r="I50" s="30">
        <f>IF(OR($A50="",$B50=""),"",'OddsRatio_working_2-way'!N49)</f>
        <v>2.1435437497937313</v>
      </c>
      <c r="J50" s="30">
        <f>IF('Log_working_2-way'!$D49="","",A50^('Log_working_2-way'!$D49))</f>
        <v>1.8715471181062422</v>
      </c>
      <c r="K50" s="32">
        <f>IF('Log_working_2-way'!$D49="","",B50^('Log_working_2-way'!$D49))</f>
        <v>2.1473848966079383</v>
      </c>
      <c r="L50" s="37">
        <f t="shared" si="9"/>
        <v>0.53157894736842104</v>
      </c>
      <c r="M50" s="37">
        <f t="shared" si="10"/>
        <v>0.46842105263157896</v>
      </c>
      <c r="N50" s="38">
        <v>146</v>
      </c>
      <c r="O50" s="38">
        <f t="shared" si="11"/>
        <v>63.977528089887642</v>
      </c>
      <c r="P50" s="38">
        <f t="shared" si="12"/>
        <v>73.722772277227733</v>
      </c>
      <c r="Q50" s="38">
        <f t="shared" si="13"/>
        <v>72.277227722772281</v>
      </c>
      <c r="R50" s="38">
        <f t="shared" si="14"/>
        <v>82.022471910112358</v>
      </c>
      <c r="S50" s="39">
        <f t="shared" si="15"/>
        <v>-8.2996996328846393</v>
      </c>
      <c r="T50" s="39">
        <f t="shared" si="16"/>
        <v>-8.2996996328846251</v>
      </c>
      <c r="U50" t="s">
        <v>164</v>
      </c>
      <c r="V50" t="s">
        <v>171</v>
      </c>
      <c r="W50" t="s">
        <v>175</v>
      </c>
      <c r="X50" t="s">
        <v>199</v>
      </c>
      <c r="Y50" s="41"/>
    </row>
    <row r="51" spans="1:25" ht="15" x14ac:dyDescent="0.25">
      <c r="A51">
        <v>1.53</v>
      </c>
      <c r="B51">
        <v>2.39</v>
      </c>
      <c r="C51" s="29">
        <f t="shared" si="0"/>
        <v>7.2004813082834129E-2</v>
      </c>
      <c r="D51" s="30">
        <f>IF(OR($A51="",$B51=""),"",A51*'MPTO_working_2-way'!$G50)</f>
        <v>1.6401673640167362</v>
      </c>
      <c r="E51" s="32">
        <f>IF(OR($A51="",$B51=""),"",B51*'MPTO_working_2-way'!$G50)</f>
        <v>2.5620915032679736</v>
      </c>
      <c r="F51" s="30">
        <f>IF(OR($A51="",$B51=""),"",'MPTO_working_2-way'!D50)</f>
        <v>1.6191910022804259</v>
      </c>
      <c r="G51" s="32">
        <f>IF(OR($A51="",$B51=""),"",'MPTO_working_2-way'!E50)</f>
        <v>2.6150105481460288</v>
      </c>
      <c r="H51" s="30">
        <f>IF(OR($A51="",$B51=""),"",'OddsRatio_working_2-way'!M50)</f>
        <v>1.6174908614941415</v>
      </c>
      <c r="I51" s="30">
        <f>IF(OR($A51="",$B51=""),"",'OddsRatio_working_2-way'!N50)</f>
        <v>2.6194571650506728</v>
      </c>
      <c r="J51" s="30">
        <f>IF('Log_working_2-way'!$D50="","",A51^('Log_working_2-way'!$D50))</f>
        <v>1.6077406891127941</v>
      </c>
      <c r="K51" s="32">
        <f>IF('Log_working_2-way'!$D50="","",B51^('Log_working_2-way'!$D50))</f>
        <v>2.6454386186012213</v>
      </c>
      <c r="L51" s="37">
        <f t="shared" si="9"/>
        <v>0.60969387755102045</v>
      </c>
      <c r="M51" s="37">
        <f t="shared" si="10"/>
        <v>0.39030612244897961</v>
      </c>
      <c r="N51" s="38">
        <v>147</v>
      </c>
      <c r="O51" s="38">
        <f t="shared" si="11"/>
        <v>50.921568627450981</v>
      </c>
      <c r="P51" s="38">
        <f t="shared" si="12"/>
        <v>85.493723849372401</v>
      </c>
      <c r="Q51" s="38">
        <f t="shared" si="13"/>
        <v>61.506276150627613</v>
      </c>
      <c r="R51" s="38">
        <f t="shared" si="14"/>
        <v>96.078431372549019</v>
      </c>
      <c r="S51" s="39">
        <f t="shared" si="15"/>
        <v>-10.584707523176633</v>
      </c>
      <c r="T51" s="39">
        <f t="shared" si="16"/>
        <v>-10.584707523176618</v>
      </c>
      <c r="U51" t="s">
        <v>170</v>
      </c>
      <c r="V51" t="s">
        <v>165</v>
      </c>
      <c r="W51" t="s">
        <v>175</v>
      </c>
      <c r="X51" t="s">
        <v>199</v>
      </c>
      <c r="Y51" s="41"/>
    </row>
    <row r="52" spans="1:25" ht="15" x14ac:dyDescent="0.25">
      <c r="A52">
        <v>1.88</v>
      </c>
      <c r="B52">
        <v>1.94</v>
      </c>
      <c r="C52" s="29">
        <f t="shared" si="0"/>
        <v>4.7378811142794408E-2</v>
      </c>
      <c r="D52" s="30">
        <f>IF(OR($A52="",$B52=""),"",A52*'MPTO_working_2-way'!$G51)</f>
        <v>1.9690721649484533</v>
      </c>
      <c r="E52" s="32">
        <f>IF(OR($A52="",$B52=""),"",B52*'MPTO_working_2-way'!$G51)</f>
        <v>2.0319148936170213</v>
      </c>
      <c r="F52" s="30">
        <f>IF(OR($A52="",$B52=""),"",'MPTO_working_2-way'!D51)</f>
        <v>1.9676305567544234</v>
      </c>
      <c r="G52" s="32">
        <f>IF(OR($A52="",$B52=""),"",'MPTO_working_2-way'!E51)</f>
        <v>2.033452274754683</v>
      </c>
      <c r="H52" s="30">
        <f>IF(OR($A52="",$B52=""),"",'OddsRatio_working_2-way'!M51)</f>
        <v>1.9675588936937933</v>
      </c>
      <c r="I52" s="30">
        <f>IF(OR($A52="",$B52=""),"",'OddsRatio_working_2-way'!N51)</f>
        <v>2.0335288182638238</v>
      </c>
      <c r="J52" s="30">
        <f>IF('Log_working_2-way'!$D51="","",A52^('Log_working_2-way'!$D51))</f>
        <v>1.9668954787958726</v>
      </c>
      <c r="K52" s="32">
        <f>IF('Log_working_2-way'!$D51="","",B52^('Log_working_2-way'!$D51))</f>
        <v>2.0342379522187155</v>
      </c>
      <c r="L52" s="37">
        <f t="shared" si="9"/>
        <v>0.50785340314136129</v>
      </c>
      <c r="M52" s="37">
        <f t="shared" si="10"/>
        <v>0.49214659685863876</v>
      </c>
      <c r="N52" s="38">
        <v>148</v>
      </c>
      <c r="O52" s="38">
        <f t="shared" si="11"/>
        <v>69.276595744680861</v>
      </c>
      <c r="P52" s="38">
        <f t="shared" si="12"/>
        <v>71.711340206185582</v>
      </c>
      <c r="Q52" s="38">
        <f t="shared" si="13"/>
        <v>76.288659793814446</v>
      </c>
      <c r="R52" s="38">
        <f t="shared" si="14"/>
        <v>78.723404255319153</v>
      </c>
      <c r="S52" s="39">
        <f t="shared" si="15"/>
        <v>-7.0120640491335848</v>
      </c>
      <c r="T52" s="39">
        <f t="shared" si="16"/>
        <v>-7.0120640491335706</v>
      </c>
      <c r="U52" t="s">
        <v>166</v>
      </c>
      <c r="V52" t="s">
        <v>167</v>
      </c>
      <c r="W52" t="s">
        <v>175</v>
      </c>
      <c r="X52" t="s">
        <v>199</v>
      </c>
      <c r="Y52" s="41"/>
    </row>
    <row r="53" spans="1:25" s="35" customFormat="1" ht="15" x14ac:dyDescent="0.25">
      <c r="A53">
        <v>1.6</v>
      </c>
      <c r="B53">
        <v>2.27</v>
      </c>
      <c r="C53" s="29">
        <f t="shared" si="0"/>
        <v>6.5528634361233351E-2</v>
      </c>
      <c r="D53" s="30">
        <f>IF(OR($A53="",$B53=""),"",A53*'MPTO_working_2-way'!$G52)</f>
        <v>1.7048458149779735</v>
      </c>
      <c r="E53" s="32">
        <f>IF(OR($A53="",$B53=""),"",B53*'MPTO_working_2-way'!$G52)</f>
        <v>2.4187499999999997</v>
      </c>
      <c r="F53" s="30">
        <f>IF(OR($A53="",$B53=""),"",'MPTO_working_2-way'!D52)</f>
        <v>1.6885169688516968</v>
      </c>
      <c r="G53" s="32">
        <f>IF(OR($A53="",$B53=""),"",'MPTO_working_2-way'!E52)</f>
        <v>2.4523970290344357</v>
      </c>
      <c r="H53" s="30">
        <f>IF(OR($A53="",$B53=""),"",'OddsRatio_working_2-way'!M52)</f>
        <v>1.6873433966234703</v>
      </c>
      <c r="I53" s="30">
        <f>IF(OR($A53="",$B53=""),"",'OddsRatio_working_2-way'!N52)</f>
        <v>2.4548768561863459</v>
      </c>
      <c r="J53" s="30">
        <f>IF('Log_working_2-way'!$D52="","",A53^('Log_working_2-way'!$D52))</f>
        <v>1.6797788155824944</v>
      </c>
      <c r="K53" s="32">
        <f>IF('Log_working_2-way'!$D52="","",B53^('Log_working_2-way'!$D52))</f>
        <v>2.4710667309188814</v>
      </c>
      <c r="L53" s="37">
        <f t="shared" si="9"/>
        <v>0.58656330749354013</v>
      </c>
      <c r="M53" s="37">
        <f t="shared" si="10"/>
        <v>0.41343669250645998</v>
      </c>
      <c r="N53" s="38">
        <v>149</v>
      </c>
      <c r="O53" s="38">
        <f t="shared" si="11"/>
        <v>55.875</v>
      </c>
      <c r="P53" s="38">
        <f t="shared" si="12"/>
        <v>83.36123348017621</v>
      </c>
      <c r="Q53" s="38">
        <f t="shared" si="13"/>
        <v>65.63876651982379</v>
      </c>
      <c r="R53" s="38">
        <f t="shared" si="14"/>
        <v>93.125</v>
      </c>
      <c r="S53" s="39">
        <f t="shared" si="15"/>
        <v>-9.7637665198237897</v>
      </c>
      <c r="T53" s="39">
        <f t="shared" si="16"/>
        <v>-9.7637665198237897</v>
      </c>
      <c r="U53" t="s">
        <v>172</v>
      </c>
      <c r="V53" t="s">
        <v>168</v>
      </c>
      <c r="W53" t="s">
        <v>175</v>
      </c>
      <c r="X53" t="s">
        <v>199</v>
      </c>
      <c r="Y53" s="41"/>
    </row>
    <row r="54" spans="1:25" ht="15" x14ac:dyDescent="0.25">
      <c r="A54">
        <v>1.65</v>
      </c>
      <c r="B54">
        <v>2.23</v>
      </c>
      <c r="C54" s="29">
        <f t="shared" si="0"/>
        <v>5.4491099334148752E-2</v>
      </c>
      <c r="D54" s="30">
        <f>IF(OR($A54="",$B54=""),"",A54*'MPTO_working_2-way'!$G53)</f>
        <v>1.7399103139013454</v>
      </c>
      <c r="E54" s="32">
        <f>IF(OR($A54="",$B54=""),"",B54*'MPTO_working_2-way'!$G53)</f>
        <v>2.3515151515151516</v>
      </c>
      <c r="F54" s="30">
        <f>IF(OR($A54="",$B54=""),"",'MPTO_working_2-way'!D53)</f>
        <v>1.7276675666158001</v>
      </c>
      <c r="G54" s="32">
        <f>IF(OR($A54="",$B54=""),"",'MPTO_working_2-way'!E53)</f>
        <v>2.374253911921278</v>
      </c>
      <c r="H54" s="30">
        <f>IF(OR($A54="",$B54=""),"",'OddsRatio_working_2-way'!M53)</f>
        <v>1.7269492998503024</v>
      </c>
      <c r="I54" s="30">
        <f>IF(OR($A54="",$B54=""),"",'OddsRatio_working_2-way'!N53)</f>
        <v>2.3756117520244189</v>
      </c>
      <c r="J54" s="30">
        <f>IF('Log_working_2-way'!$D53="","",A54^('Log_working_2-way'!$D53))</f>
        <v>1.7213154535788251</v>
      </c>
      <c r="K54" s="32">
        <f>IF('Log_working_2-way'!$D53="","",B54^('Log_working_2-way'!$D53))</f>
        <v>2.3863559903447866</v>
      </c>
      <c r="L54" s="37">
        <f t="shared" si="9"/>
        <v>0.57474226804123707</v>
      </c>
      <c r="M54" s="37">
        <f t="shared" si="10"/>
        <v>0.42525773195876287</v>
      </c>
      <c r="N54" s="38">
        <v>150</v>
      </c>
      <c r="O54" s="38">
        <f t="shared" si="11"/>
        <v>59.090909090909093</v>
      </c>
      <c r="P54" s="38">
        <f t="shared" si="12"/>
        <v>82.735426008968616</v>
      </c>
      <c r="Q54" s="38">
        <f t="shared" si="13"/>
        <v>67.264573991031398</v>
      </c>
      <c r="R54" s="38">
        <f t="shared" si="14"/>
        <v>90.909090909090907</v>
      </c>
      <c r="S54" s="39">
        <f t="shared" si="15"/>
        <v>-8.1736649001223043</v>
      </c>
      <c r="T54" s="39">
        <f t="shared" si="16"/>
        <v>-8.1736649001222901</v>
      </c>
      <c r="U54" t="s">
        <v>169</v>
      </c>
      <c r="V54" t="s">
        <v>163</v>
      </c>
      <c r="W54" t="s">
        <v>175</v>
      </c>
      <c r="X54" t="s">
        <v>199</v>
      </c>
      <c r="Y54" s="41"/>
    </row>
    <row r="55" spans="1:25" ht="15" x14ac:dyDescent="0.25">
      <c r="A55">
        <v>2.4700000000000002</v>
      </c>
      <c r="B55">
        <v>1.58</v>
      </c>
      <c r="C55" s="29">
        <f t="shared" si="0"/>
        <v>3.7769692000204858E-2</v>
      </c>
      <c r="D55" s="30">
        <f>IF(OR($A55="",$B55=""),"",A55*'MPTO_working_2-way'!$G54)</f>
        <v>2.5632911392405062</v>
      </c>
      <c r="E55" s="32">
        <f>IF(OR($A55="",$B55=""),"",B55*'MPTO_working_2-way'!$G54)</f>
        <v>1.6396761133603237</v>
      </c>
      <c r="F55" s="30">
        <f>IF(OR($A55="",$B55=""),"",'MPTO_working_2-way'!D54)</f>
        <v>2.5908517559583082</v>
      </c>
      <c r="G55" s="32">
        <f>IF(OR($A55="",$B55=""),"",'MPTO_working_2-way'!E54)</f>
        <v>1.6285940825439218</v>
      </c>
      <c r="H55" s="30">
        <f>IF(OR($A55="",$B55=""),"",'OddsRatio_working_2-way'!M54)</f>
        <v>2.5920058915156967</v>
      </c>
      <c r="I55" s="30">
        <f>IF(OR($A55="",$B55=""),"",'OddsRatio_working_2-way'!N54)</f>
        <v>1.6281383789653769</v>
      </c>
      <c r="J55" s="30">
        <f>IF('Log_working_2-way'!$D54="","",A55^('Log_working_2-way'!$D54))</f>
        <v>2.6049168603231139</v>
      </c>
      <c r="K55" s="32">
        <f>IF('Log_working_2-way'!$D54="","",B55^('Log_working_2-way'!$D54))</f>
        <v>1.6230852355793859</v>
      </c>
      <c r="L55" s="37">
        <f t="shared" si="9"/>
        <v>0.39012345679012345</v>
      </c>
      <c r="M55" s="37">
        <f t="shared" si="10"/>
        <v>0.60987654320987661</v>
      </c>
      <c r="N55" s="38">
        <v>151</v>
      </c>
      <c r="O55" s="38">
        <f t="shared" si="11"/>
        <v>89.866396761133615</v>
      </c>
      <c r="P55" s="38">
        <f t="shared" si="12"/>
        <v>55.430379746835442</v>
      </c>
      <c r="Q55" s="38">
        <f t="shared" si="13"/>
        <v>95.569620253164544</v>
      </c>
      <c r="R55" s="38">
        <f t="shared" si="14"/>
        <v>61.133603238866392</v>
      </c>
      <c r="S55" s="39">
        <f t="shared" si="15"/>
        <v>-5.7032234920309293</v>
      </c>
      <c r="T55" s="39">
        <f t="shared" si="16"/>
        <v>-5.7032234920309506</v>
      </c>
      <c r="U55" t="s">
        <v>178</v>
      </c>
      <c r="V55" t="s">
        <v>179</v>
      </c>
      <c r="W55" t="s">
        <v>202</v>
      </c>
      <c r="X55" t="s">
        <v>199</v>
      </c>
      <c r="Y55" s="41"/>
    </row>
    <row r="56" spans="1:25" ht="15" x14ac:dyDescent="0.25">
      <c r="A56">
        <v>2.68</v>
      </c>
      <c r="B56">
        <v>1.5</v>
      </c>
      <c r="C56" s="29">
        <f t="shared" si="0"/>
        <v>3.9800995024875441E-2</v>
      </c>
      <c r="D56" s="30">
        <f>IF(OR($A56="",$B56=""),"",A56*'MPTO_working_2-way'!$G55)</f>
        <v>2.7866666666666662</v>
      </c>
      <c r="E56" s="32">
        <f>IF(OR($A56="",$B56=""),"",B56*'MPTO_working_2-way'!$G55)</f>
        <v>1.5597014925373132</v>
      </c>
      <c r="F56" s="30">
        <f>IF(OR($A56="",$B56=""),"",'MPTO_working_2-way'!D55)</f>
        <v>2.8309859154929571</v>
      </c>
      <c r="G56" s="32">
        <f>IF(OR($A56="",$B56=""),"",'MPTO_working_2-way'!E55)</f>
        <v>1.546153846153846</v>
      </c>
      <c r="H56" s="30">
        <f>IF(OR($A56="",$B56=""),"",'OddsRatio_working_2-way'!M55)</f>
        <v>2.8330302779823358</v>
      </c>
      <c r="I56" s="30">
        <f>IF(OR($A56="",$B56=""),"",'OddsRatio_working_2-way'!N55)</f>
        <v>1.545544725589981</v>
      </c>
      <c r="J56" s="30">
        <f>IF('Log_working_2-way'!$D55="","",A56^('Log_working_2-way'!$D55))</f>
        <v>2.8541150324126194</v>
      </c>
      <c r="K56" s="32">
        <f>IF('Log_working_2-way'!$D55="","",B56^('Log_working_2-way'!$D55))</f>
        <v>1.5393408620921092</v>
      </c>
      <c r="L56" s="37">
        <f t="shared" si="9"/>
        <v>0.35885167464114837</v>
      </c>
      <c r="M56" s="37">
        <f t="shared" si="10"/>
        <v>0.6411483253588518</v>
      </c>
      <c r="N56" s="38">
        <v>152</v>
      </c>
      <c r="O56" s="38">
        <f t="shared" si="11"/>
        <v>95.28358208955224</v>
      </c>
      <c r="P56" s="38">
        <f t="shared" si="12"/>
        <v>50.666666666666664</v>
      </c>
      <c r="Q56" s="38">
        <f t="shared" si="13"/>
        <v>101.33333333333333</v>
      </c>
      <c r="R56" s="38">
        <f t="shared" si="14"/>
        <v>56.71641791044776</v>
      </c>
      <c r="S56" s="39">
        <f t="shared" si="15"/>
        <v>-6.0497512437810883</v>
      </c>
      <c r="T56" s="39">
        <f t="shared" si="16"/>
        <v>-6.0497512437810954</v>
      </c>
      <c r="U56" t="s">
        <v>180</v>
      </c>
      <c r="V56" t="s">
        <v>181</v>
      </c>
      <c r="W56" t="s">
        <v>202</v>
      </c>
      <c r="X56" t="s">
        <v>199</v>
      </c>
      <c r="Y56" s="41"/>
    </row>
    <row r="57" spans="1:25" ht="15" x14ac:dyDescent="0.25">
      <c r="A57">
        <v>2.71</v>
      </c>
      <c r="B57">
        <v>1.5</v>
      </c>
      <c r="C57" s="29">
        <f t="shared" si="0"/>
        <v>3.5670356703566997E-2</v>
      </c>
      <c r="D57" s="30">
        <f>IF(OR($A57="",$B57=""),"",A57*'MPTO_working_2-way'!$G56)</f>
        <v>2.8066666666666666</v>
      </c>
      <c r="E57" s="32">
        <f>IF(OR($A57="",$B57=""),"",B57*'MPTO_working_2-way'!$G56)</f>
        <v>1.5535055350553506</v>
      </c>
      <c r="F57" s="30">
        <f>IF(OR($A57="",$B57=""),"",'MPTO_working_2-way'!D56)</f>
        <v>2.847635726795096</v>
      </c>
      <c r="G57" s="32">
        <f>IF(OR($A57="",$B57=""),"",'MPTO_working_2-way'!E56)</f>
        <v>1.5412322274881518</v>
      </c>
      <c r="H57" s="30">
        <f>IF(OR($A57="",$B57=""),"",'OddsRatio_working_2-way'!M56)</f>
        <v>2.8493242008906927</v>
      </c>
      <c r="I57" s="30">
        <f>IF(OR($A57="",$B57=""),"",'OddsRatio_working_2-way'!N56)</f>
        <v>1.5407380704358749</v>
      </c>
      <c r="J57" s="30">
        <f>IF('Log_working_2-way'!$D56="","",A57^('Log_working_2-way'!$D56))</f>
        <v>2.8687154604017304</v>
      </c>
      <c r="K57" s="32">
        <f>IF('Log_working_2-way'!$D56="","",B57^('Log_working_2-way'!$D56))</f>
        <v>1.5351269474619433</v>
      </c>
      <c r="L57" s="37">
        <f t="shared" si="9"/>
        <v>0.35629453681710216</v>
      </c>
      <c r="M57" s="37">
        <f t="shared" si="10"/>
        <v>0.64370546318289779</v>
      </c>
      <c r="N57" s="38">
        <v>153</v>
      </c>
      <c r="O57" s="38">
        <f t="shared" si="11"/>
        <v>96.542435424354238</v>
      </c>
      <c r="P57" s="38">
        <f t="shared" si="12"/>
        <v>51</v>
      </c>
      <c r="Q57" s="38">
        <f t="shared" si="13"/>
        <v>102</v>
      </c>
      <c r="R57" s="38">
        <f t="shared" si="14"/>
        <v>56.457564575645755</v>
      </c>
      <c r="S57" s="39">
        <f t="shared" si="15"/>
        <v>-5.4575645756457618</v>
      </c>
      <c r="T57" s="39">
        <f t="shared" si="16"/>
        <v>-5.4575645756457547</v>
      </c>
      <c r="U57" t="s">
        <v>182</v>
      </c>
      <c r="V57" t="s">
        <v>183</v>
      </c>
      <c r="W57" t="s">
        <v>202</v>
      </c>
      <c r="X57" t="s">
        <v>199</v>
      </c>
      <c r="Y57" s="41"/>
    </row>
    <row r="58" spans="1:25" ht="15" x14ac:dyDescent="0.25">
      <c r="A58">
        <v>2.79</v>
      </c>
      <c r="B58">
        <v>1.47</v>
      </c>
      <c r="C58" s="29">
        <f t="shared" si="0"/>
        <v>3.8695047911637692E-2</v>
      </c>
      <c r="D58" s="30">
        <f>IF(OR($A58="",$B58=""),"",A58*'MPTO_working_2-way'!$G57)</f>
        <v>2.8979591836734691</v>
      </c>
      <c r="E58" s="32">
        <f>IF(OR($A58="",$B58=""),"",B58*'MPTO_working_2-way'!$G57)</f>
        <v>1.5268817204301073</v>
      </c>
      <c r="F58" s="30">
        <f>IF(OR($A58="",$B58=""),"",'MPTO_working_2-way'!D57)</f>
        <v>2.9491964189407831</v>
      </c>
      <c r="G58" s="32">
        <f>IF(OR($A58="",$B58=""),"",'MPTO_working_2-way'!E57)</f>
        <v>1.5130319296109787</v>
      </c>
      <c r="H58" s="30">
        <f>IF(OR($A58="",$B58=""),"",'OddsRatio_working_2-way'!M57)</f>
        <v>2.9515405807458559</v>
      </c>
      <c r="I58" s="30">
        <f>IF(OR($A58="",$B58=""),"",'OddsRatio_working_2-way'!N57)</f>
        <v>1.5124156832125992</v>
      </c>
      <c r="J58" s="30">
        <f>IF('Log_working_2-way'!$D57="","",A58^('Log_working_2-way'!$D57))</f>
        <v>2.9760334965497401</v>
      </c>
      <c r="K58" s="32">
        <f>IF('Log_working_2-way'!$D57="","",B58^('Log_working_2-way'!$D57))</f>
        <v>1.5060642958458816</v>
      </c>
      <c r="L58" s="37">
        <f t="shared" si="9"/>
        <v>0.34507042253521131</v>
      </c>
      <c r="M58" s="37">
        <f t="shared" si="10"/>
        <v>0.65492957746478886</v>
      </c>
      <c r="N58" s="38">
        <v>154</v>
      </c>
      <c r="O58" s="38">
        <f t="shared" si="11"/>
        <v>98.802867383512549</v>
      </c>
      <c r="P58" s="38">
        <f t="shared" si="12"/>
        <v>49.238095238095234</v>
      </c>
      <c r="Q58" s="38">
        <f t="shared" si="13"/>
        <v>104.76190476190476</v>
      </c>
      <c r="R58" s="38">
        <f t="shared" si="14"/>
        <v>55.197132616487451</v>
      </c>
      <c r="S58" s="39">
        <f t="shared" si="15"/>
        <v>-5.9590373783922104</v>
      </c>
      <c r="T58" s="39">
        <f t="shared" si="16"/>
        <v>-5.9590373783922175</v>
      </c>
      <c r="U58" t="s">
        <v>184</v>
      </c>
      <c r="V58" t="s">
        <v>185</v>
      </c>
      <c r="W58" t="s">
        <v>202</v>
      </c>
      <c r="X58" t="s">
        <v>199</v>
      </c>
      <c r="Y58" s="41"/>
    </row>
    <row r="59" spans="1:25" ht="15" x14ac:dyDescent="0.25">
      <c r="A59">
        <v>2.08</v>
      </c>
      <c r="B59">
        <v>1.79</v>
      </c>
      <c r="C59" s="29">
        <f t="shared" si="0"/>
        <v>3.9428448646325664E-2</v>
      </c>
      <c r="D59" s="30">
        <f>IF(OR($A59="",$B59=""),"",A59*'MPTO_working_2-way'!$G58)</f>
        <v>2.1620111731843576</v>
      </c>
      <c r="E59" s="32">
        <f>IF(OR($A59="",$B59=""),"",B59*'MPTO_working_2-way'!$G58)</f>
        <v>1.8605769230769229</v>
      </c>
      <c r="F59" s="30">
        <f>IF(OR($A59="",$B59=""),"",'MPTO_working_2-way'!D58)</f>
        <v>2.1689385995572641</v>
      </c>
      <c r="G59" s="32">
        <f>IF(OR($A59="",$B59=""),"",'MPTO_working_2-way'!E58)</f>
        <v>1.8554769261437256</v>
      </c>
      <c r="H59" s="30">
        <f>IF(OR($A59="",$B59=""),"",'OddsRatio_working_2-way'!M58)</f>
        <v>2.1692256444309357</v>
      </c>
      <c r="I59" s="30">
        <f>IF(OR($A59="",$B59=""),"",'OddsRatio_working_2-way'!N58)</f>
        <v>1.8552669065744805</v>
      </c>
      <c r="J59" s="30">
        <f>IF('Log_working_2-way'!$D58="","",A59^('Log_working_2-way'!$D58))</f>
        <v>2.1724139714397546</v>
      </c>
      <c r="K59" s="32">
        <f>IF('Log_working_2-way'!$D58="","",B59^('Log_working_2-way'!$D58))</f>
        <v>1.8529410467292624</v>
      </c>
      <c r="L59" s="37">
        <f t="shared" si="9"/>
        <v>0.46253229974160204</v>
      </c>
      <c r="M59" s="37">
        <f t="shared" si="10"/>
        <v>0.53746770025839796</v>
      </c>
      <c r="N59" s="38">
        <v>155</v>
      </c>
      <c r="O59" s="38">
        <f t="shared" si="11"/>
        <v>80.480769230769241</v>
      </c>
      <c r="P59" s="38">
        <f t="shared" si="12"/>
        <v>68.407821229050271</v>
      </c>
      <c r="Q59" s="38">
        <f t="shared" si="13"/>
        <v>86.592178770949715</v>
      </c>
      <c r="R59" s="38">
        <f t="shared" si="14"/>
        <v>74.519230769230759</v>
      </c>
      <c r="S59" s="39">
        <f t="shared" si="15"/>
        <v>-6.1114095401804747</v>
      </c>
      <c r="T59" s="39">
        <f t="shared" si="16"/>
        <v>-6.1114095401804889</v>
      </c>
      <c r="U59" t="s">
        <v>186</v>
      </c>
      <c r="V59" t="s">
        <v>187</v>
      </c>
      <c r="W59" t="s">
        <v>202</v>
      </c>
      <c r="X59" t="s">
        <v>200</v>
      </c>
      <c r="Y59" s="41"/>
    </row>
    <row r="60" spans="1:25" s="35" customFormat="1" ht="15" x14ac:dyDescent="0.25">
      <c r="A60">
        <v>2.2599999999999998</v>
      </c>
      <c r="B60">
        <v>1.65</v>
      </c>
      <c r="C60" s="29">
        <f t="shared" si="0"/>
        <v>4.85384821668009E-2</v>
      </c>
      <c r="D60" s="30">
        <f>IF(OR($A60="",$B60=""),"",A60*'MPTO_working_2-way'!$G59)</f>
        <v>2.3696969696969696</v>
      </c>
      <c r="E60" s="32">
        <f>IF(OR($A60="",$B60=""),"",B60*'MPTO_working_2-way'!$G59)</f>
        <v>1.7300884955752214</v>
      </c>
      <c r="F60" s="30">
        <f>IF(OR($A60="",$B60=""),"",'MPTO_working_2-way'!D59)</f>
        <v>2.3911510099390831</v>
      </c>
      <c r="G60" s="32">
        <f>IF(OR($A60="",$B60=""),"",'MPTO_working_2-way'!E59)</f>
        <v>1.7188292233233464</v>
      </c>
      <c r="H60" s="30">
        <f>IF(OR($A60="",$B60=""),"",'OddsRatio_working_2-way'!M59)</f>
        <v>2.3922864426767716</v>
      </c>
      <c r="I60" s="30">
        <f>IF(OR($A60="",$B60=""),"",'OddsRatio_working_2-way'!N59)</f>
        <v>1.7182430061427794</v>
      </c>
      <c r="J60" s="30">
        <f>IF('Log_working_2-way'!$D59="","",A60^('Log_working_2-way'!$D59))</f>
        <v>2.4023634444146</v>
      </c>
      <c r="K60" s="32">
        <f>IF('Log_working_2-way'!$D59="","",B60^('Log_working_2-way'!$D59))</f>
        <v>1.7130819075338126</v>
      </c>
      <c r="L60" s="37">
        <f t="shared" si="9"/>
        <v>0.42199488491048592</v>
      </c>
      <c r="M60" s="37">
        <f t="shared" si="10"/>
        <v>0.57800511508951402</v>
      </c>
      <c r="N60" s="38">
        <v>156</v>
      </c>
      <c r="O60" s="38">
        <f t="shared" si="11"/>
        <v>86.973451327433608</v>
      </c>
      <c r="P60" s="38">
        <f t="shared" si="12"/>
        <v>61.454545454545439</v>
      </c>
      <c r="Q60" s="38">
        <f t="shared" si="13"/>
        <v>94.545454545454547</v>
      </c>
      <c r="R60" s="38">
        <f t="shared" si="14"/>
        <v>69.026548672566378</v>
      </c>
      <c r="S60" s="39">
        <f t="shared" si="15"/>
        <v>-7.5720032180209387</v>
      </c>
      <c r="T60" s="39">
        <f t="shared" si="16"/>
        <v>-7.5720032180209387</v>
      </c>
      <c r="U60" t="s">
        <v>188</v>
      </c>
      <c r="V60" t="s">
        <v>189</v>
      </c>
      <c r="W60" t="s">
        <v>202</v>
      </c>
      <c r="X60" t="s">
        <v>200</v>
      </c>
      <c r="Y60" s="41"/>
    </row>
    <row r="61" spans="1:25" ht="15" x14ac:dyDescent="0.25">
      <c r="A61">
        <v>2.4500000000000002</v>
      </c>
      <c r="B61">
        <v>1.56</v>
      </c>
      <c r="C61" s="29">
        <f t="shared" si="0"/>
        <v>4.9188906331763427E-2</v>
      </c>
      <c r="D61" s="30">
        <f>IF(OR($A61="",$B61=""),"",A61*'MPTO_working_2-way'!$G60)</f>
        <v>2.5705128205128207</v>
      </c>
      <c r="E61" s="32">
        <f>IF(OR($A61="",$B61=""),"",B61*'MPTO_working_2-way'!$G60)</f>
        <v>1.6367346938775511</v>
      </c>
      <c r="F61" s="30">
        <f>IF(OR($A61="",$B61=""),"",'MPTO_working_2-way'!D60)</f>
        <v>2.6070941336971352</v>
      </c>
      <c r="G61" s="32">
        <f>IF(OR($A61="",$B61=""),"",'MPTO_working_2-way'!E60)</f>
        <v>1.6222410865874364</v>
      </c>
      <c r="H61" s="30">
        <f>IF(OR($A61="",$B61=""),"",'OddsRatio_working_2-way'!M60)</f>
        <v>2.6091257608669731</v>
      </c>
      <c r="I61" s="30">
        <f>IF(OR($A61="",$B61=""),"",'OddsRatio_working_2-way'!N60)</f>
        <v>1.6214554662658656</v>
      </c>
      <c r="J61" s="30">
        <f>IF('Log_working_2-way'!$D60="","",A61^('Log_working_2-way'!$D60))</f>
        <v>2.6265342875694877</v>
      </c>
      <c r="K61" s="32">
        <f>IF('Log_working_2-way'!$D60="","",B61^('Log_working_2-way'!$D60))</f>
        <v>1.6148041314839445</v>
      </c>
      <c r="L61" s="37">
        <f t="shared" si="9"/>
        <v>0.38902743142144636</v>
      </c>
      <c r="M61" s="37">
        <f t="shared" si="10"/>
        <v>0.61097256857855353</v>
      </c>
      <c r="N61" s="38">
        <v>157</v>
      </c>
      <c r="O61" s="38">
        <f t="shared" si="11"/>
        <v>92.91836734693878</v>
      </c>
      <c r="P61" s="38">
        <f t="shared" si="12"/>
        <v>56.358974358974365</v>
      </c>
      <c r="Q61" s="38">
        <f t="shared" si="13"/>
        <v>100.64102564102564</v>
      </c>
      <c r="R61" s="38">
        <f t="shared" si="14"/>
        <v>64.08163265306122</v>
      </c>
      <c r="S61" s="39">
        <f t="shared" si="15"/>
        <v>-7.7226582940868553</v>
      </c>
      <c r="T61" s="39">
        <f t="shared" si="16"/>
        <v>-7.7226582940868553</v>
      </c>
      <c r="U61" t="s">
        <v>190</v>
      </c>
      <c r="V61" t="s">
        <v>191</v>
      </c>
      <c r="W61" t="s">
        <v>202</v>
      </c>
      <c r="X61" t="s">
        <v>200</v>
      </c>
      <c r="Y61" s="41"/>
    </row>
    <row r="62" spans="1:25" ht="15" x14ac:dyDescent="0.25">
      <c r="A62">
        <v>3.06</v>
      </c>
      <c r="B62">
        <v>1.38</v>
      </c>
      <c r="C62" s="29">
        <f t="shared" si="0"/>
        <v>5.1435066780335381E-2</v>
      </c>
      <c r="D62" s="30">
        <f>IF(OR($A62="",$B62=""),"",A62*'MPTO_working_2-way'!$G61)</f>
        <v>3.2173913043478262</v>
      </c>
      <c r="E62" s="32">
        <f>IF(OR($A62="",$B62=""),"",B62*'MPTO_working_2-way'!$G61)</f>
        <v>1.4509803921568627</v>
      </c>
      <c r="F62" s="30">
        <f>IF(OR($A62="",$B62=""),"",'MPTO_working_2-way'!D61)</f>
        <v>3.3213780084945732</v>
      </c>
      <c r="G62" s="32">
        <f>IF(OR($A62="",$B62=""),"",'MPTO_working_2-way'!E61)</f>
        <v>1.4307786135393372</v>
      </c>
      <c r="H62" s="30">
        <f>IF(OR($A62="",$B62=""),"",'OddsRatio_working_2-way'!M61)</f>
        <v>3.3283154063783864</v>
      </c>
      <c r="I62" s="30">
        <f>IF(OR($A62="",$B62=""),"",'OddsRatio_working_2-way'!N61)</f>
        <v>1.4294950749630029</v>
      </c>
      <c r="J62" s="30">
        <f>IF('Log_working_2-way'!$D61="","",A62^('Log_working_2-way'!$D61))</f>
        <v>3.3802329008699719</v>
      </c>
      <c r="K62" s="32">
        <f>IF('Log_working_2-way'!$D61="","",B62^('Log_working_2-way'!$D61))</f>
        <v>1.4201269546433297</v>
      </c>
      <c r="L62" s="37">
        <f t="shared" si="9"/>
        <v>0.3108108108108108</v>
      </c>
      <c r="M62" s="37">
        <f t="shared" si="10"/>
        <v>0.68918918918918926</v>
      </c>
      <c r="N62" s="38">
        <v>158</v>
      </c>
      <c r="O62" s="38">
        <f t="shared" si="11"/>
        <v>106.36601307189544</v>
      </c>
      <c r="P62" s="38">
        <f t="shared" si="12"/>
        <v>43.507246376811594</v>
      </c>
      <c r="Q62" s="38">
        <f t="shared" si="13"/>
        <v>114.49275362318842</v>
      </c>
      <c r="R62" s="38">
        <f t="shared" si="14"/>
        <v>51.633986928104576</v>
      </c>
      <c r="S62" s="39">
        <f t="shared" si="15"/>
        <v>-8.1267405512929827</v>
      </c>
      <c r="T62" s="39">
        <f t="shared" si="16"/>
        <v>-8.1267405512929827</v>
      </c>
      <c r="U62" t="s">
        <v>192</v>
      </c>
      <c r="V62" t="s">
        <v>193</v>
      </c>
      <c r="W62" t="s">
        <v>202</v>
      </c>
      <c r="X62" t="s">
        <v>200</v>
      </c>
      <c r="Y62" s="41"/>
    </row>
    <row r="63" spans="1:25" s="50" customFormat="1" ht="15" x14ac:dyDescent="0.25">
      <c r="A63">
        <v>2.35</v>
      </c>
      <c r="B63">
        <v>1.61</v>
      </c>
      <c r="C63" s="29">
        <f t="shared" si="0"/>
        <v>4.664992731597728E-2</v>
      </c>
      <c r="D63" s="30">
        <f>IF(OR($A63="",$B63=""),"",A63*'MPTO_working_2-way'!$G62)</f>
        <v>2.4596273291925468</v>
      </c>
      <c r="E63" s="32">
        <f>IF(OR($A63="",$B63=""),"",B63*'MPTO_working_2-way'!$G62)</f>
        <v>1.6851063829787236</v>
      </c>
      <c r="F63" s="30">
        <f>IF(OR($A63="",$B63=""),"",'MPTO_working_2-way'!D62)</f>
        <v>2.4862822408411369</v>
      </c>
      <c r="G63" s="32">
        <f>IF(OR($A63="",$B63=""),"",'MPTO_working_2-way'!E62)</f>
        <v>1.6728197192439485</v>
      </c>
      <c r="H63" s="30">
        <f>IF(OR($A63="",$B63=""),"",'OddsRatio_working_2-way'!M62)</f>
        <v>2.4876541110413939</v>
      </c>
      <c r="I63" s="30">
        <f>IF(OR($A63="",$B63=""),"",'OddsRatio_working_2-way'!N62)</f>
        <v>1.6721992649890747</v>
      </c>
      <c r="J63" s="30">
        <f>IF('Log_working_2-way'!$D62="","",A63^('Log_working_2-way'!$D62))</f>
        <v>2.5002110391672079</v>
      </c>
      <c r="K63" s="32">
        <f>IF('Log_working_2-way'!$D62="","",B63^('Log_working_2-way'!$D62))</f>
        <v>1.6665728846750132</v>
      </c>
      <c r="L63" s="37">
        <f t="shared" si="9"/>
        <v>0.40656565656565652</v>
      </c>
      <c r="M63" s="37">
        <f t="shared" si="10"/>
        <v>0.59343434343434331</v>
      </c>
      <c r="N63" s="38">
        <v>159</v>
      </c>
      <c r="O63" s="38">
        <f t="shared" si="11"/>
        <v>91.340425531914903</v>
      </c>
      <c r="P63" s="38">
        <f t="shared" si="12"/>
        <v>60.242236024844722</v>
      </c>
      <c r="Q63" s="38">
        <f t="shared" si="13"/>
        <v>98.757763975155271</v>
      </c>
      <c r="R63" s="38">
        <f t="shared" si="14"/>
        <v>67.659574468085111</v>
      </c>
      <c r="S63" s="39">
        <f t="shared" si="15"/>
        <v>-7.417338443240368</v>
      </c>
      <c r="T63" s="39">
        <f t="shared" si="16"/>
        <v>-7.4173384432403893</v>
      </c>
      <c r="U63" t="s">
        <v>194</v>
      </c>
      <c r="V63" t="s">
        <v>195</v>
      </c>
      <c r="W63" t="s">
        <v>202</v>
      </c>
      <c r="X63" t="s">
        <v>200</v>
      </c>
      <c r="Y63" s="51"/>
    </row>
    <row r="64" spans="1:25" ht="15" x14ac:dyDescent="0.25">
      <c r="A64">
        <v>2.2799999999999998</v>
      </c>
      <c r="B64">
        <v>1.64</v>
      </c>
      <c r="C64" s="29">
        <f t="shared" si="0"/>
        <v>4.8352588789045914E-2</v>
      </c>
      <c r="D64" s="30">
        <f>IF(OR($A64="",$B64=""),"",A64*'MPTO_working_2-way'!$G63)</f>
        <v>2.3902439024390243</v>
      </c>
      <c r="E64" s="32">
        <f>IF(OR($A64="",$B64=""),"",B64*'MPTO_working_2-way'!$G63)</f>
        <v>1.7192982456140351</v>
      </c>
      <c r="F64" s="30">
        <f>IF(OR($A64="",$B64=""),"",'MPTO_working_2-way'!D63)</f>
        <v>2.4130098089829635</v>
      </c>
      <c r="G64" s="32">
        <f>IF(OR($A64="",$B64=""),"",'MPTO_working_2-way'!E63)</f>
        <v>1.7077091706247716</v>
      </c>
      <c r="H64" s="30">
        <f>IF(OR($A64="",$B64=""),"",'OddsRatio_working_2-way'!M63)</f>
        <v>2.4142135623730954</v>
      </c>
      <c r="I64" s="30">
        <f>IF(OR($A64="",$B64=""),"",'OddsRatio_working_2-way'!N63)</f>
        <v>1.7071067811865481</v>
      </c>
      <c r="J64" s="30">
        <f>IF('Log_working_2-way'!$D63="","",A64^('Log_working_2-way'!$D63))</f>
        <v>2.4249171815058794</v>
      </c>
      <c r="K64" s="32">
        <f>IF('Log_working_2-way'!$D63="","",B64^('Log_working_2-way'!$D63))</f>
        <v>1.7017951730654413</v>
      </c>
      <c r="L64" s="37">
        <f t="shared" si="9"/>
        <v>0.41836734693877553</v>
      </c>
      <c r="M64" s="37">
        <f t="shared" si="10"/>
        <v>0.58163265306122447</v>
      </c>
      <c r="N64" s="38">
        <v>160</v>
      </c>
      <c r="O64" s="38">
        <f t="shared" si="11"/>
        <v>89.824561403508753</v>
      </c>
      <c r="P64" s="38">
        <f t="shared" si="12"/>
        <v>62.439024390243887</v>
      </c>
      <c r="Q64" s="38">
        <f t="shared" si="13"/>
        <v>97.560975609756099</v>
      </c>
      <c r="R64" s="38">
        <f t="shared" si="14"/>
        <v>70.175438596491233</v>
      </c>
      <c r="S64" s="39">
        <f t="shared" si="15"/>
        <v>-7.7364142062473462</v>
      </c>
      <c r="T64" s="39">
        <f t="shared" si="16"/>
        <v>-7.7364142062473462</v>
      </c>
      <c r="U64" t="s">
        <v>196</v>
      </c>
      <c r="V64" t="s">
        <v>197</v>
      </c>
      <c r="W64" t="s">
        <v>202</v>
      </c>
      <c r="X64" t="s">
        <v>201</v>
      </c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21" activePane="bottomLeft" state="frozen"/>
      <selection pane="bottomLeft" activeCell="S3" sqref="S3:S6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2.42</v>
      </c>
      <c r="B3">
        <v>3.49</v>
      </c>
      <c r="C3">
        <v>3</v>
      </c>
      <c r="D3" s="20">
        <f>IF(OR($A3="",$B3="",$C3=""),"",(1/A3)+(1/B3)+(1/C3)-1)</f>
        <v>3.3089425118599358E-2</v>
      </c>
      <c r="E3" s="17">
        <f>IF(OR($A3="",$B3="",$C3=""),"",A3*'MPTO_working_3-way'!$I2)</f>
        <v>2.5000764087870104</v>
      </c>
      <c r="F3" s="21">
        <f>IF(OR($A3="",$B3="",$C3=""),"",B3*'MPTO_working_3-way'!$I2)</f>
        <v>3.605482093663912</v>
      </c>
      <c r="G3" s="22">
        <f>IF(OR($A3="",$B3="",$C3=""),"",C3*'MPTO_working_3-way'!$I2)</f>
        <v>3.0992682753557981</v>
      </c>
      <c r="H3" s="17">
        <f>IF(OR($A3="",$B3="",$C3=""),"",'MPTO_working_3-way'!E2)</f>
        <v>2.4863664315901031</v>
      </c>
      <c r="I3" s="21">
        <f>IF(OR($A3="",$B3="",$C3=""),"",'MPTO_working_3-way'!F2)</f>
        <v>3.6297226572945718</v>
      </c>
      <c r="J3" s="22">
        <f>IF(OR($A3="",$B3="",$C3=""),"",'MPTO_working_3-way'!G2)</f>
        <v>3.1026654149148944</v>
      </c>
      <c r="K3" s="17">
        <f>IF(OR($A3="",$B3="",$C3=""),"",'OddsRatio_working_3-way'!H2)</f>
        <v>2.4925607717396452</v>
      </c>
      <c r="L3" s="21">
        <f>IF(OR($A3="",$B3="",$C3=""),"",'OddsRatio_working_3-way'!I2)</f>
        <v>3.617236846219519</v>
      </c>
      <c r="M3" s="22">
        <f>IF(OR($A3="",$B3="",$C3=""),"",'OddsRatio_working_3-way'!J2)</f>
        <v>3.1021982700558381</v>
      </c>
      <c r="N3" s="23">
        <f>(1/E3)* 100</f>
        <v>39.998777496771829</v>
      </c>
      <c r="O3" s="24">
        <f>(1/F3)* 100</f>
        <v>27.735541989165561</v>
      </c>
      <c r="P3" s="24">
        <f>(1/G3)* 100</f>
        <v>32.265680514062609</v>
      </c>
      <c r="Q3" t="s">
        <v>122</v>
      </c>
      <c r="R3" t="s">
        <v>120</v>
      </c>
      <c r="S3" t="s">
        <v>198</v>
      </c>
      <c r="T3" s="35">
        <v>100</v>
      </c>
      <c r="U3" s="35">
        <f>(1/A4)*((T3*A4)-T3)</f>
        <v>51.219512195121943</v>
      </c>
      <c r="V3" s="35">
        <f>(1/B4)*((T3*B4)-T3)</f>
        <v>70.059880239520965</v>
      </c>
      <c r="W3" s="35">
        <f>(1/C4)*((T3*C4)-T3)</f>
        <v>75.247524752475243</v>
      </c>
      <c r="X3" s="35">
        <f>((1/B4)+(1/C4))*T3</f>
        <v>54.692595008003799</v>
      </c>
      <c r="Y3" s="35">
        <f>((1/A4)+(1/C4))*T3</f>
        <v>73.532963052402806</v>
      </c>
      <c r="Z3" s="35">
        <f>((1/A4)+(1/B4))*T3</f>
        <v>78.720607565357099</v>
      </c>
      <c r="AA3" s="35">
        <f t="shared" ref="AA3" si="0">U3-X3</f>
        <v>-3.4730828128818558</v>
      </c>
      <c r="AB3" s="35">
        <f t="shared" ref="AB3" si="1">V3-Y3</f>
        <v>-3.4730828128818416</v>
      </c>
      <c r="AC3" s="35">
        <f t="shared" ref="AC3" si="2">W3-Z3</f>
        <v>-3.4730828128818558</v>
      </c>
      <c r="AD3" s="27"/>
      <c r="AE3" s="27"/>
      <c r="AF3">
        <v>1.96</v>
      </c>
      <c r="AG3">
        <v>1.91</v>
      </c>
      <c r="AH3" s="41"/>
      <c r="AI3" s="27"/>
      <c r="AJ3" t="s">
        <v>100</v>
      </c>
    </row>
    <row r="4" spans="1:36" ht="15" x14ac:dyDescent="0.25">
      <c r="A4">
        <v>2.0499999999999998</v>
      </c>
      <c r="B4">
        <v>3.34</v>
      </c>
      <c r="C4">
        <v>4.04</v>
      </c>
      <c r="D4" s="20">
        <f t="shared" ref="D4:D67" si="3">IF(OR($A4="",$B4="",$C4=""),"",(1/A4)+(1/B4)+(1/C4)-1)</f>
        <v>3.4730828128818558E-2</v>
      </c>
      <c r="E4" s="17">
        <f>IF(OR($A4="",$B4="",$C4=""),"",A4*'MPTO_working_3-way'!$I3)</f>
        <v>2.1211981976640777</v>
      </c>
      <c r="F4" s="21">
        <f>IF(OR($A4="",$B4="",$C4=""),"",B4*'MPTO_working_3-way'!$I3)</f>
        <v>3.456000965950254</v>
      </c>
      <c r="G4" s="22">
        <f>IF(OR($A4="",$B4="",$C4=""),"",C4*'MPTO_working_3-way'!$I3)</f>
        <v>4.1803125456404269</v>
      </c>
      <c r="H4" s="17">
        <f>IF(OR($A4="",$B4="",$C4=""),"",'MPTO_working_3-way'!E3)</f>
        <v>2.0998348181481412</v>
      </c>
      <c r="I4" s="21">
        <f>IF(OR($A4="",$B4="",$C4=""),"",'MPTO_working_3-way'!F3)</f>
        <v>3.474342356463898</v>
      </c>
      <c r="J4" s="22">
        <f>IF(OR($A4="",$B4="",$C4=""),"",'MPTO_working_3-way'!G3)</f>
        <v>4.2382253982067679</v>
      </c>
      <c r="K4" s="17">
        <f>IF(OR($A4="",$B4="",$C4=""),"",'OddsRatio_working_3-way'!H3)</f>
        <v>2.1084817982759718</v>
      </c>
      <c r="L4" s="21">
        <f>IF(OR($A4="",$B4="",$C4=""),"",'OddsRatio_working_3-way'!I3)</f>
        <v>3.4703308647293074</v>
      </c>
      <c r="M4" s="22">
        <f>IF(OR($A4="",$B4="",$C4=""),"",'OddsRatio_working_3-way'!J3)</f>
        <v>4.2093187302466228</v>
      </c>
      <c r="N4" s="23">
        <f t="shared" ref="N4" si="4">(1/E4)* 100</f>
        <v>47.143166588639751</v>
      </c>
      <c r="O4" s="24">
        <f t="shared" ref="O4" si="5">(1/F4)* 100</f>
        <v>28.935177097817803</v>
      </c>
      <c r="P4" s="24">
        <f t="shared" ref="P4" si="6">(1/G4)* 100</f>
        <v>23.921656313542446</v>
      </c>
      <c r="Q4" t="s">
        <v>176</v>
      </c>
      <c r="R4" t="s">
        <v>177</v>
      </c>
      <c r="S4" t="s">
        <v>198</v>
      </c>
      <c r="T4" s="35">
        <v>100</v>
      </c>
      <c r="U4" s="35">
        <f t="shared" ref="U4" si="7">(1/A5)*((T4*A5)-T4)</f>
        <v>78.354978354978357</v>
      </c>
      <c r="V4" s="35">
        <f t="shared" ref="V4" si="8">(1/B5)*((T4*B5)-T4)</f>
        <v>73.753280839895012</v>
      </c>
      <c r="W4" s="35">
        <f t="shared" ref="W4" si="9">(1/C5)*((T4*C5)-T4)</f>
        <v>44.134078212290497</v>
      </c>
      <c r="X4" s="35">
        <f t="shared" ref="X4" si="10">((1/B5)+(1/C5))*T4</f>
        <v>82.112640947814469</v>
      </c>
      <c r="Y4" s="35">
        <f t="shared" ref="Y4" si="11">((1/A5)+(1/C5))*T4</f>
        <v>77.510943432731139</v>
      </c>
      <c r="Z4" s="35">
        <f t="shared" ref="Z4" si="12">((1/A5)+(1/B5))*T4</f>
        <v>47.891740805126631</v>
      </c>
      <c r="AA4" s="35">
        <f t="shared" ref="AA4" si="13">U4-X4</f>
        <v>-3.7576625928361125</v>
      </c>
      <c r="AB4" s="35">
        <f t="shared" ref="AB4" si="14">V4-Y4</f>
        <v>-3.7576625928361267</v>
      </c>
      <c r="AC4" s="35">
        <f t="shared" ref="AC4" si="15">W4-Z4</f>
        <v>-3.7576625928361338</v>
      </c>
      <c r="AD4" s="4"/>
      <c r="AE4" s="4"/>
      <c r="AF4">
        <v>2.3199999999999998</v>
      </c>
      <c r="AG4">
        <v>1.65</v>
      </c>
      <c r="AH4" s="4"/>
      <c r="AI4" s="4"/>
      <c r="AJ4" t="s">
        <v>202</v>
      </c>
    </row>
    <row r="5" spans="1:36" s="12" customFormat="1" ht="15" x14ac:dyDescent="0.25">
      <c r="A5">
        <v>4.62</v>
      </c>
      <c r="B5">
        <v>3.81</v>
      </c>
      <c r="C5">
        <v>1.79</v>
      </c>
      <c r="D5" s="20">
        <f t="shared" si="3"/>
        <v>3.7576625928361196E-2</v>
      </c>
      <c r="E5" s="17">
        <f>IF(OR($A5="",$B5="",$C5=""),"",A5*'MPTO_working_3-way'!$I4)</f>
        <v>4.7936040117890286</v>
      </c>
      <c r="F5" s="21">
        <f>IF(OR($A5="",$B5="",$C5=""),"",B5*'MPTO_working_3-way'!$I4)</f>
        <v>3.9531669447870561</v>
      </c>
      <c r="G5" s="22">
        <f>IF(OR($A5="",$B5="",$C5=""),"",C5*'MPTO_working_3-way'!$I4)</f>
        <v>1.8572621604117665</v>
      </c>
      <c r="H5" s="17">
        <f>IF(OR($A5="",$B5="",$C5=""),"",'MPTO_working_3-way'!E4)</f>
        <v>4.9037714664932661</v>
      </c>
      <c r="I5" s="21">
        <f>IF(OR($A5="",$B5="",$C5=""),"",'MPTO_working_3-way'!F4)</f>
        <v>4.0009338239570411</v>
      </c>
      <c r="J5" s="22">
        <f>IF(OR($A5="",$B5="",$C5=""),"",'MPTO_working_3-way'!G4)</f>
        <v>1.831053538953201</v>
      </c>
      <c r="K5" s="17">
        <f>IF(OR($A5="",$B5="",$C5=""),"",'OddsRatio_working_3-way'!H4)</f>
        <v>4.8520891911312649</v>
      </c>
      <c r="L5" s="21">
        <f>IF(OR($A5="",$B5="",$C5=""),"",'OddsRatio_working_3-way'!I4)</f>
        <v>3.9901576317897391</v>
      </c>
      <c r="M5" s="22">
        <f>IF(OR($A5="",$B5="",$C5=""),"",'OddsRatio_working_3-way'!J4)</f>
        <v>1.840649298617044</v>
      </c>
      <c r="N5" s="23">
        <f t="shared" ref="N5:N64" si="16">(1/E5)* 100</f>
        <v>20.861130738806864</v>
      </c>
      <c r="O5" s="24">
        <f t="shared" ref="O5:O64" si="17">(1/F5)* 100</f>
        <v>25.296174281702811</v>
      </c>
      <c r="P5" s="24">
        <f t="shared" ref="P5:P64" si="18">(1/G5)* 100</f>
        <v>53.842694979490332</v>
      </c>
      <c r="Q5" t="s">
        <v>111</v>
      </c>
      <c r="R5" t="s">
        <v>115</v>
      </c>
      <c r="S5" t="s">
        <v>199</v>
      </c>
      <c r="T5" s="35">
        <v>100</v>
      </c>
      <c r="U5" s="35">
        <f t="shared" ref="U5:U64" si="19">(1/A6)*((T5*A6)-T5)</f>
        <v>44.444444444444443</v>
      </c>
      <c r="V5" s="35">
        <f t="shared" ref="V5:V64" si="20">(1/B6)*((T5*B6)-T5)</f>
        <v>72.67759562841529</v>
      </c>
      <c r="W5" s="35">
        <f t="shared" ref="W5:W64" si="21">(1/C6)*((T5*C6)-T5)</f>
        <v>79.209979209979196</v>
      </c>
      <c r="X5" s="35">
        <f t="shared" ref="X5:X64" si="22">((1/B6)+(1/C6))*T5</f>
        <v>48.112425161605486</v>
      </c>
      <c r="Y5" s="35">
        <f t="shared" ref="Y5:Y64" si="23">((1/A6)+(1/C6))*T5</f>
        <v>76.345576345576347</v>
      </c>
      <c r="Z5" s="35">
        <f t="shared" ref="Z5:Z64" si="24">((1/A6)+(1/B6))*T5</f>
        <v>82.877959927140253</v>
      </c>
      <c r="AA5" s="35">
        <f t="shared" ref="AA5:AA64" si="25">U5-X5</f>
        <v>-3.6679807171610435</v>
      </c>
      <c r="AB5" s="35">
        <f t="shared" ref="AB5:AB64" si="26">V5-Y5</f>
        <v>-3.6679807171610577</v>
      </c>
      <c r="AC5" s="35">
        <f t="shared" ref="AC5:AC64" si="27">W5-Z5</f>
        <v>-3.6679807171610577</v>
      </c>
      <c r="AD5" s="27"/>
      <c r="AE5" s="27"/>
      <c r="AF5">
        <v>1.84</v>
      </c>
      <c r="AG5">
        <v>2.04</v>
      </c>
      <c r="AH5" s="36"/>
      <c r="AI5" s="27"/>
      <c r="AJ5" t="s">
        <v>100</v>
      </c>
    </row>
    <row r="6" spans="1:36" s="12" customFormat="1" ht="15" x14ac:dyDescent="0.25">
      <c r="A6">
        <v>1.8</v>
      </c>
      <c r="B6">
        <v>3.66</v>
      </c>
      <c r="C6">
        <v>4.8099999999999996</v>
      </c>
      <c r="D6" s="20">
        <f t="shared" si="3"/>
        <v>3.6679807171610346E-2</v>
      </c>
      <c r="E6" s="17">
        <f>IF(OR($A6="",$B6="",$C6=""),"",A6*'MPTO_working_3-way'!$I5)</f>
        <v>1.8660236529088987</v>
      </c>
      <c r="F6" s="21">
        <f>IF(OR($A6="",$B6="",$C6=""),"",B6*'MPTO_working_3-way'!$I5)</f>
        <v>3.7942480942480938</v>
      </c>
      <c r="G6" s="22">
        <f>IF(OR($A6="",$B6="",$C6=""),"",C6*'MPTO_working_3-way'!$I5)</f>
        <v>4.986429872495445</v>
      </c>
      <c r="H6" s="17">
        <f>IF(OR($A6="",$B6="",$C6=""),"",'MPTO_working_3-way'!E5)</f>
        <v>1.8405056350757034</v>
      </c>
      <c r="I6" s="21">
        <f>IF(OR($A6="",$B6="",$C6=""),"",'MPTO_working_3-way'!F5)</f>
        <v>3.831455185622255</v>
      </c>
      <c r="J6" s="22">
        <f>IF(OR($A6="",$B6="",$C6=""),"",'MPTO_working_3-way'!G5)</f>
        <v>5.1105513050434146</v>
      </c>
      <c r="K6" s="17">
        <f>IF(OR($A6="",$B6="",$C6=""),"",'OddsRatio_working_3-way'!H5)</f>
        <v>1.8499807293974773</v>
      </c>
      <c r="L6" s="21">
        <f>IF(OR($A6="",$B6="",$C6=""),"",'OddsRatio_working_3-way'!I5)</f>
        <v>3.8261859252466133</v>
      </c>
      <c r="M6" s="22">
        <f>IF(OR($A6="",$B6="",$C6=""),"",'OddsRatio_working_3-way'!J5)</f>
        <v>5.0480332237554864</v>
      </c>
      <c r="N6" s="23">
        <f t="shared" si="16"/>
        <v>53.589888769154904</v>
      </c>
      <c r="O6" s="24">
        <f t="shared" si="17"/>
        <v>26.355683001223724</v>
      </c>
      <c r="P6" s="24">
        <f t="shared" si="18"/>
        <v>20.054428229621383</v>
      </c>
      <c r="Q6" t="s">
        <v>124</v>
      </c>
      <c r="R6" t="s">
        <v>119</v>
      </c>
      <c r="S6" t="s">
        <v>199</v>
      </c>
      <c r="T6" s="35">
        <v>100</v>
      </c>
      <c r="U6" s="35">
        <f t="shared" si="19"/>
        <v>68.253968253968253</v>
      </c>
      <c r="V6" s="35">
        <f t="shared" si="20"/>
        <v>73.474801061007966</v>
      </c>
      <c r="W6" s="35">
        <f t="shared" si="21"/>
        <v>54.954954954954964</v>
      </c>
      <c r="X6" s="35">
        <f t="shared" si="22"/>
        <v>71.570243984037091</v>
      </c>
      <c r="Y6" s="35">
        <f t="shared" si="23"/>
        <v>76.79107679107679</v>
      </c>
      <c r="Z6" s="35">
        <f t="shared" si="24"/>
        <v>58.271230685023788</v>
      </c>
      <c r="AA6" s="35">
        <f t="shared" si="25"/>
        <v>-3.3162757300688384</v>
      </c>
      <c r="AB6" s="35">
        <f t="shared" si="26"/>
        <v>-3.3162757300688241</v>
      </c>
      <c r="AC6" s="35">
        <f t="shared" si="27"/>
        <v>-3.3162757300688241</v>
      </c>
      <c r="AD6" s="27"/>
      <c r="AE6" s="27"/>
      <c r="AF6">
        <v>2.19</v>
      </c>
      <c r="AG6">
        <v>1.72</v>
      </c>
      <c r="AH6" s="36"/>
      <c r="AI6" s="27"/>
      <c r="AJ6" t="s">
        <v>100</v>
      </c>
    </row>
    <row r="7" spans="1:36" s="12" customFormat="1" ht="15" x14ac:dyDescent="0.25">
      <c r="A7">
        <v>3.15</v>
      </c>
      <c r="B7">
        <v>3.77</v>
      </c>
      <c r="C7">
        <v>2.2200000000000002</v>
      </c>
      <c r="D7" s="20">
        <f t="shared" si="3"/>
        <v>3.3162757300688295E-2</v>
      </c>
      <c r="E7" s="17">
        <f>IF(OR($A7="",$B7="",$C7=""),"",A7*'MPTO_working_3-way'!$I6)</f>
        <v>3.2544626854971681</v>
      </c>
      <c r="F7" s="21">
        <f>IF(OR($A7="",$B7="",$C7=""),"",B7*'MPTO_working_3-way'!$I6)</f>
        <v>3.895023595023595</v>
      </c>
      <c r="G7" s="22">
        <f>IF(OR($A7="",$B7="",$C7=""),"",C7*'MPTO_working_3-way'!$I6)</f>
        <v>2.293621321207528</v>
      </c>
      <c r="H7" s="17">
        <f>IF(OR($A7="",$B7="",$C7=""),"",'MPTO_working_3-way'!E6)</f>
        <v>3.2636429697064977</v>
      </c>
      <c r="I7" s="21">
        <f>IF(OR($A7="",$B7="",$C7=""),"",'MPTO_working_3-way'!F6)</f>
        <v>3.9339453292288225</v>
      </c>
      <c r="J7" s="22">
        <f>IF(OR($A7="",$B7="",$C7=""),"",'MPTO_working_3-way'!G6)</f>
        <v>2.2758503703793225</v>
      </c>
      <c r="K7" s="17">
        <f>IF(OR($A7="",$B7="",$C7=""),"",'OddsRatio_working_3-way'!H6)</f>
        <v>3.2618189118234184</v>
      </c>
      <c r="L7" s="21">
        <f>IF(OR($A7="",$B7="",$C7=""),"",'OddsRatio_working_3-way'!I6)</f>
        <v>3.9140643654655194</v>
      </c>
      <c r="M7" s="22">
        <f>IF(OR($A7="",$B7="",$C7=""),"",'OddsRatio_working_3-way'!J6)</f>
        <v>2.2834507313602654</v>
      </c>
      <c r="N7" s="23">
        <f t="shared" si="16"/>
        <v>30.72703842807265</v>
      </c>
      <c r="O7" s="24">
        <f t="shared" si="17"/>
        <v>25.673785423986434</v>
      </c>
      <c r="P7" s="24">
        <f t="shared" si="18"/>
        <v>43.599176147940923</v>
      </c>
      <c r="Q7" t="s">
        <v>105</v>
      </c>
      <c r="R7" t="s">
        <v>112</v>
      </c>
      <c r="S7" t="s">
        <v>199</v>
      </c>
      <c r="T7" s="35">
        <v>100</v>
      </c>
      <c r="U7" s="35">
        <f t="shared" si="19"/>
        <v>63.63636363636364</v>
      </c>
      <c r="V7" s="35">
        <f t="shared" si="20"/>
        <v>72.752043596730246</v>
      </c>
      <c r="W7" s="35">
        <f t="shared" si="21"/>
        <v>60.317460317460316</v>
      </c>
      <c r="X7" s="35">
        <f t="shared" si="22"/>
        <v>66.930496085809438</v>
      </c>
      <c r="Y7" s="35">
        <f t="shared" si="23"/>
        <v>76.046176046176043</v>
      </c>
      <c r="Z7" s="35">
        <f t="shared" si="24"/>
        <v>63.611592766906121</v>
      </c>
      <c r="AA7" s="35">
        <f t="shared" si="25"/>
        <v>-3.2941324494457973</v>
      </c>
      <c r="AB7" s="35">
        <f t="shared" si="26"/>
        <v>-3.2941324494457973</v>
      </c>
      <c r="AC7" s="35">
        <f t="shared" si="27"/>
        <v>-3.2941324494458044</v>
      </c>
      <c r="AD7" s="27"/>
      <c r="AE7" s="27"/>
      <c r="AF7">
        <v>1.7</v>
      </c>
      <c r="AG7">
        <v>2.2200000000000002</v>
      </c>
      <c r="AH7" s="36"/>
      <c r="AI7" s="27"/>
      <c r="AJ7" t="s">
        <v>100</v>
      </c>
    </row>
    <row r="8" spans="1:36" ht="15" x14ac:dyDescent="0.25">
      <c r="A8">
        <v>2.75</v>
      </c>
      <c r="B8">
        <v>3.67</v>
      </c>
      <c r="C8">
        <v>2.52</v>
      </c>
      <c r="D8" s="20">
        <f t="shared" si="3"/>
        <v>3.294132449445808E-2</v>
      </c>
      <c r="E8" s="17">
        <f>IF(OR($A8="",$B8="",$C8=""),"",A8*'MPTO_working_3-way'!$I7)</f>
        <v>2.8405886423597595</v>
      </c>
      <c r="F8" s="21">
        <f>IF(OR($A8="",$B8="",$C8=""),"",B8*'MPTO_working_3-way'!$I7)</f>
        <v>3.790894660894661</v>
      </c>
      <c r="G8" s="22">
        <f>IF(OR($A8="",$B8="",$C8=""),"",C8*'MPTO_working_3-way'!$I7)</f>
        <v>2.6030121377260342</v>
      </c>
      <c r="H8" s="17">
        <f>IF(OR($A8="",$B8="",$C8=""),"",'MPTO_working_3-way'!E7)</f>
        <v>2.8356251440124276</v>
      </c>
      <c r="I8" s="21">
        <f>IF(OR($A8="",$B8="",$C8=""),"",'MPTO_working_3-way'!F7)</f>
        <v>3.824104610017943</v>
      </c>
      <c r="J8" s="22">
        <f>IF(OR($A8="",$B8="",$C8=""),"",'MPTO_working_3-way'!G7)</f>
        <v>2.5917145894829092</v>
      </c>
      <c r="K8" s="17">
        <f>IF(OR($A8="",$B8="",$C8=""),"",'OddsRatio_working_3-way'!H7)</f>
        <v>2.8390254677163713</v>
      </c>
      <c r="L8" s="21">
        <f>IF(OR($A8="",$B8="",$C8=""),"",'OddsRatio_working_3-way'!I7)</f>
        <v>3.8058274278872641</v>
      </c>
      <c r="M8" s="22">
        <f>IF(OR($A8="",$B8="",$C8=""),"",'OddsRatio_working_3-way'!J7)</f>
        <v>2.5973249776736487</v>
      </c>
      <c r="N8" s="23">
        <f t="shared" si="16"/>
        <v>35.203970933618564</v>
      </c>
      <c r="O8" s="24">
        <f t="shared" si="17"/>
        <v>26.378997293583396</v>
      </c>
      <c r="P8" s="24">
        <f t="shared" si="18"/>
        <v>38.41703177279804</v>
      </c>
      <c r="Q8" t="s">
        <v>107</v>
      </c>
      <c r="R8" t="s">
        <v>118</v>
      </c>
      <c r="S8" t="s">
        <v>199</v>
      </c>
      <c r="T8" s="35">
        <v>100</v>
      </c>
      <c r="U8" s="35">
        <f t="shared" si="19"/>
        <v>60.15936254980079</v>
      </c>
      <c r="V8" s="35">
        <f t="shared" si="20"/>
        <v>71.590909090909093</v>
      </c>
      <c r="W8" s="35">
        <f t="shared" si="21"/>
        <v>64.912280701754383</v>
      </c>
      <c r="X8" s="35">
        <f t="shared" si="22"/>
        <v>63.49681020733653</v>
      </c>
      <c r="Y8" s="35">
        <f t="shared" si="23"/>
        <v>74.928356748444827</v>
      </c>
      <c r="Z8" s="35">
        <f t="shared" si="24"/>
        <v>68.249728359290117</v>
      </c>
      <c r="AA8" s="35">
        <f t="shared" si="25"/>
        <v>-3.3374476575357406</v>
      </c>
      <c r="AB8" s="35">
        <f t="shared" si="26"/>
        <v>-3.3374476575357335</v>
      </c>
      <c r="AC8" s="35">
        <f t="shared" si="27"/>
        <v>-3.3374476575357335</v>
      </c>
      <c r="AF8">
        <v>1.82</v>
      </c>
      <c r="AG8">
        <v>2.04</v>
      </c>
      <c r="AJ8" t="s">
        <v>100</v>
      </c>
    </row>
    <row r="9" spans="1:36" ht="15" x14ac:dyDescent="0.25">
      <c r="A9">
        <v>2.5099999999999998</v>
      </c>
      <c r="B9">
        <v>3.52</v>
      </c>
      <c r="C9">
        <v>2.85</v>
      </c>
      <c r="D9" s="20">
        <f t="shared" si="3"/>
        <v>3.3374476575357193E-2</v>
      </c>
      <c r="E9" s="17">
        <f>IF(OR($A9="",$B9="",$C9=""),"",A9*'MPTO_working_3-way'!$I8)</f>
        <v>2.5937699362041462</v>
      </c>
      <c r="F9" s="21">
        <f>IF(OR($A9="",$B9="",$C9=""),"",B9*'MPTO_working_3-way'!$I8)</f>
        <v>3.6374781575452575</v>
      </c>
      <c r="G9" s="22">
        <f>IF(OR($A9="",$B9="",$C9=""),"",C9*'MPTO_working_3-way'!$I8)</f>
        <v>2.945117258239768</v>
      </c>
      <c r="H9" s="17">
        <f>IF(OR($A9="",$B9="",$C9=""),"",'MPTO_working_3-way'!E8)</f>
        <v>2.5821008066142501</v>
      </c>
      <c r="I9" s="21">
        <f>IF(OR($A9="",$B9="",$C9=""),"",'MPTO_working_3-way'!F8)</f>
        <v>3.6634587965540453</v>
      </c>
      <c r="J9" s="22">
        <f>IF(OR($A9="",$B9="",$C9=""),"",'MPTO_working_3-way'!G8)</f>
        <v>2.9433201819427226</v>
      </c>
      <c r="K9" s="17">
        <f>IF(OR($A9="",$B9="",$C9=""),"",'OddsRatio_working_3-way'!H8)</f>
        <v>2.5876443843822559</v>
      </c>
      <c r="L9" s="21">
        <f>IF(OR($A9="",$B9="",$C9=""),"",'OddsRatio_working_3-way'!I8)</f>
        <v>3.6495787077107846</v>
      </c>
      <c r="M9" s="22">
        <f>IF(OR($A9="",$B9="",$C9=""),"",'OddsRatio_working_3-way'!J8)</f>
        <v>2.9451272258987902</v>
      </c>
      <c r="N9" s="23">
        <f t="shared" si="16"/>
        <v>38.553920532499134</v>
      </c>
      <c r="O9" s="24">
        <f t="shared" si="17"/>
        <v>27.491574016071819</v>
      </c>
      <c r="P9" s="24">
        <f t="shared" si="18"/>
        <v>33.954505451429057</v>
      </c>
      <c r="Q9" t="s">
        <v>109</v>
      </c>
      <c r="R9" t="s">
        <v>103</v>
      </c>
      <c r="S9" t="s">
        <v>199</v>
      </c>
      <c r="T9" s="35">
        <v>100</v>
      </c>
      <c r="U9" s="35">
        <f t="shared" si="19"/>
        <v>72.14484679665739</v>
      </c>
      <c r="V9" s="35">
        <f t="shared" si="20"/>
        <v>71.751412429378533</v>
      </c>
      <c r="W9" s="35">
        <f t="shared" si="21"/>
        <v>52.606635071090047</v>
      </c>
      <c r="X9" s="35">
        <f t="shared" si="22"/>
        <v>75.641952499531428</v>
      </c>
      <c r="Y9" s="35">
        <f t="shared" si="23"/>
        <v>75.24851813225257</v>
      </c>
      <c r="Z9" s="35">
        <f t="shared" si="24"/>
        <v>56.103740773964091</v>
      </c>
      <c r="AA9" s="35">
        <f t="shared" si="25"/>
        <v>-3.4971057028740375</v>
      </c>
      <c r="AB9" s="35">
        <f t="shared" si="26"/>
        <v>-3.4971057028740375</v>
      </c>
      <c r="AC9" s="35">
        <f t="shared" si="27"/>
        <v>-3.4971057028740447</v>
      </c>
      <c r="AF9">
        <v>1.88</v>
      </c>
      <c r="AG9">
        <v>1.98</v>
      </c>
      <c r="AJ9" t="s">
        <v>100</v>
      </c>
    </row>
    <row r="10" spans="1:36" ht="15" x14ac:dyDescent="0.25">
      <c r="A10">
        <v>3.59</v>
      </c>
      <c r="B10">
        <v>3.54</v>
      </c>
      <c r="C10">
        <v>2.11</v>
      </c>
      <c r="D10" s="20">
        <f t="shared" si="3"/>
        <v>3.4971057028740482E-2</v>
      </c>
      <c r="E10" s="17">
        <f>IF(OR($A10="",$B10="",$C10=""),"",A10*'MPTO_working_3-way'!$I9)</f>
        <v>3.715546094733178</v>
      </c>
      <c r="F10" s="21">
        <f>IF(OR($A10="",$B10="",$C10=""),"",B10*'MPTO_working_3-way'!$I9)</f>
        <v>3.6637975418817414</v>
      </c>
      <c r="G10" s="22">
        <f>IF(OR($A10="",$B10="",$C10=""),"",C10*'MPTO_working_3-way'!$I9)</f>
        <v>2.1837889303306421</v>
      </c>
      <c r="H10" s="17">
        <f>IF(OR($A10="",$B10="",$C10=""),"",'MPTO_working_3-way'!E9)</f>
        <v>3.7467986459154132</v>
      </c>
      <c r="I10" s="21">
        <f>IF(OR($A10="",$B10="",$C10=""),"",'MPTO_working_3-way'!F9)</f>
        <v>3.692368723913853</v>
      </c>
      <c r="J10" s="22">
        <f>IF(OR($A10="",$B10="",$C10=""),"",'MPTO_working_3-way'!G9)</f>
        <v>2.1632069079402561</v>
      </c>
      <c r="K10" s="17">
        <f>IF(OR($A10="",$B10="",$C10=""),"",'OddsRatio_working_3-way'!H9)</f>
        <v>3.7336770555643679</v>
      </c>
      <c r="L10" s="21">
        <f>IF(OR($A10="",$B10="",$C10=""),"",'OddsRatio_working_3-way'!I9)</f>
        <v>3.6809033672330096</v>
      </c>
      <c r="M10" s="22">
        <f>IF(OR($A10="",$B10="",$C10=""),"",'OddsRatio_working_3-way'!J9)</f>
        <v>2.1715758809561581</v>
      </c>
      <c r="N10" s="23">
        <f t="shared" si="16"/>
        <v>26.913944128361361</v>
      </c>
      <c r="O10" s="24">
        <f t="shared" si="17"/>
        <v>27.294084582151772</v>
      </c>
      <c r="P10" s="24">
        <f t="shared" si="18"/>
        <v>45.791971289486867</v>
      </c>
      <c r="Q10" t="s">
        <v>116</v>
      </c>
      <c r="R10" t="s">
        <v>114</v>
      </c>
      <c r="S10" t="s">
        <v>199</v>
      </c>
      <c r="T10" s="35">
        <v>100</v>
      </c>
      <c r="U10" s="35">
        <f t="shared" si="19"/>
        <v>70.326409495548958</v>
      </c>
      <c r="V10" s="35">
        <f t="shared" si="20"/>
        <v>70.674486803519059</v>
      </c>
      <c r="W10" s="35">
        <f t="shared" si="21"/>
        <v>55.55555555555555</v>
      </c>
      <c r="X10" s="35">
        <f t="shared" si="22"/>
        <v>73.769957640925384</v>
      </c>
      <c r="Y10" s="35">
        <f t="shared" si="23"/>
        <v>74.118034948895485</v>
      </c>
      <c r="Z10" s="35">
        <f t="shared" si="24"/>
        <v>58.999103700931975</v>
      </c>
      <c r="AA10" s="35">
        <f t="shared" si="25"/>
        <v>-3.4435481453764254</v>
      </c>
      <c r="AB10" s="35">
        <f t="shared" si="26"/>
        <v>-3.4435481453764254</v>
      </c>
      <c r="AC10" s="35">
        <f t="shared" si="27"/>
        <v>-3.4435481453764254</v>
      </c>
      <c r="AF10">
        <v>2.02</v>
      </c>
      <c r="AG10">
        <v>1.85</v>
      </c>
      <c r="AJ10" t="s">
        <v>100</v>
      </c>
    </row>
    <row r="11" spans="1:36" ht="15" x14ac:dyDescent="0.25">
      <c r="A11">
        <v>3.37</v>
      </c>
      <c r="B11">
        <v>3.41</v>
      </c>
      <c r="C11">
        <v>2.25</v>
      </c>
      <c r="D11" s="20">
        <f t="shared" si="3"/>
        <v>3.4435481453764183E-2</v>
      </c>
      <c r="E11" s="17">
        <f>IF(OR($A11="",$B11="",$C11=""),"",A11*'MPTO_working_3-way'!$I10)</f>
        <v>3.4860475724991855</v>
      </c>
      <c r="F11" s="21">
        <f>IF(OR($A11="",$B11="",$C11=""),"",B11*'MPTO_working_3-way'!$I10)</f>
        <v>3.5274249917573361</v>
      </c>
      <c r="G11" s="22">
        <f>IF(OR($A11="",$B11="",$C11=""),"",C11*'MPTO_working_3-way'!$I10)</f>
        <v>2.3274798332709694</v>
      </c>
      <c r="H11" s="17">
        <f>IF(OR($A11="",$B11="",$C11=""),"",'MPTO_working_3-way'!E10)</f>
        <v>3.5056056762909775</v>
      </c>
      <c r="I11" s="21">
        <f>IF(OR($A11="",$B11="",$C11=""),"",'MPTO_working_3-way'!F10)</f>
        <v>3.5489102523776572</v>
      </c>
      <c r="J11" s="22">
        <f>IF(OR($A11="",$B11="",$C11=""),"",'MPTO_working_3-way'!G10)</f>
        <v>2.3096504437657299</v>
      </c>
      <c r="K11" s="17">
        <f>IF(OR($A11="",$B11="",$C11=""),"",'OddsRatio_working_3-way'!H10)</f>
        <v>3.4974187120716813</v>
      </c>
      <c r="L11" s="21">
        <f>IF(OR($A11="",$B11="",$C11=""),"",'OddsRatio_working_3-way'!I10)</f>
        <v>3.5395692388577009</v>
      </c>
      <c r="M11" s="22">
        <f>IF(OR($A11="",$B11="",$C11=""),"",'OddsRatio_working_3-way'!J10)</f>
        <v>2.3172039620631226</v>
      </c>
      <c r="N11" s="23">
        <f t="shared" si="16"/>
        <v>28.68578179738061</v>
      </c>
      <c r="O11" s="24">
        <f t="shared" si="17"/>
        <v>28.349291688320427</v>
      </c>
      <c r="P11" s="24">
        <f t="shared" si="18"/>
        <v>42.964926514298959</v>
      </c>
      <c r="Q11" t="s">
        <v>106</v>
      </c>
      <c r="R11" t="s">
        <v>110</v>
      </c>
      <c r="S11" t="s">
        <v>199</v>
      </c>
      <c r="T11" s="35">
        <v>100</v>
      </c>
      <c r="U11" s="35">
        <f t="shared" si="19"/>
        <v>45.355191256830594</v>
      </c>
      <c r="V11" s="35">
        <f t="shared" si="20"/>
        <v>73.190348525469176</v>
      </c>
      <c r="W11" s="35">
        <f t="shared" si="21"/>
        <v>78.070175438596479</v>
      </c>
      <c r="X11" s="35">
        <f t="shared" si="22"/>
        <v>48.739476035934345</v>
      </c>
      <c r="Y11" s="35">
        <f t="shared" si="23"/>
        <v>76.574633304572899</v>
      </c>
      <c r="Z11" s="35">
        <f t="shared" si="24"/>
        <v>81.454460217700216</v>
      </c>
      <c r="AA11" s="35">
        <f t="shared" si="25"/>
        <v>-3.3842847791037514</v>
      </c>
      <c r="AB11" s="35">
        <f t="shared" si="26"/>
        <v>-3.3842847791037229</v>
      </c>
      <c r="AC11" s="35">
        <f t="shared" si="27"/>
        <v>-3.3842847791037372</v>
      </c>
      <c r="AF11">
        <v>2.0499999999999998</v>
      </c>
      <c r="AG11">
        <v>1.83</v>
      </c>
      <c r="AJ11" t="s">
        <v>100</v>
      </c>
    </row>
    <row r="12" spans="1:36" ht="15" x14ac:dyDescent="0.25">
      <c r="A12">
        <v>1.83</v>
      </c>
      <c r="B12">
        <v>3.73</v>
      </c>
      <c r="C12">
        <v>4.5599999999999996</v>
      </c>
      <c r="D12" s="20">
        <f t="shared" si="3"/>
        <v>3.38428477910373E-2</v>
      </c>
      <c r="E12" s="17">
        <f>IF(OR($A12="",$B12="",$C12=""),"",A12*'MPTO_working_3-way'!$I11)</f>
        <v>1.8919324114575984</v>
      </c>
      <c r="F12" s="21">
        <f>IF(OR($A12="",$B12="",$C12=""),"",B12*'MPTO_working_3-way'!$I11)</f>
        <v>3.856233822260569</v>
      </c>
      <c r="G12" s="22">
        <f>IF(OR($A12="",$B12="",$C12=""),"",C12*'MPTO_working_3-way'!$I11)</f>
        <v>4.7143233859271296</v>
      </c>
      <c r="H12" s="17">
        <f>IF(OR($A12="",$B12="",$C12=""),"",'MPTO_working_3-way'!E11)</f>
        <v>1.8685751210793731</v>
      </c>
      <c r="I12" s="21">
        <f>IF(OR($A12="",$B12="",$C12=""),"",'MPTO_working_3-way'!F11)</f>
        <v>3.8938449783003239</v>
      </c>
      <c r="J12" s="22">
        <f>IF(OR($A12="",$B12="",$C12=""),"",'MPTO_working_3-way'!G11)</f>
        <v>4.807292554729373</v>
      </c>
      <c r="K12" s="17">
        <f>IF(OR($A12="",$B12="",$C12=""),"",'OddsRatio_working_3-way'!H11)</f>
        <v>1.8772986502233941</v>
      </c>
      <c r="L12" s="21">
        <f>IF(OR($A12="",$B12="",$C12=""),"",'OddsRatio_working_3-way'!I11)</f>
        <v>3.8855726688070673</v>
      </c>
      <c r="M12" s="22">
        <f>IF(OR($A12="",$B12="",$C12=""),"",'OddsRatio_working_3-way'!J11)</f>
        <v>4.7628713190304612</v>
      </c>
      <c r="N12" s="23">
        <f t="shared" si="16"/>
        <v>52.856010814338319</v>
      </c>
      <c r="O12" s="24">
        <f t="shared" si="17"/>
        <v>25.932037477275909</v>
      </c>
      <c r="P12" s="24">
        <f t="shared" si="18"/>
        <v>21.211951708385776</v>
      </c>
      <c r="Q12" t="s">
        <v>117</v>
      </c>
      <c r="R12" t="s">
        <v>121</v>
      </c>
      <c r="S12" t="s">
        <v>199</v>
      </c>
      <c r="T12" s="35">
        <v>100</v>
      </c>
      <c r="U12" s="35">
        <f t="shared" si="19"/>
        <v>34.21052631578948</v>
      </c>
      <c r="V12" s="35">
        <f t="shared" si="20"/>
        <v>77.426636568848764</v>
      </c>
      <c r="W12" s="35">
        <f t="shared" si="21"/>
        <v>84.686064318529858</v>
      </c>
      <c r="X12" s="35">
        <f t="shared" si="22"/>
        <v>37.887299112621378</v>
      </c>
      <c r="Y12" s="35">
        <f t="shared" si="23"/>
        <v>81.103409365680662</v>
      </c>
      <c r="Z12" s="35">
        <f t="shared" si="24"/>
        <v>88.362837115361771</v>
      </c>
      <c r="AA12" s="35">
        <f t="shared" si="25"/>
        <v>-3.6767727968318979</v>
      </c>
      <c r="AB12" s="35">
        <f t="shared" si="26"/>
        <v>-3.6767727968318979</v>
      </c>
      <c r="AC12" s="35">
        <f t="shared" si="27"/>
        <v>-3.6767727968319122</v>
      </c>
      <c r="AF12">
        <v>2.02</v>
      </c>
      <c r="AG12">
        <v>1.85</v>
      </c>
      <c r="AJ12" t="s">
        <v>100</v>
      </c>
    </row>
    <row r="13" spans="1:36" ht="15" x14ac:dyDescent="0.25">
      <c r="A13">
        <v>1.52</v>
      </c>
      <c r="B13">
        <v>4.43</v>
      </c>
      <c r="C13">
        <v>6.53</v>
      </c>
      <c r="D13" s="20">
        <f t="shared" si="3"/>
        <v>3.6767727968319175E-2</v>
      </c>
      <c r="E13" s="17">
        <f>IF(OR($A13="",$B13="",$C13=""),"",A13*'MPTO_working_3-way'!$I12)</f>
        <v>1.5758869465118452</v>
      </c>
      <c r="F13" s="21">
        <f>IF(OR($A13="",$B13="",$C13=""),"",B13*'MPTO_working_3-way'!$I12)</f>
        <v>4.592881034899654</v>
      </c>
      <c r="G13" s="22">
        <f>IF(OR($A13="",$B13="",$C13=""),"",C13*'MPTO_working_3-way'!$I12)</f>
        <v>6.7700932636331244</v>
      </c>
      <c r="H13" s="17">
        <f>IF(OR($A13="",$B13="",$C13=""),"",'MPTO_working_3-way'!E12)</f>
        <v>1.5488535654557691</v>
      </c>
      <c r="I13" s="21">
        <f>IF(OR($A13="",$B13="",$C13=""),"",'MPTO_working_3-way'!F12)</f>
        <v>4.6843294777136517</v>
      </c>
      <c r="J13" s="22">
        <f>IF(OR($A13="",$B13="",$C13=""),"",'MPTO_working_3-way'!G12)</f>
        <v>7.0980659389194267</v>
      </c>
      <c r="K13" s="17">
        <f>IF(OR($A13="",$B13="",$C13=""),"",'OddsRatio_working_3-way'!H12)</f>
        <v>1.5576879669837367</v>
      </c>
      <c r="L13" s="21">
        <f>IF(OR($A13="",$B13="",$C13=""),"",'OddsRatio_working_3-way'!I12)</f>
        <v>4.6785956283734933</v>
      </c>
      <c r="M13" s="22">
        <f>IF(OR($A13="",$B13="",$C13=""),"",'OddsRatio_working_3-way'!J12)</f>
        <v>6.9307970335001237</v>
      </c>
      <c r="N13" s="23">
        <f t="shared" si="16"/>
        <v>63.45632865437809</v>
      </c>
      <c r="O13" s="24">
        <f t="shared" si="17"/>
        <v>21.772826084572166</v>
      </c>
      <c r="P13" s="24">
        <f t="shared" si="18"/>
        <v>14.770845261049725</v>
      </c>
      <c r="Q13" t="s">
        <v>91</v>
      </c>
      <c r="R13" t="s">
        <v>113</v>
      </c>
      <c r="S13" t="s">
        <v>199</v>
      </c>
      <c r="T13" s="35">
        <v>100</v>
      </c>
      <c r="U13" s="35">
        <f t="shared" si="19"/>
        <v>58.333333333333336</v>
      </c>
      <c r="V13" s="35">
        <f t="shared" si="20"/>
        <v>69.512195121951223</v>
      </c>
      <c r="W13" s="35">
        <f t="shared" si="21"/>
        <v>68.847352024922117</v>
      </c>
      <c r="X13" s="35">
        <f t="shared" si="22"/>
        <v>61.640452853126661</v>
      </c>
      <c r="Y13" s="35">
        <f t="shared" si="23"/>
        <v>72.819314641744555</v>
      </c>
      <c r="Z13" s="35">
        <f t="shared" si="24"/>
        <v>72.154471544715449</v>
      </c>
      <c r="AA13" s="35">
        <f t="shared" si="25"/>
        <v>-3.307119519793325</v>
      </c>
      <c r="AB13" s="35">
        <f t="shared" si="26"/>
        <v>-3.3071195197933321</v>
      </c>
      <c r="AC13" s="35">
        <f t="shared" si="27"/>
        <v>-3.3071195197933321</v>
      </c>
      <c r="AF13">
        <v>1.75</v>
      </c>
      <c r="AG13">
        <v>2.14</v>
      </c>
      <c r="AJ13" t="s">
        <v>100</v>
      </c>
    </row>
    <row r="14" spans="1:36" ht="15" x14ac:dyDescent="0.25">
      <c r="A14">
        <v>2.4</v>
      </c>
      <c r="B14">
        <v>3.28</v>
      </c>
      <c r="C14">
        <v>3.21</v>
      </c>
      <c r="D14" s="20">
        <f t="shared" si="3"/>
        <v>3.3071195197933223E-2</v>
      </c>
      <c r="E14" s="17">
        <f>IF(OR($A14="",$B14="",$C14=""),"",A14*'MPTO_working_3-way'!$I13)</f>
        <v>2.4793708684750397</v>
      </c>
      <c r="F14" s="21">
        <f>IF(OR($A14="",$B14="",$C14=""),"",B14*'MPTO_working_3-way'!$I13)</f>
        <v>3.3884735202492209</v>
      </c>
      <c r="G14" s="22">
        <f>IF(OR($A14="",$B14="",$C14=""),"",C14*'MPTO_working_3-way'!$I13)</f>
        <v>3.3161585365853656</v>
      </c>
      <c r="H14" s="17">
        <f>IF(OR($A14="",$B14="",$C14=""),"",'MPTO_working_3-way'!E13)</f>
        <v>2.4652222777222774</v>
      </c>
      <c r="I14" s="21">
        <f>IF(OR($A14="",$B14="",$C14=""),"",'MPTO_working_3-way'!F13)</f>
        <v>3.4030468228145403</v>
      </c>
      <c r="J14" s="22">
        <f>IF(OR($A14="",$B14="",$C14=""),"",'MPTO_working_3-way'!G13)</f>
        <v>3.327756589898649</v>
      </c>
      <c r="K14" s="17">
        <f>IF(OR($A14="",$B14="",$C14=""),"",'OddsRatio_working_3-way'!H13)</f>
        <v>2.4714623175714503</v>
      </c>
      <c r="L14" s="21">
        <f>IF(OR($A14="",$B14="",$C14=""),"",'OddsRatio_working_3-way'!I13)</f>
        <v>3.3963814886163628</v>
      </c>
      <c r="M14" s="22">
        <f>IF(OR($A14="",$B14="",$C14=""),"",'OddsRatio_working_3-way'!J13)</f>
        <v>3.3228083727377906</v>
      </c>
      <c r="N14" s="23">
        <f t="shared" si="16"/>
        <v>40.332812356348256</v>
      </c>
      <c r="O14" s="24">
        <f t="shared" si="17"/>
        <v>29.511813919279216</v>
      </c>
      <c r="P14" s="24">
        <f t="shared" si="18"/>
        <v>30.155373724372531</v>
      </c>
      <c r="Q14" t="s">
        <v>123</v>
      </c>
      <c r="R14" t="s">
        <v>108</v>
      </c>
      <c r="S14" t="s">
        <v>199</v>
      </c>
      <c r="T14" s="35">
        <v>100</v>
      </c>
      <c r="U14" s="35">
        <f t="shared" si="19"/>
        <v>31.03448275862069</v>
      </c>
      <c r="V14" s="35">
        <f t="shared" si="20"/>
        <v>78.021978021978015</v>
      </c>
      <c r="W14" s="35">
        <f t="shared" si="21"/>
        <v>86.979166666666671</v>
      </c>
      <c r="X14" s="35">
        <f t="shared" si="22"/>
        <v>34.998855311355314</v>
      </c>
      <c r="Y14" s="35">
        <f t="shared" si="23"/>
        <v>81.986350574712645</v>
      </c>
      <c r="Z14" s="35">
        <f t="shared" si="24"/>
        <v>90.943539219401288</v>
      </c>
      <c r="AA14" s="35">
        <f t="shared" si="25"/>
        <v>-3.9643725527346234</v>
      </c>
      <c r="AB14" s="35">
        <f t="shared" si="26"/>
        <v>-3.9643725527346305</v>
      </c>
      <c r="AC14" s="35">
        <f t="shared" si="27"/>
        <v>-3.9643725527346163</v>
      </c>
      <c r="AF14">
        <v>2.08</v>
      </c>
      <c r="AG14">
        <v>1.79</v>
      </c>
      <c r="AJ14" t="s">
        <v>100</v>
      </c>
    </row>
    <row r="15" spans="1:36" ht="15" x14ac:dyDescent="0.25">
      <c r="A15">
        <v>1.45</v>
      </c>
      <c r="B15">
        <v>4.55</v>
      </c>
      <c r="C15">
        <v>7.68</v>
      </c>
      <c r="D15" s="20">
        <f t="shared" si="3"/>
        <v>3.9643725527346296E-2</v>
      </c>
      <c r="E15" s="17">
        <f>IF(OR($A15="",$B15="",$C15=""),"",A15*'MPTO_working_3-way'!$I14)</f>
        <v>1.5074834020146521</v>
      </c>
      <c r="F15" s="21">
        <f>IF(OR($A15="",$B15="",$C15=""),"",B15*'MPTO_working_3-way'!$I14)</f>
        <v>4.7303789511494259</v>
      </c>
      <c r="G15" s="22">
        <f>IF(OR($A15="",$B15="",$C15=""),"",C15*'MPTO_working_3-way'!$I14)</f>
        <v>7.9844638120500191</v>
      </c>
      <c r="H15" s="17">
        <f>IF(OR($A15="",$B15="",$C15=""),"",'MPTO_working_3-way'!E14)</f>
        <v>1.4783264104536618</v>
      </c>
      <c r="I15" s="21">
        <f>IF(OR($A15="",$B15="",$C15=""),"",'MPTO_working_3-way'!F14)</f>
        <v>4.841076074944346</v>
      </c>
      <c r="J15" s="22">
        <f>IF(OR($A15="",$B15="",$C15=""),"",'MPTO_working_3-way'!G14)</f>
        <v>8.5474645463849139</v>
      </c>
      <c r="K15" s="17">
        <f>IF(OR($A15="",$B15="",$C15=""),"",'OddsRatio_working_3-way'!H14)</f>
        <v>1.4875398338189625</v>
      </c>
      <c r="L15" s="21">
        <f>IF(OR($A15="",$B15="",$C15=""),"",'OddsRatio_working_3-way'!I14)</f>
        <v>4.8461475779051497</v>
      </c>
      <c r="M15" s="22">
        <f>IF(OR($A15="",$B15="",$C15=""),"",'OddsRatio_working_3-way'!J14)</f>
        <v>8.2372579775792669</v>
      </c>
      <c r="N15" s="23">
        <f t="shared" si="16"/>
        <v>66.335722082483031</v>
      </c>
      <c r="O15" s="24">
        <f t="shared" si="17"/>
        <v>21.139955388923163</v>
      </c>
      <c r="P15" s="24">
        <f t="shared" si="18"/>
        <v>12.524322528593801</v>
      </c>
      <c r="Q15" t="s">
        <v>104</v>
      </c>
      <c r="R15" t="s">
        <v>90</v>
      </c>
      <c r="S15" t="s">
        <v>199</v>
      </c>
      <c r="T15" s="35">
        <v>100</v>
      </c>
      <c r="U15" s="35">
        <f t="shared" si="19"/>
        <v>38.650306748466257</v>
      </c>
      <c r="V15" s="35">
        <f t="shared" si="20"/>
        <v>74.160206718346245</v>
      </c>
      <c r="W15" s="35">
        <f t="shared" si="21"/>
        <v>83.388704318936874</v>
      </c>
      <c r="X15" s="35">
        <f t="shared" si="22"/>
        <v>42.451088962716867</v>
      </c>
      <c r="Y15" s="35">
        <f t="shared" si="23"/>
        <v>77.960988932596862</v>
      </c>
      <c r="Z15" s="35">
        <f t="shared" si="24"/>
        <v>87.189486533187491</v>
      </c>
      <c r="AA15" s="35">
        <f t="shared" si="25"/>
        <v>-3.80078221425061</v>
      </c>
      <c r="AB15" s="35">
        <f t="shared" si="26"/>
        <v>-3.8007822142506171</v>
      </c>
      <c r="AC15" s="35">
        <f t="shared" si="27"/>
        <v>-3.8007822142506171</v>
      </c>
      <c r="AF15">
        <v>1.92</v>
      </c>
      <c r="AG15">
        <v>1.95</v>
      </c>
      <c r="AJ15" t="s">
        <v>100</v>
      </c>
    </row>
    <row r="16" spans="1:36" ht="15" x14ac:dyDescent="0.25">
      <c r="A16">
        <v>1.63</v>
      </c>
      <c r="B16">
        <v>3.87</v>
      </c>
      <c r="C16">
        <v>6.02</v>
      </c>
      <c r="D16" s="20">
        <f t="shared" si="3"/>
        <v>3.8007822142506198E-2</v>
      </c>
      <c r="E16" s="17">
        <f>IF(OR($A16="",$B16="",$C16=""),"",A16*'MPTO_working_3-way'!$I15)</f>
        <v>1.6919527500922851</v>
      </c>
      <c r="F16" s="21">
        <f>IF(OR($A16="",$B16="",$C16=""),"",B16*'MPTO_working_3-way'!$I15)</f>
        <v>4.0170902716914991</v>
      </c>
      <c r="G16" s="22">
        <f>IF(OR($A16="",$B16="",$C16=""),"",C16*'MPTO_working_3-way'!$I15)</f>
        <v>6.2488070892978866</v>
      </c>
      <c r="H16" s="17">
        <f>IF(OR($A16="",$B16="",$C16=""),"",'MPTO_working_3-way'!E15)</f>
        <v>1.6643707823805747</v>
      </c>
      <c r="I16" s="21">
        <f>IF(OR($A16="",$B16="",$C16=""),"",'MPTO_working_3-way'!F15)</f>
        <v>4.0695293947781535</v>
      </c>
      <c r="J16" s="22">
        <f>IF(OR($A16="",$B16="",$C16=""),"",'MPTO_working_3-way'!G15)</f>
        <v>6.5170490045113079</v>
      </c>
      <c r="K16" s="17">
        <f>IF(OR($A16="",$B16="",$C16=""),"",'OddsRatio_working_3-way'!H15)</f>
        <v>1.6740193097736822</v>
      </c>
      <c r="L16" s="21">
        <f>IF(OR($A16="",$B16="",$C16=""),"",'OddsRatio_working_3-way'!I15)</f>
        <v>4.0705324111912198</v>
      </c>
      <c r="M16" s="22">
        <f>IF(OR($A16="",$B16="",$C16=""),"",'OddsRatio_working_3-way'!J15)</f>
        <v>6.3707570397839444</v>
      </c>
      <c r="N16" s="23">
        <f t="shared" si="16"/>
        <v>59.103305334351475</v>
      </c>
      <c r="O16" s="24">
        <f t="shared" si="17"/>
        <v>24.893640231264317</v>
      </c>
      <c r="P16" s="24">
        <f t="shared" si="18"/>
        <v>16.003054434384204</v>
      </c>
      <c r="Q16" t="s">
        <v>127</v>
      </c>
      <c r="R16" t="s">
        <v>138</v>
      </c>
      <c r="S16" t="s">
        <v>199</v>
      </c>
      <c r="T16" s="35">
        <v>100</v>
      </c>
      <c r="U16" s="35">
        <f t="shared" si="19"/>
        <v>54.545454545454554</v>
      </c>
      <c r="V16" s="35">
        <f t="shared" si="20"/>
        <v>71.181556195965413</v>
      </c>
      <c r="W16" s="35">
        <f t="shared" si="21"/>
        <v>70.930232558139537</v>
      </c>
      <c r="X16" s="35">
        <f t="shared" si="22"/>
        <v>57.88821124589505</v>
      </c>
      <c r="Y16" s="35">
        <f t="shared" si="23"/>
        <v>74.524312896405917</v>
      </c>
      <c r="Z16" s="35">
        <f t="shared" si="24"/>
        <v>74.27298925858004</v>
      </c>
      <c r="AA16" s="35">
        <f t="shared" si="25"/>
        <v>-3.3427567004404963</v>
      </c>
      <c r="AB16" s="35">
        <f t="shared" si="26"/>
        <v>-3.3427567004405034</v>
      </c>
      <c r="AC16" s="35">
        <f t="shared" si="27"/>
        <v>-3.3427567004405034</v>
      </c>
      <c r="AF16">
        <v>2.12</v>
      </c>
      <c r="AG16">
        <v>1.77</v>
      </c>
      <c r="AJ16" t="s">
        <v>98</v>
      </c>
    </row>
    <row r="17" spans="1:36" ht="15" x14ac:dyDescent="0.25">
      <c r="A17">
        <v>2.2000000000000002</v>
      </c>
      <c r="B17">
        <v>3.47</v>
      </c>
      <c r="C17">
        <v>3.44</v>
      </c>
      <c r="D17" s="20">
        <f t="shared" si="3"/>
        <v>3.3427567004405079E-2</v>
      </c>
      <c r="E17" s="17">
        <f>IF(OR($A17="",$B17="",$C17=""),"",A17*'MPTO_working_3-way'!$I16)</f>
        <v>2.2735406474096913</v>
      </c>
      <c r="F17" s="21">
        <f>IF(OR($A17="",$B17="",$C17=""),"",B17*'MPTO_working_3-way'!$I16)</f>
        <v>3.585993657505286</v>
      </c>
      <c r="G17" s="22">
        <f>IF(OR($A17="",$B17="",$C17=""),"",C17*'MPTO_working_3-way'!$I16)</f>
        <v>3.5549908304951536</v>
      </c>
      <c r="H17" s="17">
        <f>IF(OR($A17="",$B17="",$C17=""),"",'MPTO_working_3-way'!E16)</f>
        <v>2.2552850406612057</v>
      </c>
      <c r="I17" s="21">
        <f>IF(OR($A17="",$B17="",$C17=""),"",'MPTO_working_3-way'!F16)</f>
        <v>3.6095621034575029</v>
      </c>
      <c r="J17" s="22">
        <f>IF(OR($A17="",$B17="",$C17=""),"",'MPTO_working_3-way'!G16)</f>
        <v>3.5771116809903312</v>
      </c>
      <c r="K17" s="17">
        <f>IF(OR($A17="",$B17="",$C17=""),"",'OddsRatio_working_3-way'!H16)</f>
        <v>2.2629131178928703</v>
      </c>
      <c r="L17" s="21">
        <f>IF(OR($A17="",$B17="",$C17=""),"",'OddsRatio_working_3-way'!I16)</f>
        <v>3.5994961676628239</v>
      </c>
      <c r="M17" s="22">
        <f>IF(OR($A17="",$B17="",$C17=""),"",'OddsRatio_working_3-way'!J16)</f>
        <v>3.5679233397155032</v>
      </c>
      <c r="N17" s="23">
        <f t="shared" si="16"/>
        <v>43.98425869972143</v>
      </c>
      <c r="O17" s="24">
        <f t="shared" si="17"/>
        <v>27.886273527200906</v>
      </c>
      <c r="P17" s="24">
        <f t="shared" si="18"/>
        <v>28.129467773077653</v>
      </c>
      <c r="Q17" t="s">
        <v>140</v>
      </c>
      <c r="R17" t="s">
        <v>131</v>
      </c>
      <c r="S17" t="s">
        <v>199</v>
      </c>
      <c r="T17" s="35">
        <v>100</v>
      </c>
      <c r="U17" s="35">
        <f t="shared" si="19"/>
        <v>59.349593495934961</v>
      </c>
      <c r="V17" s="35">
        <f t="shared" si="20"/>
        <v>70.326409495548958</v>
      </c>
      <c r="W17" s="35">
        <f t="shared" si="21"/>
        <v>66.996699669967001</v>
      </c>
      <c r="X17" s="35">
        <f t="shared" si="22"/>
        <v>62.676890834484041</v>
      </c>
      <c r="Y17" s="35">
        <f t="shared" si="23"/>
        <v>73.653706834098045</v>
      </c>
      <c r="Z17" s="35">
        <f t="shared" si="24"/>
        <v>70.323997008516088</v>
      </c>
      <c r="AA17" s="35">
        <f t="shared" si="25"/>
        <v>-3.3272973385490801</v>
      </c>
      <c r="AB17" s="35">
        <f t="shared" si="26"/>
        <v>-3.3272973385490872</v>
      </c>
      <c r="AC17" s="35">
        <f t="shared" si="27"/>
        <v>-3.3272973385490872</v>
      </c>
      <c r="AF17">
        <v>2.21</v>
      </c>
      <c r="AG17">
        <v>1.71</v>
      </c>
      <c r="AJ17" t="s">
        <v>98</v>
      </c>
    </row>
    <row r="18" spans="1:36" ht="15" x14ac:dyDescent="0.25">
      <c r="A18">
        <v>2.46</v>
      </c>
      <c r="B18">
        <v>3.37</v>
      </c>
      <c r="C18">
        <v>3.03</v>
      </c>
      <c r="D18" s="20">
        <f t="shared" si="3"/>
        <v>3.3272973385490845E-2</v>
      </c>
      <c r="E18" s="17">
        <f>IF(OR($A18="",$B18="",$C18=""),"",A18*'MPTO_working_3-way'!$I17)</f>
        <v>2.5418515145283074</v>
      </c>
      <c r="F18" s="21">
        <f>IF(OR($A18="",$B18="",$C18=""),"",B18*'MPTO_working_3-way'!$I17)</f>
        <v>3.4821299203091041</v>
      </c>
      <c r="G18" s="22">
        <f>IF(OR($A18="",$B18="",$C18=""),"",C18*'MPTO_working_3-way'!$I17)</f>
        <v>3.1308171093580373</v>
      </c>
      <c r="H18" s="17">
        <f>IF(OR($A18="",$B18="",$C18=""),"",'MPTO_working_3-way'!E17)</f>
        <v>2.5290008499369039</v>
      </c>
      <c r="I18" s="21">
        <f>IF(OR($A18="",$B18="",$C18=""),"",'MPTO_working_3-way'!F17)</f>
        <v>3.5008500109125844</v>
      </c>
      <c r="J18" s="22">
        <f>IF(OR($A18="",$B18="",$C18=""),"",'MPTO_working_3-way'!G17)</f>
        <v>3.1353661851899286</v>
      </c>
      <c r="K18" s="17">
        <f>IF(OR($A18="",$B18="",$C18=""),"",'OddsRatio_working_3-way'!H17)</f>
        <v>2.5348127053771958</v>
      </c>
      <c r="L18" s="21">
        <f>IF(OR($A18="",$B18="",$C18=""),"",'OddsRatio_working_3-way'!I17)</f>
        <v>3.4914425422903799</v>
      </c>
      <c r="M18" s="22">
        <f>IF(OR($A18="",$B18="",$C18=""),"",'OddsRatio_working_3-way'!J17)</f>
        <v>3.1340204054217171</v>
      </c>
      <c r="N18" s="23">
        <f t="shared" si="16"/>
        <v>39.341401111920199</v>
      </c>
      <c r="O18" s="24">
        <f t="shared" si="17"/>
        <v>28.718055411075284</v>
      </c>
      <c r="P18" s="24">
        <f t="shared" si="18"/>
        <v>31.940543477004518</v>
      </c>
      <c r="Q18" t="s">
        <v>129</v>
      </c>
      <c r="R18" t="s">
        <v>133</v>
      </c>
      <c r="S18" t="s">
        <v>199</v>
      </c>
      <c r="T18" s="35">
        <v>100</v>
      </c>
      <c r="U18" s="35">
        <f t="shared" si="19"/>
        <v>68.652037617554868</v>
      </c>
      <c r="V18" s="35">
        <f t="shared" si="20"/>
        <v>69.325153374233125</v>
      </c>
      <c r="W18" s="35">
        <f t="shared" si="21"/>
        <v>58.677685950413228</v>
      </c>
      <c r="X18" s="35">
        <f t="shared" si="22"/>
        <v>71.997160675353641</v>
      </c>
      <c r="Y18" s="35">
        <f t="shared" si="23"/>
        <v>72.670276432031926</v>
      </c>
      <c r="Z18" s="35">
        <f t="shared" si="24"/>
        <v>62.022809008212022</v>
      </c>
      <c r="AA18" s="35">
        <f t="shared" si="25"/>
        <v>-3.3451230577987729</v>
      </c>
      <c r="AB18" s="35">
        <f t="shared" si="26"/>
        <v>-3.3451230577988014</v>
      </c>
      <c r="AC18" s="35">
        <f t="shared" si="27"/>
        <v>-3.3451230577987943</v>
      </c>
      <c r="AF18">
        <v>2.19</v>
      </c>
      <c r="AG18">
        <v>1.72</v>
      </c>
      <c r="AJ18" t="s">
        <v>98</v>
      </c>
    </row>
    <row r="19" spans="1:36" ht="15" x14ac:dyDescent="0.25">
      <c r="A19">
        <v>3.19</v>
      </c>
      <c r="B19">
        <v>3.26</v>
      </c>
      <c r="C19">
        <v>2.42</v>
      </c>
      <c r="D19" s="20">
        <f t="shared" si="3"/>
        <v>3.3451230577987934E-2</v>
      </c>
      <c r="E19" s="17">
        <f>IF(OR($A19="",$B19="",$C19=""),"",A19*'MPTO_working_3-way'!$I18)</f>
        <v>3.2967094255437814</v>
      </c>
      <c r="F19" s="21">
        <f>IF(OR($A19="",$B19="",$C19=""),"",B19*'MPTO_working_3-way'!$I18)</f>
        <v>3.3690510116842405</v>
      </c>
      <c r="G19" s="22">
        <f>IF(OR($A19="",$B19="",$C19=""),"",C19*'MPTO_working_3-way'!$I18)</f>
        <v>2.5009519779987306</v>
      </c>
      <c r="H19" s="17">
        <f>IF(OR($A19="",$B19="",$C19=""),"",'MPTO_working_3-way'!E18)</f>
        <v>3.3076525684941411</v>
      </c>
      <c r="I19" s="21">
        <f>IF(OR($A19="",$B19="",$C19=""),"",'MPTO_working_3-way'!F18)</f>
        <v>3.3829721795602277</v>
      </c>
      <c r="J19" s="22">
        <f>IF(OR($A19="",$B19="",$C19=""),"",'MPTO_working_3-way'!G18)</f>
        <v>2.4871122178464944</v>
      </c>
      <c r="K19" s="17">
        <f>IF(OR($A19="",$B19="",$C19=""),"",'OddsRatio_working_3-way'!H18)</f>
        <v>3.3029641454416296</v>
      </c>
      <c r="L19" s="21">
        <f>IF(OR($A19="",$B19="",$C19=""),"",'OddsRatio_working_3-way'!I18)</f>
        <v>3.3765748715516359</v>
      </c>
      <c r="M19" s="22">
        <f>IF(OR($A19="",$B19="",$C19=""),"",'OddsRatio_working_3-way'!J18)</f>
        <v>2.4932461582315586</v>
      </c>
      <c r="N19" s="23">
        <f t="shared" si="16"/>
        <v>30.333276941295889</v>
      </c>
      <c r="O19" s="24">
        <f t="shared" si="17"/>
        <v>29.681948908814075</v>
      </c>
      <c r="P19" s="24">
        <f t="shared" si="18"/>
        <v>39.984774149890043</v>
      </c>
      <c r="Q19" t="s">
        <v>132</v>
      </c>
      <c r="R19" t="s">
        <v>137</v>
      </c>
      <c r="S19" t="s">
        <v>199</v>
      </c>
      <c r="T19" s="35">
        <v>100</v>
      </c>
      <c r="U19" s="35">
        <f t="shared" si="19"/>
        <v>74.293059125964007</v>
      </c>
      <c r="V19" s="35">
        <f t="shared" si="20"/>
        <v>72.602739726027394</v>
      </c>
      <c r="W19" s="35">
        <f t="shared" si="21"/>
        <v>49.748743718592962</v>
      </c>
      <c r="X19" s="35">
        <f t="shared" si="22"/>
        <v>77.648516555379629</v>
      </c>
      <c r="Y19" s="35">
        <f t="shared" si="23"/>
        <v>75.958197155443017</v>
      </c>
      <c r="Z19" s="35">
        <f t="shared" si="24"/>
        <v>53.104201148008592</v>
      </c>
      <c r="AA19" s="35">
        <f t="shared" si="25"/>
        <v>-3.3554574294156225</v>
      </c>
      <c r="AB19" s="35">
        <f t="shared" si="26"/>
        <v>-3.3554574294156225</v>
      </c>
      <c r="AC19" s="35">
        <f t="shared" si="27"/>
        <v>-3.3554574294156296</v>
      </c>
      <c r="AF19">
        <v>2.27</v>
      </c>
      <c r="AG19">
        <v>1.67</v>
      </c>
      <c r="AJ19" t="s">
        <v>98</v>
      </c>
    </row>
    <row r="20" spans="1:36" ht="15" x14ac:dyDescent="0.25">
      <c r="A20">
        <v>3.89</v>
      </c>
      <c r="B20">
        <v>3.65</v>
      </c>
      <c r="C20">
        <v>1.99</v>
      </c>
      <c r="D20" s="20">
        <f t="shared" si="3"/>
        <v>3.3554574294156314E-2</v>
      </c>
      <c r="E20" s="17">
        <f>IF(OR($A20="",$B20="",$C20=""),"",A20*'MPTO_working_3-way'!$I19)</f>
        <v>4.0205272940042684</v>
      </c>
      <c r="F20" s="21">
        <f>IF(OR($A20="",$B20="",$C20=""),"",B20*'MPTO_working_3-way'!$I19)</f>
        <v>3.7724741961736705</v>
      </c>
      <c r="G20" s="22">
        <f>IF(OR($A20="",$B20="",$C20=""),"",C20*'MPTO_working_3-way'!$I19)</f>
        <v>2.0567736028453711</v>
      </c>
      <c r="H20" s="17">
        <f>IF(OR($A20="",$B20="",$C20=""),"",'MPTO_working_3-way'!E19)</f>
        <v>4.0669492954631217</v>
      </c>
      <c r="I20" s="21">
        <f>IF(OR($A20="",$B20="",$C20=""),"",'MPTO_working_3-way'!F19)</f>
        <v>3.8053524960365142</v>
      </c>
      <c r="J20" s="22">
        <f>IF(OR($A20="",$B20="",$C20=""),"",'MPTO_working_3-way'!G19)</f>
        <v>2.0353014706915182</v>
      </c>
      <c r="K20" s="17">
        <f>IF(OR($A20="",$B20="",$C20=""),"",'OddsRatio_working_3-way'!H19)</f>
        <v>4.0468176634473156</v>
      </c>
      <c r="L20" s="21">
        <f>IF(OR($A20="",$B20="",$C20=""),"",'OddsRatio_working_3-way'!I19)</f>
        <v>3.7937947432994421</v>
      </c>
      <c r="M20" s="22">
        <f>IF(OR($A20="",$B20="",$C20=""),"",'OddsRatio_working_3-way'!J19)</f>
        <v>2.0437195456099806</v>
      </c>
      <c r="N20" s="23">
        <f t="shared" si="16"/>
        <v>24.87235944129219</v>
      </c>
      <c r="O20" s="24">
        <f t="shared" si="17"/>
        <v>26.507802253870306</v>
      </c>
      <c r="P20" s="24">
        <f t="shared" si="18"/>
        <v>48.619838304837501</v>
      </c>
      <c r="Q20" t="s">
        <v>70</v>
      </c>
      <c r="R20" t="s">
        <v>136</v>
      </c>
      <c r="S20" t="s">
        <v>199</v>
      </c>
      <c r="T20" s="35">
        <v>100</v>
      </c>
      <c r="U20" s="35">
        <f t="shared" si="19"/>
        <v>48.453608247422686</v>
      </c>
      <c r="V20" s="35">
        <f t="shared" si="20"/>
        <v>69.6048632218845</v>
      </c>
      <c r="W20" s="35">
        <f t="shared" si="21"/>
        <v>78.213507625272342</v>
      </c>
      <c r="X20" s="35">
        <f t="shared" si="22"/>
        <v>52.181629152843165</v>
      </c>
      <c r="Y20" s="35">
        <f t="shared" si="23"/>
        <v>73.332884127304993</v>
      </c>
      <c r="Z20" s="35">
        <f t="shared" si="24"/>
        <v>81.941528530692835</v>
      </c>
      <c r="AA20" s="35">
        <f t="shared" si="25"/>
        <v>-3.7280209054204789</v>
      </c>
      <c r="AB20" s="35">
        <f t="shared" si="26"/>
        <v>-3.7280209054204931</v>
      </c>
      <c r="AC20" s="35">
        <f t="shared" si="27"/>
        <v>-3.7280209054204931</v>
      </c>
      <c r="AF20">
        <v>1.92</v>
      </c>
      <c r="AG20">
        <v>1.95</v>
      </c>
      <c r="AJ20" t="s">
        <v>98</v>
      </c>
    </row>
    <row r="21" spans="1:36" ht="15" x14ac:dyDescent="0.25">
      <c r="A21">
        <v>1.94</v>
      </c>
      <c r="B21">
        <v>3.29</v>
      </c>
      <c r="C21">
        <v>4.59</v>
      </c>
      <c r="D21" s="20">
        <f t="shared" si="3"/>
        <v>3.7280209054205038E-2</v>
      </c>
      <c r="E21" s="17">
        <f>IF(OR($A21="",$B21="",$C21=""),"",A21*'MPTO_working_3-way'!$I20)</f>
        <v>2.0123236055651579</v>
      </c>
      <c r="F21" s="21">
        <f>IF(OR($A21="",$B21="",$C21=""),"",B21*'MPTO_working_3-way'!$I20)</f>
        <v>3.4126518877883347</v>
      </c>
      <c r="G21" s="22">
        <f>IF(OR($A21="",$B21="",$C21=""),"",C21*'MPTO_working_3-way'!$I20)</f>
        <v>4.7611161595588012</v>
      </c>
      <c r="H21" s="17">
        <f>IF(OR($A21="",$B21="",$C21=""),"",'MPTO_working_3-way'!E20)</f>
        <v>1.9879246255027074</v>
      </c>
      <c r="I21" s="21">
        <f>IF(OR($A21="",$B21="",$C21=""),"",'MPTO_working_3-way'!F20)</f>
        <v>3.4302418807481221</v>
      </c>
      <c r="J21" s="22">
        <f>IF(OR($A21="",$B21="",$C21=""),"",'MPTO_working_3-way'!G20)</f>
        <v>4.8676441934966128</v>
      </c>
      <c r="K21" s="17">
        <f>IF(OR($A21="",$B21="",$C21=""),"",'OddsRatio_working_3-way'!H20)</f>
        <v>1.9976311029671852</v>
      </c>
      <c r="L21" s="21">
        <f>IF(OR($A21="",$B21="",$C21=""),"",'OddsRatio_working_3-way'!I20)</f>
        <v>3.4303991763775037</v>
      </c>
      <c r="M21" s="22">
        <f>IF(OR($A21="",$B21="",$C21=""),"",'OddsRatio_working_3-way'!J20)</f>
        <v>4.810101765587441</v>
      </c>
      <c r="N21" s="23">
        <f t="shared" si="16"/>
        <v>49.693796625674999</v>
      </c>
      <c r="O21" s="24">
        <f t="shared" si="17"/>
        <v>29.302725061948177</v>
      </c>
      <c r="P21" s="24">
        <f t="shared" si="18"/>
        <v>21.003478312376799</v>
      </c>
      <c r="Q21" t="s">
        <v>134</v>
      </c>
      <c r="R21" t="s">
        <v>130</v>
      </c>
      <c r="S21" t="s">
        <v>199</v>
      </c>
      <c r="T21" s="35">
        <v>100</v>
      </c>
      <c r="U21" s="35">
        <f t="shared" si="19"/>
        <v>57.446808510638299</v>
      </c>
      <c r="V21" s="35">
        <f t="shared" si="20"/>
        <v>70.760233918128648</v>
      </c>
      <c r="W21" s="35">
        <f t="shared" si="21"/>
        <v>68.35443037974683</v>
      </c>
      <c r="X21" s="35">
        <f t="shared" si="22"/>
        <v>60.885335702124507</v>
      </c>
      <c r="Y21" s="35">
        <f t="shared" si="23"/>
        <v>74.198761109614864</v>
      </c>
      <c r="Z21" s="35">
        <f t="shared" si="24"/>
        <v>71.792957571233046</v>
      </c>
      <c r="AA21" s="35">
        <f t="shared" si="25"/>
        <v>-3.4385271914862088</v>
      </c>
      <c r="AB21" s="35">
        <f t="shared" si="26"/>
        <v>-3.4385271914862159</v>
      </c>
      <c r="AC21" s="35">
        <f t="shared" si="27"/>
        <v>-3.4385271914862159</v>
      </c>
      <c r="AF21">
        <v>2.4500000000000002</v>
      </c>
      <c r="AG21">
        <v>1.59</v>
      </c>
      <c r="AJ21" t="s">
        <v>98</v>
      </c>
    </row>
    <row r="22" spans="1:36" ht="15" x14ac:dyDescent="0.25">
      <c r="A22">
        <v>2.35</v>
      </c>
      <c r="B22">
        <v>3.42</v>
      </c>
      <c r="C22">
        <v>3.16</v>
      </c>
      <c r="D22" s="20">
        <f t="shared" si="3"/>
        <v>3.438527191486207E-2</v>
      </c>
      <c r="E22" s="17">
        <f>IF(OR($A22="",$B22="",$C22=""),"",A22*'MPTO_working_3-way'!$I21)</f>
        <v>2.4308053889999259</v>
      </c>
      <c r="F22" s="21">
        <f>IF(OR($A22="",$B22="",$C22=""),"",B22*'MPTO_working_3-way'!$I21)</f>
        <v>3.5375976299488281</v>
      </c>
      <c r="G22" s="22">
        <f>IF(OR($A22="",$B22="",$C22=""),"",C22*'MPTO_working_3-way'!$I21)</f>
        <v>3.2686574592509641</v>
      </c>
      <c r="H22" s="17">
        <f>IF(OR($A22="",$B22="",$C22=""),"",'MPTO_working_3-way'!E21)</f>
        <v>2.4150496761792706</v>
      </c>
      <c r="I22" s="21">
        <f>IF(OR($A22="",$B22="",$C22=""),"",'MPTO_working_3-way'!F21)</f>
        <v>3.5595307950769732</v>
      </c>
      <c r="J22" s="22">
        <f>IF(OR($A22="",$B22="",$C22=""),"",'MPTO_working_3-way'!G21)</f>
        <v>3.2787536815143659</v>
      </c>
      <c r="K22" s="17">
        <f>IF(OR($A22="",$B22="",$C22=""),"",'OddsRatio_working_3-way'!H21)</f>
        <v>2.4219372261865595</v>
      </c>
      <c r="L22" s="21">
        <f>IF(OR($A22="",$B22="",$C22=""),"",'OddsRatio_working_3-way'!I21)</f>
        <v>3.5489541387936843</v>
      </c>
      <c r="M22" s="22">
        <f>IF(OR($A22="",$B22="",$C22=""),"",'OddsRatio_working_3-way'!J21)</f>
        <v>3.2750995618984948</v>
      </c>
      <c r="N22" s="23">
        <f t="shared" si="16"/>
        <v>41.138628560117546</v>
      </c>
      <c r="O22" s="24">
        <f t="shared" si="17"/>
        <v>28.267771086630482</v>
      </c>
      <c r="P22" s="24">
        <f t="shared" si="18"/>
        <v>30.593600353251976</v>
      </c>
      <c r="Q22" t="s">
        <v>73</v>
      </c>
      <c r="R22" t="s">
        <v>71</v>
      </c>
      <c r="S22" t="s">
        <v>199</v>
      </c>
      <c r="T22" s="35">
        <v>100</v>
      </c>
      <c r="U22" s="35">
        <f t="shared" si="19"/>
        <v>56.709956709956707</v>
      </c>
      <c r="V22" s="35">
        <f t="shared" si="20"/>
        <v>68.847352024922117</v>
      </c>
      <c r="W22" s="35">
        <f t="shared" si="21"/>
        <v>71.181556195965413</v>
      </c>
      <c r="X22" s="35">
        <f t="shared" si="22"/>
        <v>59.971091779112463</v>
      </c>
      <c r="Y22" s="35">
        <f t="shared" si="23"/>
        <v>72.108487094077873</v>
      </c>
      <c r="Z22" s="35">
        <f t="shared" si="24"/>
        <v>74.442691265121169</v>
      </c>
      <c r="AA22" s="35">
        <f t="shared" si="25"/>
        <v>-3.2611350691557561</v>
      </c>
      <c r="AB22" s="35">
        <f t="shared" si="26"/>
        <v>-3.2611350691557561</v>
      </c>
      <c r="AC22" s="35">
        <f t="shared" si="27"/>
        <v>-3.2611350691557561</v>
      </c>
      <c r="AF22">
        <v>2.17</v>
      </c>
      <c r="AG22">
        <v>1.74</v>
      </c>
      <c r="AJ22" t="s">
        <v>98</v>
      </c>
    </row>
    <row r="23" spans="1:36" ht="15" x14ac:dyDescent="0.25">
      <c r="A23">
        <v>2.31</v>
      </c>
      <c r="B23">
        <v>3.21</v>
      </c>
      <c r="C23">
        <v>3.47</v>
      </c>
      <c r="D23" s="20">
        <f t="shared" si="3"/>
        <v>3.2611350691557517E-2</v>
      </c>
      <c r="E23" s="17">
        <f>IF(OR($A23="",$B23="",$C23=""),"",A23*'MPTO_working_3-way'!$I22)</f>
        <v>2.385332220097498</v>
      </c>
      <c r="F23" s="21">
        <f>IF(OR($A23="",$B23="",$C23=""),"",B23*'MPTO_working_3-way'!$I22)</f>
        <v>3.3146824357198996</v>
      </c>
      <c r="G23" s="22">
        <f>IF(OR($A23="",$B23="",$C23=""),"",C23*'MPTO_working_3-way'!$I22)</f>
        <v>3.5831613868997048</v>
      </c>
      <c r="H23" s="17">
        <f>IF(OR($A23="",$B23="",$C23=""),"",'MPTO_working_3-way'!E22)</f>
        <v>2.369499895892798</v>
      </c>
      <c r="I23" s="21">
        <f>IF(OR($A23="",$B23="",$C23=""),"",'MPTO_working_3-way'!F22)</f>
        <v>3.3260600214658762</v>
      </c>
      <c r="J23" s="22">
        <f>IF(OR($A23="",$B23="",$C23=""),"",'MPTO_working_3-way'!G22)</f>
        <v>3.6060207705273384</v>
      </c>
      <c r="K23" s="17">
        <f>IF(OR($A23="",$B23="",$C23=""),"",'OddsRatio_working_3-way'!H22)</f>
        <v>2.3763480423811858</v>
      </c>
      <c r="L23" s="21">
        <f>IF(OR($A23="",$B23="",$C23=""),"",'OddsRatio_working_3-way'!I22)</f>
        <v>3.3219306669178783</v>
      </c>
      <c r="M23" s="22">
        <f>IF(OR($A23="",$B23="",$C23=""),"",'OddsRatio_working_3-way'!J22)</f>
        <v>3.5950989806729217</v>
      </c>
      <c r="N23" s="23">
        <f t="shared" si="16"/>
        <v>41.922881499463671</v>
      </c>
      <c r="O23" s="24">
        <f t="shared" si="17"/>
        <v>30.1688025743804</v>
      </c>
      <c r="P23" s="24">
        <f t="shared" si="18"/>
        <v>27.908315926155929</v>
      </c>
      <c r="Q23" t="s">
        <v>135</v>
      </c>
      <c r="R23" t="s">
        <v>69</v>
      </c>
      <c r="S23" t="s">
        <v>199</v>
      </c>
      <c r="T23" s="35">
        <v>100</v>
      </c>
      <c r="U23" s="35">
        <f t="shared" si="19"/>
        <v>51.92307692307692</v>
      </c>
      <c r="V23" s="35">
        <f t="shared" si="20"/>
        <v>71.014492753623188</v>
      </c>
      <c r="W23" s="35">
        <f t="shared" si="21"/>
        <v>73.614775725593674</v>
      </c>
      <c r="X23" s="35">
        <f t="shared" si="22"/>
        <v>55.370731520783146</v>
      </c>
      <c r="Y23" s="35">
        <f t="shared" si="23"/>
        <v>74.462147351329406</v>
      </c>
      <c r="Z23" s="35">
        <f t="shared" si="24"/>
        <v>77.062430323299893</v>
      </c>
      <c r="AA23" s="35">
        <f t="shared" si="25"/>
        <v>-3.4476545977062258</v>
      </c>
      <c r="AB23" s="35">
        <f t="shared" si="26"/>
        <v>-3.4476545977062187</v>
      </c>
      <c r="AC23" s="35">
        <f t="shared" si="27"/>
        <v>-3.4476545977062187</v>
      </c>
      <c r="AF23">
        <v>2.21</v>
      </c>
      <c r="AG23">
        <v>1.7</v>
      </c>
      <c r="AJ23" t="s">
        <v>98</v>
      </c>
    </row>
    <row r="24" spans="1:36" ht="15" x14ac:dyDescent="0.25">
      <c r="A24">
        <v>2.08</v>
      </c>
      <c r="B24">
        <v>3.45</v>
      </c>
      <c r="C24">
        <v>3.79</v>
      </c>
      <c r="D24" s="20">
        <f t="shared" si="3"/>
        <v>3.4476545977062178E-2</v>
      </c>
      <c r="E24" s="17">
        <f>IF(OR($A24="",$B24="",$C24=""),"",A24*'MPTO_working_3-way'!$I23)</f>
        <v>2.1517112156322895</v>
      </c>
      <c r="F24" s="21">
        <f>IF(OR($A24="",$B24="",$C24=""),"",B24*'MPTO_working_3-way'!$I23)</f>
        <v>3.5689440836208646</v>
      </c>
      <c r="G24" s="22">
        <f>IF(OR($A24="",$B24="",$C24=""),"",C24*'MPTO_working_3-way'!$I23)</f>
        <v>3.9206661092530659</v>
      </c>
      <c r="H24" s="17">
        <f>IF(OR($A24="",$B24="",$C24=""),"",'MPTO_working_3-way'!E23)</f>
        <v>2.1309373697401122</v>
      </c>
      <c r="I24" s="21">
        <f>IF(OR($A24="",$B24="",$C24=""),"",'MPTO_working_3-way'!F23)</f>
        <v>3.5924328789174331</v>
      </c>
      <c r="J24" s="22">
        <f>IF(OR($A24="",$B24="",$C24=""),"",'MPTO_working_3-way'!G23)</f>
        <v>3.9625921670064703</v>
      </c>
      <c r="K24" s="17">
        <f>IF(OR($A24="",$B24="",$C24=""),"",'OddsRatio_working_3-way'!H23)</f>
        <v>2.1393381849856552</v>
      </c>
      <c r="L24" s="21">
        <f>IF(OR($A24="",$B24="",$C24=""),"",'OddsRatio_working_3-way'!I23)</f>
        <v>3.5846097714952356</v>
      </c>
      <c r="M24" s="22">
        <f>IF(OR($A24="",$B24="",$C24=""),"",'OddsRatio_working_3-way'!J23)</f>
        <v>3.9432903112129414</v>
      </c>
      <c r="N24" s="23">
        <f t="shared" si="16"/>
        <v>46.474638080377609</v>
      </c>
      <c r="O24" s="24">
        <f t="shared" si="17"/>
        <v>28.019491944111717</v>
      </c>
      <c r="P24" s="24">
        <f t="shared" si="18"/>
        <v>25.50586997551067</v>
      </c>
      <c r="Q24" t="s">
        <v>139</v>
      </c>
      <c r="R24" t="s">
        <v>72</v>
      </c>
      <c r="S24" t="s">
        <v>199</v>
      </c>
      <c r="T24" s="35">
        <v>100</v>
      </c>
      <c r="U24" s="35">
        <f t="shared" si="19"/>
        <v>43.181818181818187</v>
      </c>
      <c r="V24" s="35">
        <f t="shared" si="20"/>
        <v>74.358974358974365</v>
      </c>
      <c r="W24" s="35">
        <f t="shared" si="21"/>
        <v>78.723404255319153</v>
      </c>
      <c r="X24" s="35">
        <f t="shared" si="22"/>
        <v>46.917621385706497</v>
      </c>
      <c r="Y24" s="35">
        <f t="shared" si="23"/>
        <v>78.094777562862674</v>
      </c>
      <c r="Z24" s="35">
        <f t="shared" si="24"/>
        <v>82.459207459207477</v>
      </c>
      <c r="AA24" s="35">
        <f t="shared" si="25"/>
        <v>-3.7358032038883096</v>
      </c>
      <c r="AB24" s="35">
        <f t="shared" si="26"/>
        <v>-3.7358032038883096</v>
      </c>
      <c r="AC24" s="35">
        <f t="shared" si="27"/>
        <v>-3.7358032038883238</v>
      </c>
      <c r="AF24">
        <v>2.15</v>
      </c>
      <c r="AG24">
        <v>1.74</v>
      </c>
      <c r="AJ24" t="s">
        <v>98</v>
      </c>
    </row>
    <row r="25" spans="1:36" ht="15" x14ac:dyDescent="0.25">
      <c r="A25">
        <v>1.76</v>
      </c>
      <c r="B25">
        <v>3.9</v>
      </c>
      <c r="C25">
        <v>4.7</v>
      </c>
      <c r="D25" s="20">
        <f t="shared" si="3"/>
        <v>3.7358032038883326E-2</v>
      </c>
      <c r="E25" s="17">
        <f>IF(OR($A25="",$B25="",$C25=""),"",A25*'MPTO_working_3-way'!$I24)</f>
        <v>1.8257501363884348</v>
      </c>
      <c r="F25" s="21">
        <f>IF(OR($A25="",$B25="",$C25=""),"",B25*'MPTO_working_3-way'!$I24)</f>
        <v>4.0456963249516447</v>
      </c>
      <c r="G25" s="22">
        <f>IF(OR($A25="",$B25="",$C25=""),"",C25*'MPTO_working_3-way'!$I24)</f>
        <v>4.875582750582752</v>
      </c>
      <c r="H25" s="17">
        <f>IF(OR($A25="",$B25="",$C25=""),"",'MPTO_working_3-way'!E24)</f>
        <v>1.799437759366959</v>
      </c>
      <c r="I25" s="21">
        <f>IF(OR($A25="",$B25="",$C25=""),"",'MPTO_working_3-way'!F24)</f>
        <v>4.0990733054364963</v>
      </c>
      <c r="J25" s="22">
        <f>IF(OR($A25="",$B25="",$C25=""),"",'MPTO_working_3-way'!G24)</f>
        <v>4.9921802463531915</v>
      </c>
      <c r="K25" s="17">
        <f>IF(OR($A25="",$B25="",$C25=""),"",'OddsRatio_working_3-way'!H24)</f>
        <v>1.8089453403040621</v>
      </c>
      <c r="L25" s="21">
        <f>IF(OR($A25="",$B25="",$C25=""),"",'OddsRatio_working_3-way'!I24)</f>
        <v>4.0867651143181316</v>
      </c>
      <c r="M25" s="22">
        <f>IF(OR($A25="",$B25="",$C25=""),"",'OddsRatio_working_3-way'!J24)</f>
        <v>4.9382865251645134</v>
      </c>
      <c r="N25" s="23">
        <f t="shared" si="16"/>
        <v>54.772007410506177</v>
      </c>
      <c r="O25" s="24">
        <f t="shared" si="17"/>
        <v>24.717623857048942</v>
      </c>
      <c r="P25" s="24">
        <f t="shared" si="18"/>
        <v>20.510368732444864</v>
      </c>
      <c r="Q25" t="s">
        <v>141</v>
      </c>
      <c r="R25" t="s">
        <v>128</v>
      </c>
      <c r="S25" t="s">
        <v>199</v>
      </c>
      <c r="T25" s="35">
        <v>100</v>
      </c>
      <c r="U25" s="35">
        <f t="shared" si="19"/>
        <v>48.453608247422686</v>
      </c>
      <c r="V25" s="35">
        <f t="shared" si="20"/>
        <v>71.014492753623188</v>
      </c>
      <c r="W25" s="35">
        <f t="shared" si="21"/>
        <v>75.728155339805824</v>
      </c>
      <c r="X25" s="35">
        <f t="shared" si="22"/>
        <v>53.257351906570996</v>
      </c>
      <c r="Y25" s="35">
        <f t="shared" si="23"/>
        <v>75.818236412771498</v>
      </c>
      <c r="Z25" s="35">
        <f t="shared" si="24"/>
        <v>80.531898998954148</v>
      </c>
      <c r="AA25" s="35">
        <f t="shared" si="25"/>
        <v>-4.80374365914831</v>
      </c>
      <c r="AB25" s="35">
        <f t="shared" si="26"/>
        <v>-4.80374365914831</v>
      </c>
      <c r="AC25" s="35">
        <f t="shared" si="27"/>
        <v>-4.8037436591483242</v>
      </c>
      <c r="AF25">
        <v>1.87</v>
      </c>
      <c r="AG25">
        <v>2.0099999999999998</v>
      </c>
      <c r="AJ25" t="s">
        <v>98</v>
      </c>
    </row>
    <row r="26" spans="1:36" ht="15" x14ac:dyDescent="0.25">
      <c r="A26">
        <v>1.94</v>
      </c>
      <c r="B26">
        <v>3.45</v>
      </c>
      <c r="C26">
        <v>4.12</v>
      </c>
      <c r="D26" s="20">
        <f t="shared" si="3"/>
        <v>4.8037436591483296E-2</v>
      </c>
      <c r="E26" s="17">
        <f>IF(OR($A26="",$B26="",$C26=""),"",A26*'MPTO_working_3-way'!$I25)</f>
        <v>2.0331926269874776</v>
      </c>
      <c r="F26" s="21">
        <f>IF(OR($A26="",$B26="",$C26=""),"",B26*'MPTO_working_3-way'!$I25)</f>
        <v>3.6157291562406177</v>
      </c>
      <c r="G26" s="22">
        <f>IF(OR($A26="",$B26="",$C26=""),"",C26*'MPTO_working_3-way'!$I25)</f>
        <v>4.3179142387569112</v>
      </c>
      <c r="H26" s="17">
        <f>IF(OR($A26="",$B26="",$C26=""),"",'MPTO_working_3-way'!E25)</f>
        <v>2.0021966553526171</v>
      </c>
      <c r="I26" s="21">
        <f>IF(OR($A26="",$B26="",$C26=""),"",'MPTO_working_3-way'!F25)</f>
        <v>3.6517328690689776</v>
      </c>
      <c r="J26" s="22">
        <f>IF(OR($A26="",$B26="",$C26=""),"",'MPTO_working_3-way'!G25)</f>
        <v>4.4109998954909697</v>
      </c>
      <c r="K26" s="17">
        <f>IF(OR($A26="",$B26="",$C26=""),"",'OddsRatio_working_3-way'!H25)</f>
        <v>2.0141550698270287</v>
      </c>
      <c r="L26" s="21">
        <f>IF(OR($A26="",$B26="",$C26=""),"",'OddsRatio_working_3-way'!I25)</f>
        <v>3.6432765117832124</v>
      </c>
      <c r="M26" s="22">
        <f>IF(OR($A26="",$B26="",$C26=""),"",'OddsRatio_working_3-way'!J25)</f>
        <v>4.3661317211280108</v>
      </c>
      <c r="N26" s="23">
        <f t="shared" si="16"/>
        <v>49.183731375303623</v>
      </c>
      <c r="O26" s="24">
        <f t="shared" si="17"/>
        <v>27.656938802344644</v>
      </c>
      <c r="P26" s="24">
        <f t="shared" si="18"/>
        <v>23.159329822351708</v>
      </c>
      <c r="Q26" t="s">
        <v>142</v>
      </c>
      <c r="R26" t="s">
        <v>68</v>
      </c>
      <c r="S26" t="s">
        <v>199</v>
      </c>
      <c r="T26" s="35">
        <v>100</v>
      </c>
      <c r="U26" s="35">
        <f t="shared" si="19"/>
        <v>45.355191256830594</v>
      </c>
      <c r="V26" s="35">
        <f t="shared" si="20"/>
        <v>71.83098591549296</v>
      </c>
      <c r="W26" s="35">
        <f t="shared" si="21"/>
        <v>79.209979209979196</v>
      </c>
      <c r="X26" s="35">
        <f t="shared" si="22"/>
        <v>48.959034874527838</v>
      </c>
      <c r="Y26" s="35">
        <f t="shared" si="23"/>
        <v>75.434829533190182</v>
      </c>
      <c r="Z26" s="35">
        <f t="shared" si="24"/>
        <v>82.813822827676447</v>
      </c>
      <c r="AA26" s="35">
        <f t="shared" si="25"/>
        <v>-3.6038436176972439</v>
      </c>
      <c r="AB26" s="35">
        <f t="shared" si="26"/>
        <v>-3.6038436176972226</v>
      </c>
      <c r="AC26" s="35">
        <f t="shared" si="27"/>
        <v>-3.603843617697251</v>
      </c>
      <c r="AF26">
        <v>2.2000000000000002</v>
      </c>
      <c r="AG26">
        <v>1.68</v>
      </c>
      <c r="AJ26" t="s">
        <v>98</v>
      </c>
    </row>
    <row r="27" spans="1:36" ht="15" x14ac:dyDescent="0.25">
      <c r="A27">
        <v>1.83</v>
      </c>
      <c r="B27">
        <v>3.55</v>
      </c>
      <c r="C27">
        <v>4.8099999999999996</v>
      </c>
      <c r="D27" s="20">
        <f t="shared" si="3"/>
        <v>3.6038436176972333E-2</v>
      </c>
      <c r="E27" s="17">
        <f>IF(OR($A27="",$B27="",$C27=""),"",A27*'MPTO_working_3-way'!$I26)</f>
        <v>1.8959503382038594</v>
      </c>
      <c r="F27" s="21">
        <f>IF(OR($A27="",$B27="",$C27=""),"",B27*'MPTO_working_3-way'!$I26)</f>
        <v>3.6779364484282517</v>
      </c>
      <c r="G27" s="22">
        <f>IF(OR($A27="",$B27="",$C27=""),"",C27*'MPTO_working_3-way'!$I26)</f>
        <v>4.9833448780112368</v>
      </c>
      <c r="H27" s="17">
        <f>IF(OR($A27="",$B27="",$C27=""),"",'MPTO_working_3-way'!E26)</f>
        <v>1.871133972776446</v>
      </c>
      <c r="I27" s="21">
        <f>IF(OR($A27="",$B27="",$C27=""),"",'MPTO_working_3-way'!F26)</f>
        <v>3.7081352166360468</v>
      </c>
      <c r="J27" s="22">
        <f>IF(OR($A27="",$B27="",$C27=""),"",'MPTO_working_3-way'!G26)</f>
        <v>5.1049736799328445</v>
      </c>
      <c r="K27" s="17">
        <f>IF(OR($A27="",$B27="",$C27=""),"",'OddsRatio_working_3-way'!H26)</f>
        <v>1.8805136322633416</v>
      </c>
      <c r="L27" s="21">
        <f>IF(OR($A27="",$B27="",$C27=""),"",'OddsRatio_working_3-way'!I26)</f>
        <v>3.705192484664483</v>
      </c>
      <c r="M27" s="22">
        <f>IF(OR($A27="",$B27="",$C27=""),"",'OddsRatio_working_3-way'!J26)</f>
        <v>5.0418758300281095</v>
      </c>
      <c r="N27" s="23">
        <f t="shared" si="16"/>
        <v>52.743997553615053</v>
      </c>
      <c r="O27" s="24">
        <f t="shared" si="17"/>
        <v>27.189159302286072</v>
      </c>
      <c r="P27" s="24">
        <f t="shared" si="18"/>
        <v>20.066843144098868</v>
      </c>
      <c r="Q27" t="s">
        <v>125</v>
      </c>
      <c r="R27" t="s">
        <v>126</v>
      </c>
      <c r="S27" t="s">
        <v>199</v>
      </c>
      <c r="T27" s="35">
        <v>100</v>
      </c>
      <c r="U27" s="35">
        <f t="shared" si="19"/>
        <v>43.502824858757066</v>
      </c>
      <c r="V27" s="35">
        <f t="shared" si="20"/>
        <v>77.011494252873561</v>
      </c>
      <c r="W27" s="35">
        <f t="shared" si="21"/>
        <v>74.683544303797461</v>
      </c>
      <c r="X27" s="35">
        <f t="shared" si="22"/>
        <v>48.304961443328963</v>
      </c>
      <c r="Y27" s="35">
        <f t="shared" si="23"/>
        <v>81.813630837445459</v>
      </c>
      <c r="Z27" s="35">
        <f t="shared" si="24"/>
        <v>79.485680888369387</v>
      </c>
      <c r="AA27" s="35">
        <f t="shared" si="25"/>
        <v>-4.8021365845718975</v>
      </c>
      <c r="AB27" s="35">
        <f t="shared" si="26"/>
        <v>-4.8021365845718975</v>
      </c>
      <c r="AC27" s="35">
        <f t="shared" si="27"/>
        <v>-4.8021365845719259</v>
      </c>
      <c r="AF27">
        <v>2.2000000000000002</v>
      </c>
      <c r="AG27">
        <v>1.71</v>
      </c>
      <c r="AJ27" t="s">
        <v>98</v>
      </c>
    </row>
    <row r="28" spans="1:36" ht="15" x14ac:dyDescent="0.25">
      <c r="A28">
        <v>1.77</v>
      </c>
      <c r="B28">
        <v>4.3499999999999996</v>
      </c>
      <c r="C28">
        <v>3.95</v>
      </c>
      <c r="D28" s="20">
        <f t="shared" si="3"/>
        <v>4.8021365845719144E-2</v>
      </c>
      <c r="E28" s="17">
        <f>IF(OR($A28="",$B28="",$C28=""),"",A28*'MPTO_working_3-way'!$I27)</f>
        <v>1.8549978175469228</v>
      </c>
      <c r="F28" s="21">
        <f>IF(OR($A28="",$B28="",$C28=""),"",B28*'MPTO_working_3-way'!$I27)</f>
        <v>4.5588929414288781</v>
      </c>
      <c r="G28" s="22">
        <f>IF(OR($A28="",$B28="",$C28=""),"",C28*'MPTO_working_3-way'!$I27)</f>
        <v>4.1396843950905904</v>
      </c>
      <c r="H28" s="17">
        <f>IF(OR($A28="",$B28="",$C28=""),"",'MPTO_working_3-way'!E27)</f>
        <v>1.8216109860787304</v>
      </c>
      <c r="I28" s="21">
        <f>IF(OR($A28="",$B28="",$C28=""),"",'MPTO_working_3-way'!F27)</f>
        <v>4.6755641135029808</v>
      </c>
      <c r="J28" s="22">
        <f>IF(OR($A28="",$B28="",$C28=""),"",'MPTO_working_3-way'!G27)</f>
        <v>4.2166082625378252</v>
      </c>
      <c r="K28" s="17">
        <f>IF(OR($A28="",$B28="",$C28=""),"",'OddsRatio_working_3-way'!H27)</f>
        <v>1.8335540567937363</v>
      </c>
      <c r="L28" s="21">
        <f>IF(OR($A28="",$B28="",$C28=""),"",'OddsRatio_working_3-way'!I27)</f>
        <v>4.6265014159207993</v>
      </c>
      <c r="M28" s="22">
        <f>IF(OR($A28="",$B28="",$C28=""),"",'OddsRatio_working_3-way'!J27)</f>
        <v>4.1934863214824967</v>
      </c>
      <c r="N28" s="23">
        <f t="shared" si="16"/>
        <v>53.908419219727989</v>
      </c>
      <c r="O28" s="24">
        <f t="shared" si="17"/>
        <v>21.93514988940656</v>
      </c>
      <c r="P28" s="24">
        <f t="shared" si="18"/>
        <v>24.156430890865451</v>
      </c>
      <c r="Q28" t="s">
        <v>77</v>
      </c>
      <c r="R28" t="s">
        <v>96</v>
      </c>
      <c r="S28" t="s">
        <v>199</v>
      </c>
      <c r="T28" s="35">
        <v>100</v>
      </c>
      <c r="U28" s="35">
        <f t="shared" si="19"/>
        <v>50.495049504950494</v>
      </c>
      <c r="V28" s="35">
        <f t="shared" si="20"/>
        <v>73.614775725593674</v>
      </c>
      <c r="W28" s="35">
        <f t="shared" si="21"/>
        <v>71.428571428571431</v>
      </c>
      <c r="X28" s="35">
        <f t="shared" si="22"/>
        <v>54.95665284583491</v>
      </c>
      <c r="Y28" s="35">
        <f t="shared" si="23"/>
        <v>78.076379066478069</v>
      </c>
      <c r="Z28" s="35">
        <f t="shared" si="24"/>
        <v>75.890174769455825</v>
      </c>
      <c r="AA28" s="35">
        <f t="shared" si="25"/>
        <v>-4.461603340884416</v>
      </c>
      <c r="AB28" s="35">
        <f t="shared" si="26"/>
        <v>-4.4616033408843947</v>
      </c>
      <c r="AC28" s="35">
        <f t="shared" si="27"/>
        <v>-4.4616033408843947</v>
      </c>
      <c r="AF28">
        <v>1.48</v>
      </c>
      <c r="AG28">
        <v>2.65</v>
      </c>
      <c r="AJ28" t="s">
        <v>99</v>
      </c>
    </row>
    <row r="29" spans="1:36" ht="15" x14ac:dyDescent="0.25">
      <c r="A29">
        <v>2.02</v>
      </c>
      <c r="B29">
        <v>3.79</v>
      </c>
      <c r="C29">
        <v>3.5</v>
      </c>
      <c r="D29" s="20">
        <f t="shared" si="3"/>
        <v>4.4616033408844125E-2</v>
      </c>
      <c r="E29" s="17">
        <f>IF(OR($A29="",$B29="",$C29=""),"",A29*'MPTO_working_3-way'!$I28)</f>
        <v>2.1101243874858651</v>
      </c>
      <c r="F29" s="21">
        <f>IF(OR($A29="",$B29="",$C29=""),"",B29*'MPTO_working_3-way'!$I28)</f>
        <v>3.9590947666195193</v>
      </c>
      <c r="G29" s="22">
        <f>IF(OR($A29="",$B29="",$C29=""),"",C29*'MPTO_working_3-way'!$I28)</f>
        <v>3.6561561169309544</v>
      </c>
      <c r="H29" s="17">
        <f>IF(OR($A29="",$B29="",$C29=""),"",'MPTO_working_3-way'!E28)</f>
        <v>2.0825632456378971</v>
      </c>
      <c r="I29" s="21">
        <f>IF(OR($A29="",$B29="",$C29=""),"",'MPTO_working_3-way'!F28)</f>
        <v>4.0163831222363795</v>
      </c>
      <c r="J29" s="22">
        <f>IF(OR($A29="",$B29="",$C29=""),"",'MPTO_working_3-way'!G28)</f>
        <v>3.6921857991263969</v>
      </c>
      <c r="K29" s="17">
        <f>IF(OR($A29="",$B29="",$C29=""),"",'OddsRatio_working_3-way'!H28)</f>
        <v>2.0934281200873697</v>
      </c>
      <c r="L29" s="21">
        <f>IF(OR($A29="",$B29="",$C29=""),"",'OddsRatio_working_3-way'!I28)</f>
        <v>3.9908475049448646</v>
      </c>
      <c r="M29" s="22">
        <f>IF(OR($A29="",$B29="",$C29=""),"",'OddsRatio_working_3-way'!J28)</f>
        <v>3.6799708825670834</v>
      </c>
      <c r="N29" s="23">
        <f t="shared" si="16"/>
        <v>47.390571187675953</v>
      </c>
      <c r="O29" s="24">
        <f t="shared" si="17"/>
        <v>25.258299155436788</v>
      </c>
      <c r="P29" s="24">
        <f t="shared" si="18"/>
        <v>27.351129656887263</v>
      </c>
      <c r="Q29" t="s">
        <v>87</v>
      </c>
      <c r="R29" t="s">
        <v>82</v>
      </c>
      <c r="S29" t="s">
        <v>199</v>
      </c>
      <c r="T29" s="35">
        <v>100</v>
      </c>
      <c r="U29" s="35">
        <f t="shared" si="19"/>
        <v>41.860465116279073</v>
      </c>
      <c r="V29" s="35">
        <f t="shared" si="20"/>
        <v>76.359338061465735</v>
      </c>
      <c r="W29" s="35">
        <f t="shared" si="21"/>
        <v>76.905311778290994</v>
      </c>
      <c r="X29" s="35">
        <f t="shared" si="22"/>
        <v>46.735350160243286</v>
      </c>
      <c r="Y29" s="35">
        <f t="shared" si="23"/>
        <v>81.234223105429933</v>
      </c>
      <c r="Z29" s="35">
        <f t="shared" si="24"/>
        <v>81.78019682225522</v>
      </c>
      <c r="AA29" s="35">
        <f t="shared" si="25"/>
        <v>-4.8748850439642126</v>
      </c>
      <c r="AB29" s="35">
        <f t="shared" si="26"/>
        <v>-4.8748850439641984</v>
      </c>
      <c r="AC29" s="35">
        <f t="shared" si="27"/>
        <v>-4.8748850439642268</v>
      </c>
      <c r="AF29">
        <v>1.76</v>
      </c>
      <c r="AG29">
        <v>2.09</v>
      </c>
      <c r="AJ29" t="s">
        <v>99</v>
      </c>
    </row>
    <row r="30" spans="1:36" s="35" customFormat="1" ht="15" x14ac:dyDescent="0.25">
      <c r="A30">
        <v>1.72</v>
      </c>
      <c r="B30">
        <v>4.2300000000000004</v>
      </c>
      <c r="C30">
        <v>4.33</v>
      </c>
      <c r="D30" s="20">
        <f t="shared" si="3"/>
        <v>4.8748850439642277E-2</v>
      </c>
      <c r="E30" s="17">
        <f>IF(OR($A30="",$B30="",$C30=""),"",A30*'MPTO_working_3-way'!$I29)</f>
        <v>1.8038480227561846</v>
      </c>
      <c r="F30" s="21">
        <f>IF(OR($A30="",$B30="",$C30=""),"",B30*'MPTO_working_3-way'!$I29)</f>
        <v>4.4362076373596873</v>
      </c>
      <c r="G30" s="22">
        <f>IF(OR($A30="",$B30="",$C30=""),"",C30*'MPTO_working_3-way'!$I29)</f>
        <v>4.5410825224036513</v>
      </c>
      <c r="H30" s="17">
        <f>IF(OR($A30="",$B30="",$C30=""),"",'MPTO_working_3-way'!E29)</f>
        <v>1.7694551039404143</v>
      </c>
      <c r="I30" s="21">
        <f>IF(OR($A30="",$B30="",$C30=""),"",'MPTO_working_3-way'!F29)</f>
        <v>4.5422130039782687</v>
      </c>
      <c r="J30" s="22">
        <f>IF(OR($A30="",$B30="",$C30=""),"",'MPTO_working_3-way'!G29)</f>
        <v>4.6577211783245511</v>
      </c>
      <c r="K30" s="17">
        <f>IF(OR($A30="",$B30="",$C30=""),"",'OddsRatio_working_3-way'!H29)</f>
        <v>1.7814566093807636</v>
      </c>
      <c r="L30" s="21">
        <f>IF(OR($A30="",$B30="",$C30=""),"",'OddsRatio_working_3-way'!I29)</f>
        <v>4.5057011781942586</v>
      </c>
      <c r="M30" s="22">
        <f>IF(OR($A30="",$B30="",$C30=""),"",'OddsRatio_working_3-way'!J29)</f>
        <v>4.6142368183860318</v>
      </c>
      <c r="N30" s="23">
        <f t="shared" si="16"/>
        <v>55.437042776588953</v>
      </c>
      <c r="O30" s="24">
        <f t="shared" si="17"/>
        <v>22.541776259038528</v>
      </c>
      <c r="P30" s="24">
        <f t="shared" si="18"/>
        <v>22.021180964372515</v>
      </c>
      <c r="Q30" t="s">
        <v>75</v>
      </c>
      <c r="R30" t="s">
        <v>94</v>
      </c>
      <c r="S30" t="s">
        <v>199</v>
      </c>
      <c r="T30" s="35">
        <v>100</v>
      </c>
      <c r="U30" s="35">
        <f t="shared" si="19"/>
        <v>65.277777777777771</v>
      </c>
      <c r="V30" s="35">
        <f t="shared" si="20"/>
        <v>75.369458128078819</v>
      </c>
      <c r="W30" s="35">
        <f t="shared" si="21"/>
        <v>54.954954954954964</v>
      </c>
      <c r="X30" s="35">
        <f t="shared" si="22"/>
        <v>69.675586916966225</v>
      </c>
      <c r="Y30" s="35">
        <f t="shared" si="23"/>
        <v>79.767267267267258</v>
      </c>
      <c r="Z30" s="35">
        <f t="shared" si="24"/>
        <v>59.35276409414341</v>
      </c>
      <c r="AA30" s="35">
        <f t="shared" si="25"/>
        <v>-4.3978091391884533</v>
      </c>
      <c r="AB30" s="35">
        <f t="shared" si="26"/>
        <v>-4.3978091391884391</v>
      </c>
      <c r="AC30" s="35">
        <f t="shared" si="27"/>
        <v>-4.3978091391884462</v>
      </c>
      <c r="AD30" s="36"/>
      <c r="AE30" s="36"/>
      <c r="AF30">
        <v>1.62</v>
      </c>
      <c r="AG30">
        <v>2.33</v>
      </c>
      <c r="AH30" s="36"/>
      <c r="AI30" s="36"/>
      <c r="AJ30" t="s">
        <v>99</v>
      </c>
    </row>
    <row r="31" spans="1:36" ht="15" x14ac:dyDescent="0.25">
      <c r="A31">
        <v>2.88</v>
      </c>
      <c r="B31">
        <v>4.0599999999999996</v>
      </c>
      <c r="C31">
        <v>2.2200000000000002</v>
      </c>
      <c r="D31" s="20">
        <f t="shared" si="3"/>
        <v>4.3978091391884355E-2</v>
      </c>
      <c r="E31" s="17">
        <f>IF(OR($A31="",$B31="",$C31=""),"",A31*'MPTO_working_3-way'!$I30)</f>
        <v>3.006656903208627</v>
      </c>
      <c r="F31" s="21">
        <f>IF(OR($A31="",$B31="",$C31=""),"",B31*'MPTO_working_3-way'!$I30)</f>
        <v>4.2385510510510498</v>
      </c>
      <c r="G31" s="22">
        <f>IF(OR($A31="",$B31="",$C31=""),"",C31*'MPTO_working_3-way'!$I30)</f>
        <v>2.3176313628899834</v>
      </c>
      <c r="H31" s="17">
        <f>IF(OR($A31="",$B31="",$C31=""),"",'MPTO_working_3-way'!E30)</f>
        <v>3.0069503393619033</v>
      </c>
      <c r="I31" s="21">
        <f>IF(OR($A31="",$B31="",$C31=""),"",'MPTO_working_3-way'!F30)</f>
        <v>4.3169308466620713</v>
      </c>
      <c r="J31" s="22">
        <f>IF(OR($A31="",$B31="",$C31=""),"",'MPTO_working_3-way'!G30)</f>
        <v>2.2946774971464614</v>
      </c>
      <c r="K31" s="17">
        <f>IF(OR($A31="",$B31="",$C31=""),"",'OddsRatio_working_3-way'!H30)</f>
        <v>3.0109018416334861</v>
      </c>
      <c r="L31" s="21">
        <f>IF(OR($A31="",$B31="",$C31=""),"",'OddsRatio_working_3-way'!I30)</f>
        <v>4.2730636358502476</v>
      </c>
      <c r="M31" s="22">
        <f>IF(OR($A31="",$B31="",$C31=""),"",'OddsRatio_working_3-way'!J30)</f>
        <v>2.3049469397834326</v>
      </c>
      <c r="N31" s="23">
        <f t="shared" si="16"/>
        <v>33.259531506000094</v>
      </c>
      <c r="O31" s="24">
        <f t="shared" si="17"/>
        <v>23.592968161891694</v>
      </c>
      <c r="P31" s="24">
        <f t="shared" si="18"/>
        <v>43.147500332108223</v>
      </c>
      <c r="Q31" t="s">
        <v>97</v>
      </c>
      <c r="R31" t="s">
        <v>92</v>
      </c>
      <c r="S31" t="s">
        <v>199</v>
      </c>
      <c r="T31" s="35">
        <v>100</v>
      </c>
      <c r="U31" s="35">
        <f t="shared" si="19"/>
        <v>71.346704871060169</v>
      </c>
      <c r="V31" s="35">
        <f t="shared" si="20"/>
        <v>72.067039106145245</v>
      </c>
      <c r="W31" s="35">
        <f t="shared" si="21"/>
        <v>51.92307692307692</v>
      </c>
      <c r="X31" s="35">
        <f t="shared" si="22"/>
        <v>76.009883970777821</v>
      </c>
      <c r="Y31" s="35">
        <f t="shared" si="23"/>
        <v>76.730218205862897</v>
      </c>
      <c r="Z31" s="35">
        <f t="shared" si="24"/>
        <v>56.586256022794565</v>
      </c>
      <c r="AA31" s="35">
        <f t="shared" si="25"/>
        <v>-4.6631790997176523</v>
      </c>
      <c r="AB31" s="35">
        <f t="shared" si="26"/>
        <v>-4.6631790997176523</v>
      </c>
      <c r="AC31" s="35">
        <f t="shared" si="27"/>
        <v>-4.6631790997176452</v>
      </c>
      <c r="AF31">
        <v>1.44</v>
      </c>
      <c r="AG31">
        <v>2.8</v>
      </c>
      <c r="AJ31" t="s">
        <v>99</v>
      </c>
    </row>
    <row r="32" spans="1:36" ht="15" x14ac:dyDescent="0.25">
      <c r="A32">
        <v>3.49</v>
      </c>
      <c r="B32">
        <v>3.58</v>
      </c>
      <c r="C32">
        <v>2.08</v>
      </c>
      <c r="D32" s="20">
        <f t="shared" si="3"/>
        <v>4.6631790997176292E-2</v>
      </c>
      <c r="E32" s="17">
        <f>IF(OR($A32="",$B32="",$C32=""),"",A32*'MPTO_working_3-way'!$I31)</f>
        <v>3.6527449505801455</v>
      </c>
      <c r="F32" s="21">
        <f>IF(OR($A32="",$B32="",$C32=""),"",B32*'MPTO_working_3-way'!$I31)</f>
        <v>3.7469418117698914</v>
      </c>
      <c r="G32" s="22">
        <f>IF(OR($A32="",$B32="",$C32=""),"",C32*'MPTO_working_3-way'!$I31)</f>
        <v>2.1769941252741267</v>
      </c>
      <c r="H32" s="17">
        <f>IF(OR($A32="",$B32="",$C32=""),"",'MPTO_working_3-way'!E31)</f>
        <v>3.6901864011629284</v>
      </c>
      <c r="I32" s="21">
        <f>IF(OR($A32="",$B32="",$C32=""),"",'MPTO_working_3-way'!F31)</f>
        <v>3.7909563752058268</v>
      </c>
      <c r="J32" s="22">
        <f>IF(OR($A32="",$B32="",$C32=""),"",'MPTO_working_3-way'!G31)</f>
        <v>2.1494961668271628</v>
      </c>
      <c r="K32" s="17">
        <f>IF(OR($A32="",$B32="",$C32=""),"",'OddsRatio_working_3-way'!H31)</f>
        <v>3.6756402824010612</v>
      </c>
      <c r="L32" s="21">
        <f>IF(OR($A32="",$B32="",$C32=""),"",'OddsRatio_working_3-way'!I31)</f>
        <v>3.7723501721264006</v>
      </c>
      <c r="M32" s="22">
        <f>IF(OR($A32="",$B32="",$C32=""),"",'OddsRatio_working_3-way'!J31)</f>
        <v>2.1605186767040752</v>
      </c>
      <c r="N32" s="23">
        <f t="shared" si="16"/>
        <v>27.376671887293291</v>
      </c>
      <c r="O32" s="24">
        <f t="shared" si="17"/>
        <v>26.688431532584804</v>
      </c>
      <c r="P32" s="24">
        <f t="shared" si="18"/>
        <v>45.934896580121922</v>
      </c>
      <c r="Q32" t="s">
        <v>144</v>
      </c>
      <c r="R32" t="s">
        <v>84</v>
      </c>
      <c r="S32" t="s">
        <v>199</v>
      </c>
      <c r="T32" s="35">
        <v>100</v>
      </c>
      <c r="U32" s="35">
        <f t="shared" si="19"/>
        <v>64.912280701754383</v>
      </c>
      <c r="V32" s="35">
        <f t="shared" si="20"/>
        <v>70.059880239520965</v>
      </c>
      <c r="W32" s="35">
        <f t="shared" si="21"/>
        <v>60.629921259842511</v>
      </c>
      <c r="X32" s="35">
        <f t="shared" si="22"/>
        <v>69.310198500636517</v>
      </c>
      <c r="Y32" s="35">
        <f t="shared" si="23"/>
        <v>74.457798038403084</v>
      </c>
      <c r="Z32" s="35">
        <f t="shared" si="24"/>
        <v>65.027839058724652</v>
      </c>
      <c r="AA32" s="35">
        <f t="shared" si="25"/>
        <v>-4.3979177988821334</v>
      </c>
      <c r="AB32" s="35">
        <f t="shared" si="26"/>
        <v>-4.3979177988821192</v>
      </c>
      <c r="AC32" s="35">
        <f t="shared" si="27"/>
        <v>-4.3979177988821405</v>
      </c>
      <c r="AF32">
        <v>1.88</v>
      </c>
      <c r="AG32">
        <v>1.95</v>
      </c>
      <c r="AJ32" t="s">
        <v>99</v>
      </c>
    </row>
    <row r="33" spans="1:36" ht="15" x14ac:dyDescent="0.25">
      <c r="A33">
        <v>2.85</v>
      </c>
      <c r="B33">
        <v>3.34</v>
      </c>
      <c r="C33">
        <v>2.54</v>
      </c>
      <c r="D33" s="20">
        <f t="shared" si="3"/>
        <v>4.3979177988821228E-2</v>
      </c>
      <c r="E33" s="17">
        <f>IF(OR($A33="",$B33="",$C33=""),"",A33*'MPTO_working_3-way'!$I32)</f>
        <v>2.9753406572681405</v>
      </c>
      <c r="F33" s="21">
        <f>IF(OR($A33="",$B33="",$C33=""),"",B33*'MPTO_working_3-way'!$I32)</f>
        <v>3.4868904544826629</v>
      </c>
      <c r="G33" s="22">
        <f>IF(OR($A33="",$B33="",$C33=""),"",C33*'MPTO_working_3-way'!$I32)</f>
        <v>2.6517071120916058</v>
      </c>
      <c r="H33" s="17">
        <f>IF(OR($A33="",$B33="",$C33=""),"",'MPTO_working_3-way'!E32)</f>
        <v>2.9742654626599077</v>
      </c>
      <c r="I33" s="21">
        <f>IF(OR($A33="",$B33="",$C33=""),"",'MPTO_working_3-way'!F32)</f>
        <v>3.5119576869184441</v>
      </c>
      <c r="J33" s="22">
        <f>IF(OR($A33="",$B33="",$C33=""),"",'MPTO_working_3-way'!G32)</f>
        <v>2.6382365970918382</v>
      </c>
      <c r="K33" s="17">
        <f>IF(OR($A33="",$B33="",$C33=""),"",'OddsRatio_working_3-way'!H32)</f>
        <v>2.9756272702727919</v>
      </c>
      <c r="L33" s="21">
        <f>IF(OR($A33="",$B33="",$C33=""),"",'OddsRatio_working_3-way'!I32)</f>
        <v>3.4989015202369353</v>
      </c>
      <c r="M33" s="22">
        <f>IF(OR($A33="",$B33="",$C33=""),"",'OddsRatio_working_3-way'!J32)</f>
        <v>2.6445762141730267</v>
      </c>
      <c r="N33" s="23">
        <f t="shared" si="16"/>
        <v>33.609596855983774</v>
      </c>
      <c r="O33" s="24">
        <f t="shared" si="17"/>
        <v>28.678847616632865</v>
      </c>
      <c r="P33" s="24">
        <f t="shared" si="18"/>
        <v>37.711555527383375</v>
      </c>
      <c r="Q33" t="s">
        <v>83</v>
      </c>
      <c r="R33" t="s">
        <v>78</v>
      </c>
      <c r="S33" t="s">
        <v>199</v>
      </c>
      <c r="T33" s="35">
        <v>100</v>
      </c>
      <c r="U33" s="35">
        <f t="shared" si="19"/>
        <v>62.546816479400754</v>
      </c>
      <c r="V33" s="35">
        <f t="shared" si="20"/>
        <v>69.78851963746223</v>
      </c>
      <c r="W33" s="35">
        <f t="shared" si="21"/>
        <v>63.235294117647051</v>
      </c>
      <c r="X33" s="35">
        <f t="shared" si="22"/>
        <v>66.976186244890698</v>
      </c>
      <c r="Y33" s="35">
        <f t="shared" si="23"/>
        <v>74.217889402952196</v>
      </c>
      <c r="Z33" s="35">
        <f t="shared" si="24"/>
        <v>67.66466388313701</v>
      </c>
      <c r="AA33" s="35">
        <f t="shared" si="25"/>
        <v>-4.4293697654899447</v>
      </c>
      <c r="AB33" s="35">
        <f t="shared" si="26"/>
        <v>-4.429369765489966</v>
      </c>
      <c r="AC33" s="35">
        <f t="shared" si="27"/>
        <v>-4.4293697654899589</v>
      </c>
      <c r="AF33">
        <v>2.0499999999999998</v>
      </c>
      <c r="AG33">
        <v>1.8</v>
      </c>
      <c r="AJ33" t="s">
        <v>99</v>
      </c>
    </row>
    <row r="34" spans="1:36" ht="15" x14ac:dyDescent="0.25">
      <c r="A34">
        <v>2.67</v>
      </c>
      <c r="B34">
        <v>3.31</v>
      </c>
      <c r="C34">
        <v>2.72</v>
      </c>
      <c r="D34" s="20">
        <f t="shared" si="3"/>
        <v>4.4293697654899544E-2</v>
      </c>
      <c r="E34" s="17">
        <f>IF(OR($A34="",$B34="",$C34=""),"",A34*'MPTO_working_3-way'!$I33)</f>
        <v>2.7882641727385815</v>
      </c>
      <c r="F34" s="21">
        <f>IF(OR($A34="",$B34="",$C34=""),"",B34*'MPTO_working_3-way'!$I33)</f>
        <v>3.4566121392377176</v>
      </c>
      <c r="G34" s="22">
        <f>IF(OR($A34="",$B34="",$C34=""),"",C34*'MPTO_working_3-way'!$I33)</f>
        <v>2.8404788576213269</v>
      </c>
      <c r="H34" s="17">
        <f>IF(OR($A34="",$B34="",$C34=""),"",'MPTO_working_3-way'!E33)</f>
        <v>2.7795747008538574</v>
      </c>
      <c r="I34" s="21">
        <f>IF(OR($A34="",$B34="",$C34=""),"",'MPTO_working_3-way'!F33)</f>
        <v>3.4800736824285785</v>
      </c>
      <c r="J34" s="22">
        <f>IF(OR($A34="",$B34="",$C34=""),"",'MPTO_working_3-way'!G33)</f>
        <v>2.8338045100302005</v>
      </c>
      <c r="K34" s="17">
        <f>IF(OR($A34="",$B34="",$C34=""),"",'OddsRatio_working_3-way'!H33)</f>
        <v>2.7840151100361341</v>
      </c>
      <c r="L34" s="21">
        <f>IF(OR($A34="",$B34="",$C34=""),"",'OddsRatio_working_3-way'!I33)</f>
        <v>3.4677095234631561</v>
      </c>
      <c r="M34" s="22">
        <f>IF(OR($A34="",$B34="",$C34=""),"",'OddsRatio_working_3-way'!J33)</f>
        <v>2.8374287360851209</v>
      </c>
      <c r="N34" s="23">
        <f t="shared" si="16"/>
        <v>35.864607442049454</v>
      </c>
      <c r="O34" s="24">
        <f t="shared" si="17"/>
        <v>28.930060987997592</v>
      </c>
      <c r="P34" s="24">
        <f t="shared" si="18"/>
        <v>35.205331569952953</v>
      </c>
      <c r="Q34" t="s">
        <v>89</v>
      </c>
      <c r="R34" t="s">
        <v>80</v>
      </c>
      <c r="S34" t="s">
        <v>199</v>
      </c>
      <c r="T34" s="35">
        <v>100</v>
      </c>
      <c r="U34" s="35">
        <f t="shared" si="19"/>
        <v>59.677419354838712</v>
      </c>
      <c r="V34" s="35">
        <f t="shared" si="20"/>
        <v>71.751412429378533</v>
      </c>
      <c r="W34" s="35">
        <f t="shared" si="21"/>
        <v>64.157706093189958</v>
      </c>
      <c r="X34" s="35">
        <f t="shared" si="22"/>
        <v>64.090881477431509</v>
      </c>
      <c r="Y34" s="35">
        <f t="shared" si="23"/>
        <v>76.164874551971323</v>
      </c>
      <c r="Z34" s="35">
        <f t="shared" si="24"/>
        <v>68.571168215782762</v>
      </c>
      <c r="AA34" s="35">
        <f t="shared" si="25"/>
        <v>-4.4134621225927972</v>
      </c>
      <c r="AB34" s="35">
        <f t="shared" si="26"/>
        <v>-4.4134621225927901</v>
      </c>
      <c r="AC34" s="35">
        <f t="shared" si="27"/>
        <v>-4.4134621225928043</v>
      </c>
      <c r="AF34">
        <v>2.08</v>
      </c>
      <c r="AG34">
        <v>1.76</v>
      </c>
      <c r="AJ34" t="s">
        <v>99</v>
      </c>
    </row>
    <row r="35" spans="1:36" s="35" customFormat="1" ht="15" x14ac:dyDescent="0.25">
      <c r="A35">
        <v>2.48</v>
      </c>
      <c r="B35">
        <v>3.54</v>
      </c>
      <c r="C35">
        <v>2.79</v>
      </c>
      <c r="D35" s="20">
        <f t="shared" si="3"/>
        <v>4.4134621225927928E-2</v>
      </c>
      <c r="E35" s="17">
        <f>IF(OR($A35="",$B35="",$C35=""),"",A35*'MPTO_working_3-way'!$I34)</f>
        <v>2.589453860640301</v>
      </c>
      <c r="F35" s="21">
        <f>IF(OR($A35="",$B35="",$C35=""),"",B35*'MPTO_working_3-way'!$I34)</f>
        <v>3.696236559139785</v>
      </c>
      <c r="G35" s="22">
        <f>IF(OR($A35="",$B35="",$C35=""),"",C35*'MPTO_working_3-way'!$I34)</f>
        <v>2.9131355932203391</v>
      </c>
      <c r="H35" s="17">
        <f>IF(OR($A35="",$B35="",$C35=""),"",'MPTO_working_3-way'!E34)</f>
        <v>2.5739080579589282</v>
      </c>
      <c r="I35" s="21">
        <f>IF(OR($A35="",$B35="",$C35=""),"",'MPTO_working_3-way'!F34)</f>
        <v>3.7344878436117521</v>
      </c>
      <c r="J35" s="22">
        <f>IF(OR($A35="",$B35="",$C35=""),"",'MPTO_working_3-way'!G34)</f>
        <v>2.9094176215865915</v>
      </c>
      <c r="K35" s="17">
        <f>IF(OR($A35="",$B35="",$C35=""),"",'OddsRatio_working_3-way'!H34)</f>
        <v>2.5813224067370366</v>
      </c>
      <c r="L35" s="21">
        <f>IF(OR($A35="",$B35="",$C35=""),"",'OddsRatio_working_3-way'!I34)</f>
        <v>3.713891157508157</v>
      </c>
      <c r="M35" s="22">
        <f>IF(OR($A35="",$B35="",$C35=""),"",'OddsRatio_working_3-way'!J34)</f>
        <v>2.9125453432833073</v>
      </c>
      <c r="N35" s="23">
        <f t="shared" si="16"/>
        <v>38.618181818181824</v>
      </c>
      <c r="O35" s="24">
        <f t="shared" si="17"/>
        <v>27.054545454545455</v>
      </c>
      <c r="P35" s="24">
        <f t="shared" si="18"/>
        <v>34.327272727272728</v>
      </c>
      <c r="Q35" t="s">
        <v>81</v>
      </c>
      <c r="R35" t="s">
        <v>143</v>
      </c>
      <c r="S35" t="s">
        <v>199</v>
      </c>
      <c r="T35" s="35">
        <v>100</v>
      </c>
      <c r="U35" s="35">
        <f t="shared" si="19"/>
        <v>18.032786885245901</v>
      </c>
      <c r="V35" s="35">
        <f t="shared" si="20"/>
        <v>84</v>
      </c>
      <c r="W35" s="35">
        <f t="shared" si="21"/>
        <v>92.199687987519511</v>
      </c>
      <c r="X35" s="35">
        <f t="shared" si="22"/>
        <v>23.8003120124805</v>
      </c>
      <c r="Y35" s="35">
        <f t="shared" si="23"/>
        <v>89.767525127234606</v>
      </c>
      <c r="Z35" s="35">
        <f t="shared" si="24"/>
        <v>97.967213114754102</v>
      </c>
      <c r="AA35" s="35">
        <f t="shared" si="25"/>
        <v>-5.7675251272345989</v>
      </c>
      <c r="AB35" s="35">
        <f t="shared" si="26"/>
        <v>-5.767525127234606</v>
      </c>
      <c r="AC35" s="35">
        <f t="shared" si="27"/>
        <v>-5.7675251272345918</v>
      </c>
      <c r="AD35" s="36"/>
      <c r="AE35" s="36"/>
      <c r="AF35">
        <v>1.85</v>
      </c>
      <c r="AG35">
        <v>1.99</v>
      </c>
      <c r="AH35" s="36"/>
      <c r="AI35" s="36"/>
      <c r="AJ35" t="s">
        <v>99</v>
      </c>
    </row>
    <row r="36" spans="1:36" ht="15" x14ac:dyDescent="0.25">
      <c r="A36">
        <v>1.22</v>
      </c>
      <c r="B36">
        <v>6.25</v>
      </c>
      <c r="C36">
        <v>12.82</v>
      </c>
      <c r="D36" s="20">
        <f t="shared" si="3"/>
        <v>5.7675251272345962E-2</v>
      </c>
      <c r="E36" s="17">
        <f>IF(OR($A36="",$B36="",$C36=""),"",A36*'MPTO_working_3-way'!$I35)</f>
        <v>1.290363806552262</v>
      </c>
      <c r="F36" s="21">
        <f>IF(OR($A36="",$B36="",$C36=""),"",B36*'MPTO_working_3-way'!$I35)</f>
        <v>6.610470320452162</v>
      </c>
      <c r="G36" s="22">
        <f>IF(OR($A36="",$B36="",$C36=""),"",C36*'MPTO_working_3-way'!$I35)</f>
        <v>13.559396721311476</v>
      </c>
      <c r="H36" s="17">
        <f>IF(OR($A36="",$B36="",$C36=""),"",'MPTO_working_3-way'!E35)</f>
        <v>1.249301878569685</v>
      </c>
      <c r="I36" s="21">
        <f>IF(OR($A36="",$B36="",$C36=""),"",'MPTO_working_3-way'!F35)</f>
        <v>7.1035382345888047</v>
      </c>
      <c r="J36" s="22">
        <f>IF(OR($A36="",$B36="",$C36=""),"",'MPTO_working_3-way'!G35)</f>
        <v>17.013157665732635</v>
      </c>
      <c r="K36" s="17">
        <f>IF(OR($A36="",$B36="",$C36=""),"",'OddsRatio_working_3-way'!H35)</f>
        <v>1.2594413161643729</v>
      </c>
      <c r="L36" s="21">
        <f>IF(OR($A36="",$B36="",$C36=""),"",'OddsRatio_working_3-way'!I35)</f>
        <v>7.1912132266498121</v>
      </c>
      <c r="M36" s="22">
        <f>IF(OR($A36="",$B36="",$C36=""),"",'OddsRatio_working_3-way'!J35)</f>
        <v>14.939074350285862</v>
      </c>
      <c r="N36" s="23">
        <f t="shared" si="16"/>
        <v>77.49752394806481</v>
      </c>
      <c r="O36" s="24">
        <f t="shared" si="17"/>
        <v>15.127516674662253</v>
      </c>
      <c r="P36" s="24">
        <f t="shared" si="18"/>
        <v>7.3749593772729387</v>
      </c>
      <c r="Q36" t="s">
        <v>85</v>
      </c>
      <c r="R36" t="s">
        <v>88</v>
      </c>
      <c r="S36" t="s">
        <v>199</v>
      </c>
      <c r="T36" s="35">
        <v>100</v>
      </c>
      <c r="U36" s="35">
        <f t="shared" si="19"/>
        <v>37.5</v>
      </c>
      <c r="V36" s="35">
        <f t="shared" si="20"/>
        <v>76.851851851851848</v>
      </c>
      <c r="W36" s="35">
        <f t="shared" si="21"/>
        <v>80.6949806949807</v>
      </c>
      <c r="X36" s="35">
        <f t="shared" si="22"/>
        <v>42.453167453167453</v>
      </c>
      <c r="Y36" s="35">
        <f t="shared" si="23"/>
        <v>81.805019305019314</v>
      </c>
      <c r="Z36" s="35">
        <f t="shared" si="24"/>
        <v>85.648148148148138</v>
      </c>
      <c r="AA36" s="35">
        <f t="shared" si="25"/>
        <v>-4.9531674531674525</v>
      </c>
      <c r="AB36" s="35">
        <f t="shared" si="26"/>
        <v>-4.9531674531674668</v>
      </c>
      <c r="AC36" s="35">
        <f t="shared" si="27"/>
        <v>-4.9531674531674383</v>
      </c>
      <c r="AF36">
        <v>1.61</v>
      </c>
      <c r="AG36">
        <v>2.3199999999999998</v>
      </c>
      <c r="AJ36" t="s">
        <v>99</v>
      </c>
    </row>
    <row r="37" spans="1:36" ht="15" x14ac:dyDescent="0.25">
      <c r="A37">
        <v>1.6</v>
      </c>
      <c r="B37">
        <v>4.32</v>
      </c>
      <c r="C37">
        <v>5.18</v>
      </c>
      <c r="D37" s="20">
        <f t="shared" si="3"/>
        <v>4.9531674531674508E-2</v>
      </c>
      <c r="E37" s="17">
        <f>IF(OR($A37="",$B37="",$C37=""),"",A37*'MPTO_working_3-way'!$I36)</f>
        <v>1.6792506792506794</v>
      </c>
      <c r="F37" s="21">
        <f>IF(OR($A37="",$B37="",$C37=""),"",B37*'MPTO_working_3-way'!$I36)</f>
        <v>4.5339768339768343</v>
      </c>
      <c r="G37" s="22">
        <f>IF(OR($A37="",$B37="",$C37=""),"",C37*'MPTO_working_3-way'!$I36)</f>
        <v>5.4365740740740733</v>
      </c>
      <c r="H37" s="17">
        <f>IF(OR($A37="",$B37="",$C37=""),"",'MPTO_working_3-way'!E36)</f>
        <v>1.6434138889976893</v>
      </c>
      <c r="I37" s="21">
        <f>IF(OR($A37="",$B37="",$C37=""),"",'MPTO_working_3-way'!F36)</f>
        <v>4.6517919011059066</v>
      </c>
      <c r="J37" s="22">
        <f>IF(OR($A37="",$B37="",$C37=""),"",'MPTO_working_3-way'!G36)</f>
        <v>5.6644503695703534</v>
      </c>
      <c r="K37" s="17">
        <f>IF(OR($A37="",$B37="",$C37=""),"",'OddsRatio_working_3-way'!H36)</f>
        <v>1.6552718550473187</v>
      </c>
      <c r="L37" s="21">
        <f>IF(OR($A37="",$B37="",$C37=""),"",'OddsRatio_working_3-way'!I36)</f>
        <v>4.6258375979284985</v>
      </c>
      <c r="M37" s="22">
        <f>IF(OR($A37="",$B37="",$C37=""),"",'OddsRatio_working_3-way'!J36)</f>
        <v>5.5650605901629895</v>
      </c>
      <c r="N37" s="23">
        <f t="shared" si="16"/>
        <v>59.550370433449707</v>
      </c>
      <c r="O37" s="24">
        <f t="shared" si="17"/>
        <v>22.05569275312952</v>
      </c>
      <c r="P37" s="24">
        <f t="shared" si="18"/>
        <v>18.393936813420765</v>
      </c>
      <c r="Q37" t="s">
        <v>93</v>
      </c>
      <c r="R37" t="s">
        <v>76</v>
      </c>
      <c r="S37" t="s">
        <v>199</v>
      </c>
      <c r="T37" s="35">
        <v>100</v>
      </c>
      <c r="U37" s="35">
        <f t="shared" si="19"/>
        <v>18.032786885245901</v>
      </c>
      <c r="V37" s="35">
        <f t="shared" si="20"/>
        <v>85.052316890881897</v>
      </c>
      <c r="W37" s="35">
        <f t="shared" si="21"/>
        <v>91.281604184829988</v>
      </c>
      <c r="X37" s="35">
        <f t="shared" si="22"/>
        <v>23.666078924288094</v>
      </c>
      <c r="Y37" s="35">
        <f t="shared" si="23"/>
        <v>90.685608929924115</v>
      </c>
      <c r="Z37" s="35">
        <f t="shared" si="24"/>
        <v>96.914896223872177</v>
      </c>
      <c r="AA37" s="35">
        <f t="shared" si="25"/>
        <v>-5.6332920390421926</v>
      </c>
      <c r="AB37" s="35">
        <f t="shared" si="26"/>
        <v>-5.6332920390422174</v>
      </c>
      <c r="AC37" s="35">
        <f t="shared" si="27"/>
        <v>-5.633292039042189</v>
      </c>
      <c r="AF37">
        <v>1.67</v>
      </c>
      <c r="AG37">
        <v>2.23</v>
      </c>
      <c r="AJ37" t="s">
        <v>99</v>
      </c>
    </row>
    <row r="38" spans="1:36" ht="15" x14ac:dyDescent="0.25">
      <c r="A38">
        <v>1.22</v>
      </c>
      <c r="B38">
        <v>6.69</v>
      </c>
      <c r="C38">
        <v>11.47</v>
      </c>
      <c r="D38" s="20">
        <f t="shared" si="3"/>
        <v>5.6332920390421926E-2</v>
      </c>
      <c r="E38" s="17">
        <f>IF(OR($A38="",$B38="",$C38=""),"",A38*'MPTO_working_3-way'!$I37)</f>
        <v>1.2887261628763147</v>
      </c>
      <c r="F38" s="21">
        <f>IF(OR($A38="",$B38="",$C38=""),"",B38*'MPTO_working_3-way'!$I37)</f>
        <v>7.0668672374119232</v>
      </c>
      <c r="G38" s="22">
        <f>IF(OR($A38="",$B38="",$C38=""),"",C38*'MPTO_working_3-way'!$I37)</f>
        <v>12.116138596878141</v>
      </c>
      <c r="H38" s="17">
        <f>IF(OR($A38="",$B38="",$C38=""),"",'MPTO_working_3-way'!E37)</f>
        <v>1.2486039187629696</v>
      </c>
      <c r="I38" s="21">
        <f>IF(OR($A38="",$B38="",$C38=""),"",'MPTO_working_3-way'!F37)</f>
        <v>7.651156771873878</v>
      </c>
      <c r="J38" s="22">
        <f>IF(OR($A38="",$B38="",$C38=""),"",'MPTO_working_3-way'!G37)</f>
        <v>14.618532745540151</v>
      </c>
      <c r="K38" s="17">
        <f>IF(OR($A38="",$B38="",$C38=""),"",'OddsRatio_working_3-way'!H37)</f>
        <v>1.2584125201717558</v>
      </c>
      <c r="L38" s="21">
        <f>IF(OR($A38="",$B38="",$C38=""),"",'OddsRatio_working_3-way'!I37)</f>
        <v>7.6834874535331386</v>
      </c>
      <c r="M38" s="22">
        <f>IF(OR($A38="",$B38="",$C38=""),"",'OddsRatio_working_3-way'!J37)</f>
        <v>13.298086755446736</v>
      </c>
      <c r="N38" s="23">
        <f t="shared" si="16"/>
        <v>77.596003620202353</v>
      </c>
      <c r="O38" s="24">
        <f t="shared" si="17"/>
        <v>14.150541766314925</v>
      </c>
      <c r="P38" s="24">
        <f t="shared" si="18"/>
        <v>8.2534546134827238</v>
      </c>
      <c r="Q38" t="s">
        <v>95</v>
      </c>
      <c r="R38" t="s">
        <v>74</v>
      </c>
      <c r="S38" t="s">
        <v>199</v>
      </c>
      <c r="T38" s="35">
        <v>100</v>
      </c>
      <c r="U38" s="35">
        <f t="shared" si="19"/>
        <v>46.524064171122987</v>
      </c>
      <c r="V38" s="35">
        <f t="shared" si="20"/>
        <v>73.474801061007966</v>
      </c>
      <c r="W38" s="35">
        <f t="shared" si="21"/>
        <v>75.369458128078819</v>
      </c>
      <c r="X38" s="35">
        <f t="shared" si="22"/>
        <v>51.15574081091323</v>
      </c>
      <c r="Y38" s="35">
        <f t="shared" si="23"/>
        <v>78.10647770079818</v>
      </c>
      <c r="Z38" s="35">
        <f t="shared" si="24"/>
        <v>80.001134767869047</v>
      </c>
      <c r="AA38" s="35">
        <f t="shared" si="25"/>
        <v>-4.6316766397902427</v>
      </c>
      <c r="AB38" s="35">
        <f t="shared" si="26"/>
        <v>-4.6316766397902143</v>
      </c>
      <c r="AC38" s="35">
        <f t="shared" si="27"/>
        <v>-4.6316766397902285</v>
      </c>
      <c r="AF38">
        <v>1.45</v>
      </c>
      <c r="AG38">
        <v>2.71</v>
      </c>
      <c r="AJ38" t="s">
        <v>99</v>
      </c>
    </row>
    <row r="39" spans="1:36" ht="15" x14ac:dyDescent="0.25">
      <c r="A39">
        <v>1.87</v>
      </c>
      <c r="B39">
        <v>3.77</v>
      </c>
      <c r="C39">
        <v>4.0599999999999996</v>
      </c>
      <c r="D39" s="20">
        <f t="shared" si="3"/>
        <v>4.6316766397902276E-2</v>
      </c>
      <c r="E39" s="17">
        <f>IF(OR($A39="",$B39="",$C39=""),"",A39*'MPTO_working_3-way'!$I38)</f>
        <v>1.9566123531640773</v>
      </c>
      <c r="F39" s="21">
        <f>IF(OR($A39="",$B39="",$C39=""),"",B39*'MPTO_working_3-way'!$I38)</f>
        <v>3.9446142093200915</v>
      </c>
      <c r="G39" s="22">
        <f>IF(OR($A39="",$B39="",$C39=""),"",C39*'MPTO_working_3-way'!$I38)</f>
        <v>4.2480460715754829</v>
      </c>
      <c r="H39" s="17">
        <f>IF(OR($A39="",$B39="",$C39=""),"",'MPTO_working_3-way'!E38)</f>
        <v>1.92559339162872</v>
      </c>
      <c r="I39" s="21">
        <f>IF(OR($A39="",$B39="",$C39=""),"",'MPTO_working_3-way'!F38)</f>
        <v>4.0029931619633192</v>
      </c>
      <c r="J39" s="22">
        <f>IF(OR($A39="",$B39="",$C39=""),"",'MPTO_working_3-way'!G38)</f>
        <v>4.3315076669212065</v>
      </c>
      <c r="K39" s="17">
        <f>IF(OR($A39="",$B39="",$C39=""),"",'OddsRatio_working_3-way'!H38)</f>
        <v>1.93715564236395</v>
      </c>
      <c r="L39" s="21">
        <f>IF(OR($A39="",$B39="",$C39=""),"",'OddsRatio_working_3-way'!I38)</f>
        <v>3.9838173900553331</v>
      </c>
      <c r="M39" s="22">
        <f>IF(OR($A39="",$B39="",$C39=""),"",'OddsRatio_working_3-way'!J38)</f>
        <v>4.2962026041766501</v>
      </c>
      <c r="N39" s="23">
        <f t="shared" si="16"/>
        <v>51.108744068945477</v>
      </c>
      <c r="O39" s="24">
        <f t="shared" si="17"/>
        <v>25.35102159388012</v>
      </c>
      <c r="P39" s="24">
        <f t="shared" si="18"/>
        <v>23.5402343371744</v>
      </c>
      <c r="Q39" t="s">
        <v>79</v>
      </c>
      <c r="R39" t="s">
        <v>86</v>
      </c>
      <c r="S39" t="s">
        <v>199</v>
      </c>
      <c r="T39" s="35">
        <v>100</v>
      </c>
      <c r="U39" s="35">
        <f t="shared" si="19"/>
        <v>62.546816479400754</v>
      </c>
      <c r="V39" s="35">
        <f t="shared" si="20"/>
        <v>71.181556195965413</v>
      </c>
      <c r="W39" s="35">
        <f t="shared" si="21"/>
        <v>61.832061068702288</v>
      </c>
      <c r="X39" s="35">
        <f t="shared" si="22"/>
        <v>66.986382735332285</v>
      </c>
      <c r="Y39" s="35">
        <f t="shared" si="23"/>
        <v>75.621122451896966</v>
      </c>
      <c r="Z39" s="35">
        <f t="shared" si="24"/>
        <v>66.271627324633826</v>
      </c>
      <c r="AA39" s="35">
        <f t="shared" si="25"/>
        <v>-4.4395662559315312</v>
      </c>
      <c r="AB39" s="35">
        <f t="shared" si="26"/>
        <v>-4.4395662559315525</v>
      </c>
      <c r="AC39" s="35">
        <f t="shared" si="27"/>
        <v>-4.4395662559315383</v>
      </c>
      <c r="AF39">
        <v>1.83</v>
      </c>
      <c r="AG39">
        <v>2.0099999999999998</v>
      </c>
      <c r="AJ39" t="s">
        <v>99</v>
      </c>
    </row>
    <row r="40" spans="1:36" ht="15" x14ac:dyDescent="0.25">
      <c r="A40">
        <v>2.67</v>
      </c>
      <c r="B40">
        <v>3.47</v>
      </c>
      <c r="C40">
        <v>2.62</v>
      </c>
      <c r="D40" s="20">
        <f t="shared" si="3"/>
        <v>4.4395662559315374E-2</v>
      </c>
      <c r="E40" s="17">
        <f>IF(OR($A40="",$B40="",$C40=""),"",A40*'MPTO_working_3-way'!$I39)</f>
        <v>2.7885364190333721</v>
      </c>
      <c r="F40" s="21">
        <f>IF(OR($A40="",$B40="",$C40=""),"",B40*'MPTO_working_3-way'!$I39)</f>
        <v>3.6240529490808244</v>
      </c>
      <c r="G40" s="22">
        <f>IF(OR($A40="",$B40="",$C40=""),"",C40*'MPTO_working_3-way'!$I39)</f>
        <v>2.7363166359054065</v>
      </c>
      <c r="H40" s="17">
        <f>IF(OR($A40="",$B40="",$C40=""),"",'MPTO_working_3-way'!E39)</f>
        <v>2.7798373204886841</v>
      </c>
      <c r="I40" s="21">
        <f>IF(OR($A40="",$B40="",$C40=""),"",'MPTO_working_3-way'!F39)</f>
        <v>3.6578333376363443</v>
      </c>
      <c r="J40" s="22">
        <f>IF(OR($A40="",$B40="",$C40=""),"",'MPTO_working_3-way'!G39)</f>
        <v>2.7256806686429838</v>
      </c>
      <c r="K40" s="17">
        <f>IF(OR($A40="",$B40="",$C40=""),"",'OddsRatio_working_3-way'!H39)</f>
        <v>2.7846667961025156</v>
      </c>
      <c r="L40" s="21">
        <f>IF(OR($A40="",$B40="",$C40=""),"",'OddsRatio_working_3-way'!I39)</f>
        <v>3.6395969978282716</v>
      </c>
      <c r="M40" s="22">
        <f>IF(OR($A40="",$B40="",$C40=""),"",'OddsRatio_working_3-way'!J39)</f>
        <v>2.7312336584946562</v>
      </c>
      <c r="N40" s="23">
        <f t="shared" si="16"/>
        <v>35.861105961335923</v>
      </c>
      <c r="O40" s="24">
        <f t="shared" si="17"/>
        <v>27.593415826157614</v>
      </c>
      <c r="P40" s="24">
        <f t="shared" si="18"/>
        <v>36.54547821250646</v>
      </c>
      <c r="Q40" t="s">
        <v>146</v>
      </c>
      <c r="R40" t="s">
        <v>149</v>
      </c>
      <c r="S40" t="s">
        <v>199</v>
      </c>
      <c r="T40" s="35">
        <v>100</v>
      </c>
      <c r="U40" s="35">
        <f t="shared" si="19"/>
        <v>31.972789115646258</v>
      </c>
      <c r="V40" s="35">
        <f t="shared" si="20"/>
        <v>77.973568281938327</v>
      </c>
      <c r="W40" s="35">
        <f t="shared" si="21"/>
        <v>84.80243161094225</v>
      </c>
      <c r="X40" s="35">
        <f t="shared" si="22"/>
        <v>37.224000107119423</v>
      </c>
      <c r="Y40" s="35">
        <f t="shared" si="23"/>
        <v>83.224779273411485</v>
      </c>
      <c r="Z40" s="35">
        <f t="shared" si="24"/>
        <v>90.053642602415422</v>
      </c>
      <c r="AA40" s="35">
        <f t="shared" si="25"/>
        <v>-5.2512109914731653</v>
      </c>
      <c r="AB40" s="35">
        <f t="shared" si="26"/>
        <v>-5.2512109914731582</v>
      </c>
      <c r="AC40" s="35">
        <f t="shared" si="27"/>
        <v>-5.2512109914731724</v>
      </c>
      <c r="AF40">
        <v>1.99</v>
      </c>
      <c r="AG40">
        <v>1.85</v>
      </c>
      <c r="AJ40" t="s">
        <v>173</v>
      </c>
    </row>
    <row r="41" spans="1:36" s="35" customFormat="1" ht="15" x14ac:dyDescent="0.25">
      <c r="A41">
        <v>1.47</v>
      </c>
      <c r="B41">
        <v>4.54</v>
      </c>
      <c r="C41">
        <v>6.58</v>
      </c>
      <c r="D41" s="20">
        <f t="shared" si="3"/>
        <v>5.2512109914731653E-2</v>
      </c>
      <c r="E41" s="17">
        <f>IF(OR($A41="",$B41="",$C41=""),"",A41*'MPTO_working_3-way'!$I40)</f>
        <v>1.5471928015746554</v>
      </c>
      <c r="F41" s="21">
        <f>IF(OR($A41="",$B41="",$C41=""),"",B41*'MPTO_working_3-way'!$I40)</f>
        <v>4.7784049790128815</v>
      </c>
      <c r="G41" s="22">
        <f>IF(OR($A41="",$B41="",$C41=""),"",C41*'MPTO_working_3-way'!$I40)</f>
        <v>6.9255296832389339</v>
      </c>
      <c r="H41" s="17">
        <f>IF(OR($A41="",$B41="",$C41=""),"",'MPTO_working_3-way'!E40)</f>
        <v>1.5088234360363824</v>
      </c>
      <c r="I41" s="21">
        <f>IF(OR($A41="",$B41="",$C41=""),"",'MPTO_working_3-way'!F40)</f>
        <v>4.93193241459843</v>
      </c>
      <c r="J41" s="22">
        <f>IF(OR($A41="",$B41="",$C41=""),"",'MPTO_working_3-way'!G40)</f>
        <v>7.4365118627833731</v>
      </c>
      <c r="K41" s="17">
        <f>IF(OR($A41="",$B41="",$C41=""),"",'OddsRatio_working_3-way'!H40)</f>
        <v>1.5207053115998959</v>
      </c>
      <c r="L41" s="21">
        <f>IF(OR($A41="",$B41="",$C41=""),"",'OddsRatio_working_3-way'!I40)</f>
        <v>4.921908091624748</v>
      </c>
      <c r="M41" s="22">
        <f>IF(OR($A41="",$B41="",$C41=""),"",'OddsRatio_working_3-way'!J40)</f>
        <v>7.1819907206966374</v>
      </c>
      <c r="N41" s="23">
        <f t="shared" si="16"/>
        <v>64.63318592112438</v>
      </c>
      <c r="O41" s="24">
        <f t="shared" si="17"/>
        <v>20.927485309262739</v>
      </c>
      <c r="P41" s="24">
        <f t="shared" si="18"/>
        <v>14.439328769612892</v>
      </c>
      <c r="Q41" t="s">
        <v>147</v>
      </c>
      <c r="R41" t="s">
        <v>101</v>
      </c>
      <c r="S41" t="s">
        <v>199</v>
      </c>
      <c r="T41" s="35">
        <v>100</v>
      </c>
      <c r="U41" s="35">
        <f t="shared" si="19"/>
        <v>68.051118210862612</v>
      </c>
      <c r="V41" s="35">
        <f t="shared" si="20"/>
        <v>70.760233918128648</v>
      </c>
      <c r="W41" s="35">
        <f t="shared" si="21"/>
        <v>56.709956709956707</v>
      </c>
      <c r="X41" s="35">
        <f t="shared" si="22"/>
        <v>72.529809371914638</v>
      </c>
      <c r="Y41" s="35">
        <f t="shared" si="23"/>
        <v>75.23892507918066</v>
      </c>
      <c r="Z41" s="35">
        <f t="shared" si="24"/>
        <v>61.188647871008726</v>
      </c>
      <c r="AA41" s="35">
        <f t="shared" si="25"/>
        <v>-4.4786911610520264</v>
      </c>
      <c r="AB41" s="35">
        <f t="shared" si="26"/>
        <v>-4.4786911610520121</v>
      </c>
      <c r="AC41" s="35">
        <f t="shared" si="27"/>
        <v>-4.4786911610520193</v>
      </c>
      <c r="AD41" s="36"/>
      <c r="AE41" s="36"/>
      <c r="AF41">
        <v>1.71</v>
      </c>
      <c r="AG41">
        <v>2.16</v>
      </c>
      <c r="AH41" s="36"/>
      <c r="AI41" s="36"/>
      <c r="AJ41" t="s">
        <v>173</v>
      </c>
    </row>
    <row r="42" spans="1:36" ht="15" x14ac:dyDescent="0.25">
      <c r="A42">
        <v>3.13</v>
      </c>
      <c r="B42">
        <v>3.42</v>
      </c>
      <c r="C42">
        <v>2.31</v>
      </c>
      <c r="D42" s="20">
        <f t="shared" si="3"/>
        <v>4.4786911610520175E-2</v>
      </c>
      <c r="E42" s="17">
        <f>IF(OR($A42="",$B42="",$C42=""),"",A42*'MPTO_working_3-way'!$I41)</f>
        <v>3.2701830333409281</v>
      </c>
      <c r="F42" s="21">
        <f>IF(OR($A42="",$B42="",$C42=""),"",B42*'MPTO_working_3-way'!$I41)</f>
        <v>3.573171237707979</v>
      </c>
      <c r="G42" s="22">
        <f>IF(OR($A42="",$B42="",$C42=""),"",C42*'MPTO_working_3-way'!$I41)</f>
        <v>2.4134577658203016</v>
      </c>
      <c r="H42" s="17">
        <f>IF(OR($A42="",$B42="",$C42=""),"",'MPTO_working_3-way'!E41)</f>
        <v>3.2834269148943802</v>
      </c>
      <c r="I42" s="21">
        <f>IF(OR($A42="",$B42="",$C42=""),"",'MPTO_working_3-way'!F41)</f>
        <v>3.6040102361968316</v>
      </c>
      <c r="J42" s="22">
        <f>IF(OR($A42="",$B42="",$C42=""),"",'MPTO_working_3-way'!G41)</f>
        <v>2.392507838561718</v>
      </c>
      <c r="K42" s="17">
        <f>IF(OR($A42="",$B42="",$C42=""),"",'OddsRatio_working_3-way'!H41)</f>
        <v>3.2788622149510984</v>
      </c>
      <c r="L42" s="21">
        <f>IF(OR($A42="",$B42="",$C42=""),"",'OddsRatio_working_3-way'!I41)</f>
        <v>3.5891298404608731</v>
      </c>
      <c r="M42" s="22">
        <f>IF(OR($A42="",$B42="",$C42=""),"",'OddsRatio_working_3-way'!J41)</f>
        <v>2.4015537566131164</v>
      </c>
      <c r="N42" s="23">
        <f t="shared" si="16"/>
        <v>30.579328123367045</v>
      </c>
      <c r="O42" s="24">
        <f t="shared" si="17"/>
        <v>27.986344159689725</v>
      </c>
      <c r="P42" s="24">
        <f t="shared" si="18"/>
        <v>41.434327716943223</v>
      </c>
      <c r="Q42" t="s">
        <v>152</v>
      </c>
      <c r="R42" t="s">
        <v>102</v>
      </c>
      <c r="S42" t="s">
        <v>199</v>
      </c>
      <c r="T42" s="35">
        <v>100</v>
      </c>
      <c r="U42" s="35">
        <f t="shared" si="19"/>
        <v>49.238578680203041</v>
      </c>
      <c r="V42" s="35">
        <f t="shared" si="20"/>
        <v>72.375690607734811</v>
      </c>
      <c r="W42" s="35">
        <f t="shared" si="21"/>
        <v>73.890339425587456</v>
      </c>
      <c r="X42" s="35">
        <f t="shared" si="22"/>
        <v>53.733969966677719</v>
      </c>
      <c r="Y42" s="35">
        <f t="shared" si="23"/>
        <v>76.871081894209482</v>
      </c>
      <c r="Z42" s="35">
        <f t="shared" si="24"/>
        <v>78.385730712062141</v>
      </c>
      <c r="AA42" s="35">
        <f t="shared" si="25"/>
        <v>-4.4953912864746783</v>
      </c>
      <c r="AB42" s="35">
        <f t="shared" si="26"/>
        <v>-4.4953912864746712</v>
      </c>
      <c r="AC42" s="35">
        <f t="shared" si="27"/>
        <v>-4.4953912864746854</v>
      </c>
      <c r="AF42">
        <v>1.99</v>
      </c>
      <c r="AG42">
        <v>1.85</v>
      </c>
      <c r="AJ42" t="s">
        <v>173</v>
      </c>
    </row>
    <row r="43" spans="1:36" ht="15" x14ac:dyDescent="0.25">
      <c r="A43">
        <v>1.97</v>
      </c>
      <c r="B43">
        <v>3.62</v>
      </c>
      <c r="C43">
        <v>3.83</v>
      </c>
      <c r="D43" s="20">
        <f t="shared" si="3"/>
        <v>4.4953912864746703E-2</v>
      </c>
      <c r="E43" s="17">
        <f>IF(OR($A43="",$B43="",$C43=""),"",A43*'MPTO_working_3-way'!$I42)</f>
        <v>2.0585592083435511</v>
      </c>
      <c r="F43" s="21">
        <f>IF(OR($A43="",$B43="",$C43=""),"",B43*'MPTO_working_3-way'!$I42)</f>
        <v>3.782733164570383</v>
      </c>
      <c r="G43" s="22">
        <f>IF(OR($A43="",$B43="",$C43=""),"",C43*'MPTO_working_3-way'!$I42)</f>
        <v>4.00217348627198</v>
      </c>
      <c r="H43" s="17">
        <f>IF(OR($A43="",$B43="",$C43=""),"",'MPTO_working_3-way'!E42)</f>
        <v>2.0299227849444041</v>
      </c>
      <c r="I43" s="21">
        <f>IF(OR($A43="",$B43="",$C43=""),"",'MPTO_working_3-way'!F42)</f>
        <v>3.8276273011718986</v>
      </c>
      <c r="J43" s="22">
        <f>IF(OR($A43="",$B43="",$C43=""),"",'MPTO_working_3-way'!G42)</f>
        <v>4.0631912687077616</v>
      </c>
      <c r="K43" s="17">
        <f>IF(OR($A43="",$B43="",$C43=""),"",'OddsRatio_working_3-way'!H42)</f>
        <v>2.0410013844282835</v>
      </c>
      <c r="L43" s="21">
        <f>IF(OR($A43="",$B43="",$C43=""),"",'OddsRatio_working_3-way'!I42)</f>
        <v>3.8117769352598976</v>
      </c>
      <c r="M43" s="22">
        <f>IF(OR($A43="",$B43="",$C43=""),"",'OddsRatio_working_3-way'!J42)</f>
        <v>4.0371483690021046</v>
      </c>
      <c r="N43" s="23">
        <f t="shared" si="16"/>
        <v>48.577665191600886</v>
      </c>
      <c r="O43" s="24">
        <f t="shared" si="17"/>
        <v>26.435911720291095</v>
      </c>
      <c r="P43" s="24">
        <f t="shared" si="18"/>
        <v>24.98642308810803</v>
      </c>
      <c r="Q43" t="s">
        <v>150</v>
      </c>
      <c r="R43" t="s">
        <v>145</v>
      </c>
      <c r="S43" t="s">
        <v>199</v>
      </c>
      <c r="T43" s="35">
        <v>100</v>
      </c>
      <c r="U43" s="35">
        <f t="shared" si="19"/>
        <v>50.980392156862742</v>
      </c>
      <c r="V43" s="35">
        <f t="shared" si="20"/>
        <v>71.428571428571431</v>
      </c>
      <c r="W43" s="35">
        <f t="shared" si="21"/>
        <v>72.899728997289984</v>
      </c>
      <c r="X43" s="35">
        <f t="shared" si="22"/>
        <v>55.6716995741386</v>
      </c>
      <c r="Y43" s="35">
        <f t="shared" si="23"/>
        <v>76.119878845847282</v>
      </c>
      <c r="Z43" s="35">
        <f t="shared" si="24"/>
        <v>77.591036414565821</v>
      </c>
      <c r="AA43" s="35">
        <f t="shared" si="25"/>
        <v>-4.6913074172758584</v>
      </c>
      <c r="AB43" s="35">
        <f t="shared" si="26"/>
        <v>-4.6913074172758513</v>
      </c>
      <c r="AC43" s="35">
        <f t="shared" si="27"/>
        <v>-4.6913074172758371</v>
      </c>
      <c r="AF43">
        <v>1.98</v>
      </c>
      <c r="AG43">
        <v>1.85</v>
      </c>
      <c r="AJ43" t="s">
        <v>173</v>
      </c>
    </row>
    <row r="44" spans="1:36" ht="15" x14ac:dyDescent="0.25">
      <c r="A44">
        <v>2.04</v>
      </c>
      <c r="B44">
        <v>3.5</v>
      </c>
      <c r="C44">
        <v>3.69</v>
      </c>
      <c r="D44" s="20">
        <f t="shared" si="3"/>
        <v>4.6913074172758584E-2</v>
      </c>
      <c r="E44" s="17">
        <f>IF(OR($A44="",$B44="",$C44=""),"",A44*'MPTO_working_3-way'!$I43)</f>
        <v>2.1357026713124276</v>
      </c>
      <c r="F44" s="21">
        <f>IF(OR($A44="",$B44="",$C44=""),"",B44*'MPTO_working_3-way'!$I43)</f>
        <v>3.664195759604655</v>
      </c>
      <c r="G44" s="22">
        <f>IF(OR($A44="",$B44="",$C44=""),"",C44*'MPTO_working_3-way'!$I43)</f>
        <v>3.8631092436974792</v>
      </c>
      <c r="H44" s="17">
        <f>IF(OR($A44="",$B44="",$C44=""),"",'MPTO_working_3-way'!E43)</f>
        <v>2.1072222666560028</v>
      </c>
      <c r="I44" s="21">
        <f>IF(OR($A44="",$B44="",$C44=""),"",'MPTO_working_3-way'!F43)</f>
        <v>3.7026533250885381</v>
      </c>
      <c r="J44" s="22">
        <f>IF(OR($A44="",$B44="",$C44=""),"",'MPTO_working_3-way'!G43)</f>
        <v>3.9159631391200955</v>
      </c>
      <c r="K44" s="17">
        <f>IF(OR($A44="",$B44="",$C44=""),"",'OddsRatio_working_3-way'!H43)</f>
        <v>2.1184975939741717</v>
      </c>
      <c r="L44" s="21">
        <f>IF(OR($A44="",$B44="",$C44=""),"",'OddsRatio_working_3-way'!I43)</f>
        <v>3.6886961393609901</v>
      </c>
      <c r="M44" s="22">
        <f>IF(OR($A44="",$B44="",$C44=""),"",'OddsRatio_working_3-way'!J43)</f>
        <v>3.8930370459524246</v>
      </c>
      <c r="N44" s="23">
        <f t="shared" si="16"/>
        <v>46.822997106871718</v>
      </c>
      <c r="O44" s="24">
        <f t="shared" si="17"/>
        <v>27.291118313719519</v>
      </c>
      <c r="P44" s="24">
        <f t="shared" si="18"/>
        <v>25.885884579408756</v>
      </c>
      <c r="Q44" t="s">
        <v>148</v>
      </c>
      <c r="R44" t="s">
        <v>151</v>
      </c>
      <c r="S44" t="s">
        <v>199</v>
      </c>
      <c r="T44" s="35">
        <v>100</v>
      </c>
      <c r="U44" s="35">
        <f t="shared" si="19"/>
        <v>43.820224719101127</v>
      </c>
      <c r="V44" s="35">
        <f t="shared" si="20"/>
        <v>72.375690607734811</v>
      </c>
      <c r="W44" s="35">
        <f t="shared" si="21"/>
        <v>77.578475336322867</v>
      </c>
      <c r="X44" s="35">
        <f t="shared" si="22"/>
        <v>50.045834055942329</v>
      </c>
      <c r="Y44" s="35">
        <f t="shared" si="23"/>
        <v>78.601299944576013</v>
      </c>
      <c r="Z44" s="35">
        <f t="shared" si="24"/>
        <v>83.80408467316407</v>
      </c>
      <c r="AA44" s="35">
        <f t="shared" si="25"/>
        <v>-6.2256093368412024</v>
      </c>
      <c r="AB44" s="35">
        <f t="shared" si="26"/>
        <v>-6.2256093368412024</v>
      </c>
      <c r="AC44" s="35">
        <f t="shared" si="27"/>
        <v>-6.2256093368412024</v>
      </c>
      <c r="AF44">
        <v>1.84</v>
      </c>
      <c r="AG44">
        <v>2</v>
      </c>
      <c r="AJ44" t="s">
        <v>173</v>
      </c>
    </row>
    <row r="45" spans="1:36" ht="15" x14ac:dyDescent="0.25">
      <c r="A45">
        <v>1.78</v>
      </c>
      <c r="B45">
        <v>3.62</v>
      </c>
      <c r="C45">
        <v>4.46</v>
      </c>
      <c r="D45" s="20">
        <f t="shared" si="3"/>
        <v>6.225609336841198E-2</v>
      </c>
      <c r="E45" s="17">
        <f>IF(OR($A45="",$B45="",$C45=""),"",A45*'MPTO_working_3-way'!$I44)</f>
        <v>1.8908158461957734</v>
      </c>
      <c r="F45" s="21">
        <f>IF(OR($A45="",$B45="",$C45=""),"",B45*'MPTO_working_3-way'!$I44)</f>
        <v>3.8453670579936516</v>
      </c>
      <c r="G45" s="22">
        <f>IF(OR($A45="",$B45="",$C45=""),"",C45*'MPTO_working_3-way'!$I44)</f>
        <v>4.7376621764231173</v>
      </c>
      <c r="H45" s="17">
        <f>IF(OR($A45="",$B45="",$C45=""),"",'MPTO_working_3-way'!E44)</f>
        <v>1.848272631901553</v>
      </c>
      <c r="I45" s="21">
        <f>IF(OR($A45="",$B45="",$C45=""),"",'MPTO_working_3-way'!F44)</f>
        <v>3.9140312347575201</v>
      </c>
      <c r="J45" s="22">
        <f>IF(OR($A45="",$B45="",$C45=""),"",'MPTO_working_3-way'!G44)</f>
        <v>4.9148933259208816</v>
      </c>
      <c r="K45" s="17">
        <f>IF(OR($A45="",$B45="",$C45=""),"",'OddsRatio_working_3-way'!H44)</f>
        <v>1.8635372136041872</v>
      </c>
      <c r="L45" s="21">
        <f>IF(OR($A45="",$B45="",$C45=""),"",'OddsRatio_working_3-way'!I44)</f>
        <v>3.9005993585166294</v>
      </c>
      <c r="M45" s="22">
        <f>IF(OR($A45="",$B45="",$C45=""),"",'OddsRatio_working_3-way'!J44)</f>
        <v>4.8305625116288313</v>
      </c>
      <c r="N45" s="23">
        <f t="shared" si="16"/>
        <v>52.887223365086022</v>
      </c>
      <c r="O45" s="24">
        <f t="shared" si="17"/>
        <v>26.005319776202519</v>
      </c>
      <c r="P45" s="24">
        <f t="shared" si="18"/>
        <v>21.107456858711462</v>
      </c>
      <c r="Q45" t="s">
        <v>153</v>
      </c>
      <c r="R45" t="s">
        <v>161</v>
      </c>
      <c r="S45" t="s">
        <v>199</v>
      </c>
      <c r="T45" s="35">
        <v>100</v>
      </c>
      <c r="U45" s="35">
        <f t="shared" si="19"/>
        <v>78.021978021978015</v>
      </c>
      <c r="V45" s="35">
        <f t="shared" si="20"/>
        <v>73.190348525469176</v>
      </c>
      <c r="W45" s="35">
        <f t="shared" si="21"/>
        <v>42.528735632183903</v>
      </c>
      <c r="X45" s="35">
        <f t="shared" si="22"/>
        <v>84.280915842346914</v>
      </c>
      <c r="Y45" s="35">
        <f t="shared" si="23"/>
        <v>79.449286345838061</v>
      </c>
      <c r="Z45" s="35">
        <f t="shared" si="24"/>
        <v>48.787673452552809</v>
      </c>
      <c r="AA45" s="35">
        <f t="shared" si="25"/>
        <v>-6.2589378203688995</v>
      </c>
      <c r="AB45" s="35">
        <f t="shared" si="26"/>
        <v>-6.2589378203688852</v>
      </c>
      <c r="AC45" s="35">
        <f t="shared" si="27"/>
        <v>-6.2589378203689066</v>
      </c>
      <c r="AF45">
        <v>1.81</v>
      </c>
      <c r="AG45">
        <v>2.0099999999999998</v>
      </c>
      <c r="AJ45" t="s">
        <v>174</v>
      </c>
    </row>
    <row r="46" spans="1:36" s="35" customFormat="1" ht="15" x14ac:dyDescent="0.25">
      <c r="A46">
        <v>4.55</v>
      </c>
      <c r="B46">
        <v>3.73</v>
      </c>
      <c r="C46">
        <v>1.74</v>
      </c>
      <c r="D46" s="20">
        <f t="shared" si="3"/>
        <v>6.2589378203689039E-2</v>
      </c>
      <c r="E46" s="17">
        <f>IF(OR($A46="",$B46="",$C46=""),"",A46*'MPTO_working_3-way'!$I45)</f>
        <v>4.8347816708267848</v>
      </c>
      <c r="F46" s="21">
        <f>IF(OR($A46="",$B46="",$C46=""),"",B46*'MPTO_working_3-way'!$I45)</f>
        <v>3.9634583806997603</v>
      </c>
      <c r="G46" s="22">
        <f>IF(OR($A46="",$B46="",$C46=""),"",C46*'MPTO_working_3-way'!$I45)</f>
        <v>1.8489055180744189</v>
      </c>
      <c r="H46" s="17">
        <f>IF(OR($A46="",$B46="",$C46=""),"",'MPTO_working_3-way'!E45)</f>
        <v>5.0272200409594419</v>
      </c>
      <c r="I46" s="21">
        <f>IF(OR($A46="",$B46="",$C46=""),"",'MPTO_working_3-way'!F45)</f>
        <v>4.0447611277325963</v>
      </c>
      <c r="J46" s="22">
        <f>IF(OR($A46="",$B46="",$C46=""),"",'MPTO_working_3-way'!G45)</f>
        <v>1.8055445896473357</v>
      </c>
      <c r="K46" s="17">
        <f>IF(OR($A46="",$B46="",$C46=""),"",'OddsRatio_working_3-way'!H45)</f>
        <v>4.937572907982398</v>
      </c>
      <c r="L46" s="21">
        <f>IF(OR($A46="",$B46="",$C46=""),"",'OddsRatio_working_3-way'!I45)</f>
        <v>4.0280490250118159</v>
      </c>
      <c r="M46" s="22">
        <f>IF(OR($A46="",$B46="",$C46=""),"",'OddsRatio_working_3-way'!J45)</f>
        <v>1.8207898456075988</v>
      </c>
      <c r="N46" s="23">
        <f t="shared" si="16"/>
        <v>20.68345724966299</v>
      </c>
      <c r="O46" s="24">
        <f t="shared" si="17"/>
        <v>25.230490746907929</v>
      </c>
      <c r="P46" s="24">
        <f t="shared" si="18"/>
        <v>54.086052003429074</v>
      </c>
      <c r="Q46" t="s">
        <v>158</v>
      </c>
      <c r="R46" t="s">
        <v>159</v>
      </c>
      <c r="S46" t="s">
        <v>199</v>
      </c>
      <c r="T46" s="35">
        <v>100</v>
      </c>
      <c r="U46" s="35">
        <f t="shared" si="19"/>
        <v>60.784313725490193</v>
      </c>
      <c r="V46" s="35">
        <f t="shared" si="20"/>
        <v>69.879518072289159</v>
      </c>
      <c r="W46" s="35">
        <f t="shared" si="21"/>
        <v>62.962962962962962</v>
      </c>
      <c r="X46" s="35">
        <f t="shared" si="22"/>
        <v>67.157518964747879</v>
      </c>
      <c r="Y46" s="35">
        <f t="shared" si="23"/>
        <v>76.252723311546845</v>
      </c>
      <c r="Z46" s="35">
        <f t="shared" si="24"/>
        <v>69.336168202220662</v>
      </c>
      <c r="AA46" s="35">
        <f t="shared" si="25"/>
        <v>-6.3732052392576861</v>
      </c>
      <c r="AB46" s="35">
        <f t="shared" si="26"/>
        <v>-6.3732052392576861</v>
      </c>
      <c r="AC46" s="35">
        <f t="shared" si="27"/>
        <v>-6.3732052392577003</v>
      </c>
      <c r="AD46" s="36"/>
      <c r="AE46" s="36"/>
      <c r="AF46">
        <v>1.74</v>
      </c>
      <c r="AG46">
        <v>2.0699999999999998</v>
      </c>
      <c r="AH46" s="36"/>
      <c r="AI46" s="36"/>
      <c r="AJ46" t="s">
        <v>174</v>
      </c>
    </row>
    <row r="47" spans="1:36" ht="15" x14ac:dyDescent="0.25">
      <c r="A47">
        <v>2.5499999999999998</v>
      </c>
      <c r="B47">
        <v>3.32</v>
      </c>
      <c r="C47">
        <v>2.7</v>
      </c>
      <c r="D47" s="20">
        <f t="shared" si="3"/>
        <v>6.3732052392576843E-2</v>
      </c>
      <c r="E47" s="17">
        <f>IF(OR($A47="",$B47="",$C47=""),"",A47*'MPTO_working_3-way'!$I46)</f>
        <v>2.7125167336010709</v>
      </c>
      <c r="F47" s="21">
        <f>IF(OR($A47="",$B47="",$C47=""),"",B47*'MPTO_working_3-way'!$I46)</f>
        <v>3.5315904139433552</v>
      </c>
      <c r="G47" s="22">
        <f>IF(OR($A47="",$B47="",$C47=""),"",C47*'MPTO_working_3-way'!$I46)</f>
        <v>2.8720765414599576</v>
      </c>
      <c r="H47" s="17">
        <f>IF(OR($A47="",$B47="",$C47=""),"",'MPTO_working_3-way'!E46)</f>
        <v>2.6960511417248538</v>
      </c>
      <c r="I47" s="21">
        <f>IF(OR($A47="",$B47="",$C47=""),"",'MPTO_working_3-way'!F46)</f>
        <v>3.5719286183079664</v>
      </c>
      <c r="J47" s="22">
        <f>IF(OR($A47="",$B47="",$C47=""),"",'MPTO_working_3-way'!G46)</f>
        <v>2.8642925166658317</v>
      </c>
      <c r="K47" s="17">
        <f>IF(OR($A47="",$B47="",$C47=""),"",'OddsRatio_working_3-way'!H46)</f>
        <v>2.7040976516860402</v>
      </c>
      <c r="L47" s="21">
        <f>IF(OR($A47="",$B47="",$C47=""),"",'OddsRatio_working_3-way'!I46)</f>
        <v>3.5506493883300725</v>
      </c>
      <c r="M47" s="22">
        <f>IF(OR($A47="",$B47="",$C47=""),"",'OddsRatio_working_3-way'!J46)</f>
        <v>2.8690103276556576</v>
      </c>
      <c r="N47" s="23">
        <f t="shared" si="16"/>
        <v>36.866132017273287</v>
      </c>
      <c r="O47" s="24">
        <f t="shared" si="17"/>
        <v>28.315854410857494</v>
      </c>
      <c r="P47" s="24">
        <f t="shared" si="18"/>
        <v>34.818013571869216</v>
      </c>
      <c r="Q47" t="s">
        <v>160</v>
      </c>
      <c r="R47" t="s">
        <v>155</v>
      </c>
      <c r="S47" t="s">
        <v>199</v>
      </c>
      <c r="T47" s="35">
        <v>100</v>
      </c>
      <c r="U47" s="35">
        <f t="shared" si="19"/>
        <v>84.496124031007753</v>
      </c>
      <c r="V47" s="35">
        <f t="shared" si="20"/>
        <v>76.580796252927385</v>
      </c>
      <c r="W47" s="35">
        <f t="shared" si="21"/>
        <v>32.432432432432435</v>
      </c>
      <c r="X47" s="35">
        <f t="shared" si="22"/>
        <v>90.986771314640166</v>
      </c>
      <c r="Y47" s="35">
        <f t="shared" si="23"/>
        <v>83.071443536559826</v>
      </c>
      <c r="Z47" s="35">
        <f t="shared" si="24"/>
        <v>38.923079716064848</v>
      </c>
      <c r="AA47" s="35">
        <f t="shared" si="25"/>
        <v>-6.4906472836324127</v>
      </c>
      <c r="AB47" s="35">
        <f t="shared" si="26"/>
        <v>-6.4906472836324411</v>
      </c>
      <c r="AC47" s="35">
        <f t="shared" si="27"/>
        <v>-6.4906472836324127</v>
      </c>
      <c r="AF47">
        <v>1.9</v>
      </c>
      <c r="AG47">
        <v>1.92</v>
      </c>
      <c r="AJ47" t="s">
        <v>174</v>
      </c>
    </row>
    <row r="48" spans="1:36" ht="15" x14ac:dyDescent="0.25">
      <c r="A48">
        <v>6.45</v>
      </c>
      <c r="B48">
        <v>4.2699999999999996</v>
      </c>
      <c r="C48">
        <v>1.48</v>
      </c>
      <c r="D48" s="20">
        <f t="shared" si="3"/>
        <v>6.4906472836324003E-2</v>
      </c>
      <c r="E48" s="17">
        <f>IF(OR($A48="",$B48="",$C48=""),"",A48*'MPTO_working_3-way'!$I47)</f>
        <v>6.8686467497942898</v>
      </c>
      <c r="F48" s="21">
        <f>IF(OR($A48="",$B48="",$C48=""),"",B48*'MPTO_working_3-way'!$I47)</f>
        <v>4.5471506390111029</v>
      </c>
      <c r="G48" s="22">
        <f>IF(OR($A48="",$B48="",$C48=""),"",C48*'MPTO_working_3-way'!$I47)</f>
        <v>1.5760615797977595</v>
      </c>
      <c r="H48" s="17">
        <f>IF(OR($A48="",$B48="",$C48=""),"",'MPTO_working_3-way'!E47)</f>
        <v>7.4960681954157113</v>
      </c>
      <c r="I48" s="21">
        <f>IF(OR($A48="",$B48="",$C48=""),"",'MPTO_working_3-way'!F47)</f>
        <v>4.7046304446851979</v>
      </c>
      <c r="J48" s="22">
        <f>IF(OR($A48="",$B48="",$C48=""),"",'MPTO_working_3-way'!G47)</f>
        <v>1.5289580416415243</v>
      </c>
      <c r="K48" s="17">
        <f>IF(OR($A48="",$B48="",$C48=""),"",'OddsRatio_working_3-way'!H47)</f>
        <v>7.1707211304617076</v>
      </c>
      <c r="L48" s="21">
        <f>IF(OR($A48="",$B48="",$C48=""),"",'OddsRatio_working_3-way'!I47)</f>
        <v>4.7024326782770238</v>
      </c>
      <c r="M48" s="22">
        <f>IF(OR($A48="",$B48="",$C48=""),"",'OddsRatio_working_3-way'!J47)</f>
        <v>1.5434763564443341</v>
      </c>
      <c r="N48" s="23">
        <f t="shared" si="16"/>
        <v>14.5589085656494</v>
      </c>
      <c r="O48" s="24">
        <f t="shared" si="17"/>
        <v>21.991793969189377</v>
      </c>
      <c r="P48" s="24">
        <f t="shared" si="18"/>
        <v>63.449297465161237</v>
      </c>
      <c r="Q48" t="s">
        <v>154</v>
      </c>
      <c r="R48" t="s">
        <v>157</v>
      </c>
      <c r="S48" t="s">
        <v>199</v>
      </c>
      <c r="T48" s="35">
        <v>100</v>
      </c>
      <c r="U48" s="35">
        <f t="shared" si="19"/>
        <v>55.357142857142868</v>
      </c>
      <c r="V48" s="35">
        <f t="shared" si="20"/>
        <v>71.098265895953759</v>
      </c>
      <c r="W48" s="35">
        <f t="shared" si="21"/>
        <v>66.996699669967001</v>
      </c>
      <c r="X48" s="35">
        <f t="shared" si="22"/>
        <v>61.905034434079241</v>
      </c>
      <c r="Y48" s="35">
        <f t="shared" si="23"/>
        <v>77.646157472890138</v>
      </c>
      <c r="Z48" s="35">
        <f t="shared" si="24"/>
        <v>73.54459124690338</v>
      </c>
      <c r="AA48" s="35">
        <f t="shared" si="25"/>
        <v>-6.5478915769363724</v>
      </c>
      <c r="AB48" s="35">
        <f t="shared" si="26"/>
        <v>-6.5478915769363795</v>
      </c>
      <c r="AC48" s="35">
        <f t="shared" si="27"/>
        <v>-6.5478915769363795</v>
      </c>
      <c r="AF48">
        <v>1.76</v>
      </c>
      <c r="AG48">
        <v>2.06</v>
      </c>
      <c r="AJ48" t="s">
        <v>174</v>
      </c>
    </row>
    <row r="49" spans="1:36" ht="15" x14ac:dyDescent="0.25">
      <c r="A49">
        <v>2.2400000000000002</v>
      </c>
      <c r="B49">
        <v>3.46</v>
      </c>
      <c r="C49">
        <v>3.03</v>
      </c>
      <c r="D49" s="20">
        <f t="shared" si="3"/>
        <v>6.5478915769363821E-2</v>
      </c>
      <c r="E49" s="17">
        <f>IF(OR($A49="",$B49="",$C49=""),"",A49*'MPTO_working_3-way'!$I48)</f>
        <v>2.3866727713233753</v>
      </c>
      <c r="F49" s="21">
        <f>IF(OR($A49="",$B49="",$C49=""),"",B49*'MPTO_working_3-way'!$I48)</f>
        <v>3.686557048561999</v>
      </c>
      <c r="G49" s="22">
        <f>IF(OR($A49="",$B49="",$C49=""),"",C49*'MPTO_working_3-way'!$I48)</f>
        <v>3.228401114781172</v>
      </c>
      <c r="H49" s="17">
        <f>IF(OR($A49="",$B49="",$C49=""),"",'MPTO_working_3-way'!E48)</f>
        <v>2.3551452257078629</v>
      </c>
      <c r="I49" s="21">
        <f>IF(OR($A49="",$B49="",$C49=""),"",'MPTO_working_3-way'!F48)</f>
        <v>3.7426405308312103</v>
      </c>
      <c r="J49" s="22">
        <f>IF(OR($A49="",$B49="",$C49=""),"",'MPTO_working_3-way'!G48)</f>
        <v>3.2445758198857924</v>
      </c>
      <c r="K49" s="17">
        <f>IF(OR($A49="",$B49="",$C49=""),"",'OddsRatio_working_3-way'!H48)</f>
        <v>2.3684988215718366</v>
      </c>
      <c r="L49" s="21">
        <f>IF(OR($A49="",$B49="",$C49=""),"",'OddsRatio_working_3-way'!I48)</f>
        <v>3.7149250815054167</v>
      </c>
      <c r="M49" s="22">
        <f>IF(OR($A49="",$B49="",$C49=""),"",'OddsRatio_working_3-way'!J48)</f>
        <v>3.2403650062829255</v>
      </c>
      <c r="N49" s="23">
        <f t="shared" si="16"/>
        <v>41.899334169950521</v>
      </c>
      <c r="O49" s="24">
        <f t="shared" si="17"/>
        <v>27.12558050308936</v>
      </c>
      <c r="P49" s="24">
        <f t="shared" si="18"/>
        <v>30.975085326960127</v>
      </c>
      <c r="Q49" t="s">
        <v>156</v>
      </c>
      <c r="R49" t="s">
        <v>162</v>
      </c>
      <c r="S49" t="s">
        <v>199</v>
      </c>
      <c r="T49" s="35">
        <v>100</v>
      </c>
      <c r="U49" s="35">
        <f t="shared" si="19"/>
        <v>62.406015037593981</v>
      </c>
      <c r="V49" s="35">
        <f t="shared" si="20"/>
        <v>71.671388101982998</v>
      </c>
      <c r="W49" s="35">
        <f t="shared" si="21"/>
        <v>59.514170040485837</v>
      </c>
      <c r="X49" s="35">
        <f t="shared" si="22"/>
        <v>68.814441857531165</v>
      </c>
      <c r="Y49" s="35">
        <f t="shared" si="23"/>
        <v>78.079814921920175</v>
      </c>
      <c r="Z49" s="35">
        <f t="shared" si="24"/>
        <v>65.922596860423013</v>
      </c>
      <c r="AA49" s="35">
        <f t="shared" si="25"/>
        <v>-6.4084268199371834</v>
      </c>
      <c r="AB49" s="35">
        <f t="shared" si="26"/>
        <v>-6.4084268199371763</v>
      </c>
      <c r="AC49" s="35">
        <f t="shared" si="27"/>
        <v>-6.4084268199371763</v>
      </c>
      <c r="AF49">
        <v>1.77</v>
      </c>
      <c r="AG49">
        <v>2.0299999999999998</v>
      </c>
      <c r="AJ49" t="s">
        <v>174</v>
      </c>
    </row>
    <row r="50" spans="1:36" ht="15" x14ac:dyDescent="0.25">
      <c r="A50">
        <v>2.66</v>
      </c>
      <c r="B50">
        <v>3.53</v>
      </c>
      <c r="C50">
        <v>2.4700000000000002</v>
      </c>
      <c r="D50" s="20">
        <f t="shared" si="3"/>
        <v>6.4084268199371852E-2</v>
      </c>
      <c r="E50" s="17">
        <f>IF(OR($A50="",$B50="",$C50=""),"",A50*'MPTO_working_3-way'!$I49)</f>
        <v>2.8304641534103294</v>
      </c>
      <c r="F50" s="21">
        <f>IF(OR($A50="",$B50="",$C50=""),"",B50*'MPTO_working_3-way'!$I49)</f>
        <v>3.7562174667437827</v>
      </c>
      <c r="G50" s="22">
        <f>IF(OR($A50="",$B50="",$C50=""),"",C50*'MPTO_working_3-way'!$I49)</f>
        <v>2.6282881424524485</v>
      </c>
      <c r="H50" s="17">
        <f>IF(OR($A50="",$B50="",$C50=""),"",'MPTO_working_3-way'!E49)</f>
        <v>2.820250540249555</v>
      </c>
      <c r="I50" s="21">
        <f>IF(OR($A50="",$B50="",$C50=""),"",'MPTO_working_3-way'!F49)</f>
        <v>3.8178912272434404</v>
      </c>
      <c r="J50" s="22">
        <f>IF(OR($A50="",$B50="",$C50=""),"",'MPTO_working_3-way'!G49)</f>
        <v>2.6075831651682533</v>
      </c>
      <c r="K50" s="17">
        <f>IF(OR($A50="",$B50="",$C50=""),"",'OddsRatio_working_3-way'!H49)</f>
        <v>2.8268712681540866</v>
      </c>
      <c r="L50" s="21">
        <f>IF(OR($A50="",$B50="",$C50=""),"",'OddsRatio_working_3-way'!I49)</f>
        <v>3.7843278966444811</v>
      </c>
      <c r="M50" s="22">
        <f>IF(OR($A50="",$B50="",$C50=""),"",'OddsRatio_working_3-way'!J49)</f>
        <v>2.6177715446906671</v>
      </c>
      <c r="N50" s="23">
        <f t="shared" si="16"/>
        <v>35.329894526137494</v>
      </c>
      <c r="O50" s="24">
        <f t="shared" si="17"/>
        <v>26.622526753406728</v>
      </c>
      <c r="P50" s="24">
        <f t="shared" si="18"/>
        <v>38.047578720455775</v>
      </c>
      <c r="Q50" t="s">
        <v>164</v>
      </c>
      <c r="R50" t="s">
        <v>171</v>
      </c>
      <c r="S50" t="s">
        <v>199</v>
      </c>
      <c r="T50" s="35">
        <v>100</v>
      </c>
      <c r="U50" s="35">
        <f t="shared" si="19"/>
        <v>44.134078212290497</v>
      </c>
      <c r="V50" s="35">
        <f t="shared" si="20"/>
        <v>74.619289340101517</v>
      </c>
      <c r="W50" s="35">
        <f t="shared" si="21"/>
        <v>73.262032085561486</v>
      </c>
      <c r="X50" s="35">
        <f t="shared" si="22"/>
        <v>52.118678574336975</v>
      </c>
      <c r="Y50" s="35">
        <f t="shared" si="23"/>
        <v>82.603889702147995</v>
      </c>
      <c r="Z50" s="35">
        <f t="shared" si="24"/>
        <v>81.246632447607965</v>
      </c>
      <c r="AA50" s="35">
        <f t="shared" si="25"/>
        <v>-7.9846003620464785</v>
      </c>
      <c r="AB50" s="35">
        <f t="shared" si="26"/>
        <v>-7.9846003620464785</v>
      </c>
      <c r="AC50" s="35">
        <f t="shared" si="27"/>
        <v>-7.9846003620464785</v>
      </c>
      <c r="AF50">
        <v>1.78</v>
      </c>
      <c r="AG50">
        <v>2.02</v>
      </c>
      <c r="AJ50" t="s">
        <v>175</v>
      </c>
    </row>
    <row r="51" spans="1:36" ht="15" x14ac:dyDescent="0.25">
      <c r="A51">
        <v>1.79</v>
      </c>
      <c r="B51">
        <v>3.94</v>
      </c>
      <c r="C51">
        <v>3.74</v>
      </c>
      <c r="D51" s="20">
        <f t="shared" si="3"/>
        <v>7.9846003620464678E-2</v>
      </c>
      <c r="E51" s="17">
        <f>IF(OR($A51="",$B51="",$C51=""),"",A51*'MPTO_working_3-way'!$I50)</f>
        <v>1.9329243464806318</v>
      </c>
      <c r="F51" s="21">
        <f>IF(OR($A51="",$B51="",$C51=""),"",B51*'MPTO_working_3-way'!$I50)</f>
        <v>4.2545932542646305</v>
      </c>
      <c r="G51" s="22">
        <f>IF(OR($A51="",$B51="",$C51=""),"",C51*'MPTO_working_3-way'!$I50)</f>
        <v>4.0386240535405378</v>
      </c>
      <c r="H51" s="17">
        <f>IF(OR($A51="",$B51="",$C51=""),"",'MPTO_working_3-way'!E50)</f>
        <v>1.8795442092634795</v>
      </c>
      <c r="I51" s="21">
        <f>IF(OR($A51="",$B51="",$C51=""),"",'MPTO_working_3-way'!F50)</f>
        <v>4.401567851414339</v>
      </c>
      <c r="J51" s="22">
        <f>IF(OR($A51="",$B51="",$C51=""),"",'MPTO_working_3-way'!G50)</f>
        <v>4.1534389223778385</v>
      </c>
      <c r="K51" s="17">
        <f>IF(OR($A51="",$B51="",$C51=""),"",'OddsRatio_working_3-way'!H50)</f>
        <v>1.8983252427608801</v>
      </c>
      <c r="L51" s="21">
        <f>IF(OR($A51="",$B51="",$C51=""),"",'OddsRatio_working_3-way'!I50)</f>
        <v>4.3431344477430214</v>
      </c>
      <c r="M51" s="22">
        <f>IF(OR($A51="",$B51="",$C51=""),"",'OddsRatio_working_3-way'!J50)</f>
        <v>4.1157103356516593</v>
      </c>
      <c r="N51" s="23">
        <f t="shared" si="16"/>
        <v>51.735082225062143</v>
      </c>
      <c r="O51" s="24">
        <f t="shared" si="17"/>
        <v>23.50400943727443</v>
      </c>
      <c r="P51" s="24">
        <f t="shared" si="18"/>
        <v>24.760908337663434</v>
      </c>
      <c r="Q51" t="s">
        <v>170</v>
      </c>
      <c r="R51" t="s">
        <v>165</v>
      </c>
      <c r="S51" t="s">
        <v>199</v>
      </c>
      <c r="T51" s="35">
        <v>100</v>
      </c>
      <c r="U51" s="35">
        <f t="shared" si="19"/>
        <v>50.248756218905463</v>
      </c>
      <c r="V51" s="35">
        <f t="shared" si="20"/>
        <v>72.752043596730246</v>
      </c>
      <c r="W51" s="35">
        <f t="shared" si="21"/>
        <v>70.588235294117652</v>
      </c>
      <c r="X51" s="35">
        <f t="shared" si="22"/>
        <v>56.659721109152116</v>
      </c>
      <c r="Y51" s="35">
        <f t="shared" si="23"/>
        <v>79.163008486976878</v>
      </c>
      <c r="Z51" s="35">
        <f t="shared" si="24"/>
        <v>76.999200184364298</v>
      </c>
      <c r="AA51" s="35">
        <f t="shared" si="25"/>
        <v>-6.4109648902466532</v>
      </c>
      <c r="AB51" s="35">
        <f t="shared" si="26"/>
        <v>-6.4109648902466319</v>
      </c>
      <c r="AC51" s="35">
        <f t="shared" si="27"/>
        <v>-6.4109648902466461</v>
      </c>
      <c r="AF51">
        <v>1.53</v>
      </c>
      <c r="AG51">
        <v>2.39</v>
      </c>
      <c r="AJ51" t="s">
        <v>175</v>
      </c>
    </row>
    <row r="52" spans="1:36" ht="15" x14ac:dyDescent="0.25">
      <c r="A52">
        <v>2.0099999999999998</v>
      </c>
      <c r="B52">
        <v>3.67</v>
      </c>
      <c r="C52">
        <v>3.4</v>
      </c>
      <c r="D52" s="20">
        <f t="shared" si="3"/>
        <v>6.4109648902466398E-2</v>
      </c>
      <c r="E52" s="17">
        <f>IF(OR($A52="",$B52="",$C52=""),"",A52*'MPTO_working_3-way'!$I51)</f>
        <v>2.1388603942939572</v>
      </c>
      <c r="F52" s="21">
        <f>IF(OR($A52="",$B52="",$C52=""),"",B52*'MPTO_working_3-way'!$I51)</f>
        <v>3.9052824114720517</v>
      </c>
      <c r="G52" s="22">
        <f>IF(OR($A52="",$B52="",$C52=""),"",C52*'MPTO_working_3-way'!$I51)</f>
        <v>3.6179728062683858</v>
      </c>
      <c r="H52" s="17">
        <f>IF(OR($A52="",$B52="",$C52=""),"",'MPTO_working_3-way'!E51)</f>
        <v>2.1002113544099714</v>
      </c>
      <c r="I52" s="21">
        <f>IF(OR($A52="",$B52="",$C52=""),"",'MPTO_working_3-way'!F51)</f>
        <v>3.9823235637829417</v>
      </c>
      <c r="J52" s="22">
        <f>IF(OR($A52="",$B52="",$C52=""),"",'MPTO_working_3-way'!G51)</f>
        <v>3.6663911923587067</v>
      </c>
      <c r="K52" s="17">
        <f>IF(OR($A52="",$B52="",$C52=""),"",'OddsRatio_working_3-way'!H51)</f>
        <v>2.1152504363542302</v>
      </c>
      <c r="L52" s="21">
        <f>IF(OR($A52="",$B52="",$C52=""),"",'OddsRatio_working_3-way'!I51)</f>
        <v>3.9482363020453426</v>
      </c>
      <c r="M52" s="22">
        <f>IF(OR($A52="",$B52="",$C52=""),"",'OddsRatio_working_3-way'!J51)</f>
        <v>3.6501000467823301</v>
      </c>
      <c r="N52" s="23">
        <f t="shared" si="16"/>
        <v>46.753869615230421</v>
      </c>
      <c r="O52" s="24">
        <f t="shared" si="17"/>
        <v>25.606342759295131</v>
      </c>
      <c r="P52" s="24">
        <f t="shared" si="18"/>
        <v>27.639787625474447</v>
      </c>
      <c r="Q52" t="s">
        <v>166</v>
      </c>
      <c r="R52" t="s">
        <v>167</v>
      </c>
      <c r="S52" t="s">
        <v>199</v>
      </c>
      <c r="T52" s="35">
        <v>100</v>
      </c>
      <c r="U52" s="35">
        <f t="shared" si="19"/>
        <v>46.236559139784944</v>
      </c>
      <c r="V52" s="35">
        <f t="shared" si="20"/>
        <v>74.226804123711347</v>
      </c>
      <c r="W52" s="35">
        <f t="shared" si="21"/>
        <v>73.118279569892465</v>
      </c>
      <c r="X52" s="35">
        <f t="shared" si="22"/>
        <v>52.654916306396181</v>
      </c>
      <c r="Y52" s="35">
        <f t="shared" si="23"/>
        <v>80.645161290322577</v>
      </c>
      <c r="Z52" s="35">
        <f t="shared" si="24"/>
        <v>79.536636736503709</v>
      </c>
      <c r="AA52" s="35">
        <f t="shared" si="25"/>
        <v>-6.4183571666112371</v>
      </c>
      <c r="AB52" s="35">
        <f t="shared" si="26"/>
        <v>-6.41835716661123</v>
      </c>
      <c r="AC52" s="35">
        <f t="shared" si="27"/>
        <v>-6.4183571666112442</v>
      </c>
      <c r="AF52">
        <v>1.88</v>
      </c>
      <c r="AG52">
        <v>1.94</v>
      </c>
      <c r="AJ52" t="s">
        <v>175</v>
      </c>
    </row>
    <row r="53" spans="1:36" s="35" customFormat="1" ht="15" x14ac:dyDescent="0.25">
      <c r="A53">
        <v>1.86</v>
      </c>
      <c r="B53">
        <v>3.88</v>
      </c>
      <c r="C53">
        <v>3.72</v>
      </c>
      <c r="D53" s="20">
        <f t="shared" si="3"/>
        <v>6.4183571666112327E-2</v>
      </c>
      <c r="E53" s="17">
        <f>IF(OR($A53="",$B53="",$C53=""),"",A53*'MPTO_working_3-way'!$I52)</f>
        <v>1.9793814432989689</v>
      </c>
      <c r="F53" s="21">
        <f>IF(OR($A53="",$B53="",$C53=""),"",B53*'MPTO_working_3-way'!$I52)</f>
        <v>4.129032258064516</v>
      </c>
      <c r="G53" s="22">
        <f>IF(OR($A53="",$B53="",$C53=""),"",C53*'MPTO_working_3-way'!$I52)</f>
        <v>3.9587628865979378</v>
      </c>
      <c r="H53" s="17">
        <f>IF(OR($A53="",$B53="",$C53=""),"",'MPTO_working_3-way'!E52)</f>
        <v>1.9370839596306633</v>
      </c>
      <c r="I53" s="21">
        <f>IF(OR($A53="",$B53="",$C53=""),"",'MPTO_working_3-way'!F52)</f>
        <v>4.2312382739212007</v>
      </c>
      <c r="J53" s="22">
        <f>IF(OR($A53="",$B53="",$C53=""),"",'MPTO_working_3-way'!G52)</f>
        <v>4.0416666666666661</v>
      </c>
      <c r="K53" s="17">
        <f>IF(OR($A53="",$B53="",$C53=""),"",'OddsRatio_working_3-way'!H52)</f>
        <v>1.9525896050638885</v>
      </c>
      <c r="L53" s="21">
        <f>IF(OR($A53="",$B53="",$C53=""),"",'OddsRatio_working_3-way'!I52)</f>
        <v>4.1900675146325552</v>
      </c>
      <c r="M53" s="22">
        <f>IF(OR($A53="",$B53="",$C53=""),"",'OddsRatio_working_3-way'!J52)</f>
        <v>4.0128415415974139</v>
      </c>
      <c r="N53" s="23">
        <f t="shared" si="16"/>
        <v>50.520833333333336</v>
      </c>
      <c r="O53" s="24">
        <f t="shared" si="17"/>
        <v>24.21875</v>
      </c>
      <c r="P53" s="24">
        <f t="shared" si="18"/>
        <v>25.260416666666668</v>
      </c>
      <c r="Q53" t="s">
        <v>172</v>
      </c>
      <c r="R53" t="s">
        <v>168</v>
      </c>
      <c r="S53" t="s">
        <v>199</v>
      </c>
      <c r="T53" s="35">
        <v>100</v>
      </c>
      <c r="U53" s="35">
        <f t="shared" si="19"/>
        <v>44.134078212290497</v>
      </c>
      <c r="V53" s="35">
        <f t="shared" si="20"/>
        <v>74.226804123711347</v>
      </c>
      <c r="W53" s="35">
        <f t="shared" si="21"/>
        <v>75.124378109452735</v>
      </c>
      <c r="X53" s="35">
        <f t="shared" si="22"/>
        <v>50.648817766835933</v>
      </c>
      <c r="Y53" s="35">
        <f t="shared" si="23"/>
        <v>80.741543678256761</v>
      </c>
      <c r="Z53" s="35">
        <f t="shared" si="24"/>
        <v>81.639117663998164</v>
      </c>
      <c r="AA53" s="35">
        <f t="shared" si="25"/>
        <v>-6.5147395545454359</v>
      </c>
      <c r="AB53" s="35">
        <f t="shared" si="26"/>
        <v>-6.5147395545454145</v>
      </c>
      <c r="AC53" s="35">
        <f t="shared" si="27"/>
        <v>-6.5147395545454287</v>
      </c>
      <c r="AD53" s="36"/>
      <c r="AE53" s="36"/>
      <c r="AF53">
        <v>1.6</v>
      </c>
      <c r="AG53">
        <v>2.27</v>
      </c>
      <c r="AH53" s="36"/>
      <c r="AI53" s="36"/>
      <c r="AJ53" t="s">
        <v>175</v>
      </c>
    </row>
    <row r="54" spans="1:36" ht="15" x14ac:dyDescent="0.25">
      <c r="A54">
        <v>1.79</v>
      </c>
      <c r="B54">
        <v>3.88</v>
      </c>
      <c r="C54">
        <v>4.0199999999999996</v>
      </c>
      <c r="D54" s="20">
        <f t="shared" si="3"/>
        <v>6.5147395545454234E-2</v>
      </c>
      <c r="E54" s="17">
        <f>IF(OR($A54="",$B54="",$C54=""),"",A54*'MPTO_working_3-way'!$I53)</f>
        <v>1.9066138380263631</v>
      </c>
      <c r="F54" s="21">
        <f>IF(OR($A54="",$B54="",$C54=""),"",B54*'MPTO_working_3-way'!$I53)</f>
        <v>4.1327718947163623</v>
      </c>
      <c r="G54" s="22">
        <f>IF(OR($A54="",$B54="",$C54=""),"",C54*'MPTO_working_3-way'!$I53)</f>
        <v>4.2818925300927253</v>
      </c>
      <c r="H54" s="17">
        <f>IF(OR($A54="",$B54="",$C54=""),"",'MPTO_working_3-way'!E53)</f>
        <v>1.8623936227550981</v>
      </c>
      <c r="I54" s="21">
        <f>IF(OR($A54="",$B54="",$C54=""),"",'MPTO_working_3-way'!F53)</f>
        <v>4.2369980045025164</v>
      </c>
      <c r="J54" s="22">
        <f>IF(OR($A54="",$B54="",$C54=""),"",'MPTO_working_3-way'!G53)</f>
        <v>4.4045020630283771</v>
      </c>
      <c r="K54" s="17">
        <f>IF(OR($A54="",$B54="",$C54=""),"",'OddsRatio_working_3-way'!H53)</f>
        <v>1.8781124382810368</v>
      </c>
      <c r="L54" s="21">
        <f>IF(OR($A54="",$B54="",$C54=""),"",'OddsRatio_working_3-way'!I53)</f>
        <v>4.201220028163779</v>
      </c>
      <c r="M54" s="22">
        <f>IF(OR($A54="",$B54="",$C54=""),"",'OddsRatio_working_3-way'!J53)</f>
        <v>4.3568348906439622</v>
      </c>
      <c r="N54" s="23">
        <f t="shared" si="16"/>
        <v>52.449005669399362</v>
      </c>
      <c r="O54" s="24">
        <f t="shared" si="17"/>
        <v>24.196835089748678</v>
      </c>
      <c r="P54" s="24">
        <f t="shared" si="18"/>
        <v>23.35415924085196</v>
      </c>
      <c r="Q54" t="s">
        <v>169</v>
      </c>
      <c r="R54" t="s">
        <v>163</v>
      </c>
      <c r="S54" t="s">
        <v>199</v>
      </c>
      <c r="T54" s="35">
        <v>100</v>
      </c>
      <c r="U54" s="35">
        <f t="shared" si="19"/>
        <v>63.63636363636364</v>
      </c>
      <c r="V54" s="35">
        <f t="shared" si="20"/>
        <v>67.21311475409837</v>
      </c>
      <c r="W54" s="35">
        <f t="shared" si="21"/>
        <v>65.870307167235495</v>
      </c>
      <c r="X54" s="35">
        <f t="shared" si="22"/>
        <v>66.916578078666149</v>
      </c>
      <c r="Y54" s="35">
        <f t="shared" si="23"/>
        <v>70.493329196400865</v>
      </c>
      <c r="Z54" s="35">
        <f t="shared" si="24"/>
        <v>69.150521609538004</v>
      </c>
      <c r="AA54" s="35">
        <f t="shared" si="25"/>
        <v>-3.2802144423025084</v>
      </c>
      <c r="AB54" s="35">
        <f t="shared" si="26"/>
        <v>-3.2802144423024941</v>
      </c>
      <c r="AC54" s="35">
        <f t="shared" si="27"/>
        <v>-3.2802144423025084</v>
      </c>
      <c r="AF54">
        <v>1.65</v>
      </c>
      <c r="AG54">
        <v>2.23</v>
      </c>
      <c r="AJ54" t="s">
        <v>175</v>
      </c>
    </row>
    <row r="55" spans="1:36" ht="15" x14ac:dyDescent="0.25">
      <c r="A55">
        <v>2.75</v>
      </c>
      <c r="B55">
        <v>3.05</v>
      </c>
      <c r="C55">
        <v>2.93</v>
      </c>
      <c r="D55" s="20">
        <f t="shared" si="3"/>
        <v>3.2802144423025092E-2</v>
      </c>
      <c r="E55" s="17">
        <f>IF(OR($A55="",$B55="",$C55=""),"",A55*'MPTO_working_3-way'!$I54)</f>
        <v>2.8402058971633188</v>
      </c>
      <c r="F55" s="21">
        <f>IF(OR($A55="",$B55="",$C55=""),"",B55*'MPTO_working_3-way'!$I54)</f>
        <v>3.1500465404902265</v>
      </c>
      <c r="G55" s="22">
        <f>IF(OR($A55="",$B55="",$C55=""),"",C55*'MPTO_working_3-way'!$I54)</f>
        <v>3.0261102831594635</v>
      </c>
      <c r="H55" s="17">
        <f>IF(OR($A55="",$B55="",$C55=""),"",'MPTO_working_3-way'!E54)</f>
        <v>2.8352521547683711</v>
      </c>
      <c r="I55" s="21">
        <f>IF(OR($A55="",$B55="",$C55=""),"",'MPTO_working_3-way'!F54)</f>
        <v>3.1552230502163896</v>
      </c>
      <c r="J55" s="22">
        <f>IF(OR($A55="",$B55="",$C55=""),"",'MPTO_working_3-way'!G54)</f>
        <v>3.0269744574059154</v>
      </c>
      <c r="K55" s="17">
        <f>IF(OR($A55="",$B55="",$C55=""),"",'OddsRatio_working_3-way'!H54)</f>
        <v>2.8376273041504607</v>
      </c>
      <c r="L55" s="21">
        <f>IF(OR($A55="",$B55="",$C55=""),"",'OddsRatio_working_3-way'!I54)</f>
        <v>3.1526491277191107</v>
      </c>
      <c r="M55" s="22">
        <f>IF(OR($A55="",$B55="",$C55=""),"",'OddsRatio_working_3-way'!J54)</f>
        <v>3.0266403982916512</v>
      </c>
      <c r="N55" s="23">
        <f t="shared" si="16"/>
        <v>35.208715008963217</v>
      </c>
      <c r="O55" s="24">
        <f t="shared" si="17"/>
        <v>31.745562712999625</v>
      </c>
      <c r="P55" s="24">
        <f t="shared" si="18"/>
        <v>33.045722278037154</v>
      </c>
      <c r="Q55" t="s">
        <v>178</v>
      </c>
      <c r="R55" t="s">
        <v>179</v>
      </c>
      <c r="S55" t="s">
        <v>199</v>
      </c>
      <c r="T55" s="35">
        <v>100</v>
      </c>
      <c r="U55" s="35">
        <f t="shared" si="19"/>
        <v>57.446808510638299</v>
      </c>
      <c r="V55" s="35">
        <f t="shared" si="20"/>
        <v>66.777408637873762</v>
      </c>
      <c r="W55" s="35">
        <f t="shared" si="21"/>
        <v>72.451790633608823</v>
      </c>
      <c r="X55" s="35">
        <f t="shared" si="22"/>
        <v>60.770800728517436</v>
      </c>
      <c r="Y55" s="35">
        <f t="shared" si="23"/>
        <v>70.1014008557529</v>
      </c>
      <c r="Z55" s="35">
        <f t="shared" si="24"/>
        <v>75.775782851487946</v>
      </c>
      <c r="AA55" s="35">
        <f t="shared" si="25"/>
        <v>-3.3239922178791375</v>
      </c>
      <c r="AB55" s="35">
        <f t="shared" si="26"/>
        <v>-3.3239922178791375</v>
      </c>
      <c r="AC55" s="35">
        <f t="shared" si="27"/>
        <v>-3.3239922178791232</v>
      </c>
      <c r="AF55">
        <v>2.4700000000000002</v>
      </c>
      <c r="AG55">
        <v>1.58</v>
      </c>
      <c r="AJ55" t="s">
        <v>202</v>
      </c>
    </row>
    <row r="56" spans="1:36" ht="15" x14ac:dyDescent="0.25">
      <c r="A56">
        <v>2.35</v>
      </c>
      <c r="B56">
        <v>3.01</v>
      </c>
      <c r="C56">
        <v>3.63</v>
      </c>
      <c r="D56" s="20">
        <f t="shared" si="3"/>
        <v>3.3239922178791348E-2</v>
      </c>
      <c r="E56" s="17">
        <f>IF(OR($A56="",$B56="",$C56=""),"",A56*'MPTO_working_3-way'!$I55)</f>
        <v>2.4281138171201597</v>
      </c>
      <c r="F56" s="21">
        <f>IF(OR($A56="",$B56="",$C56=""),"",B56*'MPTO_working_3-way'!$I55)</f>
        <v>3.1100521657581619</v>
      </c>
      <c r="G56" s="22">
        <f>IF(OR($A56="",$B56="",$C56=""),"",C56*'MPTO_working_3-way'!$I55)</f>
        <v>3.7506609175090126</v>
      </c>
      <c r="H56" s="17">
        <f>IF(OR($A56="",$B56="",$C56=""),"",'MPTO_working_3-way'!E55)</f>
        <v>2.4128249900040424</v>
      </c>
      <c r="I56" s="21">
        <f>IF(OR($A56="",$B56="",$C56=""),"",'MPTO_working_3-way'!F55)</f>
        <v>3.1138491159654951</v>
      </c>
      <c r="J56" s="22">
        <f>IF(OR($A56="",$B56="",$C56=""),"",'MPTO_working_3-way'!G55)</f>
        <v>3.7821179402666227</v>
      </c>
      <c r="K56" s="17">
        <f>IF(OR($A56="",$B56="",$C56=""),"",'OddsRatio_working_3-way'!H55)</f>
        <v>2.4196495758122598</v>
      </c>
      <c r="L56" s="21">
        <f>IF(OR($A56="",$B56="",$C56=""),"",'OddsRatio_working_3-way'!I55)</f>
        <v>3.1137004795426977</v>
      </c>
      <c r="M56" s="22">
        <f>IF(OR($A56="",$B56="",$C56=""),"",'OddsRatio_working_3-way'!J55)</f>
        <v>3.7656876921379583</v>
      </c>
      <c r="N56" s="23">
        <f t="shared" si="16"/>
        <v>41.184230860563204</v>
      </c>
      <c r="O56" s="24">
        <f t="shared" si="17"/>
        <v>32.153801502433069</v>
      </c>
      <c r="P56" s="24">
        <f t="shared" si="18"/>
        <v>26.661967637003727</v>
      </c>
      <c r="Q56" t="s">
        <v>180</v>
      </c>
      <c r="R56" t="s">
        <v>181</v>
      </c>
      <c r="S56" t="s">
        <v>199</v>
      </c>
      <c r="T56" s="35">
        <v>100</v>
      </c>
      <c r="U56" s="35">
        <f t="shared" si="19"/>
        <v>53.051643192488264</v>
      </c>
      <c r="V56" s="35">
        <f t="shared" si="20"/>
        <v>67.10526315789474</v>
      </c>
      <c r="W56" s="35">
        <f t="shared" si="21"/>
        <v>76.470588235294116</v>
      </c>
      <c r="X56" s="35">
        <f t="shared" si="22"/>
        <v>56.424148606811151</v>
      </c>
      <c r="Y56" s="35">
        <f t="shared" si="23"/>
        <v>70.477768572217613</v>
      </c>
      <c r="Z56" s="35">
        <f t="shared" si="24"/>
        <v>79.843093649617003</v>
      </c>
      <c r="AA56" s="35">
        <f t="shared" si="25"/>
        <v>-3.3725054143228874</v>
      </c>
      <c r="AB56" s="35">
        <f t="shared" si="26"/>
        <v>-3.3725054143228732</v>
      </c>
      <c r="AC56" s="35">
        <f t="shared" si="27"/>
        <v>-3.3725054143228874</v>
      </c>
      <c r="AF56">
        <v>2.68</v>
      </c>
      <c r="AG56">
        <v>1.5</v>
      </c>
      <c r="AJ56" t="s">
        <v>202</v>
      </c>
    </row>
    <row r="57" spans="1:36" ht="15" x14ac:dyDescent="0.25">
      <c r="A57">
        <v>2.13</v>
      </c>
      <c r="B57">
        <v>3.04</v>
      </c>
      <c r="C57">
        <v>4.25</v>
      </c>
      <c r="D57" s="20">
        <f t="shared" si="3"/>
        <v>3.3725054143228794E-2</v>
      </c>
      <c r="E57" s="17">
        <f>IF(OR($A57="",$B57="",$C57=""),"",A57*'MPTO_working_3-way'!$I56)</f>
        <v>2.2018343653250771</v>
      </c>
      <c r="F57" s="21">
        <f>IF(OR($A57="",$B57="",$C57=""),"",B57*'MPTO_working_3-way'!$I56)</f>
        <v>3.1425241645954154</v>
      </c>
      <c r="G57" s="22">
        <f>IF(OR($A57="",$B57="",$C57=""),"",C57*'MPTO_working_3-way'!$I56)</f>
        <v>4.3933314801087224</v>
      </c>
      <c r="H57" s="17">
        <f>IF(OR($A57="",$B57="",$C57=""),"",'MPTO_working_3-way'!E56)</f>
        <v>2.1822536007972104</v>
      </c>
      <c r="I57" s="21">
        <f>IF(OR($A57="",$B57="",$C57=""),"",'MPTO_working_3-way'!F56)</f>
        <v>3.147567233714839</v>
      </c>
      <c r="J57" s="22">
        <f>IF(OR($A57="",$B57="",$C57=""),"",'MPTO_working_3-way'!G56)</f>
        <v>4.4632409785106093</v>
      </c>
      <c r="K57" s="17">
        <f>IF(OR($A57="",$B57="",$C57=""),"",'OddsRatio_working_3-way'!H56)</f>
        <v>2.1906770862730016</v>
      </c>
      <c r="L57" s="21">
        <f>IF(OR($A57="",$B57="",$C57=""),"",'OddsRatio_working_3-way'!I56)</f>
        <v>3.1495409345105525</v>
      </c>
      <c r="M57" s="22">
        <f>IF(OR($A57="",$B57="",$C57=""),"",'OddsRatio_working_3-way'!J56)</f>
        <v>4.4245137437055373</v>
      </c>
      <c r="N57" s="23">
        <f t="shared" si="16"/>
        <v>45.416676919399464</v>
      </c>
      <c r="O57" s="24">
        <f t="shared" si="17"/>
        <v>31.821553236289756</v>
      </c>
      <c r="P57" s="24">
        <f t="shared" si="18"/>
        <v>22.761769844310788</v>
      </c>
      <c r="Q57" t="s">
        <v>182</v>
      </c>
      <c r="R57" t="s">
        <v>183</v>
      </c>
      <c r="S57" t="s">
        <v>199</v>
      </c>
      <c r="T57" s="35">
        <v>100</v>
      </c>
      <c r="U57" s="35">
        <f t="shared" si="19"/>
        <v>51.219512195121943</v>
      </c>
      <c r="V57" s="35">
        <f t="shared" si="20"/>
        <v>67.320261437908499</v>
      </c>
      <c r="W57" s="35">
        <f t="shared" si="21"/>
        <v>77.973568281938327</v>
      </c>
      <c r="X57" s="35">
        <f t="shared" si="22"/>
        <v>54.706170280153174</v>
      </c>
      <c r="Y57" s="35">
        <f t="shared" si="23"/>
        <v>70.806919522939722</v>
      </c>
      <c r="Z57" s="35">
        <f t="shared" si="24"/>
        <v>81.46022636696955</v>
      </c>
      <c r="AA57" s="35">
        <f t="shared" si="25"/>
        <v>-3.4866580850312303</v>
      </c>
      <c r="AB57" s="35">
        <f t="shared" si="26"/>
        <v>-3.4866580850312232</v>
      </c>
      <c r="AC57" s="35">
        <f t="shared" si="27"/>
        <v>-3.4866580850312232</v>
      </c>
      <c r="AF57">
        <v>2.71</v>
      </c>
      <c r="AG57">
        <v>1.5</v>
      </c>
      <c r="AJ57" t="s">
        <v>202</v>
      </c>
    </row>
    <row r="58" spans="1:36" ht="15" x14ac:dyDescent="0.25">
      <c r="A58">
        <v>2.0499999999999998</v>
      </c>
      <c r="B58">
        <v>3.06</v>
      </c>
      <c r="C58">
        <v>4.54</v>
      </c>
      <c r="D58" s="20">
        <f t="shared" si="3"/>
        <v>3.4866580850312356E-2</v>
      </c>
      <c r="E58" s="17">
        <f>IF(OR($A58="",$B58="",$C58=""),"",A58*'MPTO_working_3-way'!$I57)</f>
        <v>2.1214764907431403</v>
      </c>
      <c r="F58" s="21">
        <f>IF(OR($A58="",$B58="",$C58=""),"",B58*'MPTO_working_3-way'!$I57)</f>
        <v>3.1666917374019561</v>
      </c>
      <c r="G58" s="22">
        <f>IF(OR($A58="",$B58="",$C58=""),"",C58*'MPTO_working_3-way'!$I57)</f>
        <v>4.6982942770604179</v>
      </c>
      <c r="H58" s="17">
        <f>IF(OR($A58="",$B58="",$C58=""),"",'MPTO_working_3-way'!E57)</f>
        <v>2.1000343622170954</v>
      </c>
      <c r="I58" s="21">
        <f>IF(OR($A58="",$B58="",$C58=""),"",'MPTO_working_3-way'!F57)</f>
        <v>3.172838552556037</v>
      </c>
      <c r="J58" s="22">
        <f>IF(OR($A58="",$B58="",$C58=""),"",'MPTO_working_3-way'!G57)</f>
        <v>4.7928960025849863</v>
      </c>
      <c r="K58" s="17">
        <f>IF(OR($A58="",$B58="",$C58=""),"",'OddsRatio_working_3-way'!H57)</f>
        <v>2.1091109483542985</v>
      </c>
      <c r="L58" s="21">
        <f>IF(OR($A58="",$B58="",$C58=""),"",'OddsRatio_working_3-way'!I57)</f>
        <v>3.1759700510570048</v>
      </c>
      <c r="M58" s="22">
        <f>IF(OR($A58="",$B58="",$C58=""),"",'OddsRatio_working_3-way'!J57)</f>
        <v>4.7392883401659223</v>
      </c>
      <c r="N58" s="23">
        <f t="shared" si="16"/>
        <v>47.136982397090158</v>
      </c>
      <c r="O58" s="24">
        <f t="shared" si="17"/>
        <v>31.578697357527712</v>
      </c>
      <c r="P58" s="24">
        <f t="shared" si="18"/>
        <v>21.284320245382119</v>
      </c>
      <c r="Q58" t="s">
        <v>184</v>
      </c>
      <c r="R58" t="s">
        <v>185</v>
      </c>
      <c r="S58" t="s">
        <v>199</v>
      </c>
      <c r="T58" s="35">
        <v>100</v>
      </c>
      <c r="U58" s="35">
        <f t="shared" si="19"/>
        <v>51.456310679611654</v>
      </c>
      <c r="V58" s="35">
        <f t="shared" si="20"/>
        <v>70.059880239520965</v>
      </c>
      <c r="W58" s="35">
        <f t="shared" si="21"/>
        <v>74.937343358395992</v>
      </c>
      <c r="X58" s="35">
        <f t="shared" si="22"/>
        <v>55.00277640208305</v>
      </c>
      <c r="Y58" s="35">
        <f t="shared" si="23"/>
        <v>73.606345961992361</v>
      </c>
      <c r="Z58" s="35">
        <f t="shared" si="24"/>
        <v>78.483809080867388</v>
      </c>
      <c r="AA58" s="35">
        <f t="shared" si="25"/>
        <v>-3.546465722471396</v>
      </c>
      <c r="AB58" s="35">
        <f t="shared" si="26"/>
        <v>-3.546465722471396</v>
      </c>
      <c r="AC58" s="35">
        <f t="shared" si="27"/>
        <v>-3.546465722471396</v>
      </c>
      <c r="AF58">
        <v>2.79</v>
      </c>
      <c r="AG58">
        <v>1.47</v>
      </c>
      <c r="AJ58" t="s">
        <v>202</v>
      </c>
    </row>
    <row r="59" spans="1:36" ht="15" x14ac:dyDescent="0.25">
      <c r="A59">
        <v>2.06</v>
      </c>
      <c r="B59">
        <v>3.34</v>
      </c>
      <c r="C59">
        <v>3.99</v>
      </c>
      <c r="D59" s="20">
        <f t="shared" si="3"/>
        <v>3.5464657224713925E-2</v>
      </c>
      <c r="E59" s="17">
        <f>IF(OR($A59="",$B59="",$C59=""),"",A59*'MPTO_working_3-way'!$I58)</f>
        <v>2.1330571938829106</v>
      </c>
      <c r="F59" s="21">
        <f>IF(OR($A59="",$B59="",$C59=""),"",B59*'MPTO_working_3-way'!$I58)</f>
        <v>3.4584519551305442</v>
      </c>
      <c r="G59" s="22">
        <f>IF(OR($A59="",$B59="",$C59=""),"",C59*'MPTO_working_3-way'!$I58)</f>
        <v>4.1315039823266089</v>
      </c>
      <c r="H59" s="17">
        <f>IF(OR($A59="",$B59="",$C59=""),"",'MPTO_working_3-way'!E58)</f>
        <v>2.1114180936792706</v>
      </c>
      <c r="I59" s="21">
        <f>IF(OR($A59="",$B59="",$C59=""),"",'MPTO_working_3-way'!F58)</f>
        <v>3.477297565050296</v>
      </c>
      <c r="J59" s="22">
        <f>IF(OR($A59="",$B59="",$C59=""),"",'MPTO_working_3-way'!G58)</f>
        <v>4.1875167661568806</v>
      </c>
      <c r="K59" s="17">
        <f>IF(OR($A59="",$B59="",$C59=""),"",'OddsRatio_working_3-way'!H58)</f>
        <v>2.1201885805095699</v>
      </c>
      <c r="L59" s="21">
        <f>IF(OR($A59="",$B59="",$C59=""),"",'OddsRatio_working_3-way'!I58)</f>
        <v>3.4728691305588621</v>
      </c>
      <c r="M59" s="22">
        <f>IF(OR($A59="",$B59="",$C59=""),"",'OddsRatio_working_3-way'!J58)</f>
        <v>4.159777222380769</v>
      </c>
      <c r="N59" s="23">
        <f t="shared" si="16"/>
        <v>46.881068302704534</v>
      </c>
      <c r="O59" s="24">
        <f t="shared" si="17"/>
        <v>28.914670869332738</v>
      </c>
      <c r="P59" s="24">
        <f t="shared" si="18"/>
        <v>24.204260827962738</v>
      </c>
      <c r="Q59" t="s">
        <v>186</v>
      </c>
      <c r="R59" t="s">
        <v>187</v>
      </c>
      <c r="S59" t="s">
        <v>200</v>
      </c>
      <c r="T59" s="35">
        <v>100</v>
      </c>
      <c r="U59" s="35">
        <f t="shared" si="19"/>
        <v>44.134078212290497</v>
      </c>
      <c r="V59" s="35">
        <f t="shared" si="20"/>
        <v>69.969969969969966</v>
      </c>
      <c r="W59" s="35">
        <f t="shared" si="21"/>
        <v>81.273408239700387</v>
      </c>
      <c r="X59" s="35">
        <f t="shared" si="22"/>
        <v>48.75662179032966</v>
      </c>
      <c r="Y59" s="35">
        <f t="shared" si="23"/>
        <v>74.592513548009123</v>
      </c>
      <c r="Z59" s="35">
        <f t="shared" si="24"/>
        <v>85.89595181773953</v>
      </c>
      <c r="AA59" s="35">
        <f t="shared" si="25"/>
        <v>-4.6225435780391635</v>
      </c>
      <c r="AB59" s="35">
        <f t="shared" si="26"/>
        <v>-4.6225435780391564</v>
      </c>
      <c r="AC59" s="35">
        <f t="shared" si="27"/>
        <v>-4.6225435780391422</v>
      </c>
      <c r="AF59">
        <v>2.08</v>
      </c>
      <c r="AG59">
        <v>1.79</v>
      </c>
      <c r="AJ59" t="s">
        <v>202</v>
      </c>
    </row>
    <row r="60" spans="1:36" s="35" customFormat="1" ht="15" x14ac:dyDescent="0.25">
      <c r="A60">
        <v>1.79</v>
      </c>
      <c r="B60">
        <v>3.33</v>
      </c>
      <c r="C60">
        <v>5.34</v>
      </c>
      <c r="D60" s="20">
        <f t="shared" si="3"/>
        <v>4.6225435780391511E-2</v>
      </c>
      <c r="E60" s="17">
        <f>IF(OR($A60="",$B60="",$C60=""),"",A60*'MPTO_working_3-way'!$I59)</f>
        <v>1.8727435300469009</v>
      </c>
      <c r="F60" s="21">
        <f>IF(OR($A60="",$B60="",$C60=""),"",B60*'MPTO_working_3-way'!$I59)</f>
        <v>3.483930701148704</v>
      </c>
      <c r="G60" s="22">
        <f>IF(OR($A60="",$B60="",$C60=""),"",C60*'MPTO_working_3-way'!$I59)</f>
        <v>5.5868438270672902</v>
      </c>
      <c r="H60" s="17">
        <f>IF(OR($A60="",$B60="",$C60=""),"",'MPTO_working_3-way'!E59)</f>
        <v>1.8407706196933498</v>
      </c>
      <c r="I60" s="21">
        <f>IF(OR($A60="",$B60="",$C60=""),"",'MPTO_working_3-way'!F59)</f>
        <v>3.5101042704870435</v>
      </c>
      <c r="J60" s="22">
        <f>IF(OR($A60="",$B60="",$C60=""),"",'MPTO_working_3-way'!G59)</f>
        <v>5.8187763402230903</v>
      </c>
      <c r="K60" s="17">
        <f>IF(OR($A60="",$B60="",$C60=""),"",'OddsRatio_working_3-way'!H59)</f>
        <v>1.8529461285354385</v>
      </c>
      <c r="L60" s="21">
        <f>IF(OR($A60="",$B60="",$C60=""),"",'OddsRatio_working_3-way'!I59)</f>
        <v>3.5156512398576845</v>
      </c>
      <c r="M60" s="22">
        <f>IF(OR($A60="",$B60="",$C60=""),"",'OddsRatio_working_3-way'!J59)</f>
        <v>5.6858053137263305</v>
      </c>
      <c r="N60" s="23">
        <f t="shared" si="16"/>
        <v>53.397594702941312</v>
      </c>
      <c r="O60" s="24">
        <f t="shared" si="17"/>
        <v>28.703211567046527</v>
      </c>
      <c r="P60" s="24">
        <f t="shared" si="18"/>
        <v>17.899193730012165</v>
      </c>
      <c r="Q60" t="s">
        <v>188</v>
      </c>
      <c r="R60" t="s">
        <v>189</v>
      </c>
      <c r="S60" t="s">
        <v>200</v>
      </c>
      <c r="T60" s="35">
        <v>100</v>
      </c>
      <c r="U60" s="35">
        <f t="shared" si="19"/>
        <v>52.606635071090047</v>
      </c>
      <c r="V60" s="35">
        <f t="shared" si="20"/>
        <v>68.152866242038215</v>
      </c>
      <c r="W60" s="35">
        <f t="shared" si="21"/>
        <v>74.747474747474755</v>
      </c>
      <c r="X60" s="35">
        <f t="shared" si="22"/>
        <v>57.099659010487038</v>
      </c>
      <c r="Y60" s="35">
        <f t="shared" si="23"/>
        <v>72.64589018143522</v>
      </c>
      <c r="Z60" s="35">
        <f t="shared" si="24"/>
        <v>79.240498686871732</v>
      </c>
      <c r="AA60" s="35">
        <f t="shared" si="25"/>
        <v>-4.4930239393969913</v>
      </c>
      <c r="AB60" s="35">
        <f t="shared" si="26"/>
        <v>-4.4930239393970055</v>
      </c>
      <c r="AC60" s="35">
        <f t="shared" si="27"/>
        <v>-4.4930239393969771</v>
      </c>
      <c r="AD60" s="36"/>
      <c r="AE60" s="36"/>
      <c r="AF60">
        <v>2.2599999999999998</v>
      </c>
      <c r="AG60">
        <v>1.65</v>
      </c>
      <c r="AH60" s="36"/>
      <c r="AI60" s="36"/>
      <c r="AJ60" t="s">
        <v>202</v>
      </c>
    </row>
    <row r="61" spans="1:36" ht="15" x14ac:dyDescent="0.25">
      <c r="A61">
        <v>2.11</v>
      </c>
      <c r="B61">
        <v>3.14</v>
      </c>
      <c r="C61">
        <v>3.96</v>
      </c>
      <c r="D61" s="20">
        <f t="shared" si="3"/>
        <v>4.4930239393969895E-2</v>
      </c>
      <c r="E61" s="17">
        <f>IF(OR($A61="",$B61="",$C61=""),"",A61*'MPTO_working_3-way'!$I60)</f>
        <v>2.2048028051212762</v>
      </c>
      <c r="F61" s="21">
        <f>IF(OR($A61="",$B61="",$C61=""),"",B61*'MPTO_working_3-way'!$I60)</f>
        <v>3.2810809516970658</v>
      </c>
      <c r="G61" s="22">
        <f>IF(OR($A61="",$B61="",$C61=""),"",C61*'MPTO_working_3-way'!$I60)</f>
        <v>4.1379237480001203</v>
      </c>
      <c r="H61" s="17">
        <f>IF(OR($A61="",$B61="",$C61=""),"",'MPTO_working_3-way'!E60)</f>
        <v>2.1788538179640655</v>
      </c>
      <c r="I61" s="21">
        <f>IF(OR($A61="",$B61="",$C61=""),"",'MPTO_working_3-way'!F60)</f>
        <v>3.2949516376099384</v>
      </c>
      <c r="J61" s="22">
        <f>IF(OR($A61="",$B61="",$C61=""),"",'MPTO_working_3-way'!G60)</f>
        <v>4.2096665501441271</v>
      </c>
      <c r="K61" s="17">
        <f>IF(OR($A61="",$B61="",$C61=""),"",'OddsRatio_working_3-way'!H60)</f>
        <v>2.1896260574783342</v>
      </c>
      <c r="L61" s="21">
        <f>IF(OR($A61="",$B61="",$C61=""),"",'OddsRatio_working_3-way'!I60)</f>
        <v>3.293513300003275</v>
      </c>
      <c r="M61" s="22">
        <f>IF(OR($A61="",$B61="",$C61=""),"",'OddsRatio_working_3-way'!J60)</f>
        <v>4.1723361532755581</v>
      </c>
      <c r="N61" s="23">
        <f t="shared" si="16"/>
        <v>45.355530103518468</v>
      </c>
      <c r="O61" s="24">
        <f t="shared" si="17"/>
        <v>30.477760674657304</v>
      </c>
      <c r="P61" s="24">
        <f t="shared" si="18"/>
        <v>24.166709221824235</v>
      </c>
      <c r="Q61" t="s">
        <v>190</v>
      </c>
      <c r="R61" t="s">
        <v>191</v>
      </c>
      <c r="S61" t="s">
        <v>200</v>
      </c>
      <c r="T61" s="35">
        <v>100</v>
      </c>
      <c r="U61" s="35">
        <f t="shared" si="19"/>
        <v>60.784313725490193</v>
      </c>
      <c r="V61" s="35">
        <f t="shared" si="20"/>
        <v>63.63636363636364</v>
      </c>
      <c r="W61" s="35">
        <f t="shared" si="21"/>
        <v>71.181556195965413</v>
      </c>
      <c r="X61" s="35">
        <f t="shared" si="22"/>
        <v>65.182080167670946</v>
      </c>
      <c r="Y61" s="35">
        <f t="shared" si="23"/>
        <v>68.034130078544393</v>
      </c>
      <c r="Z61" s="35">
        <f t="shared" si="24"/>
        <v>75.579322638146181</v>
      </c>
      <c r="AA61" s="35">
        <f t="shared" si="25"/>
        <v>-4.3977664421807532</v>
      </c>
      <c r="AB61" s="35">
        <f t="shared" si="26"/>
        <v>-4.3977664421807532</v>
      </c>
      <c r="AC61" s="35">
        <f t="shared" si="27"/>
        <v>-4.3977664421807674</v>
      </c>
      <c r="AF61">
        <v>2.4500000000000002</v>
      </c>
      <c r="AG61">
        <v>1.56</v>
      </c>
      <c r="AJ61" t="s">
        <v>202</v>
      </c>
    </row>
    <row r="62" spans="1:36" ht="15" x14ac:dyDescent="0.25">
      <c r="A62">
        <v>2.5499999999999998</v>
      </c>
      <c r="B62">
        <v>2.75</v>
      </c>
      <c r="C62">
        <v>3.47</v>
      </c>
      <c r="D62" s="20">
        <f t="shared" si="3"/>
        <v>4.3977664421807505E-2</v>
      </c>
      <c r="E62" s="17">
        <f>IF(OR($A62="",$B62="",$C62=""),"",A62*'MPTO_working_3-way'!$I61)</f>
        <v>2.6621430442756089</v>
      </c>
      <c r="F62" s="21">
        <f>IF(OR($A62="",$B62="",$C62=""),"",B62*'MPTO_working_3-way'!$I61)</f>
        <v>2.8709385771599707</v>
      </c>
      <c r="G62" s="22">
        <f>IF(OR($A62="",$B62="",$C62=""),"",C62*'MPTO_working_3-way'!$I61)</f>
        <v>3.6226024955436724</v>
      </c>
      <c r="H62" s="17">
        <f>IF(OR($A62="",$B62="",$C62=""),"",'MPTO_working_3-way'!E61)</f>
        <v>2.6490231743770947</v>
      </c>
      <c r="I62" s="21">
        <f>IF(OR($A62="",$B62="",$C62=""),"",'MPTO_working_3-way'!F61)</f>
        <v>2.8655171906203543</v>
      </c>
      <c r="J62" s="22">
        <f>IF(OR($A62="",$B62="",$C62=""),"",'MPTO_working_3-way'!G61)</f>
        <v>3.6559700511459323</v>
      </c>
      <c r="K62" s="17">
        <f>IF(OR($A62="",$B62="",$C62=""),"",'OddsRatio_working_3-way'!H61)</f>
        <v>2.6554599131917298</v>
      </c>
      <c r="L62" s="21">
        <f>IF(OR($A62="",$B62="",$C62=""),"",'OddsRatio_working_3-way'!I61)</f>
        <v>2.8690676439261473</v>
      </c>
      <c r="M62" s="22">
        <f>IF(OR($A62="",$B62="",$C62=""),"",'OddsRatio_working_3-way'!J61)</f>
        <v>3.6380554745700473</v>
      </c>
      <c r="N62" s="23">
        <f t="shared" si="16"/>
        <v>37.563721534434237</v>
      </c>
      <c r="O62" s="24">
        <f t="shared" si="17"/>
        <v>34.831814513748107</v>
      </c>
      <c r="P62" s="24">
        <f t="shared" si="18"/>
        <v>27.60446395181766</v>
      </c>
      <c r="Q62" t="s">
        <v>192</v>
      </c>
      <c r="R62" t="s">
        <v>193</v>
      </c>
      <c r="S62" t="s">
        <v>200</v>
      </c>
      <c r="T62" s="35">
        <v>100</v>
      </c>
      <c r="U62" s="35">
        <f t="shared" si="19"/>
        <v>59.514170040485837</v>
      </c>
      <c r="V62" s="35">
        <f t="shared" si="20"/>
        <v>67.948717948717942</v>
      </c>
      <c r="W62" s="35">
        <f t="shared" si="21"/>
        <v>68.152866242038215</v>
      </c>
      <c r="X62" s="35">
        <f t="shared" si="22"/>
        <v>63.898415809243822</v>
      </c>
      <c r="Y62" s="35">
        <f t="shared" si="23"/>
        <v>72.332963717475948</v>
      </c>
      <c r="Z62" s="35">
        <f t="shared" si="24"/>
        <v>72.537112010796221</v>
      </c>
      <c r="AA62" s="35">
        <f t="shared" si="25"/>
        <v>-4.3842457687579852</v>
      </c>
      <c r="AB62" s="35">
        <f t="shared" si="26"/>
        <v>-4.3842457687580065</v>
      </c>
      <c r="AC62" s="35">
        <f t="shared" si="27"/>
        <v>-4.3842457687580065</v>
      </c>
      <c r="AF62">
        <v>3.06</v>
      </c>
      <c r="AG62">
        <v>1.38</v>
      </c>
      <c r="AJ62" t="s">
        <v>202</v>
      </c>
    </row>
    <row r="63" spans="1:36" s="35" customFormat="1" ht="15" x14ac:dyDescent="0.25">
      <c r="A63">
        <v>2.4700000000000002</v>
      </c>
      <c r="B63">
        <v>3.12</v>
      </c>
      <c r="C63">
        <v>3.14</v>
      </c>
      <c r="D63" s="20">
        <f t="shared" si="3"/>
        <v>4.3842457687579994E-2</v>
      </c>
      <c r="E63" s="17">
        <f>IF(OR($A63="",$B63="",$C63=""),"",A63*'MPTO_working_3-way'!$I62)</f>
        <v>2.5782908704883227</v>
      </c>
      <c r="F63" s="21">
        <f>IF(OR($A63="",$B63="",$C63=""),"",B63*'MPTO_working_3-way'!$I62)</f>
        <v>3.2567884679852499</v>
      </c>
      <c r="G63" s="22">
        <f>IF(OR($A63="",$B63="",$C63=""),"",C63*'MPTO_working_3-way'!$I62)</f>
        <v>3.2776653171390011</v>
      </c>
      <c r="H63" s="17">
        <f>IF(OR($A63="",$B63="",$C63=""),"",'MPTO_working_3-way'!E62)</f>
        <v>2.5624983939001242</v>
      </c>
      <c r="I63" s="21">
        <f>IF(OR($A63="",$B63="",$C63=""),"",'MPTO_working_3-way'!F62)</f>
        <v>3.2690564058372829</v>
      </c>
      <c r="J63" s="22">
        <f>IF(OR($A63="",$B63="",$C63=""),"",'MPTO_working_3-way'!G62)</f>
        <v>3.2910197596405446</v>
      </c>
      <c r="K63" s="17">
        <f>IF(OR($A63="",$B63="",$C63=""),"",'OddsRatio_working_3-way'!H62)</f>
        <v>2.5695674633188621</v>
      </c>
      <c r="L63" s="21">
        <f>IF(OR($A63="",$B63="",$C63=""),"",'OddsRatio_working_3-way'!I62)</f>
        <v>3.2635938926775427</v>
      </c>
      <c r="M63" s="22">
        <f>IF(OR($A63="",$B63="",$C63=""),"",'OddsRatio_working_3-way'!J62)</f>
        <v>3.2849485520424255</v>
      </c>
      <c r="N63" s="23">
        <f t="shared" si="16"/>
        <v>38.78538342768914</v>
      </c>
      <c r="O63" s="24">
        <f t="shared" si="17"/>
        <v>30.705095213587235</v>
      </c>
      <c r="P63" s="24">
        <f t="shared" si="18"/>
        <v>30.509521358723624</v>
      </c>
      <c r="Q63" t="s">
        <v>194</v>
      </c>
      <c r="R63" t="s">
        <v>195</v>
      </c>
      <c r="S63" t="s">
        <v>200</v>
      </c>
      <c r="T63" s="35">
        <v>100</v>
      </c>
      <c r="U63" s="35">
        <f t="shared" si="19"/>
        <v>66.329966329966325</v>
      </c>
      <c r="V63" s="35">
        <f t="shared" si="20"/>
        <v>68.152866242038215</v>
      </c>
      <c r="W63" s="35">
        <f t="shared" si="21"/>
        <v>61.089494163424128</v>
      </c>
      <c r="X63" s="35">
        <f t="shared" si="22"/>
        <v>70.757639594537665</v>
      </c>
      <c r="Y63" s="35">
        <f t="shared" si="23"/>
        <v>72.58053950660954</v>
      </c>
      <c r="Z63" s="35">
        <f t="shared" si="24"/>
        <v>65.517167427995446</v>
      </c>
      <c r="AA63" s="35">
        <f t="shared" si="25"/>
        <v>-4.4276732645713395</v>
      </c>
      <c r="AB63" s="35">
        <f t="shared" si="26"/>
        <v>-4.4276732645713253</v>
      </c>
      <c r="AC63" s="35">
        <f t="shared" si="27"/>
        <v>-4.4276732645713182</v>
      </c>
      <c r="AD63" s="36"/>
      <c r="AE63" s="36"/>
      <c r="AF63">
        <v>2.35</v>
      </c>
      <c r="AG63">
        <v>1.61</v>
      </c>
      <c r="AH63" s="36"/>
      <c r="AI63" s="36"/>
      <c r="AJ63" t="s">
        <v>202</v>
      </c>
    </row>
    <row r="64" spans="1:36" ht="15" x14ac:dyDescent="0.25">
      <c r="A64">
        <v>2.97</v>
      </c>
      <c r="B64">
        <v>3.14</v>
      </c>
      <c r="C64">
        <v>2.57</v>
      </c>
      <c r="D64" s="20">
        <f t="shared" si="3"/>
        <v>4.427673264571319E-2</v>
      </c>
      <c r="E64" s="17">
        <f>IF(OR($A64="",$B64="",$C64=""),"",A64*'MPTO_working_3-way'!$I63)</f>
        <v>3.1015018959577683</v>
      </c>
      <c r="F64" s="21">
        <f>IF(OR($A64="",$B64="",$C64=""),"",B64*'MPTO_working_3-way'!$I63)</f>
        <v>3.2790289405075397</v>
      </c>
      <c r="G64" s="22">
        <f>IF(OR($A64="",$B64="",$C64=""),"",C64*'MPTO_working_3-way'!$I63)</f>
        <v>2.6837912028994828</v>
      </c>
      <c r="H64" s="17">
        <f>IF(OR($A64="",$B64="",$C64=""),"",'MPTO_working_3-way'!E63)</f>
        <v>3.1061550946971868</v>
      </c>
      <c r="I64" s="21">
        <f>IF(OR($A64="",$B64="",$C64=""),"",'MPTO_working_3-way'!F63)</f>
        <v>3.2925883569305028</v>
      </c>
      <c r="J64" s="22">
        <f>IF(OR($A64="",$B64="",$C64=""),"",'MPTO_working_3-way'!G63)</f>
        <v>2.6713244058245054</v>
      </c>
      <c r="K64" s="17">
        <f>IF(OR($A64="",$B64="",$C64=""),"",'OddsRatio_working_3-way'!H63)</f>
        <v>3.1043430627645656</v>
      </c>
      <c r="L64" s="21">
        <f>IF(OR($A64="",$B64="",$C64=""),"",'OddsRatio_working_3-way'!I63)</f>
        <v>3.2859361189422183</v>
      </c>
      <c r="M64" s="22">
        <f>IF(OR($A64="",$B64="",$C64=""),"",'OddsRatio_working_3-way'!J63)</f>
        <v>2.6770652835230293</v>
      </c>
      <c r="N64" s="23">
        <f t="shared" si="16"/>
        <v>32.242443614279722</v>
      </c>
      <c r="O64" s="24">
        <f t="shared" si="17"/>
        <v>30.496833609684959</v>
      </c>
      <c r="P64" s="24">
        <f t="shared" si="18"/>
        <v>37.26072277603533</v>
      </c>
      <c r="Q64" t="s">
        <v>196</v>
      </c>
      <c r="R64" t="s">
        <v>197</v>
      </c>
      <c r="S64" t="s">
        <v>201</v>
      </c>
      <c r="T64" s="35">
        <v>100</v>
      </c>
      <c r="U64" s="35" t="e">
        <f t="shared" si="19"/>
        <v>#DIV/0!</v>
      </c>
      <c r="V64" s="35" t="e">
        <f t="shared" si="20"/>
        <v>#DIV/0!</v>
      </c>
      <c r="W64" s="35" t="e">
        <f t="shared" si="21"/>
        <v>#DIV/0!</v>
      </c>
      <c r="X64" s="35" t="e">
        <f t="shared" si="22"/>
        <v>#DIV/0!</v>
      </c>
      <c r="Y64" s="35" t="e">
        <f t="shared" si="23"/>
        <v>#DIV/0!</v>
      </c>
      <c r="Z64" s="35" t="e">
        <f t="shared" si="24"/>
        <v>#DIV/0!</v>
      </c>
      <c r="AA64" s="35" t="e">
        <f t="shared" si="25"/>
        <v>#DIV/0!</v>
      </c>
      <c r="AB64" s="35" t="e">
        <f t="shared" si="26"/>
        <v>#DIV/0!</v>
      </c>
      <c r="AC64" s="35" t="e">
        <f t="shared" si="27"/>
        <v>#DIV/0!</v>
      </c>
      <c r="AF64">
        <v>2.2799999999999998</v>
      </c>
      <c r="AG64">
        <v>1.64</v>
      </c>
      <c r="AJ64" t="s">
        <v>202</v>
      </c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2022-11-22T07:33:39Z</dcterms:modified>
</cp:coreProperties>
</file>